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0" yWindow="0" windowWidth="17655" windowHeight="11220" activeTab="1"/>
  </bookViews>
  <sheets>
    <sheet name="ENERO    2 0 2 2    " sheetId="1" r:id="rId1"/>
    <sheet name="FEBRERO     2022    " sheetId="2" r:id="rId2"/>
    <sheet name="    MARZO     2022    " sheetId="3" r:id="rId3"/>
    <sheet name="Hoja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18" i="2" l="1"/>
  <c r="F2718" i="3" l="1"/>
  <c r="F912" i="3"/>
  <c r="F3280" i="3" l="1"/>
  <c r="F2348" i="3" l="1"/>
  <c r="F3327" i="3" l="1"/>
  <c r="F3326" i="3"/>
  <c r="F3214" i="3" l="1"/>
  <c r="F1874" i="3" l="1"/>
  <c r="F1265" i="3"/>
  <c r="D3446" i="3" l="1"/>
  <c r="G3444" i="3"/>
  <c r="G3443" i="3"/>
  <c r="G3442" i="3"/>
  <c r="G3441" i="3"/>
  <c r="G3440" i="3"/>
  <c r="G3439" i="3"/>
  <c r="G3438" i="3"/>
  <c r="G3437" i="3"/>
  <c r="G3436" i="3"/>
  <c r="G3435" i="3"/>
  <c r="G3434" i="3"/>
  <c r="G3433" i="3"/>
  <c r="G3432" i="3"/>
  <c r="G3431" i="3"/>
  <c r="G3430" i="3"/>
  <c r="G3429" i="3"/>
  <c r="G3428" i="3"/>
  <c r="G3427" i="3"/>
  <c r="G3426" i="3"/>
  <c r="G3425" i="3"/>
  <c r="G3424" i="3"/>
  <c r="G3423" i="3"/>
  <c r="G3422" i="3"/>
  <c r="G3421" i="3"/>
  <c r="G3420" i="3"/>
  <c r="G3419" i="3"/>
  <c r="G3418" i="3"/>
  <c r="G3417" i="3"/>
  <c r="G3416" i="3"/>
  <c r="G3415" i="3"/>
  <c r="G3414" i="3"/>
  <c r="G3413" i="3"/>
  <c r="G3412" i="3"/>
  <c r="G3411" i="3"/>
  <c r="G3410" i="3"/>
  <c r="G3409" i="3"/>
  <c r="G3408" i="3"/>
  <c r="G3407" i="3"/>
  <c r="G3406" i="3"/>
  <c r="G3405" i="3"/>
  <c r="G3404" i="3"/>
  <c r="G3403" i="3"/>
  <c r="G3402" i="3"/>
  <c r="G3401" i="3"/>
  <c r="G3400" i="3"/>
  <c r="G3399" i="3"/>
  <c r="G3398" i="3"/>
  <c r="G3397" i="3"/>
  <c r="G3396" i="3"/>
  <c r="G3395" i="3"/>
  <c r="G3394" i="3"/>
  <c r="G3393" i="3"/>
  <c r="G3392" i="3"/>
  <c r="G3391" i="3"/>
  <c r="G3390" i="3"/>
  <c r="G3389" i="3"/>
  <c r="G3388" i="3"/>
  <c r="G3387" i="3"/>
  <c r="G3386" i="3"/>
  <c r="G3385" i="3"/>
  <c r="G3384" i="3"/>
  <c r="G3383" i="3"/>
  <c r="G3382" i="3"/>
  <c r="G3381" i="3"/>
  <c r="G3380" i="3"/>
  <c r="G3379" i="3"/>
  <c r="G3378" i="3"/>
  <c r="G3377" i="3"/>
  <c r="G3376" i="3"/>
  <c r="G3375" i="3"/>
  <c r="G3374" i="3"/>
  <c r="G3373" i="3"/>
  <c r="G3372" i="3"/>
  <c r="G3371" i="3"/>
  <c r="G3370" i="3"/>
  <c r="G3369" i="3"/>
  <c r="G3368" i="3"/>
  <c r="G3367" i="3"/>
  <c r="G3366" i="3"/>
  <c r="G3365" i="3"/>
  <c r="G3364" i="3"/>
  <c r="G3363" i="3"/>
  <c r="G3362" i="3"/>
  <c r="G3361" i="3"/>
  <c r="G3360" i="3"/>
  <c r="G3359" i="3"/>
  <c r="G3358" i="3"/>
  <c r="G3357" i="3"/>
  <c r="G3356" i="3"/>
  <c r="G3355" i="3"/>
  <c r="G3354" i="3"/>
  <c r="G3353" i="3"/>
  <c r="G3352" i="3"/>
  <c r="G3351" i="3"/>
  <c r="G3350" i="3"/>
  <c r="G3349" i="3"/>
  <c r="G3348" i="3"/>
  <c r="G3347" i="3"/>
  <c r="G3346" i="3"/>
  <c r="G3345" i="3"/>
  <c r="G3344" i="3"/>
  <c r="G3343" i="3"/>
  <c r="G3342" i="3"/>
  <c r="G3341" i="3"/>
  <c r="G3340" i="3"/>
  <c r="G3339" i="3"/>
  <c r="G3338" i="3"/>
  <c r="G3337" i="3"/>
  <c r="G3336" i="3"/>
  <c r="G3335" i="3"/>
  <c r="G3334" i="3"/>
  <c r="G3333" i="3"/>
  <c r="G3332" i="3"/>
  <c r="G3331" i="3"/>
  <c r="G3330" i="3"/>
  <c r="G3329" i="3"/>
  <c r="G3328" i="3"/>
  <c r="G3327" i="3"/>
  <c r="G3326" i="3"/>
  <c r="G3325" i="3"/>
  <c r="G3324" i="3"/>
  <c r="G3323" i="3"/>
  <c r="G3322" i="3"/>
  <c r="G3321" i="3"/>
  <c r="G3320" i="3"/>
  <c r="G3319" i="3"/>
  <c r="G3318" i="3"/>
  <c r="G3317" i="3"/>
  <c r="G3316" i="3"/>
  <c r="G3315" i="3"/>
  <c r="G3314" i="3"/>
  <c r="G3313" i="3"/>
  <c r="G3312" i="3"/>
  <c r="G3311" i="3"/>
  <c r="G3310" i="3"/>
  <c r="G3309" i="3"/>
  <c r="G3308" i="3"/>
  <c r="G3307" i="3"/>
  <c r="G3306" i="3"/>
  <c r="G3305" i="3"/>
  <c r="G3304" i="3"/>
  <c r="G3303" i="3"/>
  <c r="G3302" i="3"/>
  <c r="G3301" i="3"/>
  <c r="G3300" i="3"/>
  <c r="G3299" i="3"/>
  <c r="G3298" i="3"/>
  <c r="G3297" i="3"/>
  <c r="G3296" i="3"/>
  <c r="G3295" i="3"/>
  <c r="G3294" i="3"/>
  <c r="G3293" i="3"/>
  <c r="G3292" i="3"/>
  <c r="G3291" i="3"/>
  <c r="G3290" i="3"/>
  <c r="G3289" i="3"/>
  <c r="G3288" i="3"/>
  <c r="G3287" i="3"/>
  <c r="G3286" i="3"/>
  <c r="G3285" i="3"/>
  <c r="G3284" i="3"/>
  <c r="G3283" i="3"/>
  <c r="G3282" i="3"/>
  <c r="G3281" i="3"/>
  <c r="G3280" i="3"/>
  <c r="G3279" i="3"/>
  <c r="G3278" i="3"/>
  <c r="G3277" i="3"/>
  <c r="G3276" i="3"/>
  <c r="G3275" i="3"/>
  <c r="G3274" i="3"/>
  <c r="G3273" i="3"/>
  <c r="G3272" i="3"/>
  <c r="G3271" i="3"/>
  <c r="G3270" i="3"/>
  <c r="G3269" i="3"/>
  <c r="G3268" i="3"/>
  <c r="G3267" i="3"/>
  <c r="G3266" i="3"/>
  <c r="G3265" i="3"/>
  <c r="G3264" i="3"/>
  <c r="G3263" i="3"/>
  <c r="G3262" i="3"/>
  <c r="G3261" i="3"/>
  <c r="G3260" i="3"/>
  <c r="G3259" i="3"/>
  <c r="G3258" i="3"/>
  <c r="G3257" i="3"/>
  <c r="G3256" i="3"/>
  <c r="G3255" i="3"/>
  <c r="G3254" i="3"/>
  <c r="G3253" i="3"/>
  <c r="G3252" i="3"/>
  <c r="G3251" i="3"/>
  <c r="G3250" i="3"/>
  <c r="G3249" i="3"/>
  <c r="G3248" i="3"/>
  <c r="G3247" i="3"/>
  <c r="G3246" i="3"/>
  <c r="G3245" i="3"/>
  <c r="G3244" i="3"/>
  <c r="G3243" i="3"/>
  <c r="G3242" i="3"/>
  <c r="G3241" i="3"/>
  <c r="G3240" i="3"/>
  <c r="G3239" i="3"/>
  <c r="G3238" i="3"/>
  <c r="G3237" i="3"/>
  <c r="G3236" i="3"/>
  <c r="G3235" i="3"/>
  <c r="G3234" i="3"/>
  <c r="G3233" i="3"/>
  <c r="G3232" i="3"/>
  <c r="G3231" i="3"/>
  <c r="G3230" i="3"/>
  <c r="G3229" i="3"/>
  <c r="G3228" i="3"/>
  <c r="G3227" i="3"/>
  <c r="G3226" i="3"/>
  <c r="G3225" i="3"/>
  <c r="G3224" i="3"/>
  <c r="G3223" i="3"/>
  <c r="G3222" i="3"/>
  <c r="G3221" i="3"/>
  <c r="G3220" i="3"/>
  <c r="G3219" i="3"/>
  <c r="G3218" i="3"/>
  <c r="G3217" i="3"/>
  <c r="G3216" i="3"/>
  <c r="G3215" i="3"/>
  <c r="G3214" i="3"/>
  <c r="G3213" i="3"/>
  <c r="G3212" i="3"/>
  <c r="G3211" i="3"/>
  <c r="G3210" i="3"/>
  <c r="G3209" i="3"/>
  <c r="G3208" i="3"/>
  <c r="G3207" i="3"/>
  <c r="G3206" i="3"/>
  <c r="G3205" i="3"/>
  <c r="G3204" i="3"/>
  <c r="G3203" i="3"/>
  <c r="G3202" i="3"/>
  <c r="G3201" i="3"/>
  <c r="G3200" i="3"/>
  <c r="G3199" i="3"/>
  <c r="G3198" i="3"/>
  <c r="G3197" i="3"/>
  <c r="G3196" i="3"/>
  <c r="G3195" i="3"/>
  <c r="G3194" i="3"/>
  <c r="G3193" i="3"/>
  <c r="G3192" i="3"/>
  <c r="G3191" i="3"/>
  <c r="G3190" i="3"/>
  <c r="G3189" i="3"/>
  <c r="G3188" i="3"/>
  <c r="G3187" i="3"/>
  <c r="G3186" i="3"/>
  <c r="G3185" i="3"/>
  <c r="G3184" i="3"/>
  <c r="G3183" i="3"/>
  <c r="G3182" i="3"/>
  <c r="G3181" i="3"/>
  <c r="G3180" i="3"/>
  <c r="G3179" i="3"/>
  <c r="G3178" i="3"/>
  <c r="G3177" i="3"/>
  <c r="G3176" i="3"/>
  <c r="G3175" i="3"/>
  <c r="G3174" i="3"/>
  <c r="G3173" i="3"/>
  <c r="G3172" i="3"/>
  <c r="G3171" i="3"/>
  <c r="G3170" i="3"/>
  <c r="G3169" i="3"/>
  <c r="G3168" i="3"/>
  <c r="G3167" i="3"/>
  <c r="G3166" i="3"/>
  <c r="G3165" i="3"/>
  <c r="G3164" i="3"/>
  <c r="G3163" i="3"/>
  <c r="G3162" i="3"/>
  <c r="G3161" i="3"/>
  <c r="G3160" i="3"/>
  <c r="G3159" i="3"/>
  <c r="G3158" i="3"/>
  <c r="G3157" i="3"/>
  <c r="G3156" i="3"/>
  <c r="G3155" i="3"/>
  <c r="G3154" i="3"/>
  <c r="G3153" i="3"/>
  <c r="G3152" i="3"/>
  <c r="G3151" i="3"/>
  <c r="G3150" i="3"/>
  <c r="G3149" i="3"/>
  <c r="G3148" i="3"/>
  <c r="G3147" i="3"/>
  <c r="G3146" i="3"/>
  <c r="G3145" i="3"/>
  <c r="G3144" i="3"/>
  <c r="G3143" i="3"/>
  <c r="G3142" i="3"/>
  <c r="G3141" i="3"/>
  <c r="G3140" i="3"/>
  <c r="G3139" i="3"/>
  <c r="G3138" i="3"/>
  <c r="G3137" i="3"/>
  <c r="G3136" i="3"/>
  <c r="G3135" i="3"/>
  <c r="G3134" i="3"/>
  <c r="G3133" i="3"/>
  <c r="G3132" i="3"/>
  <c r="G3131" i="3"/>
  <c r="G3130" i="3"/>
  <c r="G3129" i="3"/>
  <c r="G3128" i="3"/>
  <c r="G3127" i="3"/>
  <c r="G3126" i="3"/>
  <c r="G3125" i="3"/>
  <c r="G3124" i="3"/>
  <c r="G3123" i="3"/>
  <c r="G3122" i="3"/>
  <c r="G3121" i="3"/>
  <c r="G3120" i="3"/>
  <c r="G3119" i="3"/>
  <c r="G3118" i="3"/>
  <c r="G3117" i="3"/>
  <c r="G3116" i="3"/>
  <c r="G3115" i="3"/>
  <c r="G3114" i="3"/>
  <c r="G3113" i="3"/>
  <c r="G3112" i="3"/>
  <c r="G3111" i="3"/>
  <c r="G3110" i="3"/>
  <c r="G3109" i="3"/>
  <c r="G3108" i="3"/>
  <c r="G3107" i="3"/>
  <c r="G3106" i="3"/>
  <c r="G3105" i="3"/>
  <c r="G3104" i="3"/>
  <c r="G3103" i="3"/>
  <c r="G3102" i="3"/>
  <c r="G3101" i="3"/>
  <c r="G3100" i="3"/>
  <c r="G3099" i="3"/>
  <c r="G3098" i="3"/>
  <c r="G3097" i="3"/>
  <c r="G3096" i="3"/>
  <c r="G3095" i="3"/>
  <c r="G3094" i="3"/>
  <c r="G3093" i="3"/>
  <c r="G3092" i="3"/>
  <c r="G3091" i="3"/>
  <c r="G3090" i="3"/>
  <c r="G3089" i="3"/>
  <c r="G3088" i="3"/>
  <c r="G3087" i="3"/>
  <c r="G3086" i="3"/>
  <c r="G3085" i="3"/>
  <c r="G3084" i="3"/>
  <c r="G3083" i="3"/>
  <c r="G3082" i="3"/>
  <c r="G3081" i="3"/>
  <c r="G3080" i="3"/>
  <c r="G3079" i="3"/>
  <c r="G3078" i="3"/>
  <c r="G3077" i="3"/>
  <c r="G3076" i="3"/>
  <c r="G3075" i="3"/>
  <c r="G3074" i="3"/>
  <c r="G3073" i="3"/>
  <c r="G3072" i="3"/>
  <c r="G3071" i="3"/>
  <c r="G3070" i="3"/>
  <c r="G3069" i="3"/>
  <c r="G3068" i="3"/>
  <c r="G3067" i="3"/>
  <c r="G3066" i="3"/>
  <c r="G3065" i="3"/>
  <c r="G3064" i="3"/>
  <c r="G3063" i="3"/>
  <c r="G3062" i="3"/>
  <c r="G3061" i="3"/>
  <c r="G3060" i="3"/>
  <c r="G3059" i="3"/>
  <c r="G3058" i="3"/>
  <c r="G3057" i="3"/>
  <c r="G3056" i="3"/>
  <c r="G3055" i="3"/>
  <c r="G3054" i="3"/>
  <c r="G3053" i="3"/>
  <c r="G3052" i="3"/>
  <c r="G3051" i="3"/>
  <c r="G3050" i="3"/>
  <c r="G3049" i="3"/>
  <c r="G3048" i="3"/>
  <c r="G3047" i="3"/>
  <c r="G3046" i="3"/>
  <c r="G3045" i="3"/>
  <c r="G3044" i="3"/>
  <c r="G3043" i="3"/>
  <c r="G3042" i="3"/>
  <c r="G3041" i="3"/>
  <c r="G3040" i="3"/>
  <c r="G3039" i="3"/>
  <c r="G3038" i="3"/>
  <c r="G3037" i="3"/>
  <c r="G3036" i="3"/>
  <c r="G3035" i="3"/>
  <c r="G3034" i="3"/>
  <c r="G3033" i="3"/>
  <c r="G3032" i="3"/>
  <c r="G3031" i="3"/>
  <c r="G3030" i="3"/>
  <c r="G3029" i="3"/>
  <c r="G3028" i="3"/>
  <c r="G3027" i="3"/>
  <c r="G3026" i="3"/>
  <c r="G3025" i="3"/>
  <c r="G3024" i="3"/>
  <c r="G3023" i="3"/>
  <c r="G3022" i="3"/>
  <c r="G3021" i="3"/>
  <c r="G3020" i="3"/>
  <c r="G3019" i="3"/>
  <c r="G3018" i="3"/>
  <c r="G3017" i="3"/>
  <c r="G3016" i="3"/>
  <c r="G3015" i="3"/>
  <c r="G3014" i="3"/>
  <c r="G3013" i="3"/>
  <c r="G3012" i="3"/>
  <c r="G3011" i="3"/>
  <c r="G3010" i="3"/>
  <c r="G3009" i="3"/>
  <c r="G3008" i="3"/>
  <c r="G3007" i="3"/>
  <c r="G3006" i="3"/>
  <c r="G3005" i="3"/>
  <c r="G3004" i="3"/>
  <c r="G3003" i="3"/>
  <c r="G3002" i="3"/>
  <c r="G3001" i="3"/>
  <c r="G3000" i="3"/>
  <c r="G2999" i="3"/>
  <c r="G2998" i="3"/>
  <c r="G2997" i="3"/>
  <c r="F2997" i="3"/>
  <c r="G2996" i="3"/>
  <c r="G2995" i="3"/>
  <c r="G2994" i="3"/>
  <c r="G2993" i="3"/>
  <c r="G2992" i="3"/>
  <c r="G2991" i="3"/>
  <c r="G2990" i="3"/>
  <c r="G2989" i="3"/>
  <c r="G2988" i="3"/>
  <c r="G2987" i="3"/>
  <c r="G2986" i="3"/>
  <c r="G2985" i="3"/>
  <c r="G2984" i="3"/>
  <c r="G2983" i="3"/>
  <c r="G2982" i="3"/>
  <c r="G2981" i="3"/>
  <c r="G2980" i="3"/>
  <c r="G2979" i="3"/>
  <c r="G2978" i="3"/>
  <c r="G2977" i="3"/>
  <c r="G2976" i="3"/>
  <c r="G2975" i="3"/>
  <c r="G2974" i="3"/>
  <c r="G2973" i="3"/>
  <c r="G2972" i="3"/>
  <c r="G2971" i="3"/>
  <c r="G2970" i="3"/>
  <c r="G2969" i="3"/>
  <c r="F2968" i="3"/>
  <c r="G2968" i="3" s="1"/>
  <c r="G2967" i="3"/>
  <c r="G2966" i="3"/>
  <c r="G2965" i="3"/>
  <c r="G2964" i="3"/>
  <c r="G2963" i="3"/>
  <c r="G2962" i="3"/>
  <c r="G2961" i="3"/>
  <c r="G2960" i="3"/>
  <c r="G2959" i="3"/>
  <c r="G2958" i="3"/>
  <c r="G2957" i="3"/>
  <c r="G2956" i="3"/>
  <c r="G2955" i="3"/>
  <c r="G2954" i="3"/>
  <c r="G2953" i="3"/>
  <c r="G2952" i="3"/>
  <c r="G2951" i="3"/>
  <c r="G2950" i="3"/>
  <c r="G2949" i="3"/>
  <c r="G2948" i="3"/>
  <c r="G2947" i="3"/>
  <c r="G2946" i="3"/>
  <c r="G2945" i="3"/>
  <c r="G2944" i="3"/>
  <c r="G2943" i="3"/>
  <c r="G2942" i="3"/>
  <c r="G2941" i="3"/>
  <c r="G2940" i="3"/>
  <c r="G2939" i="3"/>
  <c r="G2938" i="3"/>
  <c r="G2937" i="3"/>
  <c r="G2936" i="3"/>
  <c r="G2935" i="3"/>
  <c r="G2934" i="3"/>
  <c r="G2933" i="3"/>
  <c r="G2932" i="3"/>
  <c r="G2931" i="3"/>
  <c r="G2930" i="3"/>
  <c r="G2929" i="3"/>
  <c r="G2928" i="3"/>
  <c r="G2927" i="3"/>
  <c r="G2926" i="3"/>
  <c r="G2925" i="3"/>
  <c r="G2924" i="3"/>
  <c r="G2923" i="3"/>
  <c r="G2922" i="3"/>
  <c r="F2921" i="3"/>
  <c r="G2921" i="3" s="1"/>
  <c r="G2920" i="3"/>
  <c r="G2919" i="3"/>
  <c r="G2918" i="3"/>
  <c r="G2917" i="3"/>
  <c r="G2916" i="3"/>
  <c r="G2915" i="3"/>
  <c r="G2914" i="3"/>
  <c r="G2913" i="3"/>
  <c r="G2912" i="3"/>
  <c r="G2911" i="3"/>
  <c r="G2910" i="3"/>
  <c r="G2909" i="3"/>
  <c r="G2908" i="3"/>
  <c r="G2907" i="3"/>
  <c r="G2906" i="3"/>
  <c r="G2905" i="3"/>
  <c r="G2904" i="3"/>
  <c r="G2903" i="3"/>
  <c r="G2902" i="3"/>
  <c r="G2901" i="3"/>
  <c r="G2900" i="3"/>
  <c r="G2899" i="3"/>
  <c r="G2898" i="3"/>
  <c r="G2897" i="3"/>
  <c r="G2896" i="3"/>
  <c r="G2895" i="3"/>
  <c r="G2894" i="3"/>
  <c r="G2893" i="3"/>
  <c r="G2892" i="3"/>
  <c r="G2891" i="3"/>
  <c r="G2890" i="3"/>
  <c r="G2889" i="3"/>
  <c r="G2888" i="3"/>
  <c r="G2887" i="3"/>
  <c r="G2886" i="3"/>
  <c r="G2885" i="3"/>
  <c r="G2884" i="3"/>
  <c r="G2883" i="3"/>
  <c r="G2882" i="3"/>
  <c r="G2881" i="3"/>
  <c r="G2880" i="3"/>
  <c r="G2879" i="3"/>
  <c r="G2878" i="3"/>
  <c r="G2877" i="3"/>
  <c r="G2876" i="3"/>
  <c r="G2875" i="3"/>
  <c r="G2874" i="3"/>
  <c r="G2873" i="3"/>
  <c r="G2872" i="3"/>
  <c r="G2871" i="3"/>
  <c r="G2870" i="3"/>
  <c r="G2869" i="3"/>
  <c r="G2868" i="3"/>
  <c r="G2867" i="3"/>
  <c r="G2866" i="3"/>
  <c r="G2865" i="3"/>
  <c r="G2864" i="3"/>
  <c r="G2863" i="3"/>
  <c r="G2862" i="3"/>
  <c r="G2861" i="3"/>
  <c r="G2860" i="3"/>
  <c r="G2859" i="3"/>
  <c r="G2858" i="3"/>
  <c r="G2857" i="3"/>
  <c r="G2856" i="3"/>
  <c r="G2855" i="3"/>
  <c r="G2854" i="3"/>
  <c r="G2853" i="3"/>
  <c r="G2852" i="3"/>
  <c r="G2851" i="3"/>
  <c r="G2850" i="3"/>
  <c r="G2849" i="3"/>
  <c r="G2848" i="3"/>
  <c r="G2847" i="3"/>
  <c r="G2846" i="3"/>
  <c r="G2845" i="3"/>
  <c r="G2844" i="3"/>
  <c r="G2843" i="3"/>
  <c r="G2842" i="3"/>
  <c r="G2841" i="3"/>
  <c r="G2840" i="3"/>
  <c r="G2839" i="3"/>
  <c r="G2838" i="3"/>
  <c r="G2837" i="3"/>
  <c r="G2836" i="3"/>
  <c r="G2835" i="3"/>
  <c r="G2834" i="3"/>
  <c r="G2833" i="3"/>
  <c r="G2832" i="3"/>
  <c r="G2831" i="3"/>
  <c r="G2830" i="3"/>
  <c r="G2829" i="3"/>
  <c r="G2828" i="3"/>
  <c r="G2827" i="3"/>
  <c r="G2826" i="3"/>
  <c r="G2825" i="3"/>
  <c r="G2824" i="3"/>
  <c r="G2823" i="3"/>
  <c r="G2822" i="3"/>
  <c r="G2821" i="3"/>
  <c r="G2820" i="3"/>
  <c r="G2819" i="3"/>
  <c r="G2818" i="3"/>
  <c r="G2817" i="3"/>
  <c r="G2816" i="3"/>
  <c r="G2815" i="3"/>
  <c r="G2814" i="3"/>
  <c r="G2813" i="3"/>
  <c r="G2812" i="3"/>
  <c r="G2811" i="3"/>
  <c r="G2810" i="3"/>
  <c r="G2809" i="3"/>
  <c r="G2808" i="3"/>
  <c r="G2807" i="3"/>
  <c r="G2806" i="3"/>
  <c r="G2805" i="3"/>
  <c r="G2804" i="3"/>
  <c r="G2803" i="3"/>
  <c r="G2802" i="3"/>
  <c r="G2801" i="3"/>
  <c r="G2800" i="3"/>
  <c r="G2799" i="3"/>
  <c r="G2798" i="3"/>
  <c r="G2797" i="3"/>
  <c r="G2796" i="3"/>
  <c r="G2795" i="3"/>
  <c r="G2794" i="3"/>
  <c r="G2793" i="3"/>
  <c r="G2792" i="3"/>
  <c r="G2791" i="3"/>
  <c r="G2790" i="3"/>
  <c r="G2789" i="3"/>
  <c r="G2788" i="3"/>
  <c r="G2787" i="3"/>
  <c r="G2786" i="3"/>
  <c r="G2785" i="3"/>
  <c r="G2784" i="3"/>
  <c r="G2783" i="3"/>
  <c r="F2782" i="3"/>
  <c r="G2782" i="3" s="1"/>
  <c r="G2781" i="3"/>
  <c r="G2780" i="3"/>
  <c r="G2779" i="3"/>
  <c r="G2778" i="3"/>
  <c r="G2777" i="3"/>
  <c r="F2777" i="3"/>
  <c r="G2776" i="3"/>
  <c r="G2775" i="3"/>
  <c r="G2774" i="3"/>
  <c r="F2774" i="3"/>
  <c r="G2773" i="3"/>
  <c r="G2772" i="3"/>
  <c r="G2771" i="3"/>
  <c r="G2770" i="3"/>
  <c r="G2769" i="3"/>
  <c r="G2768" i="3"/>
  <c r="G2767" i="3"/>
  <c r="G2766" i="3"/>
  <c r="G2765" i="3"/>
  <c r="G2764" i="3"/>
  <c r="G2763" i="3"/>
  <c r="G2762" i="3"/>
  <c r="G2761" i="3"/>
  <c r="G2760" i="3"/>
  <c r="G2759" i="3"/>
  <c r="G2758" i="3"/>
  <c r="G2757" i="3"/>
  <c r="G2756" i="3"/>
  <c r="G2755" i="3"/>
  <c r="G2754" i="3"/>
  <c r="G2753" i="3"/>
  <c r="G2752" i="3"/>
  <c r="G2751" i="3"/>
  <c r="G2750" i="3"/>
  <c r="G2749" i="3"/>
  <c r="G2748" i="3"/>
  <c r="G2747" i="3"/>
  <c r="G2746" i="3"/>
  <c r="G2745" i="3"/>
  <c r="G2744" i="3"/>
  <c r="G2743" i="3"/>
  <c r="G2742" i="3"/>
  <c r="G2741" i="3"/>
  <c r="G2740" i="3"/>
  <c r="G2739" i="3"/>
  <c r="G2738" i="3"/>
  <c r="G2737" i="3"/>
  <c r="G2736" i="3"/>
  <c r="G2735" i="3"/>
  <c r="G2734" i="3"/>
  <c r="G2733" i="3"/>
  <c r="G2732" i="3"/>
  <c r="G2731" i="3"/>
  <c r="G2730" i="3"/>
  <c r="G2729" i="3"/>
  <c r="G2728" i="3"/>
  <c r="G2727" i="3"/>
  <c r="G2726" i="3"/>
  <c r="G2725" i="3"/>
  <c r="G2724" i="3"/>
  <c r="G2723" i="3"/>
  <c r="G2722" i="3"/>
  <c r="G2721" i="3"/>
  <c r="G2720" i="3"/>
  <c r="G2719" i="3"/>
  <c r="G2718" i="3"/>
  <c r="G2717" i="3"/>
  <c r="G2716" i="3"/>
  <c r="G2715" i="3"/>
  <c r="G2714" i="3"/>
  <c r="G2713" i="3"/>
  <c r="G2712" i="3"/>
  <c r="G2711" i="3"/>
  <c r="G2710" i="3"/>
  <c r="G2709" i="3"/>
  <c r="G2708" i="3"/>
  <c r="G2707" i="3"/>
  <c r="G2706" i="3"/>
  <c r="G2705" i="3"/>
  <c r="G2704" i="3"/>
  <c r="G2703" i="3"/>
  <c r="G2702" i="3"/>
  <c r="G2701" i="3"/>
  <c r="G2700" i="3"/>
  <c r="G2699" i="3"/>
  <c r="G2698" i="3"/>
  <c r="G2697" i="3"/>
  <c r="G2696" i="3"/>
  <c r="G2695" i="3"/>
  <c r="G2694" i="3"/>
  <c r="G2693" i="3"/>
  <c r="G2692" i="3"/>
  <c r="G2691" i="3"/>
  <c r="G2690" i="3"/>
  <c r="G2689" i="3"/>
  <c r="G2688" i="3"/>
  <c r="G2687" i="3"/>
  <c r="G2686" i="3"/>
  <c r="G2685" i="3"/>
  <c r="G2684" i="3"/>
  <c r="G2683" i="3"/>
  <c r="G2682" i="3"/>
  <c r="G2681" i="3"/>
  <c r="G2680" i="3"/>
  <c r="G2679" i="3"/>
  <c r="G2678" i="3"/>
  <c r="G2677" i="3"/>
  <c r="G2676" i="3"/>
  <c r="G2675" i="3"/>
  <c r="G2674" i="3"/>
  <c r="G2673" i="3"/>
  <c r="G2672" i="3"/>
  <c r="G2671" i="3"/>
  <c r="G2670" i="3"/>
  <c r="G2669" i="3"/>
  <c r="G2668" i="3"/>
  <c r="G2667" i="3"/>
  <c r="F2666" i="3"/>
  <c r="G2666" i="3" s="1"/>
  <c r="G2665" i="3"/>
  <c r="G2664" i="3"/>
  <c r="G2663" i="3"/>
  <c r="G2662" i="3"/>
  <c r="G2661" i="3"/>
  <c r="G2660" i="3"/>
  <c r="G2659" i="3"/>
  <c r="G2658" i="3"/>
  <c r="G2657" i="3"/>
  <c r="G2656" i="3"/>
  <c r="F2655" i="3"/>
  <c r="G2655" i="3" s="1"/>
  <c r="G2654" i="3"/>
  <c r="G2653" i="3"/>
  <c r="G2652" i="3"/>
  <c r="G2651" i="3"/>
  <c r="G2650" i="3"/>
  <c r="G2649" i="3"/>
  <c r="G2648" i="3"/>
  <c r="F2647" i="3"/>
  <c r="G2647" i="3" s="1"/>
  <c r="G2646" i="3"/>
  <c r="G2645" i="3"/>
  <c r="G2644" i="3"/>
  <c r="G2643" i="3"/>
  <c r="G2642" i="3"/>
  <c r="G2641" i="3"/>
  <c r="G2640" i="3"/>
  <c r="G2639" i="3"/>
  <c r="G2638" i="3"/>
  <c r="G2637" i="3"/>
  <c r="G2636" i="3"/>
  <c r="G2635" i="3"/>
  <c r="G2634" i="3"/>
  <c r="G2633" i="3"/>
  <c r="G2632" i="3"/>
  <c r="G2631" i="3"/>
  <c r="G2630" i="3"/>
  <c r="G2629" i="3"/>
  <c r="G2628" i="3"/>
  <c r="G2627" i="3"/>
  <c r="G2626" i="3"/>
  <c r="G2625" i="3"/>
  <c r="G2624" i="3"/>
  <c r="G2623" i="3"/>
  <c r="G2622" i="3"/>
  <c r="G2621" i="3"/>
  <c r="G2620" i="3"/>
  <c r="G2619" i="3"/>
  <c r="G2618" i="3"/>
  <c r="G2617" i="3"/>
  <c r="G2616" i="3"/>
  <c r="G2615" i="3"/>
  <c r="G2614" i="3"/>
  <c r="G2613" i="3"/>
  <c r="G2612" i="3"/>
  <c r="G2611" i="3"/>
  <c r="G2610" i="3"/>
  <c r="G2609" i="3"/>
  <c r="G2608" i="3"/>
  <c r="G2607" i="3"/>
  <c r="G2606" i="3"/>
  <c r="G2605" i="3"/>
  <c r="G2604" i="3"/>
  <c r="G2603" i="3"/>
  <c r="G2602" i="3"/>
  <c r="G2601" i="3"/>
  <c r="F2600" i="3"/>
  <c r="G2600" i="3" s="1"/>
  <c r="G2599" i="3"/>
  <c r="G2598" i="3"/>
  <c r="G2597" i="3"/>
  <c r="G2596" i="3"/>
  <c r="G2595" i="3"/>
  <c r="G2594" i="3"/>
  <c r="G2593" i="3"/>
  <c r="G2592" i="3"/>
  <c r="G2591" i="3"/>
  <c r="G2590" i="3"/>
  <c r="G2589" i="3"/>
  <c r="G2588" i="3"/>
  <c r="G2587" i="3"/>
  <c r="G2586" i="3"/>
  <c r="G2585" i="3"/>
  <c r="G2584" i="3"/>
  <c r="G2583" i="3"/>
  <c r="G2582" i="3"/>
  <c r="G2581" i="3"/>
  <c r="G2580" i="3"/>
  <c r="G2579" i="3"/>
  <c r="G2578" i="3"/>
  <c r="G2577" i="3"/>
  <c r="G2576" i="3"/>
  <c r="G2575" i="3"/>
  <c r="G2574" i="3"/>
  <c r="G2573" i="3"/>
  <c r="G2572" i="3"/>
  <c r="G2571" i="3"/>
  <c r="G2570" i="3"/>
  <c r="G2569" i="3"/>
  <c r="G2568" i="3"/>
  <c r="G2567" i="3"/>
  <c r="G2566" i="3"/>
  <c r="G2565" i="3"/>
  <c r="G2564" i="3"/>
  <c r="G2563" i="3"/>
  <c r="G2562" i="3"/>
  <c r="G2561" i="3"/>
  <c r="G2560" i="3"/>
  <c r="G2559" i="3"/>
  <c r="G2558" i="3"/>
  <c r="G2557" i="3"/>
  <c r="G2556" i="3"/>
  <c r="G2555" i="3"/>
  <c r="G2554" i="3"/>
  <c r="G2553" i="3"/>
  <c r="G2552" i="3"/>
  <c r="G2551" i="3"/>
  <c r="G2550" i="3"/>
  <c r="G2549" i="3"/>
  <c r="G2548" i="3"/>
  <c r="G2547" i="3"/>
  <c r="G2546" i="3"/>
  <c r="G2545" i="3"/>
  <c r="G2544" i="3"/>
  <c r="G2543" i="3"/>
  <c r="G2542" i="3"/>
  <c r="G2541" i="3"/>
  <c r="G2540" i="3"/>
  <c r="G2539" i="3"/>
  <c r="G2538" i="3"/>
  <c r="G2537" i="3"/>
  <c r="G2536" i="3"/>
  <c r="G2535" i="3"/>
  <c r="G2534" i="3"/>
  <c r="G2533" i="3"/>
  <c r="G2532" i="3"/>
  <c r="F2532" i="3"/>
  <c r="G2531" i="3"/>
  <c r="G2530" i="3"/>
  <c r="G2529" i="3"/>
  <c r="G2528" i="3"/>
  <c r="G2527" i="3"/>
  <c r="G2526" i="3"/>
  <c r="G2525" i="3"/>
  <c r="G2524" i="3"/>
  <c r="G2523" i="3"/>
  <c r="G2522" i="3"/>
  <c r="G2521" i="3"/>
  <c r="G2520" i="3"/>
  <c r="G2519" i="3"/>
  <c r="G2518" i="3"/>
  <c r="G2517" i="3"/>
  <c r="G2516" i="3"/>
  <c r="G2515" i="3"/>
  <c r="G2514" i="3"/>
  <c r="G2513" i="3"/>
  <c r="G2512" i="3"/>
  <c r="G2511" i="3"/>
  <c r="G2510" i="3"/>
  <c r="G2509" i="3"/>
  <c r="G2508" i="3"/>
  <c r="G2507" i="3"/>
  <c r="G2506" i="3"/>
  <c r="G2505" i="3"/>
  <c r="G2504" i="3"/>
  <c r="G2503" i="3"/>
  <c r="G2502" i="3"/>
  <c r="G2501" i="3"/>
  <c r="G2500" i="3"/>
  <c r="G2499" i="3"/>
  <c r="G2498" i="3"/>
  <c r="G2497" i="3"/>
  <c r="G2496" i="3"/>
  <c r="G2495" i="3"/>
  <c r="G2494" i="3"/>
  <c r="G2493" i="3"/>
  <c r="G2492" i="3"/>
  <c r="G2491" i="3"/>
  <c r="G2490" i="3"/>
  <c r="G2489" i="3"/>
  <c r="G2488" i="3"/>
  <c r="G2487" i="3"/>
  <c r="G2486" i="3"/>
  <c r="G2485" i="3"/>
  <c r="G2484" i="3"/>
  <c r="G2483" i="3"/>
  <c r="G2482" i="3"/>
  <c r="G2481" i="3"/>
  <c r="G2480" i="3"/>
  <c r="G2479" i="3"/>
  <c r="G2478" i="3"/>
  <c r="G2477" i="3"/>
  <c r="G2476" i="3"/>
  <c r="G2475" i="3"/>
  <c r="G2474" i="3"/>
  <c r="G2473" i="3"/>
  <c r="G2472" i="3"/>
  <c r="G2471" i="3"/>
  <c r="G2470" i="3"/>
  <c r="G2469" i="3"/>
  <c r="G2468" i="3"/>
  <c r="G2467" i="3"/>
  <c r="G2466" i="3"/>
  <c r="G2465" i="3"/>
  <c r="G2464" i="3"/>
  <c r="G2463" i="3"/>
  <c r="G2462" i="3"/>
  <c r="G2461" i="3"/>
  <c r="G2460" i="3"/>
  <c r="G2459" i="3"/>
  <c r="G2458" i="3"/>
  <c r="G2457" i="3"/>
  <c r="G2456" i="3"/>
  <c r="G2455" i="3"/>
  <c r="G2454" i="3"/>
  <c r="G2453" i="3"/>
  <c r="G2452" i="3"/>
  <c r="G2451" i="3"/>
  <c r="G2450" i="3"/>
  <c r="G2449" i="3"/>
  <c r="G2448" i="3"/>
  <c r="G2447" i="3"/>
  <c r="G2446" i="3"/>
  <c r="G2445" i="3"/>
  <c r="G2444" i="3"/>
  <c r="G2443" i="3"/>
  <c r="G2442" i="3"/>
  <c r="G2441" i="3"/>
  <c r="G2440" i="3"/>
  <c r="G2439" i="3"/>
  <c r="G2438" i="3"/>
  <c r="G2437" i="3"/>
  <c r="G2436" i="3"/>
  <c r="G2435" i="3"/>
  <c r="G2434" i="3"/>
  <c r="G2433" i="3"/>
  <c r="G2432" i="3"/>
  <c r="G2431" i="3"/>
  <c r="G2430" i="3"/>
  <c r="G2429" i="3"/>
  <c r="G2428" i="3"/>
  <c r="G2427" i="3"/>
  <c r="G2426" i="3"/>
  <c r="G2425" i="3"/>
  <c r="G2424" i="3"/>
  <c r="G2423" i="3"/>
  <c r="G2422" i="3"/>
  <c r="G2421" i="3"/>
  <c r="G2420" i="3"/>
  <c r="G2419" i="3"/>
  <c r="G2418" i="3"/>
  <c r="G2417" i="3"/>
  <c r="G2416" i="3"/>
  <c r="G2415" i="3"/>
  <c r="G2414" i="3"/>
  <c r="G2413" i="3"/>
  <c r="G2412" i="3"/>
  <c r="G2411" i="3"/>
  <c r="G2410" i="3"/>
  <c r="G2409" i="3"/>
  <c r="F2409" i="3"/>
  <c r="G2408" i="3"/>
  <c r="G2407" i="3"/>
  <c r="G2406" i="3"/>
  <c r="G2405" i="3"/>
  <c r="G2404" i="3"/>
  <c r="G2403" i="3"/>
  <c r="G2402" i="3"/>
  <c r="G2401" i="3"/>
  <c r="G2400" i="3"/>
  <c r="G2399" i="3"/>
  <c r="G2398" i="3"/>
  <c r="G2397" i="3"/>
  <c r="G2396" i="3"/>
  <c r="G2395" i="3"/>
  <c r="G2394" i="3"/>
  <c r="G2393" i="3"/>
  <c r="G2392" i="3"/>
  <c r="G2391" i="3"/>
  <c r="G2390" i="3"/>
  <c r="G2389" i="3"/>
  <c r="G2388" i="3"/>
  <c r="G2387" i="3"/>
  <c r="G2386" i="3"/>
  <c r="G2385" i="3"/>
  <c r="G2384" i="3"/>
  <c r="G2383" i="3"/>
  <c r="G2382" i="3"/>
  <c r="G2381" i="3"/>
  <c r="G2380" i="3"/>
  <c r="G2379" i="3"/>
  <c r="G2378" i="3"/>
  <c r="G2377" i="3"/>
  <c r="G2376" i="3"/>
  <c r="G2375" i="3"/>
  <c r="G2374" i="3"/>
  <c r="G2373" i="3"/>
  <c r="G2372" i="3"/>
  <c r="G2371" i="3"/>
  <c r="G2370" i="3"/>
  <c r="G2369" i="3"/>
  <c r="G2368" i="3"/>
  <c r="G2367" i="3"/>
  <c r="G2366" i="3"/>
  <c r="G2365" i="3"/>
  <c r="G2364" i="3"/>
  <c r="G2363" i="3"/>
  <c r="G2362" i="3"/>
  <c r="G2361" i="3"/>
  <c r="G2360" i="3"/>
  <c r="G2359" i="3"/>
  <c r="G2358" i="3"/>
  <c r="G2357" i="3"/>
  <c r="G2356" i="3"/>
  <c r="G2355" i="3"/>
  <c r="G2354" i="3"/>
  <c r="G2353" i="3"/>
  <c r="G2352" i="3"/>
  <c r="G2351" i="3"/>
  <c r="G2350" i="3"/>
  <c r="G2349" i="3"/>
  <c r="G2348" i="3"/>
  <c r="G2347" i="3"/>
  <c r="G2346" i="3"/>
  <c r="G2345" i="3"/>
  <c r="G2344" i="3"/>
  <c r="G2343" i="3"/>
  <c r="G2342" i="3"/>
  <c r="G2341" i="3"/>
  <c r="G2340" i="3"/>
  <c r="G2339" i="3"/>
  <c r="G2338" i="3"/>
  <c r="G2337" i="3"/>
  <c r="G2336" i="3"/>
  <c r="G2335" i="3"/>
  <c r="G2334" i="3"/>
  <c r="G2333" i="3"/>
  <c r="G2332" i="3"/>
  <c r="G2331" i="3"/>
  <c r="G2330" i="3"/>
  <c r="G2329" i="3"/>
  <c r="G2328" i="3"/>
  <c r="G2327" i="3"/>
  <c r="G2326" i="3"/>
  <c r="G2325" i="3"/>
  <c r="G2324" i="3"/>
  <c r="G2323" i="3"/>
  <c r="G2322" i="3"/>
  <c r="G2321" i="3"/>
  <c r="G2320" i="3"/>
  <c r="F2319" i="3"/>
  <c r="G2319" i="3" s="1"/>
  <c r="G2318" i="3"/>
  <c r="G2317" i="3"/>
  <c r="G2316" i="3"/>
  <c r="G2315" i="3"/>
  <c r="G2314" i="3"/>
  <c r="G2313" i="3"/>
  <c r="G2312" i="3"/>
  <c r="G2311" i="3"/>
  <c r="G2310" i="3"/>
  <c r="G2309" i="3"/>
  <c r="G2308" i="3"/>
  <c r="G2307" i="3"/>
  <c r="G2306" i="3"/>
  <c r="G2305" i="3"/>
  <c r="G2304" i="3"/>
  <c r="G2303" i="3"/>
  <c r="G2302" i="3"/>
  <c r="G2301" i="3"/>
  <c r="G2300" i="3"/>
  <c r="G2299" i="3"/>
  <c r="G2298" i="3"/>
  <c r="G2297" i="3"/>
  <c r="G2296" i="3"/>
  <c r="G2295" i="3"/>
  <c r="G2294" i="3"/>
  <c r="G2293" i="3"/>
  <c r="G2292" i="3"/>
  <c r="G2291" i="3"/>
  <c r="G2290" i="3"/>
  <c r="G2289" i="3"/>
  <c r="G2288" i="3"/>
  <c r="G2287" i="3"/>
  <c r="G2286" i="3"/>
  <c r="G2285" i="3"/>
  <c r="G2284" i="3"/>
  <c r="G2283" i="3"/>
  <c r="G2282" i="3"/>
  <c r="G2281" i="3"/>
  <c r="G2280" i="3"/>
  <c r="G2279" i="3"/>
  <c r="G2278" i="3"/>
  <c r="G2277" i="3"/>
  <c r="G2276" i="3"/>
  <c r="G2275" i="3"/>
  <c r="G2274" i="3"/>
  <c r="G2273" i="3"/>
  <c r="G2272" i="3"/>
  <c r="G2271" i="3"/>
  <c r="G2270" i="3"/>
  <c r="G2269" i="3"/>
  <c r="G2268" i="3"/>
  <c r="G2267" i="3"/>
  <c r="G2266" i="3"/>
  <c r="G2265" i="3"/>
  <c r="G2264" i="3"/>
  <c r="G2263" i="3"/>
  <c r="G2262" i="3"/>
  <c r="G2261" i="3"/>
  <c r="G2260" i="3"/>
  <c r="G2259" i="3"/>
  <c r="G2258" i="3"/>
  <c r="G2257" i="3"/>
  <c r="G2256" i="3"/>
  <c r="G2255" i="3"/>
  <c r="G2254" i="3"/>
  <c r="G2253" i="3"/>
  <c r="G2252" i="3"/>
  <c r="G2251" i="3"/>
  <c r="G2250" i="3"/>
  <c r="G2249" i="3"/>
  <c r="G2248" i="3"/>
  <c r="G2247" i="3"/>
  <c r="G2246" i="3"/>
  <c r="G2245" i="3"/>
  <c r="G2244" i="3"/>
  <c r="G2243" i="3"/>
  <c r="G2242" i="3"/>
  <c r="G2241" i="3"/>
  <c r="G2240" i="3"/>
  <c r="G2239" i="3"/>
  <c r="G2238" i="3"/>
  <c r="G2237" i="3"/>
  <c r="G2236" i="3"/>
  <c r="G2235" i="3"/>
  <c r="G2234" i="3"/>
  <c r="G2233" i="3"/>
  <c r="G2232" i="3"/>
  <c r="G2231" i="3"/>
  <c r="G2230" i="3"/>
  <c r="G2229" i="3"/>
  <c r="G2228" i="3"/>
  <c r="G2227" i="3"/>
  <c r="G2226" i="3"/>
  <c r="G2225" i="3"/>
  <c r="G2224" i="3"/>
  <c r="G2223" i="3"/>
  <c r="G2222" i="3"/>
  <c r="G2221" i="3"/>
  <c r="G2220" i="3"/>
  <c r="G2219" i="3"/>
  <c r="G2218" i="3"/>
  <c r="G2217" i="3"/>
  <c r="G2216" i="3"/>
  <c r="G2215" i="3"/>
  <c r="G2214" i="3"/>
  <c r="G2213" i="3"/>
  <c r="F2212" i="3"/>
  <c r="G2212" i="3" s="1"/>
  <c r="G2211" i="3"/>
  <c r="G2210" i="3"/>
  <c r="G2209" i="3"/>
  <c r="G2208" i="3"/>
  <c r="G2207" i="3"/>
  <c r="G2206" i="3"/>
  <c r="G2205" i="3"/>
  <c r="G2204" i="3"/>
  <c r="G2203" i="3"/>
  <c r="G2202" i="3"/>
  <c r="G2201" i="3"/>
  <c r="G2200" i="3"/>
  <c r="G2199" i="3"/>
  <c r="G2198" i="3"/>
  <c r="G2197" i="3"/>
  <c r="G2196" i="3"/>
  <c r="G2195" i="3"/>
  <c r="G2194" i="3"/>
  <c r="G2193" i="3"/>
  <c r="G2192" i="3"/>
  <c r="G2191" i="3"/>
  <c r="G2190" i="3"/>
  <c r="G2189" i="3"/>
  <c r="G2188" i="3"/>
  <c r="F2188" i="3"/>
  <c r="G2187" i="3"/>
  <c r="G2186" i="3"/>
  <c r="G2185" i="3"/>
  <c r="G2184" i="3"/>
  <c r="G2183" i="3"/>
  <c r="G2182" i="3"/>
  <c r="G2181" i="3"/>
  <c r="G2180" i="3"/>
  <c r="G2179" i="3"/>
  <c r="G2178" i="3"/>
  <c r="G2177" i="3"/>
  <c r="G2176" i="3"/>
  <c r="G2175" i="3"/>
  <c r="G2174" i="3"/>
  <c r="G2173" i="3"/>
  <c r="G2172" i="3"/>
  <c r="G2171" i="3"/>
  <c r="G2170" i="3"/>
  <c r="G2169" i="3"/>
  <c r="G2168" i="3"/>
  <c r="G2167" i="3"/>
  <c r="G2166" i="3"/>
  <c r="G2165" i="3"/>
  <c r="G2164" i="3"/>
  <c r="G2163" i="3"/>
  <c r="G2162" i="3"/>
  <c r="G2161" i="3"/>
  <c r="G2160" i="3"/>
  <c r="G2159" i="3"/>
  <c r="G2158" i="3"/>
  <c r="G2157" i="3"/>
  <c r="G2156" i="3"/>
  <c r="G2155" i="3"/>
  <c r="G2154" i="3"/>
  <c r="G2153" i="3"/>
  <c r="G2152" i="3"/>
  <c r="G2151" i="3"/>
  <c r="F2150" i="3"/>
  <c r="G2150" i="3" s="1"/>
  <c r="G2149" i="3"/>
  <c r="F2148" i="3"/>
  <c r="G2148" i="3" s="1"/>
  <c r="G2147" i="3"/>
  <c r="G2146" i="3"/>
  <c r="G2145" i="3"/>
  <c r="G2144" i="3"/>
  <c r="G2143" i="3"/>
  <c r="G2142" i="3"/>
  <c r="G2141" i="3"/>
  <c r="G2140" i="3"/>
  <c r="G2139" i="3"/>
  <c r="F2138" i="3"/>
  <c r="G2138" i="3" s="1"/>
  <c r="G2137" i="3"/>
  <c r="G2136" i="3"/>
  <c r="G2135" i="3"/>
  <c r="G2134" i="3"/>
  <c r="G2133" i="3"/>
  <c r="G2132" i="3"/>
  <c r="G2131" i="3"/>
  <c r="G2130" i="3"/>
  <c r="G2129" i="3"/>
  <c r="G2128" i="3"/>
  <c r="G2127" i="3"/>
  <c r="G2126" i="3"/>
  <c r="G2125" i="3"/>
  <c r="G2124" i="3"/>
  <c r="G2123" i="3"/>
  <c r="G2122" i="3"/>
  <c r="G2121" i="3"/>
  <c r="G2120" i="3"/>
  <c r="G2119" i="3"/>
  <c r="G2118" i="3"/>
  <c r="G2117" i="3"/>
  <c r="G2116" i="3"/>
  <c r="G2115" i="3"/>
  <c r="G2114" i="3"/>
  <c r="G2113" i="3"/>
  <c r="G2112" i="3"/>
  <c r="G2111" i="3"/>
  <c r="G2110" i="3"/>
  <c r="G2109" i="3"/>
  <c r="G2108" i="3"/>
  <c r="G2107" i="3"/>
  <c r="G2106" i="3"/>
  <c r="G2105" i="3"/>
  <c r="G2104" i="3"/>
  <c r="G2103" i="3"/>
  <c r="G2102" i="3"/>
  <c r="G2101" i="3"/>
  <c r="G2100" i="3"/>
  <c r="G2099" i="3"/>
  <c r="G2098" i="3"/>
  <c r="G2097" i="3"/>
  <c r="G2096" i="3"/>
  <c r="G2095" i="3"/>
  <c r="G2094" i="3"/>
  <c r="G2093" i="3"/>
  <c r="G2092" i="3"/>
  <c r="G2091" i="3"/>
  <c r="F2090" i="3"/>
  <c r="G2090" i="3" s="1"/>
  <c r="G2089" i="3"/>
  <c r="G2088" i="3"/>
  <c r="G2087" i="3"/>
  <c r="G2086" i="3"/>
  <c r="G2085" i="3"/>
  <c r="G2084" i="3"/>
  <c r="G2083" i="3"/>
  <c r="G2082" i="3"/>
  <c r="G2081" i="3"/>
  <c r="G2080" i="3"/>
  <c r="G2079" i="3"/>
  <c r="G2078" i="3"/>
  <c r="G2077" i="3"/>
  <c r="G2076" i="3"/>
  <c r="G2075" i="3"/>
  <c r="G2074" i="3"/>
  <c r="G2073" i="3"/>
  <c r="G2072" i="3"/>
  <c r="G2071" i="3"/>
  <c r="G2070" i="3"/>
  <c r="G2069" i="3"/>
  <c r="G2068" i="3"/>
  <c r="G2067" i="3"/>
  <c r="G2066" i="3"/>
  <c r="G2065" i="3"/>
  <c r="G2064" i="3"/>
  <c r="G2063" i="3"/>
  <c r="G2062" i="3"/>
  <c r="G2061" i="3"/>
  <c r="G2060" i="3"/>
  <c r="G2059" i="3"/>
  <c r="G2058" i="3"/>
  <c r="G2057" i="3"/>
  <c r="G2056" i="3"/>
  <c r="G2055" i="3"/>
  <c r="G2054" i="3"/>
  <c r="G2053" i="3"/>
  <c r="G2052" i="3"/>
  <c r="G2051" i="3"/>
  <c r="G2050" i="3"/>
  <c r="G2049" i="3"/>
  <c r="G2048" i="3"/>
  <c r="G2047" i="3"/>
  <c r="G2046" i="3"/>
  <c r="G2045" i="3"/>
  <c r="G2044" i="3"/>
  <c r="G2043" i="3"/>
  <c r="G2042" i="3"/>
  <c r="G2041" i="3"/>
  <c r="G2040" i="3"/>
  <c r="G2039" i="3"/>
  <c r="G2038" i="3"/>
  <c r="G2037" i="3"/>
  <c r="G2036" i="3"/>
  <c r="G2035" i="3"/>
  <c r="G2034" i="3"/>
  <c r="G2033" i="3"/>
  <c r="G2032" i="3"/>
  <c r="G2031" i="3"/>
  <c r="G2030" i="3"/>
  <c r="G2029" i="3"/>
  <c r="F2029" i="3"/>
  <c r="G2028" i="3"/>
  <c r="G2027" i="3"/>
  <c r="G2026" i="3"/>
  <c r="G2025" i="3"/>
  <c r="G2024" i="3"/>
  <c r="G2023" i="3"/>
  <c r="G2022" i="3"/>
  <c r="G2021" i="3"/>
  <c r="G2020" i="3"/>
  <c r="G2019" i="3"/>
  <c r="G2018" i="3"/>
  <c r="F2018" i="3"/>
  <c r="G2017" i="3"/>
  <c r="G2016" i="3"/>
  <c r="G2015" i="3"/>
  <c r="G2014" i="3"/>
  <c r="F2013" i="3"/>
  <c r="G2013" i="3" s="1"/>
  <c r="G2012" i="3"/>
  <c r="G2011" i="3"/>
  <c r="G2010" i="3"/>
  <c r="G2009" i="3"/>
  <c r="G2008" i="3"/>
  <c r="G2007" i="3"/>
  <c r="F2006" i="3"/>
  <c r="G2006" i="3" s="1"/>
  <c r="G2005" i="3"/>
  <c r="G2004" i="3"/>
  <c r="G2003" i="3"/>
  <c r="G2002" i="3"/>
  <c r="G2001" i="3"/>
  <c r="G2000" i="3"/>
  <c r="G1999" i="3"/>
  <c r="G1998" i="3"/>
  <c r="G1997" i="3"/>
  <c r="G1996" i="3"/>
  <c r="G1995" i="3"/>
  <c r="G1994" i="3"/>
  <c r="G1993" i="3"/>
  <c r="G1992" i="3"/>
  <c r="G1991" i="3"/>
  <c r="G1990" i="3"/>
  <c r="G1989" i="3"/>
  <c r="G1988" i="3"/>
  <c r="G1987" i="3"/>
  <c r="G1986" i="3"/>
  <c r="G1985" i="3"/>
  <c r="G1984" i="3"/>
  <c r="G1983" i="3"/>
  <c r="G1982" i="3"/>
  <c r="G1981" i="3"/>
  <c r="G1980" i="3"/>
  <c r="G1979" i="3"/>
  <c r="G1978" i="3"/>
  <c r="G1977" i="3"/>
  <c r="G1976" i="3"/>
  <c r="G1975" i="3"/>
  <c r="G1974" i="3"/>
  <c r="G1973" i="3"/>
  <c r="G1972" i="3"/>
  <c r="G1971" i="3"/>
  <c r="G1970" i="3"/>
  <c r="G1969" i="3"/>
  <c r="G1968" i="3"/>
  <c r="G1967" i="3"/>
  <c r="G1966" i="3"/>
  <c r="G1965" i="3"/>
  <c r="G1964" i="3"/>
  <c r="G1963" i="3"/>
  <c r="G1962" i="3"/>
  <c r="G1961" i="3"/>
  <c r="G1960" i="3"/>
  <c r="G1959" i="3"/>
  <c r="G1958" i="3"/>
  <c r="G1957" i="3"/>
  <c r="G1956" i="3"/>
  <c r="G1955" i="3"/>
  <c r="G1954" i="3"/>
  <c r="G1953" i="3"/>
  <c r="G1952" i="3"/>
  <c r="G1951" i="3"/>
  <c r="G1950" i="3"/>
  <c r="G1949" i="3"/>
  <c r="G1948" i="3"/>
  <c r="G1947" i="3"/>
  <c r="G1946" i="3"/>
  <c r="G1945" i="3"/>
  <c r="G1944" i="3"/>
  <c r="G1943" i="3"/>
  <c r="G1942" i="3"/>
  <c r="G1941" i="3"/>
  <c r="G1940" i="3"/>
  <c r="G1939" i="3"/>
  <c r="G1938" i="3"/>
  <c r="G1937" i="3"/>
  <c r="G1936" i="3"/>
  <c r="G1935" i="3"/>
  <c r="G1934" i="3"/>
  <c r="G1933" i="3"/>
  <c r="G1932" i="3"/>
  <c r="G1931" i="3"/>
  <c r="G1930" i="3"/>
  <c r="G1929" i="3"/>
  <c r="G1928" i="3"/>
  <c r="G1927" i="3"/>
  <c r="G1926" i="3"/>
  <c r="G1925" i="3"/>
  <c r="G1924" i="3"/>
  <c r="G1923" i="3"/>
  <c r="G1922" i="3"/>
  <c r="G1921" i="3"/>
  <c r="G1920" i="3"/>
  <c r="G1919" i="3"/>
  <c r="G1918" i="3"/>
  <c r="G1917" i="3"/>
  <c r="G1916" i="3"/>
  <c r="G1915" i="3"/>
  <c r="G1914" i="3"/>
  <c r="G1913" i="3"/>
  <c r="G1912" i="3"/>
  <c r="G1911" i="3"/>
  <c r="G1910" i="3"/>
  <c r="G1909" i="3"/>
  <c r="G1908" i="3"/>
  <c r="G1907" i="3"/>
  <c r="G1906" i="3"/>
  <c r="G1905" i="3"/>
  <c r="G1904" i="3"/>
  <c r="G1903" i="3"/>
  <c r="G1902" i="3"/>
  <c r="G1901" i="3"/>
  <c r="G1900" i="3"/>
  <c r="F1899" i="3"/>
  <c r="G1899" i="3" s="1"/>
  <c r="G1898" i="3"/>
  <c r="G1897" i="3"/>
  <c r="G1896" i="3"/>
  <c r="G1895" i="3"/>
  <c r="G1894" i="3"/>
  <c r="G1893" i="3"/>
  <c r="G1892" i="3"/>
  <c r="G1891" i="3"/>
  <c r="G1890" i="3"/>
  <c r="G1889" i="3"/>
  <c r="G1888" i="3"/>
  <c r="G1887" i="3"/>
  <c r="G1886" i="3"/>
  <c r="F1886" i="3"/>
  <c r="G1885" i="3"/>
  <c r="G1884" i="3"/>
  <c r="G1883" i="3"/>
  <c r="G1882" i="3"/>
  <c r="G1881" i="3"/>
  <c r="G1880" i="3"/>
  <c r="G1879" i="3"/>
  <c r="G1878" i="3"/>
  <c r="G1877" i="3"/>
  <c r="G1876" i="3"/>
  <c r="G1875" i="3"/>
  <c r="G1874" i="3"/>
  <c r="G1873" i="3"/>
  <c r="G1872" i="3"/>
  <c r="G1871" i="3"/>
  <c r="G1870" i="3"/>
  <c r="G1869" i="3"/>
  <c r="G1868" i="3"/>
  <c r="G1867" i="3"/>
  <c r="G1866" i="3"/>
  <c r="G1865" i="3"/>
  <c r="G1864" i="3"/>
  <c r="G1863" i="3"/>
  <c r="G1862" i="3"/>
  <c r="G1861" i="3"/>
  <c r="G1860" i="3"/>
  <c r="G1859" i="3"/>
  <c r="G1858" i="3"/>
  <c r="G1857" i="3"/>
  <c r="G1856" i="3"/>
  <c r="G1855" i="3"/>
  <c r="G1854" i="3"/>
  <c r="G1853" i="3"/>
  <c r="G1852" i="3"/>
  <c r="G1851" i="3"/>
  <c r="G1850" i="3"/>
  <c r="G1849" i="3"/>
  <c r="G1848" i="3"/>
  <c r="G1847" i="3"/>
  <c r="G1846" i="3"/>
  <c r="G1845" i="3"/>
  <c r="G1844" i="3"/>
  <c r="G1843" i="3"/>
  <c r="G1842" i="3"/>
  <c r="G1841" i="3"/>
  <c r="G1840" i="3"/>
  <c r="G1839" i="3"/>
  <c r="G1838" i="3"/>
  <c r="G1837" i="3"/>
  <c r="G1836" i="3"/>
  <c r="G1835" i="3"/>
  <c r="G1834" i="3"/>
  <c r="G1833" i="3"/>
  <c r="G1832" i="3"/>
  <c r="G1831" i="3"/>
  <c r="G1830" i="3"/>
  <c r="G1829" i="3"/>
  <c r="G1828" i="3"/>
  <c r="G1827" i="3"/>
  <c r="G1826" i="3"/>
  <c r="G1825" i="3"/>
  <c r="G1824" i="3"/>
  <c r="G1823" i="3"/>
  <c r="G1822" i="3"/>
  <c r="G1821" i="3"/>
  <c r="G1820" i="3"/>
  <c r="G1819" i="3"/>
  <c r="G1818" i="3"/>
  <c r="G1817" i="3"/>
  <c r="G1816" i="3"/>
  <c r="G1815" i="3"/>
  <c r="G1814" i="3"/>
  <c r="G1813" i="3"/>
  <c r="G1812" i="3"/>
  <c r="G1811" i="3"/>
  <c r="G1810" i="3"/>
  <c r="G1809" i="3"/>
  <c r="G1808" i="3"/>
  <c r="G1807" i="3"/>
  <c r="G1806" i="3"/>
  <c r="G1805" i="3"/>
  <c r="G1804" i="3"/>
  <c r="G1803" i="3"/>
  <c r="G1802" i="3"/>
  <c r="G1801" i="3"/>
  <c r="G1800" i="3"/>
  <c r="G1799" i="3"/>
  <c r="G1798" i="3"/>
  <c r="G1797" i="3"/>
  <c r="G1796" i="3"/>
  <c r="G1795" i="3"/>
  <c r="G1794" i="3"/>
  <c r="G1793" i="3"/>
  <c r="G1792" i="3"/>
  <c r="G1791" i="3"/>
  <c r="G1790" i="3"/>
  <c r="G1789" i="3"/>
  <c r="G1788" i="3"/>
  <c r="G1787" i="3"/>
  <c r="G1786" i="3"/>
  <c r="G1785" i="3"/>
  <c r="G1784" i="3"/>
  <c r="G1783" i="3"/>
  <c r="G1782" i="3"/>
  <c r="G1781" i="3"/>
  <c r="G1780" i="3"/>
  <c r="G1779" i="3"/>
  <c r="G1778" i="3"/>
  <c r="G1777" i="3"/>
  <c r="G1776" i="3"/>
  <c r="G1775" i="3"/>
  <c r="G1774" i="3"/>
  <c r="G1773" i="3"/>
  <c r="G1772" i="3"/>
  <c r="G1771" i="3"/>
  <c r="G1770" i="3"/>
  <c r="G1769" i="3"/>
  <c r="G1768" i="3"/>
  <c r="G1767" i="3"/>
  <c r="G1766" i="3"/>
  <c r="G1765" i="3"/>
  <c r="G1764" i="3"/>
  <c r="G1763" i="3"/>
  <c r="G1762" i="3"/>
  <c r="G1761" i="3"/>
  <c r="G1760" i="3"/>
  <c r="G1759" i="3"/>
  <c r="G1758" i="3"/>
  <c r="G1757" i="3"/>
  <c r="G1756" i="3"/>
  <c r="G1755" i="3"/>
  <c r="G1754" i="3"/>
  <c r="G1753" i="3"/>
  <c r="G1752" i="3"/>
  <c r="G1751" i="3"/>
  <c r="G1750" i="3"/>
  <c r="G1749" i="3"/>
  <c r="G1748" i="3"/>
  <c r="G1747" i="3"/>
  <c r="G1746" i="3"/>
  <c r="G1745" i="3"/>
  <c r="G1744" i="3"/>
  <c r="G1743" i="3"/>
  <c r="G1742" i="3"/>
  <c r="G1741" i="3"/>
  <c r="G1740" i="3"/>
  <c r="G1739" i="3"/>
  <c r="G1738" i="3"/>
  <c r="G1737" i="3"/>
  <c r="G1736" i="3"/>
  <c r="G1735" i="3"/>
  <c r="G1734" i="3"/>
  <c r="G1733" i="3"/>
  <c r="G1732" i="3"/>
  <c r="G1731" i="3"/>
  <c r="G1730" i="3"/>
  <c r="G1729" i="3"/>
  <c r="G1728" i="3"/>
  <c r="G1727" i="3"/>
  <c r="G1726" i="3"/>
  <c r="G1725" i="3"/>
  <c r="G1724" i="3"/>
  <c r="G1723" i="3"/>
  <c r="G1722" i="3"/>
  <c r="G1721" i="3"/>
  <c r="G1720" i="3"/>
  <c r="G1719" i="3"/>
  <c r="G1718" i="3"/>
  <c r="G1717" i="3"/>
  <c r="G1716" i="3"/>
  <c r="G1715" i="3"/>
  <c r="G1714" i="3"/>
  <c r="G1713" i="3"/>
  <c r="G1712" i="3"/>
  <c r="G1711" i="3"/>
  <c r="G1710" i="3"/>
  <c r="G1709" i="3"/>
  <c r="G1708" i="3"/>
  <c r="G1707" i="3"/>
  <c r="G1706" i="3"/>
  <c r="G1705" i="3"/>
  <c r="G1704" i="3"/>
  <c r="G1703" i="3"/>
  <c r="G1702" i="3"/>
  <c r="G1701" i="3"/>
  <c r="G1700" i="3"/>
  <c r="G1699" i="3"/>
  <c r="G1698" i="3"/>
  <c r="G1697" i="3"/>
  <c r="G1696" i="3"/>
  <c r="G1695" i="3"/>
  <c r="G1694" i="3"/>
  <c r="G1693" i="3"/>
  <c r="G1692" i="3"/>
  <c r="G1691" i="3"/>
  <c r="G1690" i="3"/>
  <c r="G1689" i="3"/>
  <c r="G1688" i="3"/>
  <c r="G1687" i="3"/>
  <c r="G1686" i="3"/>
  <c r="G1685" i="3"/>
  <c r="G1684" i="3"/>
  <c r="G1683" i="3"/>
  <c r="G1682" i="3"/>
  <c r="G1681" i="3"/>
  <c r="G1680" i="3"/>
  <c r="G1679" i="3"/>
  <c r="G1678" i="3"/>
  <c r="G1677" i="3"/>
  <c r="G1676" i="3"/>
  <c r="G1675" i="3"/>
  <c r="G1674" i="3"/>
  <c r="G1673" i="3"/>
  <c r="G1672" i="3"/>
  <c r="G1671" i="3"/>
  <c r="G1670" i="3"/>
  <c r="G1669" i="3"/>
  <c r="G1668" i="3"/>
  <c r="G1667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F1650" i="3"/>
  <c r="G1650" i="3" s="1"/>
  <c r="G1649" i="3"/>
  <c r="G1648" i="3"/>
  <c r="G1647" i="3"/>
  <c r="G1646" i="3"/>
  <c r="G1645" i="3"/>
  <c r="G1644" i="3"/>
  <c r="G1643" i="3"/>
  <c r="G1642" i="3"/>
  <c r="G1641" i="3"/>
  <c r="G1640" i="3"/>
  <c r="G1639" i="3"/>
  <c r="G1638" i="3"/>
  <c r="G1637" i="3"/>
  <c r="G1636" i="3"/>
  <c r="G1635" i="3"/>
  <c r="G1634" i="3"/>
  <c r="G1633" i="3"/>
  <c r="G1632" i="3"/>
  <c r="G1631" i="3"/>
  <c r="G1630" i="3"/>
  <c r="G1629" i="3"/>
  <c r="G1628" i="3"/>
  <c r="G1627" i="3"/>
  <c r="G1626" i="3"/>
  <c r="G1625" i="3"/>
  <c r="G1624" i="3"/>
  <c r="G1623" i="3"/>
  <c r="G1622" i="3"/>
  <c r="G1621" i="3"/>
  <c r="G1620" i="3"/>
  <c r="G1619" i="3"/>
  <c r="G1618" i="3"/>
  <c r="G1617" i="3"/>
  <c r="G1616" i="3"/>
  <c r="G1615" i="3"/>
  <c r="G1614" i="3"/>
  <c r="G1613" i="3"/>
  <c r="G1612" i="3"/>
  <c r="G1611" i="3"/>
  <c r="G1610" i="3"/>
  <c r="G1609" i="3"/>
  <c r="G1608" i="3"/>
  <c r="G1607" i="3"/>
  <c r="G1606" i="3"/>
  <c r="G1605" i="3"/>
  <c r="G1604" i="3"/>
  <c r="G1603" i="3"/>
  <c r="G1602" i="3"/>
  <c r="G1601" i="3"/>
  <c r="G1600" i="3"/>
  <c r="G1599" i="3"/>
  <c r="G1598" i="3"/>
  <c r="G1597" i="3"/>
  <c r="G1596" i="3"/>
  <c r="G1595" i="3"/>
  <c r="G1594" i="3"/>
  <c r="G1593" i="3"/>
  <c r="G1592" i="3"/>
  <c r="G1591" i="3"/>
  <c r="G1590" i="3"/>
  <c r="G1589" i="3"/>
  <c r="G1588" i="3"/>
  <c r="G1587" i="3"/>
  <c r="G1586" i="3"/>
  <c r="G1585" i="3"/>
  <c r="G1584" i="3"/>
  <c r="G1583" i="3"/>
  <c r="G1582" i="3"/>
  <c r="G1581" i="3"/>
  <c r="G1580" i="3"/>
  <c r="G1579" i="3"/>
  <c r="G1578" i="3"/>
  <c r="G1577" i="3"/>
  <c r="G1576" i="3"/>
  <c r="G1575" i="3"/>
  <c r="G1574" i="3"/>
  <c r="G1573" i="3"/>
  <c r="G1572" i="3"/>
  <c r="G1571" i="3"/>
  <c r="G1570" i="3"/>
  <c r="G1569" i="3"/>
  <c r="G1568" i="3"/>
  <c r="G1567" i="3"/>
  <c r="G1566" i="3"/>
  <c r="G1565" i="3"/>
  <c r="G1564" i="3"/>
  <c r="G1563" i="3"/>
  <c r="G1562" i="3"/>
  <c r="G1561" i="3"/>
  <c r="G1560" i="3"/>
  <c r="G1559" i="3"/>
  <c r="G1558" i="3"/>
  <c r="G1557" i="3"/>
  <c r="G1556" i="3"/>
  <c r="G1555" i="3"/>
  <c r="G1554" i="3"/>
  <c r="G1553" i="3"/>
  <c r="G1552" i="3"/>
  <c r="G1551" i="3"/>
  <c r="G1550" i="3"/>
  <c r="G1549" i="3"/>
  <c r="G1548" i="3"/>
  <c r="G1547" i="3"/>
  <c r="G1546" i="3"/>
  <c r="G1545" i="3"/>
  <c r="G1544" i="3"/>
  <c r="G1543" i="3"/>
  <c r="G1542" i="3"/>
  <c r="G1541" i="3"/>
  <c r="G1540" i="3"/>
  <c r="G1539" i="3"/>
  <c r="G1538" i="3"/>
  <c r="G1537" i="3"/>
  <c r="G1536" i="3"/>
  <c r="G1535" i="3"/>
  <c r="G1534" i="3"/>
  <c r="G1533" i="3"/>
  <c r="G1532" i="3"/>
  <c r="G1531" i="3"/>
  <c r="G1530" i="3"/>
  <c r="G1529" i="3"/>
  <c r="G1528" i="3"/>
  <c r="G1527" i="3"/>
  <c r="G1526" i="3"/>
  <c r="G1525" i="3"/>
  <c r="G1524" i="3"/>
  <c r="G1523" i="3"/>
  <c r="G1522" i="3"/>
  <c r="G1521" i="3"/>
  <c r="G1520" i="3"/>
  <c r="G1519" i="3"/>
  <c r="G1518" i="3"/>
  <c r="G1517" i="3"/>
  <c r="G1516" i="3"/>
  <c r="G1515" i="3"/>
  <c r="G1514" i="3"/>
  <c r="G1513" i="3"/>
  <c r="G1512" i="3"/>
  <c r="G1511" i="3"/>
  <c r="G1510" i="3"/>
  <c r="G1509" i="3"/>
  <c r="G1508" i="3"/>
  <c r="G1507" i="3"/>
  <c r="G1506" i="3"/>
  <c r="G1505" i="3"/>
  <c r="G1504" i="3"/>
  <c r="G1503" i="3"/>
  <c r="G1502" i="3"/>
  <c r="G1501" i="3"/>
  <c r="G1500" i="3"/>
  <c r="G1499" i="3"/>
  <c r="G1498" i="3"/>
  <c r="G1497" i="3"/>
  <c r="G1496" i="3"/>
  <c r="G1495" i="3"/>
  <c r="G1494" i="3"/>
  <c r="G1493" i="3"/>
  <c r="G1492" i="3"/>
  <c r="G1491" i="3"/>
  <c r="G1490" i="3"/>
  <c r="G1489" i="3"/>
  <c r="F1489" i="3"/>
  <c r="G1488" i="3"/>
  <c r="G1487" i="3"/>
  <c r="G1486" i="3"/>
  <c r="G1485" i="3"/>
  <c r="G1484" i="3"/>
  <c r="G1483" i="3"/>
  <c r="G1482" i="3"/>
  <c r="G1481" i="3"/>
  <c r="G1480" i="3"/>
  <c r="G1479" i="3"/>
  <c r="G1478" i="3"/>
  <c r="G1477" i="3"/>
  <c r="G1476" i="3"/>
  <c r="G1475" i="3"/>
  <c r="G1474" i="3"/>
  <c r="G1473" i="3"/>
  <c r="G1472" i="3"/>
  <c r="G1471" i="3"/>
  <c r="G1470" i="3"/>
  <c r="G1469" i="3"/>
  <c r="G1468" i="3"/>
  <c r="G1467" i="3"/>
  <c r="G1466" i="3"/>
  <c r="G1465" i="3"/>
  <c r="G1464" i="3"/>
  <c r="G1463" i="3"/>
  <c r="G1462" i="3"/>
  <c r="G1461" i="3"/>
  <c r="G1460" i="3"/>
  <c r="G1459" i="3"/>
  <c r="G1458" i="3"/>
  <c r="G1457" i="3"/>
  <c r="G1456" i="3"/>
  <c r="G1455" i="3"/>
  <c r="G1454" i="3"/>
  <c r="G1453" i="3"/>
  <c r="G1452" i="3"/>
  <c r="G1451" i="3"/>
  <c r="G1450" i="3"/>
  <c r="G1449" i="3"/>
  <c r="G1448" i="3"/>
  <c r="G1447" i="3"/>
  <c r="G1446" i="3"/>
  <c r="G1445" i="3"/>
  <c r="G1444" i="3"/>
  <c r="G1443" i="3"/>
  <c r="G1442" i="3"/>
  <c r="G1441" i="3"/>
  <c r="G1440" i="3"/>
  <c r="G1439" i="3"/>
  <c r="G1438" i="3"/>
  <c r="G1437" i="3"/>
  <c r="G1436" i="3"/>
  <c r="G1435" i="3"/>
  <c r="G1434" i="3"/>
  <c r="G1433" i="3"/>
  <c r="G1432" i="3"/>
  <c r="G1431" i="3"/>
  <c r="G1430" i="3"/>
  <c r="F1430" i="3"/>
  <c r="G1429" i="3"/>
  <c r="G1428" i="3"/>
  <c r="G1427" i="3"/>
  <c r="G1426" i="3"/>
  <c r="G1425" i="3"/>
  <c r="G1424" i="3"/>
  <c r="G1423" i="3"/>
  <c r="G1422" i="3"/>
  <c r="G1421" i="3"/>
  <c r="G1420" i="3"/>
  <c r="G1419" i="3"/>
  <c r="G1418" i="3"/>
  <c r="G1417" i="3"/>
  <c r="G1416" i="3"/>
  <c r="G1415" i="3"/>
  <c r="G1414" i="3"/>
  <c r="G1413" i="3"/>
  <c r="G1412" i="3"/>
  <c r="G1411" i="3"/>
  <c r="G1410" i="3"/>
  <c r="G1409" i="3"/>
  <c r="F1408" i="3"/>
  <c r="G1408" i="3" s="1"/>
  <c r="G1407" i="3"/>
  <c r="G1406" i="3"/>
  <c r="G1405" i="3"/>
  <c r="G1404" i="3"/>
  <c r="G1403" i="3"/>
  <c r="G1402" i="3"/>
  <c r="G1401" i="3"/>
  <c r="G1400" i="3"/>
  <c r="G1399" i="3"/>
  <c r="G1398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G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F1225" i="3"/>
  <c r="G1224" i="3"/>
  <c r="F1223" i="3"/>
  <c r="G1223" i="3" s="1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F1111" i="3"/>
  <c r="G1110" i="3"/>
  <c r="G1109" i="3"/>
  <c r="G1108" i="3"/>
  <c r="G1107" i="3"/>
  <c r="G1106" i="3"/>
  <c r="G1105" i="3"/>
  <c r="G1104" i="3"/>
  <c r="F1103" i="3"/>
  <c r="G1103" i="3" s="1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F1063" i="3"/>
  <c r="G1063" i="3" s="1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F975" i="3"/>
  <c r="G975" i="3" s="1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F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F754" i="3"/>
  <c r="G754" i="3" s="1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F724" i="3"/>
  <c r="G723" i="3"/>
  <c r="G722" i="3"/>
  <c r="G721" i="3"/>
  <c r="G720" i="3"/>
  <c r="G719" i="3"/>
  <c r="G718" i="3"/>
  <c r="G717" i="3"/>
  <c r="G716" i="3"/>
  <c r="G715" i="3"/>
  <c r="G714" i="3"/>
  <c r="G713" i="3"/>
  <c r="F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F513" i="3"/>
  <c r="G513" i="3" s="1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F469" i="3"/>
  <c r="G469" i="3" s="1"/>
  <c r="G468" i="3"/>
  <c r="G467" i="3"/>
  <c r="G466" i="3"/>
  <c r="G465" i="3"/>
  <c r="G464" i="3"/>
  <c r="G463" i="3"/>
  <c r="G462" i="3"/>
  <c r="G461" i="3"/>
  <c r="G460" i="3"/>
  <c r="G459" i="3"/>
  <c r="G458" i="3"/>
  <c r="G457" i="3"/>
  <c r="F457" i="3"/>
  <c r="G456" i="3"/>
  <c r="F455" i="3"/>
  <c r="G455" i="3" s="1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F326" i="3"/>
  <c r="G326" i="3" s="1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F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F129" i="3"/>
  <c r="F3446" i="3" s="1"/>
  <c r="E3452" i="3" s="1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3446" i="3" l="1"/>
  <c r="F1392" i="1" l="1"/>
  <c r="F2837" i="2" l="1"/>
  <c r="F2568" i="2" l="1"/>
  <c r="F2958" i="2" l="1"/>
  <c r="F2495" i="2" l="1"/>
  <c r="F2191" i="2"/>
  <c r="F3073" i="2" l="1"/>
  <c r="F1749" i="2"/>
  <c r="F3079" i="2" l="1"/>
  <c r="F2900" i="2"/>
  <c r="F3009" i="2" l="1"/>
  <c r="F2902" i="2"/>
  <c r="F2788" i="2"/>
  <c r="D3172" i="2" l="1"/>
  <c r="G3171" i="2"/>
  <c r="G3170" i="2"/>
  <c r="G3169" i="2"/>
  <c r="G3168" i="2"/>
  <c r="G3167" i="2"/>
  <c r="G3166" i="2"/>
  <c r="G3165" i="2"/>
  <c r="G3164" i="2"/>
  <c r="G3163" i="2"/>
  <c r="G3162" i="2"/>
  <c r="G3161" i="2"/>
  <c r="G3160" i="2"/>
  <c r="G3159" i="2"/>
  <c r="G3158" i="2"/>
  <c r="G3157" i="2"/>
  <c r="G3156" i="2"/>
  <c r="G3155" i="2"/>
  <c r="G3154" i="2"/>
  <c r="G3153" i="2"/>
  <c r="G3152" i="2"/>
  <c r="G3151" i="2"/>
  <c r="G3150" i="2"/>
  <c r="G3149" i="2"/>
  <c r="G3148" i="2"/>
  <c r="G3147" i="2"/>
  <c r="G3146" i="2"/>
  <c r="G3145" i="2"/>
  <c r="G3144" i="2"/>
  <c r="G3143" i="2"/>
  <c r="G3142" i="2"/>
  <c r="G3141" i="2"/>
  <c r="G3140" i="2"/>
  <c r="G3139" i="2"/>
  <c r="G3138" i="2"/>
  <c r="G3137" i="2"/>
  <c r="G3136" i="2"/>
  <c r="G3135" i="2"/>
  <c r="G3134" i="2"/>
  <c r="G3133" i="2"/>
  <c r="G3132" i="2"/>
  <c r="G3131" i="2"/>
  <c r="G3130" i="2"/>
  <c r="G3129" i="2"/>
  <c r="G3128" i="2"/>
  <c r="G3127" i="2"/>
  <c r="G3126" i="2"/>
  <c r="G3125" i="2"/>
  <c r="G3124" i="2"/>
  <c r="G3123" i="2"/>
  <c r="G3122" i="2"/>
  <c r="G3121" i="2"/>
  <c r="G3120" i="2"/>
  <c r="G3119" i="2"/>
  <c r="G3118" i="2"/>
  <c r="G3117" i="2"/>
  <c r="G3116" i="2"/>
  <c r="G3115" i="2"/>
  <c r="G3114" i="2"/>
  <c r="G3113" i="2"/>
  <c r="G3112" i="2"/>
  <c r="G3111" i="2"/>
  <c r="G3110" i="2"/>
  <c r="G3109" i="2"/>
  <c r="G3108" i="2"/>
  <c r="G3107" i="2"/>
  <c r="G3106" i="2"/>
  <c r="G3105" i="2"/>
  <c r="G3104" i="2"/>
  <c r="G3103" i="2"/>
  <c r="G3102" i="2"/>
  <c r="G3101" i="2"/>
  <c r="G3100" i="2"/>
  <c r="G3099" i="2"/>
  <c r="G3098" i="2"/>
  <c r="G3097" i="2"/>
  <c r="G3096" i="2"/>
  <c r="G3095" i="2"/>
  <c r="G3094" i="2"/>
  <c r="G3093" i="2"/>
  <c r="G3092" i="2"/>
  <c r="G3091" i="2"/>
  <c r="G3090" i="2"/>
  <c r="G3089" i="2"/>
  <c r="G3088" i="2"/>
  <c r="G3087" i="2"/>
  <c r="G3086" i="2"/>
  <c r="G3085" i="2"/>
  <c r="G3084" i="2"/>
  <c r="G3083" i="2"/>
  <c r="G3082" i="2"/>
  <c r="G3081" i="2"/>
  <c r="G3080" i="2"/>
  <c r="G3079" i="2"/>
  <c r="G3078" i="2"/>
  <c r="G3077" i="2"/>
  <c r="G3076" i="2"/>
  <c r="G3075" i="2"/>
  <c r="G3074" i="2"/>
  <c r="G3073" i="2"/>
  <c r="G3072" i="2"/>
  <c r="G3071" i="2"/>
  <c r="G3070" i="2"/>
  <c r="G3069" i="2"/>
  <c r="G3068" i="2"/>
  <c r="G3067" i="2"/>
  <c r="G3066" i="2"/>
  <c r="G3065" i="2"/>
  <c r="G3064" i="2"/>
  <c r="G3063" i="2"/>
  <c r="G3062" i="2"/>
  <c r="G3061" i="2"/>
  <c r="G3060" i="2"/>
  <c r="G3059" i="2"/>
  <c r="G3058" i="2"/>
  <c r="G3057" i="2"/>
  <c r="G3056" i="2"/>
  <c r="G3055" i="2"/>
  <c r="G3054" i="2"/>
  <c r="G3053" i="2"/>
  <c r="G3052" i="2"/>
  <c r="G3051" i="2"/>
  <c r="G3050" i="2"/>
  <c r="G3049" i="2"/>
  <c r="G3048" i="2"/>
  <c r="G3047" i="2"/>
  <c r="G3046" i="2"/>
  <c r="G3045" i="2"/>
  <c r="G3044" i="2"/>
  <c r="G3043" i="2"/>
  <c r="G3042" i="2"/>
  <c r="G3041" i="2"/>
  <c r="G3040" i="2"/>
  <c r="G3039" i="2"/>
  <c r="G3038" i="2"/>
  <c r="G3037" i="2"/>
  <c r="G3036" i="2"/>
  <c r="G3035" i="2"/>
  <c r="G3034" i="2"/>
  <c r="G3033" i="2"/>
  <c r="G3032" i="2"/>
  <c r="G3031" i="2"/>
  <c r="G3030" i="2"/>
  <c r="G3029" i="2"/>
  <c r="G3028" i="2"/>
  <c r="G3027" i="2"/>
  <c r="G3026" i="2"/>
  <c r="G3025" i="2"/>
  <c r="G3024" i="2"/>
  <c r="G3023" i="2"/>
  <c r="G3022" i="2"/>
  <c r="G3021" i="2"/>
  <c r="G3020" i="2"/>
  <c r="G3019" i="2"/>
  <c r="G3018" i="2"/>
  <c r="G3017" i="2"/>
  <c r="G3016" i="2"/>
  <c r="G3015" i="2"/>
  <c r="G3014" i="2"/>
  <c r="G3013" i="2"/>
  <c r="G3012" i="2"/>
  <c r="G3011" i="2"/>
  <c r="G3010" i="2"/>
  <c r="G3009" i="2"/>
  <c r="G3008" i="2"/>
  <c r="G3007" i="2"/>
  <c r="G3006" i="2"/>
  <c r="G3005" i="2"/>
  <c r="G3004" i="2"/>
  <c r="G3003" i="2"/>
  <c r="G3002" i="2"/>
  <c r="G3001" i="2"/>
  <c r="G3000" i="2"/>
  <c r="G2999" i="2"/>
  <c r="G2998" i="2"/>
  <c r="G2997" i="2"/>
  <c r="G2996" i="2"/>
  <c r="G2995" i="2"/>
  <c r="G2994" i="2"/>
  <c r="G2993" i="2"/>
  <c r="G2992" i="2"/>
  <c r="G2991" i="2"/>
  <c r="G2990" i="2"/>
  <c r="G2989" i="2"/>
  <c r="G2988" i="2"/>
  <c r="G2987" i="2"/>
  <c r="G2986" i="2"/>
  <c r="G2985" i="2"/>
  <c r="G2984" i="2"/>
  <c r="G2983" i="2"/>
  <c r="G2982" i="2"/>
  <c r="G2981" i="2"/>
  <c r="G2980" i="2"/>
  <c r="G2979" i="2"/>
  <c r="G2978" i="2"/>
  <c r="G2977" i="2"/>
  <c r="G2976" i="2"/>
  <c r="G2975" i="2"/>
  <c r="G2974" i="2"/>
  <c r="G2973" i="2"/>
  <c r="G2972" i="2"/>
  <c r="G2971" i="2"/>
  <c r="G2970" i="2"/>
  <c r="G2969" i="2"/>
  <c r="G2968" i="2"/>
  <c r="G2967" i="2"/>
  <c r="G2966" i="2"/>
  <c r="G2965" i="2"/>
  <c r="G2964" i="2"/>
  <c r="G2963" i="2"/>
  <c r="G2962" i="2"/>
  <c r="G2961" i="2"/>
  <c r="G2960" i="2"/>
  <c r="G2959" i="2"/>
  <c r="G2958" i="2"/>
  <c r="G2957" i="2"/>
  <c r="G2956" i="2"/>
  <c r="G2955" i="2"/>
  <c r="G2954" i="2"/>
  <c r="G2953" i="2"/>
  <c r="G2952" i="2"/>
  <c r="G2951" i="2"/>
  <c r="G2950" i="2"/>
  <c r="G2949" i="2"/>
  <c r="G2948" i="2"/>
  <c r="G2947" i="2"/>
  <c r="G2946" i="2"/>
  <c r="G2945" i="2"/>
  <c r="G2944" i="2"/>
  <c r="G2943" i="2"/>
  <c r="G2942" i="2"/>
  <c r="G2941" i="2"/>
  <c r="G2940" i="2"/>
  <c r="G2939" i="2"/>
  <c r="G2938" i="2"/>
  <c r="G2937" i="2"/>
  <c r="G2936" i="2"/>
  <c r="G2935" i="2"/>
  <c r="G2934" i="2"/>
  <c r="G2933" i="2"/>
  <c r="G2932" i="2"/>
  <c r="G2931" i="2"/>
  <c r="G2930" i="2"/>
  <c r="G2929" i="2"/>
  <c r="G2928" i="2"/>
  <c r="G2927" i="2"/>
  <c r="G2926" i="2"/>
  <c r="G2925" i="2"/>
  <c r="G2924" i="2"/>
  <c r="G2923" i="2"/>
  <c r="G2922" i="2"/>
  <c r="G2921" i="2"/>
  <c r="G2920" i="2"/>
  <c r="G2919" i="2"/>
  <c r="G2918" i="2"/>
  <c r="G2917" i="2"/>
  <c r="G2916" i="2"/>
  <c r="G2915" i="2"/>
  <c r="G2914" i="2"/>
  <c r="G2913" i="2"/>
  <c r="G2912" i="2"/>
  <c r="G2911" i="2"/>
  <c r="G2910" i="2"/>
  <c r="G2909" i="2"/>
  <c r="G2908" i="2"/>
  <c r="G2907" i="2"/>
  <c r="G2906" i="2"/>
  <c r="G2905" i="2"/>
  <c r="G2904" i="2"/>
  <c r="G2903" i="2"/>
  <c r="G2902" i="2"/>
  <c r="G2901" i="2"/>
  <c r="G2900" i="2"/>
  <c r="G2899" i="2"/>
  <c r="G2898" i="2"/>
  <c r="G2897" i="2"/>
  <c r="G2896" i="2"/>
  <c r="G2895" i="2"/>
  <c r="G2894" i="2"/>
  <c r="G2893" i="2"/>
  <c r="G2892" i="2"/>
  <c r="G2891" i="2"/>
  <c r="G2890" i="2"/>
  <c r="G2889" i="2"/>
  <c r="G2888" i="2"/>
  <c r="G2887" i="2"/>
  <c r="G2886" i="2"/>
  <c r="G2885" i="2"/>
  <c r="G2884" i="2"/>
  <c r="G2883" i="2"/>
  <c r="G2882" i="2"/>
  <c r="G2881" i="2"/>
  <c r="G2880" i="2"/>
  <c r="G2879" i="2"/>
  <c r="G2878" i="2"/>
  <c r="G2877" i="2"/>
  <c r="G2876" i="2"/>
  <c r="G2875" i="2"/>
  <c r="G2874" i="2"/>
  <c r="G2873" i="2"/>
  <c r="G2872" i="2"/>
  <c r="G2871" i="2"/>
  <c r="G2870" i="2"/>
  <c r="G2869" i="2"/>
  <c r="G2868" i="2"/>
  <c r="G2867" i="2"/>
  <c r="G2866" i="2"/>
  <c r="G2865" i="2"/>
  <c r="G2864" i="2"/>
  <c r="G2863" i="2"/>
  <c r="G2862" i="2"/>
  <c r="G2861" i="2"/>
  <c r="G2860" i="2"/>
  <c r="G2859" i="2"/>
  <c r="G2858" i="2"/>
  <c r="G2857" i="2"/>
  <c r="G2856" i="2"/>
  <c r="G2855" i="2"/>
  <c r="G2854" i="2"/>
  <c r="G2853" i="2"/>
  <c r="G2852" i="2"/>
  <c r="G2851" i="2"/>
  <c r="G2850" i="2"/>
  <c r="G2849" i="2"/>
  <c r="G2848" i="2"/>
  <c r="G2847" i="2"/>
  <c r="G2846" i="2"/>
  <c r="G2845" i="2"/>
  <c r="G2844" i="2"/>
  <c r="G2843" i="2"/>
  <c r="G2842" i="2"/>
  <c r="G2841" i="2"/>
  <c r="G2840" i="2"/>
  <c r="G2839" i="2"/>
  <c r="G2838" i="2"/>
  <c r="G2837" i="2"/>
  <c r="G2836" i="2"/>
  <c r="G2835" i="2"/>
  <c r="G2834" i="2"/>
  <c r="G2833" i="2"/>
  <c r="G2832" i="2"/>
  <c r="G2831" i="2"/>
  <c r="G2830" i="2"/>
  <c r="G2829" i="2"/>
  <c r="G2828" i="2"/>
  <c r="G2827" i="2"/>
  <c r="G2826" i="2"/>
  <c r="G2825" i="2"/>
  <c r="G2824" i="2"/>
  <c r="G2823" i="2"/>
  <c r="G2822" i="2"/>
  <c r="G2821" i="2"/>
  <c r="G2820" i="2"/>
  <c r="G2819" i="2"/>
  <c r="G2818" i="2"/>
  <c r="G2817" i="2"/>
  <c r="G2816" i="2"/>
  <c r="G2815" i="2"/>
  <c r="G2814" i="2"/>
  <c r="G2813" i="2"/>
  <c r="G2812" i="2"/>
  <c r="G2811" i="2"/>
  <c r="G2810" i="2"/>
  <c r="G2809" i="2"/>
  <c r="G2808" i="2"/>
  <c r="G2807" i="2"/>
  <c r="G2806" i="2"/>
  <c r="G2805" i="2"/>
  <c r="G2804" i="2"/>
  <c r="G2803" i="2"/>
  <c r="G2802" i="2"/>
  <c r="G2801" i="2"/>
  <c r="G2800" i="2"/>
  <c r="G2799" i="2"/>
  <c r="G2798" i="2"/>
  <c r="G2797" i="2"/>
  <c r="G2796" i="2"/>
  <c r="G2795" i="2"/>
  <c r="G2794" i="2"/>
  <c r="G2793" i="2"/>
  <c r="G2792" i="2"/>
  <c r="G2791" i="2"/>
  <c r="G2790" i="2"/>
  <c r="G2789" i="2"/>
  <c r="G2788" i="2"/>
  <c r="F2787" i="2"/>
  <c r="G2787" i="2" s="1"/>
  <c r="G2786" i="2"/>
  <c r="G2785" i="2"/>
  <c r="G2784" i="2"/>
  <c r="G2783" i="2"/>
  <c r="G2782" i="2"/>
  <c r="G2781" i="2"/>
  <c r="G2780" i="2"/>
  <c r="G2779" i="2"/>
  <c r="G2778" i="2"/>
  <c r="G2777" i="2"/>
  <c r="G2776" i="2"/>
  <c r="G2775" i="2"/>
  <c r="G2774" i="2"/>
  <c r="G2773" i="2"/>
  <c r="G2772" i="2"/>
  <c r="G2771" i="2"/>
  <c r="G2770" i="2"/>
  <c r="G2769" i="2"/>
  <c r="G2768" i="2"/>
  <c r="G2767" i="2"/>
  <c r="G2766" i="2"/>
  <c r="G2765" i="2"/>
  <c r="G2764" i="2"/>
  <c r="G2763" i="2"/>
  <c r="G2762" i="2"/>
  <c r="G2761" i="2"/>
  <c r="G2760" i="2"/>
  <c r="G2759" i="2"/>
  <c r="G2758" i="2"/>
  <c r="G2757" i="2"/>
  <c r="G2756" i="2"/>
  <c r="G2755" i="2"/>
  <c r="G2754" i="2"/>
  <c r="G2753" i="2"/>
  <c r="G2752" i="2"/>
  <c r="G2751" i="2"/>
  <c r="G2750" i="2"/>
  <c r="G2749" i="2"/>
  <c r="G2748" i="2"/>
  <c r="G2747" i="2"/>
  <c r="G2746" i="2"/>
  <c r="G2745" i="2"/>
  <c r="G2744" i="2"/>
  <c r="G2743" i="2"/>
  <c r="G2742" i="2"/>
  <c r="G2741" i="2"/>
  <c r="G2740" i="2"/>
  <c r="G2739" i="2"/>
  <c r="G2738" i="2"/>
  <c r="G2737" i="2"/>
  <c r="G2736" i="2"/>
  <c r="G2735" i="2"/>
  <c r="G2734" i="2"/>
  <c r="G2733" i="2"/>
  <c r="G2732" i="2"/>
  <c r="G2731" i="2"/>
  <c r="G2730" i="2"/>
  <c r="G2729" i="2"/>
  <c r="G2728" i="2"/>
  <c r="G2727" i="2"/>
  <c r="G2726" i="2"/>
  <c r="G2725" i="2"/>
  <c r="G2724" i="2"/>
  <c r="G2723" i="2"/>
  <c r="G2722" i="2"/>
  <c r="G2721" i="2"/>
  <c r="G2720" i="2"/>
  <c r="G2719" i="2"/>
  <c r="G2718" i="2"/>
  <c r="G2717" i="2"/>
  <c r="G2716" i="2"/>
  <c r="G2715" i="2"/>
  <c r="G2714" i="2"/>
  <c r="G2713" i="2"/>
  <c r="G2712" i="2"/>
  <c r="G2711" i="2"/>
  <c r="G2710" i="2"/>
  <c r="G2709" i="2"/>
  <c r="G2708" i="2"/>
  <c r="G2707" i="2"/>
  <c r="G2706" i="2"/>
  <c r="G2705" i="2"/>
  <c r="G2704" i="2"/>
  <c r="G2703" i="2"/>
  <c r="G2702" i="2"/>
  <c r="G2701" i="2"/>
  <c r="G2700" i="2"/>
  <c r="G2699" i="2"/>
  <c r="G2698" i="2"/>
  <c r="G2697" i="2"/>
  <c r="G2696" i="2"/>
  <c r="G2695" i="2"/>
  <c r="G2694" i="2"/>
  <c r="G2693" i="2"/>
  <c r="G2692" i="2"/>
  <c r="G2691" i="2"/>
  <c r="G2690" i="2"/>
  <c r="G2689" i="2"/>
  <c r="G2688" i="2"/>
  <c r="G2687" i="2"/>
  <c r="G2686" i="2"/>
  <c r="G2685" i="2"/>
  <c r="G2684" i="2"/>
  <c r="G2683" i="2"/>
  <c r="G2682" i="2"/>
  <c r="G2681" i="2"/>
  <c r="G2680" i="2"/>
  <c r="G2679" i="2"/>
  <c r="G2678" i="2"/>
  <c r="G2677" i="2"/>
  <c r="G2676" i="2"/>
  <c r="G2675" i="2"/>
  <c r="G2674" i="2"/>
  <c r="G2673" i="2"/>
  <c r="G2672" i="2"/>
  <c r="G2671" i="2"/>
  <c r="G2670" i="2"/>
  <c r="G2669" i="2"/>
  <c r="G2668" i="2"/>
  <c r="G2667" i="2"/>
  <c r="G2666" i="2"/>
  <c r="G2665" i="2"/>
  <c r="G2664" i="2"/>
  <c r="G2663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G2649" i="2"/>
  <c r="G2648" i="2"/>
  <c r="G2647" i="2"/>
  <c r="G2646" i="2"/>
  <c r="G2645" i="2"/>
  <c r="G2644" i="2"/>
  <c r="G2643" i="2"/>
  <c r="G2642" i="2"/>
  <c r="G2641" i="2"/>
  <c r="G2640" i="2"/>
  <c r="G2639" i="2"/>
  <c r="G2638" i="2"/>
  <c r="G2637" i="2"/>
  <c r="G2636" i="2"/>
  <c r="G2635" i="2"/>
  <c r="G2634" i="2"/>
  <c r="G2633" i="2"/>
  <c r="G2632" i="2"/>
  <c r="G2631" i="2"/>
  <c r="G2630" i="2"/>
  <c r="G2629" i="2"/>
  <c r="G2628" i="2"/>
  <c r="G2627" i="2"/>
  <c r="G2626" i="2"/>
  <c r="G2625" i="2"/>
  <c r="G2624" i="2"/>
  <c r="G2623" i="2"/>
  <c r="G2622" i="2"/>
  <c r="G2621" i="2"/>
  <c r="G2620" i="2"/>
  <c r="G2619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G2558" i="2"/>
  <c r="G2557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F2526" i="2"/>
  <c r="G2526" i="2" s="1"/>
  <c r="G2525" i="2"/>
  <c r="G2524" i="2"/>
  <c r="G2523" i="2"/>
  <c r="G2522" i="2"/>
  <c r="G2521" i="2"/>
  <c r="G2520" i="2"/>
  <c r="G2519" i="2"/>
  <c r="G2518" i="2"/>
  <c r="G2517" i="2"/>
  <c r="G2516" i="2"/>
  <c r="G2515" i="2"/>
  <c r="F2514" i="2"/>
  <c r="G2514" i="2" s="1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F2409" i="2"/>
  <c r="G2409" i="2" s="1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F2277" i="2"/>
  <c r="G2277" i="2" s="1"/>
  <c r="G2276" i="2"/>
  <c r="G2275" i="2"/>
  <c r="G2274" i="2"/>
  <c r="G2273" i="2"/>
  <c r="G2272" i="2"/>
  <c r="G2271" i="2"/>
  <c r="G2270" i="2"/>
  <c r="G2269" i="2"/>
  <c r="F2268" i="2"/>
  <c r="G2268" i="2" s="1"/>
  <c r="G2267" i="2"/>
  <c r="G2266" i="2"/>
  <c r="G2265" i="2"/>
  <c r="G2264" i="2"/>
  <c r="F2263" i="2"/>
  <c r="G2263" i="2" s="1"/>
  <c r="G2262" i="2"/>
  <c r="G2261" i="2"/>
  <c r="G2260" i="2"/>
  <c r="G2259" i="2"/>
  <c r="G2258" i="2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F2228" i="2"/>
  <c r="G2228" i="2" s="1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F2113" i="2"/>
  <c r="G2113" i="2" s="1"/>
  <c r="F2112" i="2"/>
  <c r="G2112" i="2" s="1"/>
  <c r="G2111" i="2"/>
  <c r="G2110" i="2"/>
  <c r="G2109" i="2"/>
  <c r="G2108" i="2"/>
  <c r="G2107" i="2"/>
  <c r="G2106" i="2"/>
  <c r="G2105" i="2"/>
  <c r="G2104" i="2"/>
  <c r="G2103" i="2"/>
  <c r="G2102" i="2"/>
  <c r="G2101" i="2"/>
  <c r="F2100" i="2"/>
  <c r="G2100" i="2" s="1"/>
  <c r="G2099" i="2"/>
  <c r="G2098" i="2"/>
  <c r="F2097" i="2"/>
  <c r="G2097" i="2" s="1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F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F1976" i="2"/>
  <c r="G1976" i="2" s="1"/>
  <c r="G1975" i="2"/>
  <c r="G1974" i="2"/>
  <c r="G1973" i="2"/>
  <c r="G1972" i="2"/>
  <c r="G1971" i="2"/>
  <c r="G1970" i="2"/>
  <c r="G1969" i="2"/>
  <c r="F1968" i="2"/>
  <c r="G1968" i="2" s="1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F1847" i="2"/>
  <c r="G1847" i="2" s="1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F1742" i="2"/>
  <c r="G1742" i="2" s="1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F1629" i="2"/>
  <c r="G1629" i="2" s="1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F1588" i="2"/>
  <c r="G1588" i="2" s="1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F1565" i="2"/>
  <c r="G1565" i="2" s="1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F1533" i="2"/>
  <c r="G1533" i="2" s="1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F1519" i="2"/>
  <c r="G1519" i="2" s="1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F1497" i="2"/>
  <c r="G1497" i="2" s="1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F1459" i="2"/>
  <c r="G1459" i="2" s="1"/>
  <c r="F1458" i="2"/>
  <c r="G1458" i="2" s="1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F1416" i="2"/>
  <c r="G1416" i="2" s="1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F1401" i="2"/>
  <c r="G1401" i="2" s="1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F1369" i="2"/>
  <c r="G1369" i="2" s="1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F1339" i="2"/>
  <c r="G1339" i="2" s="1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F1188" i="2"/>
  <c r="G1188" i="2" s="1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F1071" i="2"/>
  <c r="G1071" i="2" s="1"/>
  <c r="G1070" i="2"/>
  <c r="G1069" i="2"/>
  <c r="G1068" i="2"/>
  <c r="G1067" i="2"/>
  <c r="G1066" i="2"/>
  <c r="G1065" i="2"/>
  <c r="G1064" i="2"/>
  <c r="G1063" i="2"/>
  <c r="F1062" i="2"/>
  <c r="G1062" i="2" s="1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F807" i="2"/>
  <c r="G807" i="2" s="1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F717" i="2"/>
  <c r="G717" i="2" s="1"/>
  <c r="G716" i="2"/>
  <c r="F715" i="2"/>
  <c r="G715" i="2" s="1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F699" i="2"/>
  <c r="G699" i="2" s="1"/>
  <c r="G698" i="2"/>
  <c r="G697" i="2"/>
  <c r="F696" i="2"/>
  <c r="G696" i="2" s="1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F543" i="2"/>
  <c r="G543" i="2" s="1"/>
  <c r="G542" i="2"/>
  <c r="G541" i="2"/>
  <c r="F540" i="2"/>
  <c r="G540" i="2" s="1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F522" i="2"/>
  <c r="G522" i="2" s="1"/>
  <c r="G521" i="2"/>
  <c r="G520" i="2"/>
  <c r="G519" i="2"/>
  <c r="G518" i="2"/>
  <c r="F517" i="2"/>
  <c r="G517" i="2" s="1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F388" i="2"/>
  <c r="G388" i="2" s="1"/>
  <c r="G387" i="2"/>
  <c r="G386" i="2"/>
  <c r="G385" i="2"/>
  <c r="F384" i="2"/>
  <c r="G384" i="2" s="1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F341" i="2"/>
  <c r="G341" i="2" s="1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F297" i="2"/>
  <c r="G297" i="2" s="1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F271" i="2"/>
  <c r="G271" i="2" s="1"/>
  <c r="G270" i="2"/>
  <c r="G269" i="2"/>
  <c r="G268" i="2"/>
  <c r="G267" i="2"/>
  <c r="G266" i="2"/>
  <c r="G265" i="2"/>
  <c r="G264" i="2"/>
  <c r="G263" i="2"/>
  <c r="G262" i="2"/>
  <c r="G261" i="2"/>
  <c r="G260" i="2"/>
  <c r="G259" i="2"/>
  <c r="F259" i="2"/>
  <c r="G258" i="2"/>
  <c r="G257" i="2"/>
  <c r="G256" i="2"/>
  <c r="G255" i="2"/>
  <c r="G254" i="2"/>
  <c r="G253" i="2"/>
  <c r="G252" i="2"/>
  <c r="F251" i="2"/>
  <c r="G251" i="2" s="1"/>
  <c r="F250" i="2"/>
  <c r="G250" i="2" s="1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F143" i="2"/>
  <c r="G143" i="2" s="1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F128" i="2"/>
  <c r="G128" i="2" s="1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F15" i="2"/>
  <c r="G15" i="2" s="1"/>
  <c r="G14" i="2"/>
  <c r="G13" i="2"/>
  <c r="G12" i="2"/>
  <c r="G11" i="2"/>
  <c r="G10" i="2"/>
  <c r="G9" i="2"/>
  <c r="G8" i="2"/>
  <c r="G7" i="2"/>
  <c r="G6" i="2"/>
  <c r="G5" i="2"/>
  <c r="G4" i="2"/>
  <c r="G3" i="2"/>
  <c r="G2" i="2"/>
  <c r="F3172" i="2" l="1"/>
  <c r="E3177" i="2" s="1"/>
  <c r="G3172" i="2"/>
  <c r="F3041" i="1"/>
  <c r="F2275" i="1" l="1"/>
  <c r="F3137" i="1" l="1"/>
  <c r="F3109" i="1" l="1"/>
  <c r="F2045" i="1"/>
  <c r="F2946" i="1" l="1"/>
  <c r="F2956" i="1" l="1"/>
  <c r="F2815" i="1"/>
  <c r="F3239" i="1" l="1"/>
  <c r="E3245" i="1" s="1"/>
  <c r="D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F2930" i="1"/>
  <c r="G2930" i="1" s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F2713" i="1"/>
  <c r="G2713" i="1" s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F2605" i="1"/>
  <c r="G2605" i="1" s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F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F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F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F2372" i="1"/>
  <c r="G2372" i="1" s="1"/>
  <c r="G2371" i="1"/>
  <c r="G2370" i="1"/>
  <c r="G2369" i="1"/>
  <c r="G2368" i="1"/>
  <c r="G2367" i="1"/>
  <c r="G2366" i="1"/>
  <c r="G2365" i="1"/>
  <c r="G2364" i="1"/>
  <c r="F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F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F2243" i="1"/>
  <c r="G2243" i="1" s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F2228" i="1"/>
  <c r="G2228" i="1" s="1"/>
  <c r="G2227" i="1"/>
  <c r="G2226" i="1"/>
  <c r="G2225" i="1"/>
  <c r="G2224" i="1"/>
  <c r="G2223" i="1"/>
  <c r="G2222" i="1"/>
  <c r="G2221" i="1"/>
  <c r="G2220" i="1"/>
  <c r="F2220" i="1"/>
  <c r="G2219" i="1"/>
  <c r="G2218" i="1"/>
  <c r="G2217" i="1"/>
  <c r="G2216" i="1"/>
  <c r="G2215" i="1"/>
  <c r="G2214" i="1"/>
  <c r="G2213" i="1"/>
  <c r="G2212" i="1"/>
  <c r="G2211" i="1"/>
  <c r="G2210" i="1"/>
  <c r="G2209" i="1"/>
  <c r="F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F2192" i="1"/>
  <c r="G2192" i="1" s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F2120" i="1"/>
  <c r="G2120" i="1" s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F2093" i="1"/>
  <c r="G2093" i="1" s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F2035" i="1"/>
  <c r="G2035" i="1" s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F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F1835" i="1"/>
  <c r="G1834" i="1"/>
  <c r="G1833" i="1"/>
  <c r="F1833" i="1"/>
  <c r="G1832" i="1"/>
  <c r="G1831" i="1"/>
  <c r="G1830" i="1"/>
  <c r="G1829" i="1"/>
  <c r="G1828" i="1"/>
  <c r="G1827" i="1"/>
  <c r="G1826" i="1"/>
  <c r="F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F1735" i="1"/>
  <c r="G1734" i="1"/>
  <c r="F1733" i="1"/>
  <c r="G1733" i="1" s="1"/>
  <c r="G1732" i="1"/>
  <c r="G1731" i="1"/>
  <c r="G1730" i="1"/>
  <c r="G1729" i="1"/>
  <c r="G1728" i="1"/>
  <c r="G1727" i="1"/>
  <c r="G1726" i="1"/>
  <c r="G1725" i="1"/>
  <c r="G1724" i="1"/>
  <c r="G1723" i="1"/>
  <c r="F1722" i="1"/>
  <c r="G1722" i="1" s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F1667" i="1"/>
  <c r="G1667" i="1" s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F1605" i="1"/>
  <c r="G1605" i="1" s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F1590" i="1"/>
  <c r="G1590" i="1" s="1"/>
  <c r="G1589" i="1"/>
  <c r="G1588" i="1"/>
  <c r="G1587" i="1"/>
  <c r="G1586" i="1"/>
  <c r="G1585" i="1"/>
  <c r="G1584" i="1"/>
  <c r="G1583" i="1"/>
  <c r="G1582" i="1"/>
  <c r="G1581" i="1"/>
  <c r="G1580" i="1"/>
  <c r="F1580" i="1"/>
  <c r="G1579" i="1"/>
  <c r="G1578" i="1"/>
  <c r="F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F1432" i="1"/>
  <c r="G1432" i="1" s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F1406" i="1"/>
  <c r="G1406" i="1" s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F1288" i="1"/>
  <c r="G1288" i="1" s="1"/>
  <c r="G1287" i="1"/>
  <c r="F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F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F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F1111" i="1"/>
  <c r="G1111" i="1" s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F1057" i="1"/>
  <c r="G1057" i="1" s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F953" i="1"/>
  <c r="G953" i="1" s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F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F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F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F674" i="1"/>
  <c r="G674" i="1" s="1"/>
  <c r="G673" i="1"/>
  <c r="G672" i="1"/>
  <c r="G671" i="1"/>
  <c r="F670" i="1"/>
  <c r="G670" i="1" s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F648" i="1"/>
  <c r="G648" i="1" s="1"/>
  <c r="G647" i="1"/>
  <c r="G646" i="1"/>
  <c r="G645" i="1"/>
  <c r="G644" i="1"/>
  <c r="G643" i="1"/>
  <c r="G642" i="1"/>
  <c r="F641" i="1"/>
  <c r="G641" i="1" s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F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F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F421" i="1"/>
  <c r="G420" i="1"/>
  <c r="G419" i="1"/>
  <c r="G418" i="1"/>
  <c r="G417" i="1"/>
  <c r="G416" i="1"/>
  <c r="G415" i="1"/>
  <c r="G414" i="1"/>
  <c r="G413" i="1"/>
  <c r="G412" i="1"/>
  <c r="G411" i="1"/>
  <c r="G410" i="1"/>
  <c r="F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F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F310" i="1"/>
  <c r="G310" i="1" s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F292" i="1"/>
  <c r="G292" i="1" s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F64" i="1"/>
  <c r="G64" i="1" s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F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F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3239" i="1" l="1"/>
</calcChain>
</file>

<file path=xl/sharedStrings.xml><?xml version="1.0" encoding="utf-8"?>
<sst xmlns="http://schemas.openxmlformats.org/spreadsheetml/2006/main" count="29991" uniqueCount="10572">
  <si>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</si>
  <si>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</si>
  <si>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</si>
  <si>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</si>
  <si>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</si>
  <si>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</si>
  <si>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</si>
  <si>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</si>
  <si>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C-7364</t>
  </si>
  <si>
    <t>(728)MANUEL MOTA</t>
  </si>
  <si>
    <t>PAGADA</t>
  </si>
  <si>
    <t>C-7365</t>
  </si>
  <si>
    <t>(780)JAVIER MARTINEZ SANCHEZ</t>
  </si>
  <si>
    <t>C-7366</t>
  </si>
  <si>
    <t>(832)RUBEN PEREZ CHABACANO</t>
  </si>
  <si>
    <t>C-7367</t>
  </si>
  <si>
    <t>(254)IRENE CASTILLO</t>
  </si>
  <si>
    <t>C-7368</t>
  </si>
  <si>
    <t>(790)POLLERIA TORRES</t>
  </si>
  <si>
    <t>C-7369</t>
  </si>
  <si>
    <t>(804)ALDAIR CASTRO</t>
  </si>
  <si>
    <t>C-7370</t>
  </si>
  <si>
    <t>(493)GIL 5 MAYO</t>
  </si>
  <si>
    <t>C-7371</t>
  </si>
  <si>
    <t>(117)NARCISO ROMERO CAMALEON</t>
  </si>
  <si>
    <t>C-7372</t>
  </si>
  <si>
    <t>C-7373</t>
  </si>
  <si>
    <t>(292)NERY</t>
  </si>
  <si>
    <t>C-7374</t>
  </si>
  <si>
    <t>(803)ISRAEL CORONA</t>
  </si>
  <si>
    <t>C-7375</t>
  </si>
  <si>
    <t>(533)VENTA DE MOSTRADOR</t>
  </si>
  <si>
    <t>C-7376</t>
  </si>
  <si>
    <t>(273)EMANUEL CABALLO</t>
  </si>
  <si>
    <t>C-7377</t>
  </si>
  <si>
    <t>(244)MARIA LUISA  AGUILAR</t>
  </si>
  <si>
    <t>C-7378</t>
  </si>
  <si>
    <t>(833)MARCIAL ZEPEDA</t>
  </si>
  <si>
    <t>C-7379</t>
  </si>
  <si>
    <t>(633)DOÑA LETY</t>
  </si>
  <si>
    <t>3-Ene-22--4-Ene-22</t>
  </si>
  <si>
    <t>C-7380</t>
  </si>
  <si>
    <t>C-7381</t>
  </si>
  <si>
    <t>(77)GERARDO PULIDO</t>
  </si>
  <si>
    <t>C-7382</t>
  </si>
  <si>
    <t>(130)JUAN DE LA ROSA</t>
  </si>
  <si>
    <t>C-7383</t>
  </si>
  <si>
    <t>(494)OMAR REYES</t>
  </si>
  <si>
    <t>C-7384</t>
  </si>
  <si>
    <t>(816)ISRAEL HERNANDEZ MORENO</t>
  </si>
  <si>
    <t>C-7385</t>
  </si>
  <si>
    <t>(247)SALOME</t>
  </si>
  <si>
    <t>C-7386</t>
  </si>
  <si>
    <t>(687)OMAR HERNANDEZ</t>
  </si>
  <si>
    <t>C-7387</t>
  </si>
  <si>
    <t>C-7388</t>
  </si>
  <si>
    <t>(646)SANTIAGO HERRADURA</t>
  </si>
  <si>
    <t>C-7389</t>
  </si>
  <si>
    <t>(282)EDGAR PALMA</t>
  </si>
  <si>
    <t>C-7390</t>
  </si>
  <si>
    <t>(660)JOSE JUQUILA</t>
  </si>
  <si>
    <t>C-7391</t>
  </si>
  <si>
    <t>(180)FELIX CEREZO</t>
  </si>
  <si>
    <t>C-7392</t>
  </si>
  <si>
    <t>(520)SERGIO JUQUILITA</t>
  </si>
  <si>
    <t>C-7393</t>
  </si>
  <si>
    <t>C-7394</t>
  </si>
  <si>
    <t>(303)SRA CORONA</t>
  </si>
  <si>
    <t>C-7395</t>
  </si>
  <si>
    <t>(839)RESTAURANT EL TEOTON</t>
  </si>
  <si>
    <t>C-7396</t>
  </si>
  <si>
    <t>(851)ALEJANDRO RAMIREZ</t>
  </si>
  <si>
    <t>C-7397</t>
  </si>
  <si>
    <t>C-7398</t>
  </si>
  <si>
    <t>C-7399</t>
  </si>
  <si>
    <t>(698)LA PRINCESITA DE CHOLULA</t>
  </si>
  <si>
    <t>C-7400</t>
  </si>
  <si>
    <t>C-7401</t>
  </si>
  <si>
    <t>C-7402</t>
  </si>
  <si>
    <t>(23)ALVARO MEZA</t>
  </si>
  <si>
    <t>C-7403</t>
  </si>
  <si>
    <t>C-7404</t>
  </si>
  <si>
    <t>C-7405</t>
  </si>
  <si>
    <t>(691)ISMAEL MARTINEZ HERNANDEZ</t>
  </si>
  <si>
    <t>C-7406</t>
  </si>
  <si>
    <t>(551)MARIO VILLA POSADAS</t>
  </si>
  <si>
    <t>C-7407</t>
  </si>
  <si>
    <t>(268)BURRO NORTEÑO</t>
  </si>
  <si>
    <t>C-7408</t>
  </si>
  <si>
    <t>(771)SALVADOR 5 MAYO</t>
  </si>
  <si>
    <t>C-7409</t>
  </si>
  <si>
    <t>(828)BAGDAD CENTRO</t>
  </si>
  <si>
    <t>C-7410</t>
  </si>
  <si>
    <t>(662)ROJO CENTENO</t>
  </si>
  <si>
    <t>C-7411</t>
  </si>
  <si>
    <t>(746)CARLOS CASTRO</t>
  </si>
  <si>
    <t>C-7412</t>
  </si>
  <si>
    <t>(527)EDGAR ZOQUIAPA</t>
  </si>
  <si>
    <t>C-7413</t>
  </si>
  <si>
    <t>(643)LA PRINCESA</t>
  </si>
  <si>
    <t>5-Ene-22--6-Ene-22</t>
  </si>
  <si>
    <t>C-7414</t>
  </si>
  <si>
    <t>C-7415</t>
  </si>
  <si>
    <t>C-7416</t>
  </si>
  <si>
    <t>C-7417</t>
  </si>
  <si>
    <t>(450)FOX</t>
  </si>
  <si>
    <t>C-7418</t>
  </si>
  <si>
    <t>(297)ZAPATA  JUQUILA</t>
  </si>
  <si>
    <t>C-7419</t>
  </si>
  <si>
    <t>(431)ADRIAN</t>
  </si>
  <si>
    <t>C-7420</t>
  </si>
  <si>
    <t>(480)BENITO FOX</t>
  </si>
  <si>
    <t>C-7421</t>
  </si>
  <si>
    <t>C-7422</t>
  </si>
  <si>
    <t>(138)FERNANDO DEL 5 DE MAYO</t>
  </si>
  <si>
    <t>C-7423</t>
  </si>
  <si>
    <t>(856)MIGUEL 5 MAYO</t>
  </si>
  <si>
    <t>C-7424</t>
  </si>
  <si>
    <t>(875)JUVE 5 DE MAYO</t>
  </si>
  <si>
    <t>C-7425</t>
  </si>
  <si>
    <t>(702)SEBASTIAN</t>
  </si>
  <si>
    <t>C-7426</t>
  </si>
  <si>
    <t>6-Ene-22--7-Ene-22</t>
  </si>
  <si>
    <t>C-7427</t>
  </si>
  <si>
    <t>C-7428</t>
  </si>
  <si>
    <t>(865)CARNICERIA CHAVE</t>
  </si>
  <si>
    <t>C-7429</t>
  </si>
  <si>
    <t>(113)SAGRADO CORAZON HEROES</t>
  </si>
  <si>
    <t>C-7430</t>
  </si>
  <si>
    <t>(144)SAGRADO 14 SUR</t>
  </si>
  <si>
    <t>C-7431</t>
  </si>
  <si>
    <t>(186)SR MARIO</t>
  </si>
  <si>
    <t>C-7432</t>
  </si>
  <si>
    <t>(87)EMMANUEL ALFONSO SALAZAR</t>
  </si>
  <si>
    <t>C-7433</t>
  </si>
  <si>
    <t>(110)SAGRADO CORAZON CENTRO</t>
  </si>
  <si>
    <t>C-7434</t>
  </si>
  <si>
    <t>(713)LIBRADO DE JESUS</t>
  </si>
  <si>
    <t>C-7435</t>
  </si>
  <si>
    <t>C-7436</t>
  </si>
  <si>
    <t>(868)SAGRADO GRANJAS</t>
  </si>
  <si>
    <t>C-7437</t>
  </si>
  <si>
    <t>(204)ABASTO DE 4 CARNES SUC.  ZAVALETA</t>
  </si>
  <si>
    <t>C-7438</t>
  </si>
  <si>
    <t>(708)EL SAGRARIO</t>
  </si>
  <si>
    <t>C-7439</t>
  </si>
  <si>
    <t>(122)PATY FLORES</t>
  </si>
  <si>
    <t>C-7440</t>
  </si>
  <si>
    <t>C-7441</t>
  </si>
  <si>
    <t>(289)JORGE</t>
  </si>
  <si>
    <t>C-7442</t>
  </si>
  <si>
    <t>(739)CARNICERIA RASTRO</t>
  </si>
  <si>
    <t>C-7443</t>
  </si>
  <si>
    <t>C-7444</t>
  </si>
  <si>
    <t>(88)CENTRO COMERCIAL ALATRISTE</t>
  </si>
  <si>
    <t>C-7445</t>
  </si>
  <si>
    <t>C-7446</t>
  </si>
  <si>
    <t>(723)SELECTAS 2 LOMA VERDE</t>
  </si>
  <si>
    <t>C-7447</t>
  </si>
  <si>
    <t>(724)CARNICERIA DELI</t>
  </si>
  <si>
    <t>C-7448</t>
  </si>
  <si>
    <t>(246)MARIBEL MEZA</t>
  </si>
  <si>
    <t>C-7449</t>
  </si>
  <si>
    <t>C-7450</t>
  </si>
  <si>
    <t>C-7451</t>
  </si>
  <si>
    <t>C-7452</t>
  </si>
  <si>
    <t>C-7453</t>
  </si>
  <si>
    <t>(128)HUGO LOPEZ</t>
  </si>
  <si>
    <t>C-7454</t>
  </si>
  <si>
    <t>(637)COYOTE</t>
  </si>
  <si>
    <t>C-7455</t>
  </si>
  <si>
    <t>C-7456</t>
  </si>
  <si>
    <t>C-7457</t>
  </si>
  <si>
    <t>(325)CARLOS TEHUACAN</t>
  </si>
  <si>
    <t>C-7458</t>
  </si>
  <si>
    <t>(363)ADRIAN JUAREZ</t>
  </si>
  <si>
    <t>C-7459</t>
  </si>
  <si>
    <t>C-7460</t>
  </si>
  <si>
    <t>C-7461</t>
  </si>
  <si>
    <t>(137)HARBANO</t>
  </si>
  <si>
    <t>C-7462</t>
  </si>
  <si>
    <t>(415)VIKI</t>
  </si>
  <si>
    <t>C-7463</t>
  </si>
  <si>
    <t>(478)CARNICERIA BARBIE</t>
  </si>
  <si>
    <t>C-7464</t>
  </si>
  <si>
    <t>(85)JOSE LUIS JUAREZ</t>
  </si>
  <si>
    <t>C-7465</t>
  </si>
  <si>
    <t>C-7466</t>
  </si>
  <si>
    <r>
      <t xml:space="preserve">(533)VENTA DE MOSTRADOR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</si>
  <si>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CANCELADA</t>
  </si>
  <si>
    <t>C-7467</t>
  </si>
  <si>
    <t>(449)MOISES ARCE</t>
  </si>
  <si>
    <t>C-7468</t>
  </si>
  <si>
    <t>(770)JAIME GARRIDO HERNANDEZ</t>
  </si>
  <si>
    <t>C-7469</t>
  </si>
  <si>
    <t>C-7470</t>
  </si>
  <si>
    <t>(225)ABASTOS DE 4 CARNES SA DE CV SUC. HERRADURA</t>
  </si>
  <si>
    <t>C-7471</t>
  </si>
  <si>
    <t>(111)SAGRADO CORAZON MORILLOTLA</t>
  </si>
  <si>
    <t>C-7472</t>
  </si>
  <si>
    <t>(623)COMPAITO</t>
  </si>
  <si>
    <t>C-7473</t>
  </si>
  <si>
    <t>(681)PEDRO JIMENEZ</t>
  </si>
  <si>
    <t>C-7474</t>
  </si>
  <si>
    <t>(730)MATILDE VALENCIA</t>
  </si>
  <si>
    <t>C-7475</t>
  </si>
  <si>
    <t>(208)SUPER DE LAS LOMAS VITORINO</t>
  </si>
  <si>
    <t>C-7476</t>
  </si>
  <si>
    <t>(831)SUPER OFERTAS VICTORINO</t>
  </si>
  <si>
    <t>C-7477</t>
  </si>
  <si>
    <t>(722)JOSE ANTONIO</t>
  </si>
  <si>
    <t>C-7478</t>
  </si>
  <si>
    <t>(38)SUPER SERVICIO</t>
  </si>
  <si>
    <t>C-7479</t>
  </si>
  <si>
    <t>(710)ERIK</t>
  </si>
  <si>
    <t>C-7480</t>
  </si>
  <si>
    <t>(844)ABRAHAM PALALIA</t>
  </si>
  <si>
    <t>C-7481</t>
  </si>
  <si>
    <t>(423)SUPER DESCUENTO VICTORINO</t>
  </si>
  <si>
    <t>C-7482</t>
  </si>
  <si>
    <r>
      <t>(750)CAMILO NEALTICAN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</si>
  <si>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C-7483</t>
  </si>
  <si>
    <t>(157)CARNITAS DON TOÑO DE CLAVIJERO</t>
  </si>
  <si>
    <t>C-7484</t>
  </si>
  <si>
    <t>(153)JUAN APANGO</t>
  </si>
  <si>
    <t>C-7485</t>
  </si>
  <si>
    <t>(638)EDGAR JIMENEZ</t>
  </si>
  <si>
    <t>C-7486</t>
  </si>
  <si>
    <t>(226)RODOLFO LINARES</t>
  </si>
  <si>
    <t>C-7487</t>
  </si>
  <si>
    <t>(788)RUBEN SAUCEDO</t>
  </si>
  <si>
    <t>C-7488</t>
  </si>
  <si>
    <t>C-7489</t>
  </si>
  <si>
    <t>(717)ALFREDO RAMIREZ</t>
  </si>
  <si>
    <t>C-7490</t>
  </si>
  <si>
    <t>(878)MARC ELINO SANCHEZ TORRES</t>
  </si>
  <si>
    <t>C-7491</t>
  </si>
  <si>
    <t>(585)GABRIEL APANGO</t>
  </si>
  <si>
    <t>C-7492</t>
  </si>
  <si>
    <t>C-7493</t>
  </si>
  <si>
    <t>(219)GIOVANNI RIOS</t>
  </si>
  <si>
    <t>C-7494</t>
  </si>
  <si>
    <t>C-7495</t>
  </si>
  <si>
    <t>C-7496</t>
  </si>
  <si>
    <t>(556)BRAZILIAN BUFFET</t>
  </si>
  <si>
    <t>C-7497</t>
  </si>
  <si>
    <t>(879)GUADALUPE VARGAS</t>
  </si>
  <si>
    <t>C-7498</t>
  </si>
  <si>
    <t>C-7499</t>
  </si>
  <si>
    <t>(375)JAIME HERNANDEZ</t>
  </si>
  <si>
    <t>C-7500</t>
  </si>
  <si>
    <t>(869)TACOS RIQUIS</t>
  </si>
  <si>
    <t>C-7501</t>
  </si>
  <si>
    <r>
      <t xml:space="preserve">(533)VENTA DE MOSTRADOR  </t>
    </r>
    <r>
      <rPr>
        <b/>
        <sz val="11"/>
        <color rgb="FFFF0000"/>
        <rFont val="Calibri"/>
        <family val="2"/>
        <scheme val="minor"/>
      </rPr>
      <t>CANCELADA</t>
    </r>
  </si>
  <si>
    <t>C-7502</t>
  </si>
  <si>
    <r>
      <t>(533)VENTA DE MOSTRADOR</t>
    </r>
    <r>
      <rPr>
        <b/>
        <sz val="11"/>
        <color rgb="FFFF0000"/>
        <rFont val="Calibri"/>
        <family val="2"/>
        <scheme val="minor"/>
      </rPr>
      <t xml:space="preserve">  CANCELADA</t>
    </r>
  </si>
  <si>
    <t>Fisica ES LA 7194 la c7502 se uso 30 Dic 2021</t>
  </si>
  <si>
    <t>C-7503</t>
  </si>
  <si>
    <t>Fisica ES LA 7195 la c7503 se uso 30 Dic 2021</t>
  </si>
  <si>
    <t>C-7504</t>
  </si>
  <si>
    <t>C-7505</t>
  </si>
  <si>
    <t>(750)CAMILO NEALTICAN</t>
  </si>
  <si>
    <t>C-7506</t>
  </si>
  <si>
    <t>(80)CAMPRA</t>
  </si>
  <si>
    <t>C-7507</t>
  </si>
  <si>
    <t>C-7508</t>
  </si>
  <si>
    <t>(824)EZEQUIEL JIMENEZ</t>
  </si>
  <si>
    <t>C-7509</t>
  </si>
  <si>
    <t>C-7510</t>
  </si>
  <si>
    <t>(359)JAIME MASTRANZO</t>
  </si>
  <si>
    <t>C-7511</t>
  </si>
  <si>
    <t>(880)RICARDO LEDO</t>
  </si>
  <si>
    <t>C-7512</t>
  </si>
  <si>
    <t>(136)RICARDO DELEITA</t>
  </si>
  <si>
    <t>C-7513</t>
  </si>
  <si>
    <t>(725)ABASTO DE 4 CARNES SA DE CV 11 SUR</t>
  </si>
  <si>
    <t>C-7514</t>
  </si>
  <si>
    <r>
      <t xml:space="preserve">(868)SAGRADO GRANJAS  </t>
    </r>
    <r>
      <rPr>
        <b/>
        <sz val="11"/>
        <color rgb="FFFF0000"/>
        <rFont val="Calibri"/>
        <family val="2"/>
        <scheme val="minor"/>
      </rPr>
      <t>CANCELADA</t>
    </r>
  </si>
  <si>
    <t>C-7515</t>
  </si>
  <si>
    <t>C-7516</t>
  </si>
  <si>
    <t>(64)CARBONCITO</t>
  </si>
  <si>
    <t>C-7517</t>
  </si>
  <si>
    <t>(9)EL PASTORCITO I</t>
  </si>
  <si>
    <t>C-7518</t>
  </si>
  <si>
    <t>(10)EL PASTORCITO II</t>
  </si>
  <si>
    <t>C-7519</t>
  </si>
  <si>
    <t>(293)JUDITH URBY</t>
  </si>
  <si>
    <t>C-7520</t>
  </si>
  <si>
    <t>C-7521</t>
  </si>
  <si>
    <t>(311)ALBERTO ARROYO</t>
  </si>
  <si>
    <t>C-7522</t>
  </si>
  <si>
    <t>(443)PERLA RIOS</t>
  </si>
  <si>
    <t>C-7523</t>
  </si>
  <si>
    <t>C-7524</t>
  </si>
  <si>
    <t>C-7525</t>
  </si>
  <si>
    <t>C-7526</t>
  </si>
  <si>
    <t>(306)JAVIER HERRERA</t>
  </si>
  <si>
    <t>C-7527</t>
  </si>
  <si>
    <t>(100)SILVIA RAMOS MARLEN</t>
  </si>
  <si>
    <t>C-7528</t>
  </si>
  <si>
    <t>C-7529</t>
  </si>
  <si>
    <t>(718)VENANCIO EUGENIO SANCHEZ</t>
  </si>
  <si>
    <t>C-7530</t>
  </si>
  <si>
    <t>(264)FRANCISCO  SANCHEZ</t>
  </si>
  <si>
    <t>C-7531</t>
  </si>
  <si>
    <t>C-7532</t>
  </si>
  <si>
    <t>C-7533</t>
  </si>
  <si>
    <t>C-7534</t>
  </si>
  <si>
    <t>C-7535</t>
  </si>
  <si>
    <t>C-7536</t>
  </si>
  <si>
    <t>C-7537</t>
  </si>
  <si>
    <t>C-7538</t>
  </si>
  <si>
    <t>(114)SAGRADO CORAZON ZAVALETA</t>
  </si>
  <si>
    <t>C-7539</t>
  </si>
  <si>
    <t>(775)ANDRES AVILA</t>
  </si>
  <si>
    <t>C-7540</t>
  </si>
  <si>
    <t>C-7541</t>
  </si>
  <si>
    <t>C-7542</t>
  </si>
  <si>
    <t>C-7543</t>
  </si>
  <si>
    <t>(595)LOMA VERDE</t>
  </si>
  <si>
    <t>C-7544</t>
  </si>
  <si>
    <t>C-7545</t>
  </si>
  <si>
    <t>C-7546</t>
  </si>
  <si>
    <t>C-7547</t>
  </si>
  <si>
    <t>C-7548</t>
  </si>
  <si>
    <t>C-7549</t>
  </si>
  <si>
    <t>(711)NACHO</t>
  </si>
  <si>
    <t>C-7550</t>
  </si>
  <si>
    <t>C-7551</t>
  </si>
  <si>
    <t>C-7552</t>
  </si>
  <si>
    <t>C-7553</t>
  </si>
  <si>
    <t>C-7554</t>
  </si>
  <si>
    <t>C-7555</t>
  </si>
  <si>
    <t>(458)SAGRADO 3 CRUCES</t>
  </si>
  <si>
    <t>C-7556</t>
  </si>
  <si>
    <t>C-7557</t>
  </si>
  <si>
    <t>C-7558</t>
  </si>
  <si>
    <t>C-7559</t>
  </si>
  <si>
    <t>C-7560</t>
  </si>
  <si>
    <t>(565)SAGRADO DE LAS TORRES</t>
  </si>
  <si>
    <t>C-7561</t>
  </si>
  <si>
    <t>C-7562</t>
  </si>
  <si>
    <t>C-7563</t>
  </si>
  <si>
    <t>C-7564</t>
  </si>
  <si>
    <t>C-7565</t>
  </si>
  <si>
    <t>(468)CHINOS</t>
  </si>
  <si>
    <t>C-7566</t>
  </si>
  <si>
    <t>C-7567</t>
  </si>
  <si>
    <t>(699)ISRAEL PADILLA  HABANA</t>
  </si>
  <si>
    <t>C-7568</t>
  </si>
  <si>
    <r>
      <t xml:space="preserve">(501)ESTELA GONZALEZ  </t>
    </r>
    <r>
      <rPr>
        <b/>
        <sz val="11"/>
        <color rgb="FFFF0000"/>
        <rFont val="Calibri"/>
        <family val="2"/>
        <scheme val="minor"/>
      </rPr>
      <t>CANCELADA</t>
    </r>
  </si>
  <si>
    <t>se sustituyo x la 7569</t>
  </si>
  <si>
    <t>C-7569</t>
  </si>
  <si>
    <t>(501)ESTELA GONZALEZ</t>
  </si>
  <si>
    <t>C-7570</t>
  </si>
  <si>
    <t>C-7571</t>
  </si>
  <si>
    <t>C-7572</t>
  </si>
  <si>
    <t>(745)SAGRADO CORAZON  GAVILANES</t>
  </si>
  <si>
    <t>C-7573</t>
  </si>
  <si>
    <t>(234)ANTONIO JUAREZ</t>
  </si>
  <si>
    <t>C-7574</t>
  </si>
  <si>
    <t>C-7575</t>
  </si>
  <si>
    <t>C-7576</t>
  </si>
  <si>
    <t>C-7577</t>
  </si>
  <si>
    <t>C-7578</t>
  </si>
  <si>
    <t>(384)MARIO MASTRANZO</t>
  </si>
  <si>
    <t>C-7579</t>
  </si>
  <si>
    <t>C-7580</t>
  </si>
  <si>
    <t>(853)JOSE LUIS</t>
  </si>
  <si>
    <t>C-7581</t>
  </si>
  <si>
    <t>C-7582</t>
  </si>
  <si>
    <t>(590)CARNICERIA HUGO´S</t>
  </si>
  <si>
    <t>C-7583</t>
  </si>
  <si>
    <t>(366)SALVADOR PAZ</t>
  </si>
  <si>
    <t>C-7584</t>
  </si>
  <si>
    <t>(118)LUIS GUILLERMO ZALASAR ANDRADE</t>
  </si>
  <si>
    <t>C-7585</t>
  </si>
  <si>
    <t>C-7586</t>
  </si>
  <si>
    <t>C-7587</t>
  </si>
  <si>
    <t>C-7588</t>
  </si>
  <si>
    <t>(510)JAVIER APIZACO</t>
  </si>
  <si>
    <t>C-7589</t>
  </si>
  <si>
    <t>(836)JACINTO HERNANDEZ</t>
  </si>
  <si>
    <t>C-7590</t>
  </si>
  <si>
    <t>C-7591</t>
  </si>
  <si>
    <t>C-7592</t>
  </si>
  <si>
    <t>C-7593</t>
  </si>
  <si>
    <t>C-7594</t>
  </si>
  <si>
    <t>C-7595</t>
  </si>
  <si>
    <t>C-7596</t>
  </si>
  <si>
    <t>C-7597</t>
  </si>
  <si>
    <t>C-7598</t>
  </si>
  <si>
    <t>(703)CARNICERIA  ABRAHAM</t>
  </si>
  <si>
    <t>C-7599</t>
  </si>
  <si>
    <t>C-7600</t>
  </si>
  <si>
    <t>C-7601</t>
  </si>
  <si>
    <t>(618)CORAZON DE BRASIL SANTA ANA</t>
  </si>
  <si>
    <t>C-7602</t>
  </si>
  <si>
    <t>C-7603</t>
  </si>
  <si>
    <t>C-7604</t>
  </si>
  <si>
    <t>(858)CORAZON DE BRASIL LA NORIA</t>
  </si>
  <si>
    <t>C-7605</t>
  </si>
  <si>
    <t>(657)CORAZON DE BRASIL CENTRO</t>
  </si>
  <si>
    <t>C-7606</t>
  </si>
  <si>
    <t>C-7607</t>
  </si>
  <si>
    <t>C-7608</t>
  </si>
  <si>
    <t>C-7609</t>
  </si>
  <si>
    <t>(266)CRISTIAN-GRACIELA</t>
  </si>
  <si>
    <t>C-7610</t>
  </si>
  <si>
    <t>(218)PROSUBCA S.A DE C.V</t>
  </si>
  <si>
    <t>C-7611</t>
  </si>
  <si>
    <t>C-7612</t>
  </si>
  <si>
    <t>C-7613</t>
  </si>
  <si>
    <t>C-7614</t>
  </si>
  <si>
    <t>(93)ALB&amp;CIA</t>
  </si>
  <si>
    <t>C-7615</t>
  </si>
  <si>
    <t>C-7616</t>
  </si>
  <si>
    <t>C-7617</t>
  </si>
  <si>
    <t>C-7618</t>
  </si>
  <si>
    <t>(678)MAURO LOPEZ XIMELLO</t>
  </si>
  <si>
    <t>C-7619</t>
  </si>
  <si>
    <t>(71)ARCADIO LEDO RAMIREZ</t>
  </si>
  <si>
    <t>C-7620</t>
  </si>
  <si>
    <t>C-7621</t>
  </si>
  <si>
    <t>C-7622</t>
  </si>
  <si>
    <t>C-7623</t>
  </si>
  <si>
    <t>(549) JAIME ESPINOZA</t>
  </si>
  <si>
    <t>C-7624</t>
  </si>
  <si>
    <t>C-7625</t>
  </si>
  <si>
    <t>C-7626</t>
  </si>
  <si>
    <t>C-7627</t>
  </si>
  <si>
    <t>(188)EL POBLANITO</t>
  </si>
  <si>
    <t>C-7628</t>
  </si>
  <si>
    <t>(83)LOS PRIMOS</t>
  </si>
  <si>
    <t>C-7629</t>
  </si>
  <si>
    <t>(409)JOVANY CUATEPOTZO</t>
  </si>
  <si>
    <t>C-7630</t>
  </si>
  <si>
    <t>C-7631</t>
  </si>
  <si>
    <t>C-7632</t>
  </si>
  <si>
    <t>C-7633</t>
  </si>
  <si>
    <t>(177)PRODUCTO PARA AVES Y ANIMALES SA DE CV</t>
  </si>
  <si>
    <t>C-7634</t>
  </si>
  <si>
    <t>(811)BENJAMIN</t>
  </si>
  <si>
    <t>C-7635</t>
  </si>
  <si>
    <t>C-7636</t>
  </si>
  <si>
    <t>(822)ARNULFO CRUZ BAUTISTA</t>
  </si>
  <si>
    <t>C-7637</t>
  </si>
  <si>
    <t>C-7638</t>
  </si>
  <si>
    <t>(682)TAQUERIA HORNITOS</t>
  </si>
  <si>
    <t>C-7639</t>
  </si>
  <si>
    <t>(344)ALEJANDRO HERNANDEZ PEREZ</t>
  </si>
  <si>
    <t>C-7640</t>
  </si>
  <si>
    <t>(800)CAMERINO  GONZALEZ</t>
  </si>
  <si>
    <t>C-7641</t>
  </si>
  <si>
    <t>(685)VERONICA</t>
  </si>
  <si>
    <t>C-7642</t>
  </si>
  <si>
    <t>C-7643</t>
  </si>
  <si>
    <t>(860)JORGE ENRIQUE MARTINEZ ALONSO</t>
  </si>
  <si>
    <t>C-7644</t>
  </si>
  <si>
    <t>(16)ENRIQUE MARTINEZ</t>
  </si>
  <si>
    <t>C-7645</t>
  </si>
  <si>
    <t>(315)BERNARDO JIMENEZ MARTINEZ</t>
  </si>
  <si>
    <t>C-7646</t>
  </si>
  <si>
    <t>(809)JAIME LOPEZ</t>
  </si>
  <si>
    <t>C-7647</t>
  </si>
  <si>
    <t>C-7648</t>
  </si>
  <si>
    <t>(748)HECTOR HERNANDEZ</t>
  </si>
  <si>
    <t>C-7649</t>
  </si>
  <si>
    <t>C-7650</t>
  </si>
  <si>
    <t>C-7651</t>
  </si>
  <si>
    <t>(255)VALENTIN ARCE</t>
  </si>
  <si>
    <t>C-7652</t>
  </si>
  <si>
    <t>C-7653</t>
  </si>
  <si>
    <t>(412)LUIS LUNA</t>
  </si>
  <si>
    <t>C-7654</t>
  </si>
  <si>
    <t>(592)RENE</t>
  </si>
  <si>
    <t>C-7655</t>
  </si>
  <si>
    <t>C-7656</t>
  </si>
  <si>
    <t>C-7657</t>
  </si>
  <si>
    <t>C-7658</t>
  </si>
  <si>
    <t>C-7659</t>
  </si>
  <si>
    <t>(491)ANGEL FLORES</t>
  </si>
  <si>
    <t>C-7660</t>
  </si>
  <si>
    <t>C-7661</t>
  </si>
  <si>
    <t>(701)JULIO CESAR  GONZALEZ</t>
  </si>
  <si>
    <t>C-7662</t>
  </si>
  <si>
    <t>C-7663</t>
  </si>
  <si>
    <t>C-7664</t>
  </si>
  <si>
    <t>C-7665</t>
  </si>
  <si>
    <t>C-7666</t>
  </si>
  <si>
    <t>C-7667</t>
  </si>
  <si>
    <t>(194)FABIAN MACHORRO</t>
  </si>
  <si>
    <t>C-7668</t>
  </si>
  <si>
    <t>C-7669</t>
  </si>
  <si>
    <t>C-7670</t>
  </si>
  <si>
    <t>C-7671</t>
  </si>
  <si>
    <t>C-7672</t>
  </si>
  <si>
    <t>7-Ene-22--8-Ene-22</t>
  </si>
  <si>
    <t>C-7673</t>
  </si>
  <si>
    <t>C-7674</t>
  </si>
  <si>
    <t>C-7675</t>
  </si>
  <si>
    <t>(410)CELSO</t>
  </si>
  <si>
    <t>C-7676</t>
  </si>
  <si>
    <t>C-7677</t>
  </si>
  <si>
    <t>C-7678</t>
  </si>
  <si>
    <t>C-7679</t>
  </si>
  <si>
    <t>C-7680</t>
  </si>
  <si>
    <t>C-7681</t>
  </si>
  <si>
    <t>C-7682</t>
  </si>
  <si>
    <t>C-7683</t>
  </si>
  <si>
    <t>C-7684</t>
  </si>
  <si>
    <t>C-7685</t>
  </si>
  <si>
    <t>C-7686</t>
  </si>
  <si>
    <t>(863)JAIRO</t>
  </si>
  <si>
    <t>C-7687</t>
  </si>
  <si>
    <t>C-7688</t>
  </si>
  <si>
    <t>C-7689</t>
  </si>
  <si>
    <t>C-7690</t>
  </si>
  <si>
    <t>(373)MARIA LUISA TELLEZ LOMA VERDE</t>
  </si>
  <si>
    <t>C-7691</t>
  </si>
  <si>
    <t>(44)JAVIER ROCHA</t>
  </si>
  <si>
    <t>C-7692</t>
  </si>
  <si>
    <t>C-7693</t>
  </si>
  <si>
    <t>C-7694</t>
  </si>
  <si>
    <t>C-7695</t>
  </si>
  <si>
    <t>(8)CARNICERIA QUETZALCUAPAN</t>
  </si>
  <si>
    <t>C-7696</t>
  </si>
  <si>
    <t>C-7697</t>
  </si>
  <si>
    <t>(330)PANCHO ALTEPEJI</t>
  </si>
  <si>
    <t>C-7698</t>
  </si>
  <si>
    <t>C-7699</t>
  </si>
  <si>
    <t>C-7700</t>
  </si>
  <si>
    <t>C-7701</t>
  </si>
  <si>
    <t>C-7702</t>
  </si>
  <si>
    <t>C-7703</t>
  </si>
  <si>
    <t>C-7704</t>
  </si>
  <si>
    <t>C-7705</t>
  </si>
  <si>
    <t>C-7706</t>
  </si>
  <si>
    <t>C-7707</t>
  </si>
  <si>
    <t>C-7708</t>
  </si>
  <si>
    <t>C-7709</t>
  </si>
  <si>
    <t>(32)ANGEL ALFONSO</t>
  </si>
  <si>
    <t>C-7710</t>
  </si>
  <si>
    <t>C-7711</t>
  </si>
  <si>
    <t>C-7712</t>
  </si>
  <si>
    <t>C-7713</t>
  </si>
  <si>
    <t>C-7714</t>
  </si>
  <si>
    <t>C-7715</t>
  </si>
  <si>
    <t>C-7716</t>
  </si>
  <si>
    <t>C-7717</t>
  </si>
  <si>
    <t>C-7718</t>
  </si>
  <si>
    <t>C-7719</t>
  </si>
  <si>
    <t>C-7720</t>
  </si>
  <si>
    <t>(881)SANTIAGO ROMERO</t>
  </si>
  <si>
    <t>C-7721</t>
  </si>
  <si>
    <t>(98)FERNANDO GALICIA</t>
  </si>
  <si>
    <t>C-7722</t>
  </si>
  <si>
    <t>C-7723</t>
  </si>
  <si>
    <t>C-7724</t>
  </si>
  <si>
    <t>C-7725</t>
  </si>
  <si>
    <t>C-7726</t>
  </si>
  <si>
    <t>C-7727</t>
  </si>
  <si>
    <t>(164)ALFONSO BONILLA</t>
  </si>
  <si>
    <t>C-7728</t>
  </si>
  <si>
    <t>C-7729</t>
  </si>
  <si>
    <t>C-7730</t>
  </si>
  <si>
    <t>C-7731</t>
  </si>
  <si>
    <t>C-7732</t>
  </si>
  <si>
    <t>C-7733</t>
  </si>
  <si>
    <t>C-7734</t>
  </si>
  <si>
    <t>C-7735</t>
  </si>
  <si>
    <t>C-7736</t>
  </si>
  <si>
    <t>C-7737</t>
  </si>
  <si>
    <t>C-7738</t>
  </si>
  <si>
    <t>C-7739</t>
  </si>
  <si>
    <t>C-7740</t>
  </si>
  <si>
    <t>(205)DON JULIO</t>
  </si>
  <si>
    <t>C-7741</t>
  </si>
  <si>
    <t>C-7742</t>
  </si>
  <si>
    <t>C-7743</t>
  </si>
  <si>
    <t>C-7744</t>
  </si>
  <si>
    <t>C-7745</t>
  </si>
  <si>
    <t>C-7746</t>
  </si>
  <si>
    <t>(815)FRANCISCO PRADO</t>
  </si>
  <si>
    <t>C-7747</t>
  </si>
  <si>
    <t>C-7748</t>
  </si>
  <si>
    <t>C-7749</t>
  </si>
  <si>
    <t>(404)JOSE FLORES</t>
  </si>
  <si>
    <t>C-7750</t>
  </si>
  <si>
    <t>C-7751</t>
  </si>
  <si>
    <t>C-7752</t>
  </si>
  <si>
    <t>C-7753</t>
  </si>
  <si>
    <t>(31)JAVIER LUNA</t>
  </si>
  <si>
    <t>C-7754</t>
  </si>
  <si>
    <t>C-7755</t>
  </si>
  <si>
    <t>C-7756</t>
  </si>
  <si>
    <t>C-7757</t>
  </si>
  <si>
    <t>(61)RAFAEL PRADO</t>
  </si>
  <si>
    <t>C-7758</t>
  </si>
  <si>
    <t>C-7759</t>
  </si>
  <si>
    <t>C-7760</t>
  </si>
  <si>
    <t>C-7761</t>
  </si>
  <si>
    <t>C-7762</t>
  </si>
  <si>
    <t>C-7763</t>
  </si>
  <si>
    <t>C-7764</t>
  </si>
  <si>
    <t>(651)NEALTICAN YOLANDA</t>
  </si>
  <si>
    <t>C-7765</t>
  </si>
  <si>
    <t>C-7766</t>
  </si>
  <si>
    <t>C-7767</t>
  </si>
  <si>
    <t>C-7768</t>
  </si>
  <si>
    <t>(263)LEONARDO SANCHEZ</t>
  </si>
  <si>
    <t>C-7769</t>
  </si>
  <si>
    <t>(680)TARIMAS</t>
  </si>
  <si>
    <t>C-7770</t>
  </si>
  <si>
    <t>C-7771</t>
  </si>
  <si>
    <t>C-7772</t>
  </si>
  <si>
    <t>C-7773</t>
  </si>
  <si>
    <t>C-7774</t>
  </si>
  <si>
    <t>(374)FRANCISCO (ROMERO VARGAS)</t>
  </si>
  <si>
    <t>C-7775</t>
  </si>
  <si>
    <t>C-7776</t>
  </si>
  <si>
    <t>C-7777</t>
  </si>
  <si>
    <t>C-7778</t>
  </si>
  <si>
    <t>C-7779</t>
  </si>
  <si>
    <t>C-7780</t>
  </si>
  <si>
    <t>C-7781</t>
  </si>
  <si>
    <t>C-7782</t>
  </si>
  <si>
    <t>C-7783</t>
  </si>
  <si>
    <t>8-Ene-22--9-Ene-22</t>
  </si>
  <si>
    <t>C-7784</t>
  </si>
  <si>
    <t>C-7785</t>
  </si>
  <si>
    <t>C-7786</t>
  </si>
  <si>
    <t>C-7787</t>
  </si>
  <si>
    <t>C-7788</t>
  </si>
  <si>
    <t>C-7789</t>
  </si>
  <si>
    <t>C-7790</t>
  </si>
  <si>
    <t>C-7791</t>
  </si>
  <si>
    <t>C-7792</t>
  </si>
  <si>
    <t>C-7793</t>
  </si>
  <si>
    <t>C-7794</t>
  </si>
  <si>
    <t>C-7795</t>
  </si>
  <si>
    <t>C-7796</t>
  </si>
  <si>
    <t>C-7797</t>
  </si>
  <si>
    <t>C-7798</t>
  </si>
  <si>
    <t>C-7799</t>
  </si>
  <si>
    <t>C-7800</t>
  </si>
  <si>
    <t>C-7801</t>
  </si>
  <si>
    <t>(679)JUANA CASTILLO</t>
  </si>
  <si>
    <t>C-7802</t>
  </si>
  <si>
    <t>C-7803</t>
  </si>
  <si>
    <t>C-7804</t>
  </si>
  <si>
    <t>C-7805</t>
  </si>
  <si>
    <t>C-7806</t>
  </si>
  <si>
    <t>C-7807</t>
  </si>
  <si>
    <t>(141)RODOLFO ZOQUIAPA</t>
  </si>
  <si>
    <t>C-7808</t>
  </si>
  <si>
    <t>C-7809</t>
  </si>
  <si>
    <t>C-7810</t>
  </si>
  <si>
    <t>C-7811</t>
  </si>
  <si>
    <t>C-7812</t>
  </si>
  <si>
    <t>C-7813</t>
  </si>
  <si>
    <t>C-7814</t>
  </si>
  <si>
    <t>C-7815</t>
  </si>
  <si>
    <t>C-7816</t>
  </si>
  <si>
    <t>(48)PORFIRIO CRUZ</t>
  </si>
  <si>
    <t>C-7817</t>
  </si>
  <si>
    <t>C-7818</t>
  </si>
  <si>
    <t>C-7819</t>
  </si>
  <si>
    <t>C-7820</t>
  </si>
  <si>
    <t>C-7821</t>
  </si>
  <si>
    <t>(451)SERGIO LEDO</t>
  </si>
  <si>
    <t>C-7822</t>
  </si>
  <si>
    <t>C-7823</t>
  </si>
  <si>
    <t>C-7824</t>
  </si>
  <si>
    <t>C-7825</t>
  </si>
  <si>
    <t>C-7826</t>
  </si>
  <si>
    <t>C-7827</t>
  </si>
  <si>
    <t>C-7828</t>
  </si>
  <si>
    <t>C-7829</t>
  </si>
  <si>
    <t>C-7830</t>
  </si>
  <si>
    <t>C-7831</t>
  </si>
  <si>
    <t>(89)MAQUILA DE CHULETA</t>
  </si>
  <si>
    <t>C-7832</t>
  </si>
  <si>
    <t>C-7833</t>
  </si>
  <si>
    <t>C-7834</t>
  </si>
  <si>
    <t>C-7835</t>
  </si>
  <si>
    <t>C-7836</t>
  </si>
  <si>
    <t>C-7837</t>
  </si>
  <si>
    <t>C-7838</t>
  </si>
  <si>
    <t>C-7839</t>
  </si>
  <si>
    <t>C-7840</t>
  </si>
  <si>
    <t>C-7841</t>
  </si>
  <si>
    <t>C-7842</t>
  </si>
  <si>
    <t>C-7843</t>
  </si>
  <si>
    <r>
      <t xml:space="preserve">(363)ADRIAN JUAREZ  </t>
    </r>
    <r>
      <rPr>
        <b/>
        <sz val="11"/>
        <color rgb="FFFF0000"/>
        <rFont val="Calibri"/>
        <family val="2"/>
        <scheme val="minor"/>
      </rPr>
      <t>CANCELADA</t>
    </r>
  </si>
  <si>
    <t>se sustituyo x la 7825</t>
  </si>
  <si>
    <t>C-7844</t>
  </si>
  <si>
    <t>C-7845</t>
  </si>
  <si>
    <t>(781)GIOVANY TITLA</t>
  </si>
  <si>
    <t>C-7846</t>
  </si>
  <si>
    <t>C-7847</t>
  </si>
  <si>
    <t>C-7848</t>
  </si>
  <si>
    <t>C-7849</t>
  </si>
  <si>
    <t>(416)JUAN CARLOS CARMONA</t>
  </si>
  <si>
    <t>C-7850</t>
  </si>
  <si>
    <t>C-7851</t>
  </si>
  <si>
    <t>15-Ene-22--20-Ene-22</t>
  </si>
  <si>
    <t>C-7852</t>
  </si>
  <si>
    <t>C-7853</t>
  </si>
  <si>
    <t>C-7854</t>
  </si>
  <si>
    <t>(621)CONCHITA</t>
  </si>
  <si>
    <t>C-7855</t>
  </si>
  <si>
    <t>(429)MAQUILA</t>
  </si>
  <si>
    <t>C-7856</t>
  </si>
  <si>
    <t>C-7857</t>
  </si>
  <si>
    <t>(841)MARGARITO (SANTA MARIA)</t>
  </si>
  <si>
    <t>C-7858</t>
  </si>
  <si>
    <t>C-7859</t>
  </si>
  <si>
    <t>C-7860</t>
  </si>
  <si>
    <t>C-7861</t>
  </si>
  <si>
    <t>C-7862</t>
  </si>
  <si>
    <t>C-7863</t>
  </si>
  <si>
    <t>C-7864</t>
  </si>
  <si>
    <t>C-7865</t>
  </si>
  <si>
    <t>C-7866</t>
  </si>
  <si>
    <t>C-7867</t>
  </si>
  <si>
    <t>C-7868</t>
  </si>
  <si>
    <t>C-7869</t>
  </si>
  <si>
    <t>C-7870</t>
  </si>
  <si>
    <t>(684)TLAXCALANCINGO</t>
  </si>
  <si>
    <t>C-7871</t>
  </si>
  <si>
    <t>C-7872</t>
  </si>
  <si>
    <t>(222)ARTURO SANCHEZ</t>
  </si>
  <si>
    <t>C-7873</t>
  </si>
  <si>
    <t>C-7874</t>
  </si>
  <si>
    <t>C-7875</t>
  </si>
  <si>
    <t>C-7876</t>
  </si>
  <si>
    <t>C-7877</t>
  </si>
  <si>
    <t>C-7878</t>
  </si>
  <si>
    <t>C-7879</t>
  </si>
  <si>
    <t>C-7880</t>
  </si>
  <si>
    <t>C-7881</t>
  </si>
  <si>
    <t>C-7882</t>
  </si>
  <si>
    <t>C-7883</t>
  </si>
  <si>
    <t>C-7884</t>
  </si>
  <si>
    <t>C-7885</t>
  </si>
  <si>
    <t>C-7886</t>
  </si>
  <si>
    <t>9-Ene-22--11-Ene-22</t>
  </si>
  <si>
    <t>C-7887</t>
  </si>
  <si>
    <t>C-7888</t>
  </si>
  <si>
    <t>C-7889</t>
  </si>
  <si>
    <t>C-7890</t>
  </si>
  <si>
    <t>C-7891</t>
  </si>
  <si>
    <t>C-7892</t>
  </si>
  <si>
    <t>C-7893</t>
  </si>
  <si>
    <t>C-7894</t>
  </si>
  <si>
    <t>C-7895</t>
  </si>
  <si>
    <t>C-7896</t>
  </si>
  <si>
    <t>C-7897</t>
  </si>
  <si>
    <t>C-7898</t>
  </si>
  <si>
    <t>C-7899</t>
  </si>
  <si>
    <t>C-7900</t>
  </si>
  <si>
    <t>C-7901</t>
  </si>
  <si>
    <t>C-7902</t>
  </si>
  <si>
    <t>C-7903</t>
  </si>
  <si>
    <t>C-7904</t>
  </si>
  <si>
    <t>C-7905</t>
  </si>
  <si>
    <t>C-7906</t>
  </si>
  <si>
    <t>C-7907</t>
  </si>
  <si>
    <t>C-7908</t>
  </si>
  <si>
    <t>C-7909</t>
  </si>
  <si>
    <t>C-7910</t>
  </si>
  <si>
    <t>C-7911</t>
  </si>
  <si>
    <t>C-7912</t>
  </si>
  <si>
    <t>C-7913</t>
  </si>
  <si>
    <t>C-7914</t>
  </si>
  <si>
    <t>C-7915</t>
  </si>
  <si>
    <t>(630)GUILLERMO FLORES</t>
  </si>
  <si>
    <t>C-7916</t>
  </si>
  <si>
    <r>
      <t xml:space="preserve">(745)SAGRADO CORAZON  GAVILANES  </t>
    </r>
    <r>
      <rPr>
        <b/>
        <sz val="11"/>
        <color rgb="FFFF0000"/>
        <rFont val="Calibri"/>
        <family val="2"/>
        <scheme val="minor"/>
      </rPr>
      <t>CANCELADA</t>
    </r>
  </si>
  <si>
    <t>C-7917</t>
  </si>
  <si>
    <r>
      <t xml:space="preserve">(853)JOSE LUIS   </t>
    </r>
    <r>
      <rPr>
        <b/>
        <sz val="11"/>
        <color rgb="FFFF0000"/>
        <rFont val="Calibri"/>
        <family val="2"/>
        <scheme val="minor"/>
      </rPr>
      <t>CANCELADA</t>
    </r>
  </si>
  <si>
    <t>C-7918</t>
  </si>
  <si>
    <t>C-7919</t>
  </si>
  <si>
    <t>C-7920</t>
  </si>
  <si>
    <t>C-7921</t>
  </si>
  <si>
    <t>C-7922</t>
  </si>
  <si>
    <t>C-7923</t>
  </si>
  <si>
    <t>C-7924</t>
  </si>
  <si>
    <t>C-7925</t>
  </si>
  <si>
    <t>C-7926</t>
  </si>
  <si>
    <t>C-7927</t>
  </si>
  <si>
    <t>C-7928</t>
  </si>
  <si>
    <t>C-7929</t>
  </si>
  <si>
    <t>C-7930</t>
  </si>
  <si>
    <t>C-7931</t>
  </si>
  <si>
    <t>C-7932</t>
  </si>
  <si>
    <t>C-7933</t>
  </si>
  <si>
    <t>C-7934</t>
  </si>
  <si>
    <t>C-7935</t>
  </si>
  <si>
    <t>C-7936</t>
  </si>
  <si>
    <t>C-7937</t>
  </si>
  <si>
    <t>(594)JAVIER</t>
  </si>
  <si>
    <t>C-7938</t>
  </si>
  <si>
    <t>(360)MANUEL REYES</t>
  </si>
  <si>
    <t>C-7939</t>
  </si>
  <si>
    <t>C-7940</t>
  </si>
  <si>
    <t>C-7941</t>
  </si>
  <si>
    <t>C-7942</t>
  </si>
  <si>
    <t>C-7943</t>
  </si>
  <si>
    <t>C-7944</t>
  </si>
  <si>
    <t>C-7945</t>
  </si>
  <si>
    <t>C-7946</t>
  </si>
  <si>
    <t>C-7947</t>
  </si>
  <si>
    <t>C-7948</t>
  </si>
  <si>
    <t>(106)ISRAEL TORRES</t>
  </si>
  <si>
    <t>C-7949</t>
  </si>
  <si>
    <t>C-7950</t>
  </si>
  <si>
    <t>C-7951</t>
  </si>
  <si>
    <t>C-7952</t>
  </si>
  <si>
    <t>C-7953</t>
  </si>
  <si>
    <t>C-7954</t>
  </si>
  <si>
    <t>C-7955</t>
  </si>
  <si>
    <t>C-7956</t>
  </si>
  <si>
    <t>C-7957</t>
  </si>
  <si>
    <t>C-7958</t>
  </si>
  <si>
    <t>C-7959</t>
  </si>
  <si>
    <t>C-7960</t>
  </si>
  <si>
    <t>C-7961</t>
  </si>
  <si>
    <t>C-7962</t>
  </si>
  <si>
    <t>C-7963</t>
  </si>
  <si>
    <t>C-7964</t>
  </si>
  <si>
    <t>C-7965</t>
  </si>
  <si>
    <t>C-7966</t>
  </si>
  <si>
    <t>C-7967</t>
  </si>
  <si>
    <t>C-7968</t>
  </si>
  <si>
    <t>C-7969</t>
  </si>
  <si>
    <t>C-7970</t>
  </si>
  <si>
    <t>C-7971</t>
  </si>
  <si>
    <t>C-7972</t>
  </si>
  <si>
    <t>(290)GABRIEL TUXPAN</t>
  </si>
  <si>
    <t>C-7973</t>
  </si>
  <si>
    <t>C-7974</t>
  </si>
  <si>
    <t>(653)MOISES GONZALEZ</t>
  </si>
  <si>
    <t>C-7975</t>
  </si>
  <si>
    <t>(570)RAUL LEDO</t>
  </si>
  <si>
    <t>C-7976</t>
  </si>
  <si>
    <t>C-7977</t>
  </si>
  <si>
    <t>C-7978</t>
  </si>
  <si>
    <t>(610)BRAULIO APANGO</t>
  </si>
  <si>
    <t>C-7979</t>
  </si>
  <si>
    <t>C-7980</t>
  </si>
  <si>
    <t>C-7981</t>
  </si>
  <si>
    <t>C-7982</t>
  </si>
  <si>
    <t>C-7983</t>
  </si>
  <si>
    <t>C-7984</t>
  </si>
  <si>
    <t>C-7985</t>
  </si>
  <si>
    <t>(842)DELFINA COLOHUA CONTRERAS</t>
  </si>
  <si>
    <t>C-7986</t>
  </si>
  <si>
    <t>(683)KARINA MARTINEZ</t>
  </si>
  <si>
    <t>C-7987</t>
  </si>
  <si>
    <t>C-7988</t>
  </si>
  <si>
    <t>C-7989</t>
  </si>
  <si>
    <t>C-7990</t>
  </si>
  <si>
    <t>C-7991</t>
  </si>
  <si>
    <t>C-7992</t>
  </si>
  <si>
    <t>C-7993</t>
  </si>
  <si>
    <t>C-7994</t>
  </si>
  <si>
    <t>C-7995</t>
  </si>
  <si>
    <t>C-7996</t>
  </si>
  <si>
    <t>(181)DARIO TIRO</t>
  </si>
  <si>
    <t>C-7997</t>
  </si>
  <si>
    <t>(42)JESUS RUIZ</t>
  </si>
  <si>
    <t>C-7998</t>
  </si>
  <si>
    <t>C-7999</t>
  </si>
  <si>
    <t>(60)SEBASTIAN NEALTICAN</t>
  </si>
  <si>
    <t>C-8000</t>
  </si>
  <si>
    <t>C-8001</t>
  </si>
  <si>
    <t>(789)JAVIER CUAMATZI</t>
  </si>
  <si>
    <t>C-8002</t>
  </si>
  <si>
    <t>C-8003</t>
  </si>
  <si>
    <t>14-Ene-22--22-Ene-22</t>
  </si>
  <si>
    <t>C-8004</t>
  </si>
  <si>
    <t>C-8005</t>
  </si>
  <si>
    <t>C-8006</t>
  </si>
  <si>
    <t>C-8007</t>
  </si>
  <si>
    <t>C-8008</t>
  </si>
  <si>
    <t>(693)DESILDERIO ZOQUIAPAN</t>
  </si>
  <si>
    <t>C-8009</t>
  </si>
  <si>
    <t>C-8010</t>
  </si>
  <si>
    <t>9-Ene-22--10-Ene-22</t>
  </si>
  <si>
    <t>C-8011</t>
  </si>
  <si>
    <t>C-8012</t>
  </si>
  <si>
    <t>C-8013</t>
  </si>
  <si>
    <t>C-8014</t>
  </si>
  <si>
    <t>C-8015</t>
  </si>
  <si>
    <t>C-8016</t>
  </si>
  <si>
    <t>C-8017</t>
  </si>
  <si>
    <t>C-8018</t>
  </si>
  <si>
    <t>C-8019</t>
  </si>
  <si>
    <t>C-8020</t>
  </si>
  <si>
    <t>C-8021</t>
  </si>
  <si>
    <t>C-8022</t>
  </si>
  <si>
    <t>C-8023</t>
  </si>
  <si>
    <t>C-8024</t>
  </si>
  <si>
    <t>C-8025</t>
  </si>
  <si>
    <t>C-8026</t>
  </si>
  <si>
    <t>C-8027</t>
  </si>
  <si>
    <t>C-8028</t>
  </si>
  <si>
    <t>C-8029</t>
  </si>
  <si>
    <t>C-8030</t>
  </si>
  <si>
    <t>C-8031</t>
  </si>
  <si>
    <t>C-8032</t>
  </si>
  <si>
    <t>12-Ene-22--14-Ene-22</t>
  </si>
  <si>
    <t>C-8033</t>
  </si>
  <si>
    <t xml:space="preserve">          </t>
  </si>
  <si>
    <t>C-8034</t>
  </si>
  <si>
    <t>C-8035</t>
  </si>
  <si>
    <t>(299)CHARLY</t>
  </si>
  <si>
    <t>C-8036</t>
  </si>
  <si>
    <t>11-Ene-22--12-Ene-22</t>
  </si>
  <si>
    <t>C-8037</t>
  </si>
  <si>
    <t>C-8038</t>
  </si>
  <si>
    <t>C-8039</t>
  </si>
  <si>
    <t>(700)ESTEBAN AZCATL</t>
  </si>
  <si>
    <t>C-8040</t>
  </si>
  <si>
    <t>C-8041</t>
  </si>
  <si>
    <t>C-8042</t>
  </si>
  <si>
    <t>C-8043</t>
  </si>
  <si>
    <t>C-8044</t>
  </si>
  <si>
    <t>C-8045</t>
  </si>
  <si>
    <t>C-8046</t>
  </si>
  <si>
    <t>(497)HORTENCIA</t>
  </si>
  <si>
    <t>C-8047</t>
  </si>
  <si>
    <t>(99)JAVIER ( LA FORTUNA)</t>
  </si>
  <si>
    <t>C-8048</t>
  </si>
  <si>
    <t>C-8049</t>
  </si>
  <si>
    <t>C-8050</t>
  </si>
  <si>
    <t>C-8051</t>
  </si>
  <si>
    <t>C-8052</t>
  </si>
  <si>
    <t>C-8053</t>
  </si>
  <si>
    <t>C-8054</t>
  </si>
  <si>
    <t>C-8055</t>
  </si>
  <si>
    <t>C-8056</t>
  </si>
  <si>
    <t>C-8057</t>
  </si>
  <si>
    <t>C-8058</t>
  </si>
  <si>
    <t>C-8059</t>
  </si>
  <si>
    <t>C-8060</t>
  </si>
  <si>
    <t>C-8061</t>
  </si>
  <si>
    <t>C-8062</t>
  </si>
  <si>
    <t>C-8063</t>
  </si>
  <si>
    <t>C-8064</t>
  </si>
  <si>
    <r>
      <t xml:space="preserve">(638)EDGAR JIMENEZ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</si>
  <si>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8081</t>
  </si>
  <si>
    <t>C-8065</t>
  </si>
  <si>
    <t>C-8066</t>
  </si>
  <si>
    <t>C-8067</t>
  </si>
  <si>
    <t>C-8068</t>
  </si>
  <si>
    <t>C-8069</t>
  </si>
  <si>
    <t>C-8070</t>
  </si>
  <si>
    <t>C-8071</t>
  </si>
  <si>
    <t>C-8072</t>
  </si>
  <si>
    <t>C-8073</t>
  </si>
  <si>
    <t>C-8074</t>
  </si>
  <si>
    <t>C-8075</t>
  </si>
  <si>
    <t>C-8076</t>
  </si>
  <si>
    <t>(753)LA PRINCESA DOLAR TLAX</t>
  </si>
  <si>
    <t>C-8077</t>
  </si>
  <si>
    <t>C-8078</t>
  </si>
  <si>
    <t>(206)SAN BARTOLO</t>
  </si>
  <si>
    <t>C-8079</t>
  </si>
  <si>
    <t>C-8080</t>
  </si>
  <si>
    <t>C-8081</t>
  </si>
  <si>
    <t>C-8082</t>
  </si>
  <si>
    <t>C-8083</t>
  </si>
  <si>
    <t>C-8084</t>
  </si>
  <si>
    <t>C-8085</t>
  </si>
  <si>
    <t>C-8086</t>
  </si>
  <si>
    <t>C-8087</t>
  </si>
  <si>
    <t>C-8088</t>
  </si>
  <si>
    <t>C-8089</t>
  </si>
  <si>
    <t>C-8090</t>
  </si>
  <si>
    <t>C-8091</t>
  </si>
  <si>
    <t>C-8092</t>
  </si>
  <si>
    <t>C-8093</t>
  </si>
  <si>
    <t>C-8094</t>
  </si>
  <si>
    <t>C-8095</t>
  </si>
  <si>
    <t>C-8096</t>
  </si>
  <si>
    <t>C-8097</t>
  </si>
  <si>
    <t>C-8098</t>
  </si>
  <si>
    <t>C-8099</t>
  </si>
  <si>
    <t>C-8100</t>
  </si>
  <si>
    <t>C-8101</t>
  </si>
  <si>
    <t>C-8102</t>
  </si>
  <si>
    <t>(515)RAUL LEDO RAMIREZ</t>
  </si>
  <si>
    <t>C-8103</t>
  </si>
  <si>
    <t>C-8104</t>
  </si>
  <si>
    <t>C-8105</t>
  </si>
  <si>
    <t>C-8106</t>
  </si>
  <si>
    <t>C-8107</t>
  </si>
  <si>
    <t>C-8108</t>
  </si>
  <si>
    <t>C-8109</t>
  </si>
  <si>
    <t>C-8110</t>
  </si>
  <si>
    <t>(86)FLORES</t>
  </si>
  <si>
    <t>C-8111</t>
  </si>
  <si>
    <t>C-8112</t>
  </si>
  <si>
    <t>C-8113</t>
  </si>
  <si>
    <t>C-8114</t>
  </si>
  <si>
    <t>(104)ROGELIO  HERRERIAS</t>
  </si>
  <si>
    <t>C-8115</t>
  </si>
  <si>
    <t>C-8116</t>
  </si>
  <si>
    <t>C-8117</t>
  </si>
  <si>
    <t>C-8118</t>
  </si>
  <si>
    <t>C-8119</t>
  </si>
  <si>
    <t>C-8120</t>
  </si>
  <si>
    <t>C-8121</t>
  </si>
  <si>
    <t>(252)ROBERTO FLORES</t>
  </si>
  <si>
    <t>C-8122</t>
  </si>
  <si>
    <t>C-8123</t>
  </si>
  <si>
    <t>C-8124</t>
  </si>
  <si>
    <t>C-8125</t>
  </si>
  <si>
    <t>(179)SERRANO</t>
  </si>
  <si>
    <t>C-8126</t>
  </si>
  <si>
    <t>C-8127</t>
  </si>
  <si>
    <t>C-8128</t>
  </si>
  <si>
    <t>C-8129</t>
  </si>
  <si>
    <t>C-8130</t>
  </si>
  <si>
    <t>C-8131</t>
  </si>
  <si>
    <t>C-8132</t>
  </si>
  <si>
    <t>C-8133</t>
  </si>
  <si>
    <t>C-8134</t>
  </si>
  <si>
    <t>C-8135</t>
  </si>
  <si>
    <t>C-8136</t>
  </si>
  <si>
    <t>10-Ene-22--12-Ene-22</t>
  </si>
  <si>
    <t>C-8137</t>
  </si>
  <si>
    <t>C-8138</t>
  </si>
  <si>
    <t>C-8139</t>
  </si>
  <si>
    <t>C-8140</t>
  </si>
  <si>
    <t>(882)JESUS MADRID</t>
  </si>
  <si>
    <t>C-8141</t>
  </si>
  <si>
    <t>C-8142</t>
  </si>
  <si>
    <t>C-8143</t>
  </si>
  <si>
    <t>C-8144</t>
  </si>
  <si>
    <t>C-8145</t>
  </si>
  <si>
    <t>C-8146</t>
  </si>
  <si>
    <t>C-8147</t>
  </si>
  <si>
    <t>C-8148</t>
  </si>
  <si>
    <t>C-8149</t>
  </si>
  <si>
    <t>C-8150</t>
  </si>
  <si>
    <t>C-8151</t>
  </si>
  <si>
    <t>C-8152</t>
  </si>
  <si>
    <t>C-8153</t>
  </si>
  <si>
    <t>C-8154</t>
  </si>
  <si>
    <t>C-8155</t>
  </si>
  <si>
    <t>C-8156</t>
  </si>
  <si>
    <t>C-8157</t>
  </si>
  <si>
    <t>C-8158</t>
  </si>
  <si>
    <t>C-8159</t>
  </si>
  <si>
    <t>C-8160</t>
  </si>
  <si>
    <t>C-8161</t>
  </si>
  <si>
    <t>C-8162</t>
  </si>
  <si>
    <t>C-8163</t>
  </si>
  <si>
    <t>C-8164</t>
  </si>
  <si>
    <t>C-8165</t>
  </si>
  <si>
    <t>(522)SR CORONA</t>
  </si>
  <si>
    <t>C-8166</t>
  </si>
  <si>
    <t>C-8167</t>
  </si>
  <si>
    <t>C-8168</t>
  </si>
  <si>
    <t>C-8169</t>
  </si>
  <si>
    <t>C-8170</t>
  </si>
  <si>
    <t>C-8171</t>
  </si>
  <si>
    <t>C-8172</t>
  </si>
  <si>
    <t>C-8173</t>
  </si>
  <si>
    <t>C-8174</t>
  </si>
  <si>
    <t>C-8175</t>
  </si>
  <si>
    <t>C-8176</t>
  </si>
  <si>
    <t>C-8177</t>
  </si>
  <si>
    <t>C-8178</t>
  </si>
  <si>
    <t>C-8179</t>
  </si>
  <si>
    <t>C-8180</t>
  </si>
  <si>
    <t>C-8181</t>
  </si>
  <si>
    <t>C-8182</t>
  </si>
  <si>
    <t>C-8183</t>
  </si>
  <si>
    <t>C-8184</t>
  </si>
  <si>
    <t>C-8185</t>
  </si>
  <si>
    <t>C-8186</t>
  </si>
  <si>
    <t>C-8187</t>
  </si>
  <si>
    <t>C-8188</t>
  </si>
  <si>
    <t>C-8189</t>
  </si>
  <si>
    <t>C-8190</t>
  </si>
  <si>
    <t>C-8191</t>
  </si>
  <si>
    <t>C-8192</t>
  </si>
  <si>
    <t>C-8193</t>
  </si>
  <si>
    <t>C-8194</t>
  </si>
  <si>
    <t>C-8195</t>
  </si>
  <si>
    <t>C-8196</t>
  </si>
  <si>
    <t>C-8197</t>
  </si>
  <si>
    <t>C-8198</t>
  </si>
  <si>
    <t>C-8199</t>
  </si>
  <si>
    <t>C-8200</t>
  </si>
  <si>
    <t>C-8201</t>
  </si>
  <si>
    <t>C-8202</t>
  </si>
  <si>
    <t>C-8203</t>
  </si>
  <si>
    <t>C-8204</t>
  </si>
  <si>
    <t>C-8205</t>
  </si>
  <si>
    <t>C-8206</t>
  </si>
  <si>
    <t>C-8207</t>
  </si>
  <si>
    <t>C-8208</t>
  </si>
  <si>
    <t>C-8209</t>
  </si>
  <si>
    <t>C-8210</t>
  </si>
  <si>
    <t>13-Ene-22--14-Ene-22</t>
  </si>
  <si>
    <t>C-8211</t>
  </si>
  <si>
    <t>C-8212</t>
  </si>
  <si>
    <t>C-8213</t>
  </si>
  <si>
    <t>C-8214</t>
  </si>
  <si>
    <t>C-8215</t>
  </si>
  <si>
    <t>C-8216</t>
  </si>
  <si>
    <t>C-8217</t>
  </si>
  <si>
    <r>
      <t xml:space="preserve">(8)CARNICERIA QUETZALCUAPAN  </t>
    </r>
    <r>
      <rPr>
        <b/>
        <sz val="11"/>
        <color rgb="FFFF0000"/>
        <rFont val="Calibri"/>
        <family val="2"/>
        <scheme val="minor"/>
      </rPr>
      <t>CANCELADA</t>
    </r>
  </si>
  <si>
    <t>se sustituyo x la 8280</t>
  </si>
  <si>
    <t>C-8218</t>
  </si>
  <si>
    <t>C-8219</t>
  </si>
  <si>
    <t>C-8220</t>
  </si>
  <si>
    <t>C-8221</t>
  </si>
  <si>
    <t>C-8222</t>
  </si>
  <si>
    <t>C-8223</t>
  </si>
  <si>
    <t>C-8224</t>
  </si>
  <si>
    <t>C-8225</t>
  </si>
  <si>
    <t>C-8226</t>
  </si>
  <si>
    <t>C-8227</t>
  </si>
  <si>
    <t>C-8228</t>
  </si>
  <si>
    <t>C-8229</t>
  </si>
  <si>
    <t>C-8230</t>
  </si>
  <si>
    <t>C-8231</t>
  </si>
  <si>
    <t>C-8232</t>
  </si>
  <si>
    <t>C-8233</t>
  </si>
  <si>
    <t>C-8234</t>
  </si>
  <si>
    <t>C-8235</t>
  </si>
  <si>
    <t>C-8236</t>
  </si>
  <si>
    <t>C-8237</t>
  </si>
  <si>
    <t>C-8238</t>
  </si>
  <si>
    <t>C-8239</t>
  </si>
  <si>
    <t>C-8240</t>
  </si>
  <si>
    <t>C-8241</t>
  </si>
  <si>
    <t>C-8242</t>
  </si>
  <si>
    <t>C-8243</t>
  </si>
  <si>
    <t>C-8244</t>
  </si>
  <si>
    <t>C-8245</t>
  </si>
  <si>
    <t>C-8246</t>
  </si>
  <si>
    <t>C-8247</t>
  </si>
  <si>
    <t>C-8248</t>
  </si>
  <si>
    <t>C-8249</t>
  </si>
  <si>
    <t>C-8250</t>
  </si>
  <si>
    <t>C-8251</t>
  </si>
  <si>
    <t>C-8252</t>
  </si>
  <si>
    <t>C-8253</t>
  </si>
  <si>
    <t>C-8254</t>
  </si>
  <si>
    <t>C-8255</t>
  </si>
  <si>
    <t>C-8256</t>
  </si>
  <si>
    <t>C-8257</t>
  </si>
  <si>
    <t>C-8258</t>
  </si>
  <si>
    <t>C-8259</t>
  </si>
  <si>
    <t>C-8260</t>
  </si>
  <si>
    <t>C-8261</t>
  </si>
  <si>
    <t>C-8262</t>
  </si>
  <si>
    <t>C-8263</t>
  </si>
  <si>
    <t>C-8264</t>
  </si>
  <si>
    <t>C-8265</t>
  </si>
  <si>
    <t>C-8266</t>
  </si>
  <si>
    <t>C-8267</t>
  </si>
  <si>
    <t>C-8268</t>
  </si>
  <si>
    <t>C-8269</t>
  </si>
  <si>
    <t>C-8270</t>
  </si>
  <si>
    <t>C-8271</t>
  </si>
  <si>
    <t>(749)TEODORO GAMEZ</t>
  </si>
  <si>
    <t>C-8272</t>
  </si>
  <si>
    <t>C-8273</t>
  </si>
  <si>
    <t>C-8274</t>
  </si>
  <si>
    <t>C-8275</t>
  </si>
  <si>
    <t>C-8276</t>
  </si>
  <si>
    <t>C-8277</t>
  </si>
  <si>
    <t>C-8278</t>
  </si>
  <si>
    <t>C-8279</t>
  </si>
  <si>
    <t>C-8280</t>
  </si>
  <si>
    <t>C-8281</t>
  </si>
  <si>
    <t>C-8282</t>
  </si>
  <si>
    <t>C-8283</t>
  </si>
  <si>
    <t>(90)SOLEDAD VAZQUEZ</t>
  </si>
  <si>
    <t>C-8284</t>
  </si>
  <si>
    <t>C-8285</t>
  </si>
  <si>
    <t>C-8286</t>
  </si>
  <si>
    <t>C-8287</t>
  </si>
  <si>
    <t>C-8288</t>
  </si>
  <si>
    <t>C-8289</t>
  </si>
  <si>
    <t>C-8290</t>
  </si>
  <si>
    <t>C-8291</t>
  </si>
  <si>
    <t>C-8292</t>
  </si>
  <si>
    <t>C-8293</t>
  </si>
  <si>
    <t>C-8294</t>
  </si>
  <si>
    <t>C-8295</t>
  </si>
  <si>
    <t>C-8296</t>
  </si>
  <si>
    <t>C-8297</t>
  </si>
  <si>
    <t>C-8298</t>
  </si>
  <si>
    <t>C-8299</t>
  </si>
  <si>
    <t>C-8300</t>
  </si>
  <si>
    <t>C-8301</t>
  </si>
  <si>
    <t>C-8302</t>
  </si>
  <si>
    <t>C-8303</t>
  </si>
  <si>
    <t>C-8304</t>
  </si>
  <si>
    <t>C-8305</t>
  </si>
  <si>
    <t>C-8306</t>
  </si>
  <si>
    <t>C-8307</t>
  </si>
  <si>
    <t>C-8308</t>
  </si>
  <si>
    <t>C-8309</t>
  </si>
  <si>
    <t>C-8310</t>
  </si>
  <si>
    <t>C-8311</t>
  </si>
  <si>
    <t>C-8312</t>
  </si>
  <si>
    <t>C-8313</t>
  </si>
  <si>
    <t>C-8314</t>
  </si>
  <si>
    <t>C-8315</t>
  </si>
  <si>
    <t>12-Ene-22--13-Ene-22</t>
  </si>
  <si>
    <t>C-8316</t>
  </si>
  <si>
    <t>C-8317</t>
  </si>
  <si>
    <t>C-8318</t>
  </si>
  <si>
    <t>C-8319</t>
  </si>
  <si>
    <t>C-8320</t>
  </si>
  <si>
    <t>C-8321</t>
  </si>
  <si>
    <t>C-8322</t>
  </si>
  <si>
    <t>C-8323</t>
  </si>
  <si>
    <t>C-8324</t>
  </si>
  <si>
    <t>C-8325</t>
  </si>
  <si>
    <t>C-8326</t>
  </si>
  <si>
    <t>C-8327</t>
  </si>
  <si>
    <t>C-8328</t>
  </si>
  <si>
    <t>C-8329</t>
  </si>
  <si>
    <t>C-8330</t>
  </si>
  <si>
    <t>C-8331</t>
  </si>
  <si>
    <t>(92)JOSE LUNA</t>
  </si>
  <si>
    <t>C-8332</t>
  </si>
  <si>
    <t>(546)MAURICIO HERNANDEZ</t>
  </si>
  <si>
    <t>C-8333</t>
  </si>
  <si>
    <t>C-8334</t>
  </si>
  <si>
    <t>C-8335</t>
  </si>
  <si>
    <t>C-8336</t>
  </si>
  <si>
    <t>C-8337</t>
  </si>
  <si>
    <t>C-8338</t>
  </si>
  <si>
    <t>C-8339</t>
  </si>
  <si>
    <t>C-8340</t>
  </si>
  <si>
    <t>C-8341</t>
  </si>
  <si>
    <t>C-8342</t>
  </si>
  <si>
    <t>C-8343</t>
  </si>
  <si>
    <t>C-8344</t>
  </si>
  <si>
    <t>C-8345</t>
  </si>
  <si>
    <t>C-8346</t>
  </si>
  <si>
    <t>C-8347</t>
  </si>
  <si>
    <t>C-8348</t>
  </si>
  <si>
    <t>C-8349</t>
  </si>
  <si>
    <t>C-8350</t>
  </si>
  <si>
    <t>C-8351</t>
  </si>
  <si>
    <t>C-8352</t>
  </si>
  <si>
    <t>C-8353</t>
  </si>
  <si>
    <t>C-8354</t>
  </si>
  <si>
    <t>C-8355</t>
  </si>
  <si>
    <t>C-8356</t>
  </si>
  <si>
    <t>C-8357</t>
  </si>
  <si>
    <t>(221)JUANA PORTILLO</t>
  </si>
  <si>
    <t>C-8358</t>
  </si>
  <si>
    <t>C-8359</t>
  </si>
  <si>
    <t>C-8360</t>
  </si>
  <si>
    <r>
      <t>(204)ABASTO DE 4 CARNES SUC.  ZAVALETA</t>
    </r>
    <r>
      <rPr>
        <b/>
        <sz val="11"/>
        <color rgb="FFFF0000"/>
        <rFont val="Calibri"/>
        <family val="2"/>
        <scheme val="minor"/>
      </rPr>
      <t xml:space="preserve">  CANCELADA</t>
    </r>
  </si>
  <si>
    <t>se sustituyo x la 8361</t>
  </si>
  <si>
    <t>C-8361</t>
  </si>
  <si>
    <t>C-8362</t>
  </si>
  <si>
    <t>C-8363</t>
  </si>
  <si>
    <t>C-8364</t>
  </si>
  <si>
    <t>(418)ARTURO XIQUE</t>
  </si>
  <si>
    <t>C-8365</t>
  </si>
  <si>
    <t>C-8366</t>
  </si>
  <si>
    <t>C-8367</t>
  </si>
  <si>
    <t>C-8368</t>
  </si>
  <si>
    <r>
      <t>(225)ABASTOS DE 4 CARNES SA DE CV SUC. HERRADURA</t>
    </r>
    <r>
      <rPr>
        <b/>
        <sz val="11"/>
        <color rgb="FFFF0000"/>
        <rFont val="Calibri"/>
        <family val="2"/>
        <scheme val="minor"/>
      </rPr>
      <t xml:space="preserve">  CANCELADA</t>
    </r>
  </si>
  <si>
    <t>se sustituyo x la 8369</t>
  </si>
  <si>
    <t>C-8369</t>
  </si>
  <si>
    <t>C-8370</t>
  </si>
  <si>
    <t>C-8371</t>
  </si>
  <si>
    <t>C-8372</t>
  </si>
  <si>
    <t>C-8373</t>
  </si>
  <si>
    <t>C-8374</t>
  </si>
  <si>
    <t>C-8375</t>
  </si>
  <si>
    <t>C-8376</t>
  </si>
  <si>
    <t>C-8377</t>
  </si>
  <si>
    <t>C-8378</t>
  </si>
  <si>
    <t>C-8379</t>
  </si>
  <si>
    <t>C-8380</t>
  </si>
  <si>
    <t>C-8381</t>
  </si>
  <si>
    <t>C-8382</t>
  </si>
  <si>
    <t>C-8383</t>
  </si>
  <si>
    <t>(705)CARNICERIA LA NUEVA</t>
  </si>
  <si>
    <t>C-8384</t>
  </si>
  <si>
    <t>C-8385</t>
  </si>
  <si>
    <t>C-8386</t>
  </si>
  <si>
    <t>C-8387</t>
  </si>
  <si>
    <t>(124)MIGUEL XOCHIHUATL</t>
  </si>
  <si>
    <t>C-8388</t>
  </si>
  <si>
    <t>C-8389</t>
  </si>
  <si>
    <t>C-8390</t>
  </si>
  <si>
    <t>C-8391</t>
  </si>
  <si>
    <t>C-8392</t>
  </si>
  <si>
    <t>C-8393</t>
  </si>
  <si>
    <t>C-8394</t>
  </si>
  <si>
    <t>C-8395</t>
  </si>
  <si>
    <t>C-8396</t>
  </si>
  <si>
    <t>C-8397</t>
  </si>
  <si>
    <t>(322)JOSE GUILLERMO PEREZ</t>
  </si>
  <si>
    <t>C-8398</t>
  </si>
  <si>
    <t>C-8399</t>
  </si>
  <si>
    <t>C-8400</t>
  </si>
  <si>
    <t>C-8401</t>
  </si>
  <si>
    <t>C-8402</t>
  </si>
  <si>
    <t>C-8403</t>
  </si>
  <si>
    <t>C-8404</t>
  </si>
  <si>
    <t>C-8405</t>
  </si>
  <si>
    <t>C-8406</t>
  </si>
  <si>
    <t>C-8407</t>
  </si>
  <si>
    <t>C-8408</t>
  </si>
  <si>
    <t>C-8409</t>
  </si>
  <si>
    <t>C-8410</t>
  </si>
  <si>
    <t>C-8411</t>
  </si>
  <si>
    <t>C-8412</t>
  </si>
  <si>
    <t>C-8413</t>
  </si>
  <si>
    <t>C-8414</t>
  </si>
  <si>
    <t>C-8415</t>
  </si>
  <si>
    <t>C-8416</t>
  </si>
  <si>
    <t>C-8417</t>
  </si>
  <si>
    <t>C-8418</t>
  </si>
  <si>
    <t>C-8419</t>
  </si>
  <si>
    <t>14-Ene-22--15-Ene-22</t>
  </si>
  <si>
    <t>C-8420</t>
  </si>
  <si>
    <t>C-8421</t>
  </si>
  <si>
    <t>(120)MIGUEL ANGEL MORENO</t>
  </si>
  <si>
    <t>C-8422</t>
  </si>
  <si>
    <t>C-8423</t>
  </si>
  <si>
    <t>C-8424</t>
  </si>
  <si>
    <t>C-8425</t>
  </si>
  <si>
    <t>C-8426</t>
  </si>
  <si>
    <t>C-8427</t>
  </si>
  <si>
    <t>C-8428</t>
  </si>
  <si>
    <t>C-8429</t>
  </si>
  <si>
    <t>C-8430</t>
  </si>
  <si>
    <t>C-8431</t>
  </si>
  <si>
    <t>(883)MEXICAN FOOD</t>
  </si>
  <si>
    <t>C-8432</t>
  </si>
  <si>
    <t>C-8433</t>
  </si>
  <si>
    <t>C-8434</t>
  </si>
  <si>
    <t>C-8435</t>
  </si>
  <si>
    <t>C-8436</t>
  </si>
  <si>
    <t>C-8437</t>
  </si>
  <si>
    <t>C-8438</t>
  </si>
  <si>
    <t>C-8439</t>
  </si>
  <si>
    <t>C-8440</t>
  </si>
  <si>
    <t>C-8441</t>
  </si>
  <si>
    <t>C-8442</t>
  </si>
  <si>
    <t>(47)NOE COYOTL</t>
  </si>
  <si>
    <t>C-8443</t>
  </si>
  <si>
    <t>C-8444</t>
  </si>
  <si>
    <t>C-8445</t>
  </si>
  <si>
    <t>C-8446</t>
  </si>
  <si>
    <t>C-8447</t>
  </si>
  <si>
    <t>C-8448</t>
  </si>
  <si>
    <t>C-8449</t>
  </si>
  <si>
    <t>C-8450</t>
  </si>
  <si>
    <t>C-8451</t>
  </si>
  <si>
    <t>C-8452</t>
  </si>
  <si>
    <t>C-8453</t>
  </si>
  <si>
    <t>C-8454</t>
  </si>
  <si>
    <t>C-8455</t>
  </si>
  <si>
    <t>C-8456</t>
  </si>
  <si>
    <t>C-8457</t>
  </si>
  <si>
    <t>(34)HILDA LUNA</t>
  </si>
  <si>
    <t>C-8458</t>
  </si>
  <si>
    <t>C-8459</t>
  </si>
  <si>
    <t>C-8460</t>
  </si>
  <si>
    <t>C-8461</t>
  </si>
  <si>
    <t>C-8462</t>
  </si>
  <si>
    <t>C-8463</t>
  </si>
  <si>
    <t>C-8464</t>
  </si>
  <si>
    <t>C-8465</t>
  </si>
  <si>
    <t>C-8466</t>
  </si>
  <si>
    <t>C-8467</t>
  </si>
  <si>
    <t>C-8468</t>
  </si>
  <si>
    <t>C-8469</t>
  </si>
  <si>
    <t>C-8470</t>
  </si>
  <si>
    <t>C-8471</t>
  </si>
  <si>
    <t>C-8472</t>
  </si>
  <si>
    <t>C-8473</t>
  </si>
  <si>
    <t>27-Ene-22--29-Ene-22</t>
  </si>
  <si>
    <t>C-8474</t>
  </si>
  <si>
    <t>C-8475</t>
  </si>
  <si>
    <t>C-8476</t>
  </si>
  <si>
    <t>C-8477</t>
  </si>
  <si>
    <t>C-8478</t>
  </si>
  <si>
    <t>C-8479</t>
  </si>
  <si>
    <t>C-8480</t>
  </si>
  <si>
    <t>C-8481</t>
  </si>
  <si>
    <t>C-8482</t>
  </si>
  <si>
    <t>C-8483</t>
  </si>
  <si>
    <t>C-8484</t>
  </si>
  <si>
    <t>C-8485</t>
  </si>
  <si>
    <t>C-8486</t>
  </si>
  <si>
    <t>C-8487</t>
  </si>
  <si>
    <t>C-8488</t>
  </si>
  <si>
    <t>C-8489</t>
  </si>
  <si>
    <r>
      <t xml:space="preserve">(591)JULIO  </t>
    </r>
    <r>
      <rPr>
        <b/>
        <sz val="11"/>
        <color rgb="FFFF0000"/>
        <rFont val="Calibri"/>
        <family val="2"/>
        <scheme val="minor"/>
      </rPr>
      <t>CANCELADA</t>
    </r>
  </si>
  <si>
    <t>C-8490</t>
  </si>
  <si>
    <t>C-8491</t>
  </si>
  <si>
    <t>C-8492</t>
  </si>
  <si>
    <t>C-8493</t>
  </si>
  <si>
    <t>C-8494</t>
  </si>
  <si>
    <t>C-8495</t>
  </si>
  <si>
    <t>C-8496</t>
  </si>
  <si>
    <t>C-8497</t>
  </si>
  <si>
    <t>(542)HUGO HERNANDEZ BOTELLO</t>
  </si>
  <si>
    <t>C-8498</t>
  </si>
  <si>
    <t>C-8499</t>
  </si>
  <si>
    <t>C-8500</t>
  </si>
  <si>
    <t>C-8501</t>
  </si>
  <si>
    <t>C-8502</t>
  </si>
  <si>
    <t>C-8503</t>
  </si>
  <si>
    <t>C-8504</t>
  </si>
  <si>
    <t>C-8505</t>
  </si>
  <si>
    <t>C-8506</t>
  </si>
  <si>
    <t>C-8507</t>
  </si>
  <si>
    <t>C-8508</t>
  </si>
  <si>
    <t>C-8509</t>
  </si>
  <si>
    <t>C-8510</t>
  </si>
  <si>
    <t>C-8511</t>
  </si>
  <si>
    <t>C-8512</t>
  </si>
  <si>
    <t>(275)LEONARDO</t>
  </si>
  <si>
    <t>C-8513</t>
  </si>
  <si>
    <t>C-8514</t>
  </si>
  <si>
    <t>13-Ene-22--21-Ene-22</t>
  </si>
  <si>
    <t>C-8515</t>
  </si>
  <si>
    <t>C-8516</t>
  </si>
  <si>
    <t>C-8517</t>
  </si>
  <si>
    <t>C-8518</t>
  </si>
  <si>
    <t>C-8519</t>
  </si>
  <si>
    <t>C-8520</t>
  </si>
  <si>
    <t>C-8521</t>
  </si>
  <si>
    <t>C-8522</t>
  </si>
  <si>
    <t>C-8523</t>
  </si>
  <si>
    <t>C-8524</t>
  </si>
  <si>
    <t>C-8525</t>
  </si>
  <si>
    <t>C-8526</t>
  </si>
  <si>
    <t>C-8527</t>
  </si>
  <si>
    <t>C-8528</t>
  </si>
  <si>
    <t>C-8529</t>
  </si>
  <si>
    <t>C-8530</t>
  </si>
  <si>
    <t>C-8531</t>
  </si>
  <si>
    <t>C-8532</t>
  </si>
  <si>
    <t>C-8533</t>
  </si>
  <si>
    <t>15-Ene-22--17-Ene-22</t>
  </si>
  <si>
    <t>C-8534</t>
  </si>
  <si>
    <t>C-8535</t>
  </si>
  <si>
    <t>C-8536</t>
  </si>
  <si>
    <t>C-8537</t>
  </si>
  <si>
    <t>C-8538</t>
  </si>
  <si>
    <t>C-8539</t>
  </si>
  <si>
    <t>C-8540</t>
  </si>
  <si>
    <t>C-8541</t>
  </si>
  <si>
    <t>C-8542</t>
  </si>
  <si>
    <t>C-8543</t>
  </si>
  <si>
    <t>C-8544</t>
  </si>
  <si>
    <r>
      <t xml:space="preserve">  (739)CARNICERIA RASTRO</t>
    </r>
    <r>
      <rPr>
        <b/>
        <sz val="11"/>
        <color rgb="FFFF0000"/>
        <rFont val="Calibri"/>
        <family val="2"/>
        <scheme val="minor"/>
      </rPr>
      <t xml:space="preserve">   CANCELADA</t>
    </r>
  </si>
  <si>
    <t>C-8545</t>
  </si>
  <si>
    <t>C-8546</t>
  </si>
  <si>
    <t>C-8547</t>
  </si>
  <si>
    <t>C-8548</t>
  </si>
  <si>
    <t>C-8549</t>
  </si>
  <si>
    <t>C-8550</t>
  </si>
  <si>
    <t>C-8551</t>
  </si>
  <si>
    <t>C-8552</t>
  </si>
  <si>
    <t>(82)JULIO MC</t>
  </si>
  <si>
    <t>C-8553</t>
  </si>
  <si>
    <t>C-8554</t>
  </si>
  <si>
    <t>C-8555</t>
  </si>
  <si>
    <t>C-8556</t>
  </si>
  <si>
    <t>C-8557</t>
  </si>
  <si>
    <t>C-8558</t>
  </si>
  <si>
    <t>C-8559</t>
  </si>
  <si>
    <t>C-8560</t>
  </si>
  <si>
    <t>(2)LUIS LOPEZ</t>
  </si>
  <si>
    <t>C-8561</t>
  </si>
  <si>
    <t>C-8562</t>
  </si>
  <si>
    <t>C-8563</t>
  </si>
  <si>
    <t>C-8564</t>
  </si>
  <si>
    <t>C-8565</t>
  </si>
  <si>
    <t>C-8566</t>
  </si>
  <si>
    <t>C-8567</t>
  </si>
  <si>
    <t>C-8568</t>
  </si>
  <si>
    <t>C-8569</t>
  </si>
  <si>
    <t>C-8570</t>
  </si>
  <si>
    <t>C-8571</t>
  </si>
  <si>
    <r>
      <t>(373)MARIA LUISA TELLEZ LOMA VERDE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</si>
  <si>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C-8572</t>
  </si>
  <si>
    <t>C-8573</t>
  </si>
  <si>
    <t>(829)SAU PAULO</t>
  </si>
  <si>
    <t>C-8574</t>
  </si>
  <si>
    <t>C-8575</t>
  </si>
  <si>
    <t>C-8576</t>
  </si>
  <si>
    <t>C-8577</t>
  </si>
  <si>
    <t>C-8578</t>
  </si>
  <si>
    <t>C-8579</t>
  </si>
  <si>
    <t>C-8580</t>
  </si>
  <si>
    <t>C-8581</t>
  </si>
  <si>
    <t>C-8582</t>
  </si>
  <si>
    <t>C-8583</t>
  </si>
  <si>
    <t>C-8584</t>
  </si>
  <si>
    <t>C-8585</t>
  </si>
  <si>
    <t>C-8586</t>
  </si>
  <si>
    <t>C-8587</t>
  </si>
  <si>
    <t>C-8588</t>
  </si>
  <si>
    <t>C-8589</t>
  </si>
  <si>
    <t>C-8590</t>
  </si>
  <si>
    <t>C-8591</t>
  </si>
  <si>
    <t>C-8592</t>
  </si>
  <si>
    <t>C-8593</t>
  </si>
  <si>
    <t>C-8594</t>
  </si>
  <si>
    <t>C-8595</t>
  </si>
  <si>
    <t>C-8596</t>
  </si>
  <si>
    <t>C-8597</t>
  </si>
  <si>
    <t>C-8598</t>
  </si>
  <si>
    <t>C-8599</t>
  </si>
  <si>
    <t>C-8600</t>
  </si>
  <si>
    <t>C-8601</t>
  </si>
  <si>
    <t>C-8602</t>
  </si>
  <si>
    <t>C-8603</t>
  </si>
  <si>
    <t>C-8604</t>
  </si>
  <si>
    <t>(827)MERCADO GUADALUPE APIZACO</t>
  </si>
  <si>
    <t>C-8605</t>
  </si>
  <si>
    <t>C-8606</t>
  </si>
  <si>
    <t>C-8607</t>
  </si>
  <si>
    <t>C-8608</t>
  </si>
  <si>
    <t>C-8609</t>
  </si>
  <si>
    <t>C-8610</t>
  </si>
  <si>
    <t>C-8611</t>
  </si>
  <si>
    <t>C-8612</t>
  </si>
  <si>
    <t>C-8613</t>
  </si>
  <si>
    <t>C-8614</t>
  </si>
  <si>
    <t>C-8615</t>
  </si>
  <si>
    <t>C-8616</t>
  </si>
  <si>
    <t>C-8617</t>
  </si>
  <si>
    <t>C-8618</t>
  </si>
  <si>
    <t>C-8619</t>
  </si>
  <si>
    <t>C-8620</t>
  </si>
  <si>
    <t>C-8621</t>
  </si>
  <si>
    <t>C-8622</t>
  </si>
  <si>
    <t>C-8623</t>
  </si>
  <si>
    <t>C-8624</t>
  </si>
  <si>
    <t>(96)ALMA</t>
  </si>
  <si>
    <t>C-8625</t>
  </si>
  <si>
    <t>C-8626</t>
  </si>
  <si>
    <t>C-8627</t>
  </si>
  <si>
    <t>C-8628</t>
  </si>
  <si>
    <t>C-8629</t>
  </si>
  <si>
    <t>C-8630</t>
  </si>
  <si>
    <t>C-8631</t>
  </si>
  <si>
    <t>C-8632</t>
  </si>
  <si>
    <t>C-8633</t>
  </si>
  <si>
    <t>C-8634</t>
  </si>
  <si>
    <t>C-8635</t>
  </si>
  <si>
    <t>C-8636</t>
  </si>
  <si>
    <t>C-8637</t>
  </si>
  <si>
    <t>C-8638</t>
  </si>
  <si>
    <t>C-8639</t>
  </si>
  <si>
    <t>C-8640</t>
  </si>
  <si>
    <t>C-8641</t>
  </si>
  <si>
    <t>C-8642</t>
  </si>
  <si>
    <t>C-8643</t>
  </si>
  <si>
    <t>C-8644</t>
  </si>
  <si>
    <t>C-8645</t>
  </si>
  <si>
    <t>C-8646</t>
  </si>
  <si>
    <t>C-8647</t>
  </si>
  <si>
    <t>C-8648</t>
  </si>
  <si>
    <t>C-8649</t>
  </si>
  <si>
    <t>17-Ene-22--18-Ene-22</t>
  </si>
  <si>
    <t>C-8650</t>
  </si>
  <si>
    <t>15-Ene-22--16-Ene-22</t>
  </si>
  <si>
    <t>C-8651</t>
  </si>
  <si>
    <t>C-8652</t>
  </si>
  <si>
    <t>C-8653</t>
  </si>
  <si>
    <t>C-8654</t>
  </si>
  <si>
    <t>C-8655</t>
  </si>
  <si>
    <t>C-8656</t>
  </si>
  <si>
    <t>C-8657</t>
  </si>
  <si>
    <t>C-8658</t>
  </si>
  <si>
    <t>C-8659</t>
  </si>
  <si>
    <t>C-8660</t>
  </si>
  <si>
    <t>C-8661</t>
  </si>
  <si>
    <t>C-8662</t>
  </si>
  <si>
    <t>C-8663</t>
  </si>
  <si>
    <t>C-8664</t>
  </si>
  <si>
    <t>C-8665</t>
  </si>
  <si>
    <t>C-8666</t>
  </si>
  <si>
    <t>C-8667</t>
  </si>
  <si>
    <t>C-8668</t>
  </si>
  <si>
    <t>C-8669</t>
  </si>
  <si>
    <t>C-8670</t>
  </si>
  <si>
    <t>C-8671</t>
  </si>
  <si>
    <t>C-8672</t>
  </si>
  <si>
    <t>C-8673</t>
  </si>
  <si>
    <t>C-8674</t>
  </si>
  <si>
    <t>C-8675</t>
  </si>
  <si>
    <t>C-8676</t>
  </si>
  <si>
    <t>C-8677</t>
  </si>
  <si>
    <t>C-8678</t>
  </si>
  <si>
    <t>C-8679</t>
  </si>
  <si>
    <t>C-8680</t>
  </si>
  <si>
    <t>C-8681</t>
  </si>
  <si>
    <t>C-8682</t>
  </si>
  <si>
    <t>C-8683</t>
  </si>
  <si>
    <t>C-8684</t>
  </si>
  <si>
    <t>C-8685</t>
  </si>
  <si>
    <t>C-8686</t>
  </si>
  <si>
    <t>C-8687</t>
  </si>
  <si>
    <t>C-8688</t>
  </si>
  <si>
    <t>C-8689</t>
  </si>
  <si>
    <t>C-8690</t>
  </si>
  <si>
    <t>C-8691</t>
  </si>
  <si>
    <t>C-8692</t>
  </si>
  <si>
    <t>C-8693</t>
  </si>
  <si>
    <t>(56)JUQUILITA</t>
  </si>
  <si>
    <t>C-8694</t>
  </si>
  <si>
    <t>C-8695</t>
  </si>
  <si>
    <t>C-8696</t>
  </si>
  <si>
    <t>C-8697</t>
  </si>
  <si>
    <t>C-8698</t>
  </si>
  <si>
    <t>C-8699</t>
  </si>
  <si>
    <t>C-8700</t>
  </si>
  <si>
    <t>C-8701</t>
  </si>
  <si>
    <t>C-8702</t>
  </si>
  <si>
    <t>C-8703</t>
  </si>
  <si>
    <t>C-8704</t>
  </si>
  <si>
    <t>C-8705</t>
  </si>
  <si>
    <t>C-8706</t>
  </si>
  <si>
    <t>(37)JUAN ARRIAGA</t>
  </si>
  <si>
    <t>C-8707</t>
  </si>
  <si>
    <t>C-8708</t>
  </si>
  <si>
    <t>C-8709</t>
  </si>
  <si>
    <t>C-8710</t>
  </si>
  <si>
    <t>C-8711</t>
  </si>
  <si>
    <t>(818)LA PRINCESITA</t>
  </si>
  <si>
    <t>C-8712</t>
  </si>
  <si>
    <t>C-8713</t>
  </si>
  <si>
    <t>C-8714</t>
  </si>
  <si>
    <t>C-8715</t>
  </si>
  <si>
    <t>C-8716</t>
  </si>
  <si>
    <t>C-8717</t>
  </si>
  <si>
    <t>C-8718</t>
  </si>
  <si>
    <t>C-8719</t>
  </si>
  <si>
    <t>C-8720</t>
  </si>
  <si>
    <t>C-8721</t>
  </si>
  <si>
    <t>C-8722</t>
  </si>
  <si>
    <t>C-8723</t>
  </si>
  <si>
    <t>C-8724</t>
  </si>
  <si>
    <t>C-8725</t>
  </si>
  <si>
    <t>C-8726</t>
  </si>
  <si>
    <t>C-8727</t>
  </si>
  <si>
    <t>C-8728</t>
  </si>
  <si>
    <t>C-8729</t>
  </si>
  <si>
    <t>C-8730</t>
  </si>
  <si>
    <t>C-8731</t>
  </si>
  <si>
    <t>C-8732</t>
  </si>
  <si>
    <t>C-8733</t>
  </si>
  <si>
    <t>C-8734</t>
  </si>
  <si>
    <t>C-8735</t>
  </si>
  <si>
    <t>C-8736</t>
  </si>
  <si>
    <t>(819)VIRIDIANA LOZA</t>
  </si>
  <si>
    <t>C-8737</t>
  </si>
  <si>
    <t>C-8738</t>
  </si>
  <si>
    <t>C-8739</t>
  </si>
  <si>
    <t>C-8740</t>
  </si>
  <si>
    <t>C-8741</t>
  </si>
  <si>
    <t>C-8742</t>
  </si>
  <si>
    <t>C-8743</t>
  </si>
  <si>
    <t>C-8744</t>
  </si>
  <si>
    <t>C-8745</t>
  </si>
  <si>
    <t>C-8746</t>
  </si>
  <si>
    <t>C-8747</t>
  </si>
  <si>
    <t>C-8748</t>
  </si>
  <si>
    <t>C-8749</t>
  </si>
  <si>
    <t>C-8750</t>
  </si>
  <si>
    <t>C-8751</t>
  </si>
  <si>
    <t>C-8752</t>
  </si>
  <si>
    <t>C-8753</t>
  </si>
  <si>
    <t>C-8754</t>
  </si>
  <si>
    <t>PARCIAL</t>
  </si>
  <si>
    <t>C-8755</t>
  </si>
  <si>
    <t>C-8756</t>
  </si>
  <si>
    <t>C-8757</t>
  </si>
  <si>
    <t>C-8758</t>
  </si>
  <si>
    <t>C-8759</t>
  </si>
  <si>
    <t>C-8760</t>
  </si>
  <si>
    <t>C-8761</t>
  </si>
  <si>
    <t>C-8762</t>
  </si>
  <si>
    <t>C-8763</t>
  </si>
  <si>
    <t>C-8764</t>
  </si>
  <si>
    <t>(758)RODOLFO BALLINAS</t>
  </si>
  <si>
    <t>C-8765</t>
  </si>
  <si>
    <t>C-8766</t>
  </si>
  <si>
    <t>C-8767</t>
  </si>
  <si>
    <t>C-8768</t>
  </si>
  <si>
    <t>C-8769</t>
  </si>
  <si>
    <t>C-8770</t>
  </si>
  <si>
    <t>C-8771</t>
  </si>
  <si>
    <t>C-8772</t>
  </si>
  <si>
    <t>C-8773</t>
  </si>
  <si>
    <t>C-8774</t>
  </si>
  <si>
    <t>C-8775</t>
  </si>
  <si>
    <t>C-8776</t>
  </si>
  <si>
    <t>C-8777</t>
  </si>
  <si>
    <t>C-8778</t>
  </si>
  <si>
    <t>C-8779</t>
  </si>
  <si>
    <t>C-8780</t>
  </si>
  <si>
    <t>C-8781</t>
  </si>
  <si>
    <t>C-8782</t>
  </si>
  <si>
    <t>C-8783</t>
  </si>
  <si>
    <t>C-8784</t>
  </si>
  <si>
    <t>C-8785</t>
  </si>
  <si>
    <t>C-8786</t>
  </si>
  <si>
    <t>C-8787</t>
  </si>
  <si>
    <t>C-8788</t>
  </si>
  <si>
    <t>C-8789</t>
  </si>
  <si>
    <t>C-8790</t>
  </si>
  <si>
    <t>C-8791</t>
  </si>
  <si>
    <t>C-8792</t>
  </si>
  <si>
    <t>C-8793</t>
  </si>
  <si>
    <t>C-8794</t>
  </si>
  <si>
    <t>18-Ene-22--19-Ene-22</t>
  </si>
  <si>
    <t>C-8795</t>
  </si>
  <si>
    <t>C-8796</t>
  </si>
  <si>
    <t>C-8797</t>
  </si>
  <si>
    <t>C-8798</t>
  </si>
  <si>
    <t>C-8799</t>
  </si>
  <si>
    <t>C-8800</t>
  </si>
  <si>
    <t>C-8801</t>
  </si>
  <si>
    <t>C-8802</t>
  </si>
  <si>
    <t>C-8803</t>
  </si>
  <si>
    <t>C-8804</t>
  </si>
  <si>
    <t>C-8805</t>
  </si>
  <si>
    <t>C-8806</t>
  </si>
  <si>
    <t>C-8807</t>
  </si>
  <si>
    <t>C-8808</t>
  </si>
  <si>
    <t>C-8809</t>
  </si>
  <si>
    <t>C-8810</t>
  </si>
  <si>
    <t>C-8811</t>
  </si>
  <si>
    <t>C-8812</t>
  </si>
  <si>
    <t>C-8813</t>
  </si>
  <si>
    <t>C-8814</t>
  </si>
  <si>
    <t>C-8815</t>
  </si>
  <si>
    <t>C-8816</t>
  </si>
  <si>
    <t>C-8817</t>
  </si>
  <si>
    <t>C-8818</t>
  </si>
  <si>
    <t>C-8819</t>
  </si>
  <si>
    <t>C-8820</t>
  </si>
  <si>
    <t>C-8821</t>
  </si>
  <si>
    <t>C-8822</t>
  </si>
  <si>
    <t>C-8823</t>
  </si>
  <si>
    <t>C-8824</t>
  </si>
  <si>
    <t>C-8825</t>
  </si>
  <si>
    <t>C-8826</t>
  </si>
  <si>
    <t>C-8827</t>
  </si>
  <si>
    <t>C-8828</t>
  </si>
  <si>
    <t>C-8829</t>
  </si>
  <si>
    <t>C-8830</t>
  </si>
  <si>
    <t>C-8831</t>
  </si>
  <si>
    <t>C-8832</t>
  </si>
  <si>
    <t>C-8833</t>
  </si>
  <si>
    <t>C-8834</t>
  </si>
  <si>
    <t>C-8835</t>
  </si>
  <si>
    <t>C-8836</t>
  </si>
  <si>
    <t>C-8837</t>
  </si>
  <si>
    <t>C-8838</t>
  </si>
  <si>
    <t>C-8839</t>
  </si>
  <si>
    <t>C-8840</t>
  </si>
  <si>
    <t>C-8841</t>
  </si>
  <si>
    <t>C-8842</t>
  </si>
  <si>
    <t>C-8843</t>
  </si>
  <si>
    <t>C-8844</t>
  </si>
  <si>
    <t>C-8845</t>
  </si>
  <si>
    <t>C-8846</t>
  </si>
  <si>
    <t>C-8847</t>
  </si>
  <si>
    <t>C-8848</t>
  </si>
  <si>
    <t>C-8849</t>
  </si>
  <si>
    <t>C-8850</t>
  </si>
  <si>
    <t>C-8851</t>
  </si>
  <si>
    <t>C-8852</t>
  </si>
  <si>
    <t>C-8853</t>
  </si>
  <si>
    <t>C-8854</t>
  </si>
  <si>
    <t>C-8855</t>
  </si>
  <si>
    <t>C-8856</t>
  </si>
  <si>
    <t>C-8857</t>
  </si>
  <si>
    <r>
      <t xml:space="preserve">(137)HARBANO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</si>
  <si>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C-8858</t>
  </si>
  <si>
    <t>C-8859</t>
  </si>
  <si>
    <t>C-8860</t>
  </si>
  <si>
    <t>C-8861</t>
  </si>
  <si>
    <t>C-8862</t>
  </si>
  <si>
    <t>C-8863</t>
  </si>
  <si>
    <t>C-8864</t>
  </si>
  <si>
    <t>C-8865</t>
  </si>
  <si>
    <t>C-8866</t>
  </si>
  <si>
    <t>C-8867</t>
  </si>
  <si>
    <t>C-8868</t>
  </si>
  <si>
    <t>C-8869</t>
  </si>
  <si>
    <t>C-8870</t>
  </si>
  <si>
    <t>C-8871</t>
  </si>
  <si>
    <t>C-8872</t>
  </si>
  <si>
    <t>C-8873</t>
  </si>
  <si>
    <t>C-8874</t>
  </si>
  <si>
    <t>C-8875</t>
  </si>
  <si>
    <t>C-8876</t>
  </si>
  <si>
    <t>C-8877</t>
  </si>
  <si>
    <t>C-8878</t>
  </si>
  <si>
    <t>C-8879</t>
  </si>
  <si>
    <t>C-8880</t>
  </si>
  <si>
    <t>C-8881</t>
  </si>
  <si>
    <t>C-8882</t>
  </si>
  <si>
    <t>C-8883</t>
  </si>
  <si>
    <t>C-8884</t>
  </si>
  <si>
    <t>C-8885</t>
  </si>
  <si>
    <t>C-8886</t>
  </si>
  <si>
    <t>C-8887</t>
  </si>
  <si>
    <t>C-8888</t>
  </si>
  <si>
    <t>C-8889</t>
  </si>
  <si>
    <t>C-8890</t>
  </si>
  <si>
    <t>C-8891</t>
  </si>
  <si>
    <t>C-8892</t>
  </si>
  <si>
    <t>C-8893</t>
  </si>
  <si>
    <t>C-8894</t>
  </si>
  <si>
    <t>C-8895</t>
  </si>
  <si>
    <t>C-8896</t>
  </si>
  <si>
    <r>
      <t xml:space="preserve">(780)JAVIER MARTINEZ SANCHEZ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</si>
  <si>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8911</t>
  </si>
  <si>
    <t>C-8897</t>
  </si>
  <si>
    <t>C-8898</t>
  </si>
  <si>
    <t>C-8899</t>
  </si>
  <si>
    <t>C-8900</t>
  </si>
  <si>
    <t>C-8901</t>
  </si>
  <si>
    <t>C-8902</t>
  </si>
  <si>
    <t>C-8903</t>
  </si>
  <si>
    <t>C-8904</t>
  </si>
  <si>
    <t>C-8905</t>
  </si>
  <si>
    <t>C-8906</t>
  </si>
  <si>
    <t>C-8907</t>
  </si>
  <si>
    <t>C-8908</t>
  </si>
  <si>
    <t>C-8909</t>
  </si>
  <si>
    <t>C-8910</t>
  </si>
  <si>
    <t>C-8911</t>
  </si>
  <si>
    <t>C-8912</t>
  </si>
  <si>
    <t>C-8913</t>
  </si>
  <si>
    <t>C-8914</t>
  </si>
  <si>
    <t>C-8915</t>
  </si>
  <si>
    <t>C-8916</t>
  </si>
  <si>
    <t>C-8917</t>
  </si>
  <si>
    <t>C-8918</t>
  </si>
  <si>
    <t>C-8919</t>
  </si>
  <si>
    <t>C-8920</t>
  </si>
  <si>
    <t>C-8921</t>
  </si>
  <si>
    <t>C-8922</t>
  </si>
  <si>
    <t>C-8923</t>
  </si>
  <si>
    <t>C-8924</t>
  </si>
  <si>
    <t>C-8925</t>
  </si>
  <si>
    <t>C-8926</t>
  </si>
  <si>
    <t>C-8927</t>
  </si>
  <si>
    <t>C-8928</t>
  </si>
  <si>
    <t>C-8929</t>
  </si>
  <si>
    <t>C-8930</t>
  </si>
  <si>
    <t>C-8931</t>
  </si>
  <si>
    <r>
      <t xml:space="preserve">(254)IRENE CASTILLO  </t>
    </r>
    <r>
      <rPr>
        <b/>
        <sz val="11"/>
        <color rgb="FFFF0000"/>
        <rFont val="Calibri"/>
        <family val="2"/>
        <scheme val="minor"/>
      </rPr>
      <t>CANCELADA</t>
    </r>
  </si>
  <si>
    <t>se sustituyo x la 8932</t>
  </si>
  <si>
    <t>C-8932</t>
  </si>
  <si>
    <t>C-8933</t>
  </si>
  <si>
    <t>C-8934</t>
  </si>
  <si>
    <t>C-8935</t>
  </si>
  <si>
    <t>C-8936</t>
  </si>
  <si>
    <t>C-8937</t>
  </si>
  <si>
    <t>C-8938</t>
  </si>
  <si>
    <t>C-8939</t>
  </si>
  <si>
    <t>C-8940</t>
  </si>
  <si>
    <t>19-Ene-22--20-Ene-22</t>
  </si>
  <si>
    <t>C-8941</t>
  </si>
  <si>
    <t>C-8942</t>
  </si>
  <si>
    <t>C-8943</t>
  </si>
  <si>
    <t>C-8944</t>
  </si>
  <si>
    <t>C-8945</t>
  </si>
  <si>
    <t>C-8946</t>
  </si>
  <si>
    <t>C-8947</t>
  </si>
  <si>
    <t>C-8948</t>
  </si>
  <si>
    <t>C-8949</t>
  </si>
  <si>
    <t>C-8950</t>
  </si>
  <si>
    <t>C-8951</t>
  </si>
  <si>
    <t>C-8952</t>
  </si>
  <si>
    <t>18-Ene-22--20-Ene-22</t>
  </si>
  <si>
    <t>C-8953</t>
  </si>
  <si>
    <t>C-8954</t>
  </si>
  <si>
    <t>C-8955</t>
  </si>
  <si>
    <t>C-8956</t>
  </si>
  <si>
    <t>(245)GABRIEL CLEMENTE</t>
  </si>
  <si>
    <t>C-8957</t>
  </si>
  <si>
    <t>C-8958</t>
  </si>
  <si>
    <t>C-8959</t>
  </si>
  <si>
    <t>C-8960</t>
  </si>
  <si>
    <t>C-8961</t>
  </si>
  <si>
    <t>C-8962</t>
  </si>
  <si>
    <t>(308)AUSENCIO</t>
  </si>
  <si>
    <t>C-8963</t>
  </si>
  <si>
    <t>C-8964</t>
  </si>
  <si>
    <t>C-8965</t>
  </si>
  <si>
    <t>C-8966</t>
  </si>
  <si>
    <t>C-8967</t>
  </si>
  <si>
    <t>C-8968</t>
  </si>
  <si>
    <t>C-8969</t>
  </si>
  <si>
    <t>C-8970</t>
  </si>
  <si>
    <t>C-8971</t>
  </si>
  <si>
    <t>C-8972</t>
  </si>
  <si>
    <t>C-8973</t>
  </si>
  <si>
    <t>C-8974</t>
  </si>
  <si>
    <t>C-8975</t>
  </si>
  <si>
    <t>C-8976</t>
  </si>
  <si>
    <t>C-8977</t>
  </si>
  <si>
    <t>C-8978</t>
  </si>
  <si>
    <t>C-8979</t>
  </si>
  <si>
    <t>C-8980</t>
  </si>
  <si>
    <t>C-8981</t>
  </si>
  <si>
    <t>C-8982</t>
  </si>
  <si>
    <t>C-8983</t>
  </si>
  <si>
    <t>C-8984</t>
  </si>
  <si>
    <t>C-8985</t>
  </si>
  <si>
    <t>C-8986</t>
  </si>
  <si>
    <t>C-8987</t>
  </si>
  <si>
    <t>C-8988</t>
  </si>
  <si>
    <t>C-8989</t>
  </si>
  <si>
    <t>C-8990</t>
  </si>
  <si>
    <t>C-8991</t>
  </si>
  <si>
    <t>C-8992</t>
  </si>
  <si>
    <t>C-8993</t>
  </si>
  <si>
    <t>C-8994</t>
  </si>
  <si>
    <t>C-8995</t>
  </si>
  <si>
    <t>C-8996</t>
  </si>
  <si>
    <t>C-8997</t>
  </si>
  <si>
    <t>C-8998</t>
  </si>
  <si>
    <t>C-8999</t>
  </si>
  <si>
    <t>C-9000</t>
  </si>
  <si>
    <t>C-9001</t>
  </si>
  <si>
    <t>C-9002</t>
  </si>
  <si>
    <t>C-9003</t>
  </si>
  <si>
    <t>C-9004</t>
  </si>
  <si>
    <t>C-9005</t>
  </si>
  <si>
    <t>C-9006</t>
  </si>
  <si>
    <t>C-9007</t>
  </si>
  <si>
    <t>C-9008</t>
  </si>
  <si>
    <t>C-9009</t>
  </si>
  <si>
    <t>C-9010</t>
  </si>
  <si>
    <t>C-9011</t>
  </si>
  <si>
    <t>C-9012</t>
  </si>
  <si>
    <t>(495)RODOLFO LINARES JR</t>
  </si>
  <si>
    <t>C-9013</t>
  </si>
  <si>
    <t>C-9014</t>
  </si>
  <si>
    <t>C-9015</t>
  </si>
  <si>
    <t>C-9016</t>
  </si>
  <si>
    <t>C-9017</t>
  </si>
  <si>
    <t>(593)CARNES SELECTAS</t>
  </si>
  <si>
    <t>C-9018</t>
  </si>
  <si>
    <t>C-9019</t>
  </si>
  <si>
    <t>C-9020</t>
  </si>
  <si>
    <t>C-9021</t>
  </si>
  <si>
    <t>C-9022</t>
  </si>
  <si>
    <t>C-9023</t>
  </si>
  <si>
    <t>C-9024</t>
  </si>
  <si>
    <t>C-9025</t>
  </si>
  <si>
    <t>C-9026</t>
  </si>
  <si>
    <t>C-9027</t>
  </si>
  <si>
    <t>C-9028</t>
  </si>
  <si>
    <t>C-9029</t>
  </si>
  <si>
    <t>20-Ene-22--24-Ene-22</t>
  </si>
  <si>
    <t>C-9030</t>
  </si>
  <si>
    <t>C-9031</t>
  </si>
  <si>
    <t>(884)FERNANDO ROSAS FILOMENO</t>
  </si>
  <si>
    <t>C-9032</t>
  </si>
  <si>
    <t>C-9033</t>
  </si>
  <si>
    <t>C-9034</t>
  </si>
  <si>
    <t>C-9035</t>
  </si>
  <si>
    <t>C-9036</t>
  </si>
  <si>
    <t>C-9037</t>
  </si>
  <si>
    <t>C-9038</t>
  </si>
  <si>
    <t>C-9039</t>
  </si>
  <si>
    <t>C-9040</t>
  </si>
  <si>
    <t>C-9041</t>
  </si>
  <si>
    <t>(361)SILVANO</t>
  </si>
  <si>
    <t>C-9042</t>
  </si>
  <si>
    <t>C-9043</t>
  </si>
  <si>
    <t>C-9044</t>
  </si>
  <si>
    <t>C-9045</t>
  </si>
  <si>
    <t>C-9046</t>
  </si>
  <si>
    <t>C-9047</t>
  </si>
  <si>
    <t>C-9048</t>
  </si>
  <si>
    <t>C-9049</t>
  </si>
  <si>
    <t>C-9050</t>
  </si>
  <si>
    <r>
      <t xml:space="preserve">(781)GIOVANY TITLA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</si>
  <si>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C-9051</t>
  </si>
  <si>
    <t>C-9052</t>
  </si>
  <si>
    <t>C-9053</t>
  </si>
  <si>
    <t>C-9054</t>
  </si>
  <si>
    <t>C-9055</t>
  </si>
  <si>
    <t>C-9056</t>
  </si>
  <si>
    <t>C-9057</t>
  </si>
  <si>
    <t>C-9058</t>
  </si>
  <si>
    <t>C-9059</t>
  </si>
  <si>
    <t>C-9060</t>
  </si>
  <si>
    <t>C-9061</t>
  </si>
  <si>
    <t>(203)ASO ALIMENTOS</t>
  </si>
  <si>
    <t>C-9062</t>
  </si>
  <si>
    <t>C-9063</t>
  </si>
  <si>
    <t>C-9064</t>
  </si>
  <si>
    <t>C-9065</t>
  </si>
  <si>
    <t>C-9066</t>
  </si>
  <si>
    <t>C-9067</t>
  </si>
  <si>
    <t>(95)PROLEDO</t>
  </si>
  <si>
    <t>C-9068</t>
  </si>
  <si>
    <t>C-9069</t>
  </si>
  <si>
    <t>C-9070</t>
  </si>
  <si>
    <t>C-9071</t>
  </si>
  <si>
    <t>C-9072</t>
  </si>
  <si>
    <t>C-9073</t>
  </si>
  <si>
    <t>C-9074</t>
  </si>
  <si>
    <t>(51)LA PERA</t>
  </si>
  <si>
    <t>C-9075</t>
  </si>
  <si>
    <t>C-9076</t>
  </si>
  <si>
    <t>C-9077</t>
  </si>
  <si>
    <t>C-9078</t>
  </si>
  <si>
    <t>C-9079</t>
  </si>
  <si>
    <t>C-9080</t>
  </si>
  <si>
    <r>
      <t xml:space="preserve">(111)SAGRADO CORAZON MORILLOTLA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</si>
  <si>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C-9081</t>
  </si>
  <si>
    <t>C-9082</t>
  </si>
  <si>
    <t>C-9083</t>
  </si>
  <si>
    <t>C-9084</t>
  </si>
  <si>
    <t>19-Ene-22--22-Ene-22</t>
  </si>
  <si>
    <t>C-9085</t>
  </si>
  <si>
    <t>C-9086</t>
  </si>
  <si>
    <t>C-9087</t>
  </si>
  <si>
    <t>C-9088</t>
  </si>
  <si>
    <r>
      <t xml:space="preserve">(875)JUVE 5 DE MAYO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</si>
  <si>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C-9089</t>
  </si>
  <si>
    <r>
      <t xml:space="preserve">(728)MANUEL MOTA 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</si>
  <si>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9094</t>
  </si>
  <si>
    <t>C-9090</t>
  </si>
  <si>
    <t>C-9091</t>
  </si>
  <si>
    <t>C-9092</t>
  </si>
  <si>
    <t>C-9093</t>
  </si>
  <si>
    <t>C-9094</t>
  </si>
  <si>
    <t>C-9095</t>
  </si>
  <si>
    <t>C-9096</t>
  </si>
  <si>
    <t>C-9097</t>
  </si>
  <si>
    <t>21-Ene-22--23-Ene-22</t>
  </si>
  <si>
    <t>C-9098</t>
  </si>
  <si>
    <t>C-9099</t>
  </si>
  <si>
    <t>C-9100</t>
  </si>
  <si>
    <t>C-9101</t>
  </si>
  <si>
    <t>C-9102</t>
  </si>
  <si>
    <t>C-9103</t>
  </si>
  <si>
    <t>C-9104</t>
  </si>
  <si>
    <t>C-9105</t>
  </si>
  <si>
    <t>C-9106</t>
  </si>
  <si>
    <t>(821)MIGUEL GONZALEZ BAEZ</t>
  </si>
  <si>
    <t>C-9107</t>
  </si>
  <si>
    <t>C-9108</t>
  </si>
  <si>
    <t>C-9109</t>
  </si>
  <si>
    <t>C-9110</t>
  </si>
  <si>
    <t>C-9111</t>
  </si>
  <si>
    <t>C-9112</t>
  </si>
  <si>
    <t>C-9113</t>
  </si>
  <si>
    <t>C-9114</t>
  </si>
  <si>
    <t>C-9115</t>
  </si>
  <si>
    <t>C-9116</t>
  </si>
  <si>
    <t>C-9117</t>
  </si>
  <si>
    <t>C-9118</t>
  </si>
  <si>
    <t>C-9119</t>
  </si>
  <si>
    <t>C-9120</t>
  </si>
  <si>
    <t>C-9121</t>
  </si>
  <si>
    <t>C-9122</t>
  </si>
  <si>
    <t>C-9123</t>
  </si>
  <si>
    <t>C-9124</t>
  </si>
  <si>
    <t>C-9125</t>
  </si>
  <si>
    <t>C-9126</t>
  </si>
  <si>
    <t>C-9127</t>
  </si>
  <si>
    <t>C-9128</t>
  </si>
  <si>
    <t>C-9129</t>
  </si>
  <si>
    <t>C-9130</t>
  </si>
  <si>
    <t>C-9131</t>
  </si>
  <si>
    <t>C-9132</t>
  </si>
  <si>
    <t>C-9133</t>
  </si>
  <si>
    <t>C-9134</t>
  </si>
  <si>
    <t>C-9135</t>
  </si>
  <si>
    <t>C-9136</t>
  </si>
  <si>
    <r>
      <t xml:space="preserve">(117)NARCISO ROMERO CAMALEON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</si>
  <si>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C-9137</t>
  </si>
  <si>
    <t>C-9138</t>
  </si>
  <si>
    <t>C-9139</t>
  </si>
  <si>
    <t>C-9140</t>
  </si>
  <si>
    <t>C-9141</t>
  </si>
  <si>
    <t>C-9142</t>
  </si>
  <si>
    <t>C-9143</t>
  </si>
  <si>
    <t>C-9144</t>
  </si>
  <si>
    <t>(276)LEONARDO LINARES</t>
  </si>
  <si>
    <t>C-9145</t>
  </si>
  <si>
    <t>C-9146</t>
  </si>
  <si>
    <t>C-9147</t>
  </si>
  <si>
    <t>C-9148</t>
  </si>
  <si>
    <t>C-9149</t>
  </si>
  <si>
    <t>C-9150</t>
  </si>
  <si>
    <t>C-9151</t>
  </si>
  <si>
    <t>C-9152</t>
  </si>
  <si>
    <t>C-9153</t>
  </si>
  <si>
    <t>C-9154</t>
  </si>
  <si>
    <t>C-9155</t>
  </si>
  <si>
    <t>C-9156</t>
  </si>
  <si>
    <t>C-9157</t>
  </si>
  <si>
    <t>C-9158</t>
  </si>
  <si>
    <t>C-9159</t>
  </si>
  <si>
    <t>C-9160</t>
  </si>
  <si>
    <t>C-9161</t>
  </si>
  <si>
    <t>C-9162</t>
  </si>
  <si>
    <t>C-9163</t>
  </si>
  <si>
    <t>C-9164</t>
  </si>
  <si>
    <t>C-9165</t>
  </si>
  <si>
    <t>C-9166</t>
  </si>
  <si>
    <t>C-9167</t>
  </si>
  <si>
    <t>C-9168</t>
  </si>
  <si>
    <t>(649)VICTOR LOPEZ</t>
  </si>
  <si>
    <t>C-9169</t>
  </si>
  <si>
    <t>C-9170</t>
  </si>
  <si>
    <t>C-9171</t>
  </si>
  <si>
    <t>C-9172</t>
  </si>
  <si>
    <t>C-9173</t>
  </si>
  <si>
    <t>C-9174</t>
  </si>
  <si>
    <t>C-9175</t>
  </si>
  <si>
    <t>C-9176</t>
  </si>
  <si>
    <t>C-9177</t>
  </si>
  <si>
    <t>C-9178</t>
  </si>
  <si>
    <t>C-9179</t>
  </si>
  <si>
    <t>(472)GUILLERMINA ZOQUIAPAN</t>
  </si>
  <si>
    <t>C-9180</t>
  </si>
  <si>
    <t>C-9181</t>
  </si>
  <si>
    <t>C-9182</t>
  </si>
  <si>
    <t>C-9183</t>
  </si>
  <si>
    <t>(577)MARICELA HERNANDEZ</t>
  </si>
  <si>
    <t>C-9184</t>
  </si>
  <si>
    <t>C-9185</t>
  </si>
  <si>
    <t>C-9186</t>
  </si>
  <si>
    <t>C-9187</t>
  </si>
  <si>
    <t>C-9188</t>
  </si>
  <si>
    <t>20-Ene-22--21-Ene-22</t>
  </si>
  <si>
    <t>C-9189</t>
  </si>
  <si>
    <t>C-9190</t>
  </si>
  <si>
    <t>C-9191</t>
  </si>
  <si>
    <t>(489)LEONEL PILOTZI</t>
  </si>
  <si>
    <t>C-9192</t>
  </si>
  <si>
    <t>C-9193</t>
  </si>
  <si>
    <t>C-9194</t>
  </si>
  <si>
    <t>C-9195</t>
  </si>
  <si>
    <t>21-Ene-22--22-Ene-22</t>
  </si>
  <si>
    <t>C-9196</t>
  </si>
  <si>
    <t>C-9197</t>
  </si>
  <si>
    <t>C-9198</t>
  </si>
  <si>
    <t>C-9199</t>
  </si>
  <si>
    <t>C-9200</t>
  </si>
  <si>
    <t>C-9201</t>
  </si>
  <si>
    <t>C-9202</t>
  </si>
  <si>
    <t>C-9203</t>
  </si>
  <si>
    <t>C-9204</t>
  </si>
  <si>
    <t>C-9205</t>
  </si>
  <si>
    <t>C-9206</t>
  </si>
  <si>
    <t>C-9207</t>
  </si>
  <si>
    <t>C-9208</t>
  </si>
  <si>
    <t>C-9209</t>
  </si>
  <si>
    <t>C-9210</t>
  </si>
  <si>
    <t>C-9211</t>
  </si>
  <si>
    <r>
      <t xml:space="preserve">(204)ABASTO DE 4 CARNES SUC.  ZAVALETA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</si>
  <si>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C-9212</t>
  </si>
  <si>
    <t>C-9213</t>
  </si>
  <si>
    <t>C-9214</t>
  </si>
  <si>
    <t>C-9215</t>
  </si>
  <si>
    <t>C-9216</t>
  </si>
  <si>
    <t>C-9217</t>
  </si>
  <si>
    <t>C-9218</t>
  </si>
  <si>
    <t>C-9219</t>
  </si>
  <si>
    <t>C-9220</t>
  </si>
  <si>
    <r>
      <t xml:space="preserve">(234)ANTONIO JUAREZ   </t>
    </r>
    <r>
      <rPr>
        <b/>
        <sz val="11"/>
        <color rgb="FFFF0000"/>
        <rFont val="Calibri"/>
        <family val="2"/>
        <scheme val="minor"/>
      </rPr>
      <t>CANCELADA</t>
    </r>
  </si>
  <si>
    <t>C-9221</t>
  </si>
  <si>
    <t>C-9222</t>
  </si>
  <si>
    <t>C-9223</t>
  </si>
  <si>
    <t>C-9224</t>
  </si>
  <si>
    <t>C-9225</t>
  </si>
  <si>
    <t>C-9226</t>
  </si>
  <si>
    <t>C-9227</t>
  </si>
  <si>
    <t>C-9228</t>
  </si>
  <si>
    <t>C-9229</t>
  </si>
  <si>
    <t>C-9230</t>
  </si>
  <si>
    <t>C-9231</t>
  </si>
  <si>
    <r>
      <t>(865)CARNICERIA CHAVE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</si>
  <si>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C-9232</t>
  </si>
  <si>
    <t>C-9233</t>
  </si>
  <si>
    <t>C-9234</t>
  </si>
  <si>
    <t>C-9235</t>
  </si>
  <si>
    <t>C-9236</t>
  </si>
  <si>
    <t>C-9237</t>
  </si>
  <si>
    <t>C-9238</t>
  </si>
  <si>
    <t>C-9239</t>
  </si>
  <si>
    <t>C-9240</t>
  </si>
  <si>
    <t>C-9241</t>
  </si>
  <si>
    <t>C-9242</t>
  </si>
  <si>
    <t>C-9243</t>
  </si>
  <si>
    <t>C-9244</t>
  </si>
  <si>
    <t>C-9245</t>
  </si>
  <si>
    <t>C-9246</t>
  </si>
  <si>
    <t>C-9247</t>
  </si>
  <si>
    <t>C-9248</t>
  </si>
  <si>
    <t>C-9249</t>
  </si>
  <si>
    <t>C-9250</t>
  </si>
  <si>
    <t>C-9251</t>
  </si>
  <si>
    <t>C-9252</t>
  </si>
  <si>
    <t>C-9253</t>
  </si>
  <si>
    <t>C-9254</t>
  </si>
  <si>
    <t>C-9255</t>
  </si>
  <si>
    <t>C-9256</t>
  </si>
  <si>
    <t>C-9257</t>
  </si>
  <si>
    <t>C-9258</t>
  </si>
  <si>
    <t>C-9259</t>
  </si>
  <si>
    <t>C-9260</t>
  </si>
  <si>
    <t>(721)JOSE LUIS FLORES</t>
  </si>
  <si>
    <t>C-9261</t>
  </si>
  <si>
    <t>C-9262</t>
  </si>
  <si>
    <t>C-9263</t>
  </si>
  <si>
    <t>C-9264</t>
  </si>
  <si>
    <t>C-9265</t>
  </si>
  <si>
    <t>C-9266</t>
  </si>
  <si>
    <t>C-9267</t>
  </si>
  <si>
    <r>
      <t xml:space="preserve">(585)GABRIEL APANGO   </t>
    </r>
    <r>
      <rPr>
        <b/>
        <sz val="11"/>
        <color rgb="FFFF0000"/>
        <rFont val="Calibri"/>
        <family val="2"/>
        <scheme val="minor"/>
      </rPr>
      <t>CANCELADA</t>
    </r>
  </si>
  <si>
    <t>C-9268</t>
  </si>
  <si>
    <t>C-9269</t>
  </si>
  <si>
    <t>C-9270</t>
  </si>
  <si>
    <t>C-9271</t>
  </si>
  <si>
    <t>C-9272</t>
  </si>
  <si>
    <t>C-9273</t>
  </si>
  <si>
    <t>C-9274</t>
  </si>
  <si>
    <t>C-9275</t>
  </si>
  <si>
    <t>C-9276</t>
  </si>
  <si>
    <t>C-9277</t>
  </si>
  <si>
    <t>C-9278</t>
  </si>
  <si>
    <t>C-9279</t>
  </si>
  <si>
    <t>C-9280</t>
  </si>
  <si>
    <t>C-9281</t>
  </si>
  <si>
    <t>C-9282</t>
  </si>
  <si>
    <t>C-9283</t>
  </si>
  <si>
    <t>C-9284</t>
  </si>
  <si>
    <t>C-9285</t>
  </si>
  <si>
    <t>C-9286</t>
  </si>
  <si>
    <t>C-9287</t>
  </si>
  <si>
    <t>C-9288</t>
  </si>
  <si>
    <t>C-9289</t>
  </si>
  <si>
    <t>C-9290</t>
  </si>
  <si>
    <t>C-9291</t>
  </si>
  <si>
    <r>
      <t xml:space="preserve">(136)RICARDO DELEITA   </t>
    </r>
    <r>
      <rPr>
        <b/>
        <sz val="11"/>
        <color rgb="FFFF0000"/>
        <rFont val="Calibri"/>
        <family val="2"/>
        <scheme val="minor"/>
      </rPr>
      <t>CANCELADO</t>
    </r>
  </si>
  <si>
    <t>C-9292</t>
  </si>
  <si>
    <t>C-9293</t>
  </si>
  <si>
    <t>C-9294</t>
  </si>
  <si>
    <t>C-9295</t>
  </si>
  <si>
    <t>C-9296</t>
  </si>
  <si>
    <t>C-9297</t>
  </si>
  <si>
    <t>C-9298</t>
  </si>
  <si>
    <t>C-9299</t>
  </si>
  <si>
    <t>C-9300</t>
  </si>
  <si>
    <t>C-9301</t>
  </si>
  <si>
    <t>C-9302</t>
  </si>
  <si>
    <t>C-9303</t>
  </si>
  <si>
    <t>C-9304</t>
  </si>
  <si>
    <t>C-9305</t>
  </si>
  <si>
    <t>C-9306</t>
  </si>
  <si>
    <t>C-9307</t>
  </si>
  <si>
    <t>C-9308</t>
  </si>
  <si>
    <t>21-Ene-22--22-Ene-22--23-Ene--22</t>
  </si>
  <si>
    <t>C-9309</t>
  </si>
  <si>
    <t>C-9310</t>
  </si>
  <si>
    <t>C-9311</t>
  </si>
  <si>
    <t>C-9312</t>
  </si>
  <si>
    <t>C-9313</t>
  </si>
  <si>
    <t>C-9314</t>
  </si>
  <si>
    <t>C-9315</t>
  </si>
  <si>
    <t>C-9316</t>
  </si>
  <si>
    <t>C-9317</t>
  </si>
  <si>
    <t>C-9318</t>
  </si>
  <si>
    <t>C-9319</t>
  </si>
  <si>
    <t>C-9320</t>
  </si>
  <si>
    <t>C-9321</t>
  </si>
  <si>
    <t>C-9322</t>
  </si>
  <si>
    <t>C-9323</t>
  </si>
  <si>
    <t>C-9324</t>
  </si>
  <si>
    <t>C-9325</t>
  </si>
  <si>
    <t>C-9326</t>
  </si>
  <si>
    <t>C-9327</t>
  </si>
  <si>
    <t>C-9328</t>
  </si>
  <si>
    <t>C-9329</t>
  </si>
  <si>
    <t>C-9330</t>
  </si>
  <si>
    <r>
      <t xml:space="preserve">(790)POLLERIA TORRES   </t>
    </r>
    <r>
      <rPr>
        <b/>
        <sz val="11"/>
        <color rgb="FFFF0000"/>
        <rFont val="Calibri"/>
        <family val="2"/>
        <scheme val="minor"/>
      </rPr>
      <t>CANCELADA</t>
    </r>
  </si>
  <si>
    <t>se sustituyo x la 9334</t>
  </si>
  <si>
    <t>C-9331</t>
  </si>
  <si>
    <t>C-9332</t>
  </si>
  <si>
    <t>C-9333</t>
  </si>
  <si>
    <t>C-9334</t>
  </si>
  <si>
    <t>C-9335</t>
  </si>
  <si>
    <t>C-9336</t>
  </si>
  <si>
    <t>C-9337</t>
  </si>
  <si>
    <t>C-9338</t>
  </si>
  <si>
    <t>C-9339</t>
  </si>
  <si>
    <t>C-9340</t>
  </si>
  <si>
    <t>C-9341</t>
  </si>
  <si>
    <t>C-9342</t>
  </si>
  <si>
    <t>C-9343</t>
  </si>
  <si>
    <t>C-9344</t>
  </si>
  <si>
    <t>C-9345</t>
  </si>
  <si>
    <t>C-9346</t>
  </si>
  <si>
    <t>C-9347</t>
  </si>
  <si>
    <t>C-9348</t>
  </si>
  <si>
    <t>C-9349</t>
  </si>
  <si>
    <t>C-9350</t>
  </si>
  <si>
    <t>C-9351</t>
  </si>
  <si>
    <r>
      <t xml:space="preserve">(234)ANTONIO JUAREZ 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</si>
  <si>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C-9352</t>
  </si>
  <si>
    <t>C-9353</t>
  </si>
  <si>
    <t>C-9354</t>
  </si>
  <si>
    <t>C-9355</t>
  </si>
  <si>
    <t>C-9356</t>
  </si>
  <si>
    <t>C-9357</t>
  </si>
  <si>
    <t>C-9358</t>
  </si>
  <si>
    <t>C-9359</t>
  </si>
  <si>
    <t>C-9360</t>
  </si>
  <si>
    <t>C-9361</t>
  </si>
  <si>
    <t>C-9362</t>
  </si>
  <si>
    <t>C-9363</t>
  </si>
  <si>
    <t>C-9364</t>
  </si>
  <si>
    <t>C-9365</t>
  </si>
  <si>
    <t>C-9366</t>
  </si>
  <si>
    <t>C-9367</t>
  </si>
  <si>
    <t>C-9368</t>
  </si>
  <si>
    <t>C-9369</t>
  </si>
  <si>
    <r>
      <t xml:space="preserve">(494)OMAR REYES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</si>
  <si>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9375</t>
  </si>
  <si>
    <t>C-9370</t>
  </si>
  <si>
    <t>C-9371</t>
  </si>
  <si>
    <t>C-9372</t>
  </si>
  <si>
    <t>C-9373</t>
  </si>
  <si>
    <t>C-9374</t>
  </si>
  <si>
    <t>C-9375</t>
  </si>
  <si>
    <t>C-9376</t>
  </si>
  <si>
    <t>C-9377</t>
  </si>
  <si>
    <t>C-9378</t>
  </si>
  <si>
    <t>C-9379</t>
  </si>
  <si>
    <t>C-9380</t>
  </si>
  <si>
    <t>C-9381</t>
  </si>
  <si>
    <r>
      <t xml:space="preserve">(841)MARGARITO (SANTA MARIA)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</si>
  <si>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C-9382</t>
  </si>
  <si>
    <t>C-9383</t>
  </si>
  <si>
    <t>C-9384</t>
  </si>
  <si>
    <t>C-9385</t>
  </si>
  <si>
    <t>C-9386</t>
  </si>
  <si>
    <t>C-9387</t>
  </si>
  <si>
    <t>(125)ISRAEL LEDO</t>
  </si>
  <si>
    <t>C-9388</t>
  </si>
  <si>
    <t>C-9389</t>
  </si>
  <si>
    <t>C-9390</t>
  </si>
  <si>
    <t>C-9391</t>
  </si>
  <si>
    <t>C-9392</t>
  </si>
  <si>
    <t>(220)ANGEL RIOS</t>
  </si>
  <si>
    <t>C-9393</t>
  </si>
  <si>
    <t>C-9394</t>
  </si>
  <si>
    <t>C-9395</t>
  </si>
  <si>
    <t>C-9396</t>
  </si>
  <si>
    <t>C-9397</t>
  </si>
  <si>
    <t>22-Ene-22--28-Ene-22</t>
  </si>
  <si>
    <t>C-9398</t>
  </si>
  <si>
    <t>C-9399</t>
  </si>
  <si>
    <t>C-9400</t>
  </si>
  <si>
    <t>(848)MARIA GUADALUPE CORTES</t>
  </si>
  <si>
    <t>C-9401</t>
  </si>
  <si>
    <t>C-9402</t>
  </si>
  <si>
    <t>C-9403</t>
  </si>
  <si>
    <t>C-9404</t>
  </si>
  <si>
    <t>C-9405</t>
  </si>
  <si>
    <t>C-9406</t>
  </si>
  <si>
    <t>C-9407</t>
  </si>
  <si>
    <t>C-9408</t>
  </si>
  <si>
    <t>C-9409</t>
  </si>
  <si>
    <t>C-9410</t>
  </si>
  <si>
    <t>C-9411</t>
  </si>
  <si>
    <t>C-9412</t>
  </si>
  <si>
    <t>C-9413</t>
  </si>
  <si>
    <t>C-9414</t>
  </si>
  <si>
    <t>C-9415</t>
  </si>
  <si>
    <t>C-9416</t>
  </si>
  <si>
    <t>C-9417</t>
  </si>
  <si>
    <t>C-9418</t>
  </si>
  <si>
    <t>C-9419</t>
  </si>
  <si>
    <t>C-9420</t>
  </si>
  <si>
    <t>C-9421</t>
  </si>
  <si>
    <t>C-9422</t>
  </si>
  <si>
    <t>C-9423</t>
  </si>
  <si>
    <t>C-9424</t>
  </si>
  <si>
    <t>C-9425</t>
  </si>
  <si>
    <t>C-9426</t>
  </si>
  <si>
    <t>C-9427</t>
  </si>
  <si>
    <t>C-9428</t>
  </si>
  <si>
    <t>C-9429</t>
  </si>
  <si>
    <t>C-9430</t>
  </si>
  <si>
    <t>C-9431</t>
  </si>
  <si>
    <t>C-9432</t>
  </si>
  <si>
    <t>C-9433</t>
  </si>
  <si>
    <t>C-9434</t>
  </si>
  <si>
    <t>C-9435</t>
  </si>
  <si>
    <t>C-9436</t>
  </si>
  <si>
    <t>C-9437</t>
  </si>
  <si>
    <t>C-9438</t>
  </si>
  <si>
    <t>C-9439</t>
  </si>
  <si>
    <t>C-9440</t>
  </si>
  <si>
    <t>C-9441</t>
  </si>
  <si>
    <t>C-9442</t>
  </si>
  <si>
    <t>C-9443</t>
  </si>
  <si>
    <t>C-9444</t>
  </si>
  <si>
    <t>C-9445</t>
  </si>
  <si>
    <t>C-9446</t>
  </si>
  <si>
    <t>C-9447</t>
  </si>
  <si>
    <t>C-9448</t>
  </si>
  <si>
    <t>C-9449</t>
  </si>
  <si>
    <t>C-9450</t>
  </si>
  <si>
    <t>C-9451</t>
  </si>
  <si>
    <t>C-9452</t>
  </si>
  <si>
    <t>C-9453</t>
  </si>
  <si>
    <t>C-9454</t>
  </si>
  <si>
    <t>C-9455</t>
  </si>
  <si>
    <t>22-Ene-22--23-Ene-22</t>
  </si>
  <si>
    <t>C-9456</t>
  </si>
  <si>
    <t>C-9457</t>
  </si>
  <si>
    <t>C-9458</t>
  </si>
  <si>
    <t>C-9459</t>
  </si>
  <si>
    <t>C-9460</t>
  </si>
  <si>
    <t>C-9461</t>
  </si>
  <si>
    <t>C-9462</t>
  </si>
  <si>
    <t>C-9463</t>
  </si>
  <si>
    <t>C-9464</t>
  </si>
  <si>
    <t>C-9465</t>
  </si>
  <si>
    <t>C-9466</t>
  </si>
  <si>
    <t>C-9467</t>
  </si>
  <si>
    <t>C-9468</t>
  </si>
  <si>
    <t>C-9469</t>
  </si>
  <si>
    <t>C-9470</t>
  </si>
  <si>
    <t>C-9471</t>
  </si>
  <si>
    <t>C-9472</t>
  </si>
  <si>
    <t>C-9473</t>
  </si>
  <si>
    <t>C-9474</t>
  </si>
  <si>
    <t>C-9475</t>
  </si>
  <si>
    <t>C-9476</t>
  </si>
  <si>
    <t>C-9477</t>
  </si>
  <si>
    <t>C-9478</t>
  </si>
  <si>
    <t>C-9479</t>
  </si>
  <si>
    <t>C-9480</t>
  </si>
  <si>
    <t>C-9481</t>
  </si>
  <si>
    <t>C-9482</t>
  </si>
  <si>
    <t>21-Ene-22--28-Ene-22</t>
  </si>
  <si>
    <t>C-9483</t>
  </si>
  <si>
    <t>C-9484</t>
  </si>
  <si>
    <t>C-9485</t>
  </si>
  <si>
    <t>C-9486</t>
  </si>
  <si>
    <t>C-9487</t>
  </si>
  <si>
    <t>C-9488</t>
  </si>
  <si>
    <t>C-9489</t>
  </si>
  <si>
    <t>C-9490</t>
  </si>
  <si>
    <t>C-9491</t>
  </si>
  <si>
    <t>C-9492</t>
  </si>
  <si>
    <t>C-9493</t>
  </si>
  <si>
    <t>C-9494</t>
  </si>
  <si>
    <t>C-9495</t>
  </si>
  <si>
    <t>C-9496</t>
  </si>
  <si>
    <t>C-9497</t>
  </si>
  <si>
    <t>C-9498</t>
  </si>
  <si>
    <t>C-9499</t>
  </si>
  <si>
    <t>C-9500</t>
  </si>
  <si>
    <t>C-9501</t>
  </si>
  <si>
    <t>C-9502</t>
  </si>
  <si>
    <t>C-9503</t>
  </si>
  <si>
    <t>C-9504</t>
  </si>
  <si>
    <t>C-9505</t>
  </si>
  <si>
    <t>C-9506</t>
  </si>
  <si>
    <t>C-9507</t>
  </si>
  <si>
    <t>C-9508</t>
  </si>
  <si>
    <t>C-9509</t>
  </si>
  <si>
    <t>C-9510</t>
  </si>
  <si>
    <t>C-9511</t>
  </si>
  <si>
    <t>C-9512</t>
  </si>
  <si>
    <t>C-9513</t>
  </si>
  <si>
    <t>C-9514</t>
  </si>
  <si>
    <t>C-9515</t>
  </si>
  <si>
    <t>C-9516</t>
  </si>
  <si>
    <t>C-9517</t>
  </si>
  <si>
    <t>C-9518</t>
  </si>
  <si>
    <t>C-9519</t>
  </si>
  <si>
    <t>C-9520</t>
  </si>
  <si>
    <t>C-9521</t>
  </si>
  <si>
    <t>C-9522</t>
  </si>
  <si>
    <t>C-9523</t>
  </si>
  <si>
    <t>C-9524</t>
  </si>
  <si>
    <t>C-9525</t>
  </si>
  <si>
    <t>C-9526</t>
  </si>
  <si>
    <t>C-9527</t>
  </si>
  <si>
    <t>C-9528</t>
  </si>
  <si>
    <t>C-9529</t>
  </si>
  <si>
    <t>C-9530</t>
  </si>
  <si>
    <t>C-9531</t>
  </si>
  <si>
    <t>C-9532</t>
  </si>
  <si>
    <t>C-9533</t>
  </si>
  <si>
    <t>C-9534</t>
  </si>
  <si>
    <t>C-9535</t>
  </si>
  <si>
    <t>C-9536</t>
  </si>
  <si>
    <t>C-9537</t>
  </si>
  <si>
    <t>C-9538</t>
  </si>
  <si>
    <t>C-9539</t>
  </si>
  <si>
    <t>C-9540</t>
  </si>
  <si>
    <t>C-9541</t>
  </si>
  <si>
    <t>C-9542</t>
  </si>
  <si>
    <t>C-9543</t>
  </si>
  <si>
    <t>C-9544</t>
  </si>
  <si>
    <t>C-9545</t>
  </si>
  <si>
    <t>C-9546</t>
  </si>
  <si>
    <t>C-9547</t>
  </si>
  <si>
    <t>C-9548</t>
  </si>
  <si>
    <t>C-9549</t>
  </si>
  <si>
    <t>C-9550</t>
  </si>
  <si>
    <t>C-9551</t>
  </si>
  <si>
    <t>C-9552</t>
  </si>
  <si>
    <t>C-9553</t>
  </si>
  <si>
    <t>C-9554</t>
  </si>
  <si>
    <t>23-Ene-22--24-Ene-22</t>
  </si>
  <si>
    <t>C-9555</t>
  </si>
  <si>
    <t>C-9556</t>
  </si>
  <si>
    <t>C-9557</t>
  </si>
  <si>
    <t>C-9558</t>
  </si>
  <si>
    <t>C-9559</t>
  </si>
  <si>
    <t>C-9560</t>
  </si>
  <si>
    <t>C-9561</t>
  </si>
  <si>
    <t>C-9562</t>
  </si>
  <si>
    <t>C-9563</t>
  </si>
  <si>
    <t>C-9564</t>
  </si>
  <si>
    <t>C-9565</t>
  </si>
  <si>
    <t>C-9566</t>
  </si>
  <si>
    <t>(741)TOÑO MACHORRO</t>
  </si>
  <si>
    <t>C-9567</t>
  </si>
  <si>
    <t>C-9568</t>
  </si>
  <si>
    <t>C-9569</t>
  </si>
  <si>
    <t>C-9570</t>
  </si>
  <si>
    <t>C-9571</t>
  </si>
  <si>
    <t>24-Ene-21--26-Ene-22--27-Ene-22</t>
  </si>
  <si>
    <t>C-9572</t>
  </si>
  <si>
    <t>C-9573</t>
  </si>
  <si>
    <t>C-9574</t>
  </si>
  <si>
    <t>C-9575</t>
  </si>
  <si>
    <t>C-9576</t>
  </si>
  <si>
    <t>C-9577</t>
  </si>
  <si>
    <t>C-9578</t>
  </si>
  <si>
    <t>C-9579</t>
  </si>
  <si>
    <t>C-9580</t>
  </si>
  <si>
    <t>C-9581</t>
  </si>
  <si>
    <t>C-9582</t>
  </si>
  <si>
    <t>23-Ene-22--26-Ene-22</t>
  </si>
  <si>
    <t>C-9583</t>
  </si>
  <si>
    <t>C-9584</t>
  </si>
  <si>
    <t>C-9585</t>
  </si>
  <si>
    <t>C-9586</t>
  </si>
  <si>
    <t>C-9587</t>
  </si>
  <si>
    <t>C-9588</t>
  </si>
  <si>
    <t>C-9589</t>
  </si>
  <si>
    <t>C-9590</t>
  </si>
  <si>
    <t>24-Ene-22--25-Ene-22</t>
  </si>
  <si>
    <t>C-9591</t>
  </si>
  <si>
    <t>C-9592</t>
  </si>
  <si>
    <t>C-9593</t>
  </si>
  <si>
    <t>C-9594</t>
  </si>
  <si>
    <t>C-9595</t>
  </si>
  <si>
    <t>C-9596</t>
  </si>
  <si>
    <t>C-9597</t>
  </si>
  <si>
    <t>C-9598</t>
  </si>
  <si>
    <t>C-9599</t>
  </si>
  <si>
    <t>C-9600</t>
  </si>
  <si>
    <t>C-9601</t>
  </si>
  <si>
    <t>C-9602</t>
  </si>
  <si>
    <t>C-9603</t>
  </si>
  <si>
    <t>C-9604</t>
  </si>
  <si>
    <t>C-9605</t>
  </si>
  <si>
    <t>25-Ene-22--26-Ene-22</t>
  </si>
  <si>
    <t>C-9606</t>
  </si>
  <si>
    <t>C-9607</t>
  </si>
  <si>
    <t>C-9608</t>
  </si>
  <si>
    <t>C-9609</t>
  </si>
  <si>
    <t>C-9610</t>
  </si>
  <si>
    <t>C-9611</t>
  </si>
  <si>
    <t>C-9612</t>
  </si>
  <si>
    <t>C-9613</t>
  </si>
  <si>
    <t>C-9614</t>
  </si>
  <si>
    <t>C-9615</t>
  </si>
  <si>
    <t>C-9616</t>
  </si>
  <si>
    <t>C-9617</t>
  </si>
  <si>
    <t>C-9618</t>
  </si>
  <si>
    <r>
      <t xml:space="preserve">(110)SAGRADO CORAZON CENTRO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</si>
  <si>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sustiyo x la 9640</t>
  </si>
  <si>
    <t>C-9619</t>
  </si>
  <si>
    <t>C-9620</t>
  </si>
  <si>
    <t>C-9621</t>
  </si>
  <si>
    <t>C-9622</t>
  </si>
  <si>
    <t>C-9623</t>
  </si>
  <si>
    <t>C-9624</t>
  </si>
  <si>
    <t>C-9625</t>
  </si>
  <si>
    <t>C-9626</t>
  </si>
  <si>
    <t>C-9627</t>
  </si>
  <si>
    <t>C-9628</t>
  </si>
  <si>
    <t>C-9629</t>
  </si>
  <si>
    <t>C-9630</t>
  </si>
  <si>
    <t>C-9631</t>
  </si>
  <si>
    <t>C-9632</t>
  </si>
  <si>
    <t>C-9633</t>
  </si>
  <si>
    <t>C-9634</t>
  </si>
  <si>
    <t>C-9635</t>
  </si>
  <si>
    <t>C-9636</t>
  </si>
  <si>
    <t>C-9637</t>
  </si>
  <si>
    <t>C-9638</t>
  </si>
  <si>
    <t>C-9639</t>
  </si>
  <si>
    <t>C-9640</t>
  </si>
  <si>
    <t>C-9641</t>
  </si>
  <si>
    <t>C-9642</t>
  </si>
  <si>
    <t>C-9643</t>
  </si>
  <si>
    <t>C-9644</t>
  </si>
  <si>
    <t>C-9645</t>
  </si>
  <si>
    <t>C-9646</t>
  </si>
  <si>
    <t>C-9647</t>
  </si>
  <si>
    <t>C-9648</t>
  </si>
  <si>
    <t>C-9649</t>
  </si>
  <si>
    <t>C-9650</t>
  </si>
  <si>
    <t>C-9651</t>
  </si>
  <si>
    <t>C-9652</t>
  </si>
  <si>
    <t>C-9653</t>
  </si>
  <si>
    <t>C-9654</t>
  </si>
  <si>
    <t>C-9655</t>
  </si>
  <si>
    <t>C-9656</t>
  </si>
  <si>
    <t>C-9657</t>
  </si>
  <si>
    <t>C-9658</t>
  </si>
  <si>
    <t>C-9659</t>
  </si>
  <si>
    <t>C-9660</t>
  </si>
  <si>
    <t>C-9661</t>
  </si>
  <si>
    <t>C-9662</t>
  </si>
  <si>
    <t>C-9663</t>
  </si>
  <si>
    <t>C-9664</t>
  </si>
  <si>
    <t>C-9665</t>
  </si>
  <si>
    <t>C-9666</t>
  </si>
  <si>
    <t>C-9667</t>
  </si>
  <si>
    <t>C-9668</t>
  </si>
  <si>
    <t>C-9669</t>
  </si>
  <si>
    <t>C-9670</t>
  </si>
  <si>
    <t>C-9671</t>
  </si>
  <si>
    <t>C-9672</t>
  </si>
  <si>
    <t>C-9673</t>
  </si>
  <si>
    <t>C-9674</t>
  </si>
  <si>
    <t>C-9675</t>
  </si>
  <si>
    <t>C-9676</t>
  </si>
  <si>
    <t>C-9677</t>
  </si>
  <si>
    <t>C-9678</t>
  </si>
  <si>
    <t>C-9679</t>
  </si>
  <si>
    <t>C-9680</t>
  </si>
  <si>
    <t>C-9681</t>
  </si>
  <si>
    <t>C-9682</t>
  </si>
  <si>
    <t>C-9683</t>
  </si>
  <si>
    <t>C-9684</t>
  </si>
  <si>
    <t>C-9685</t>
  </si>
  <si>
    <t>C-9686</t>
  </si>
  <si>
    <t>C-9687</t>
  </si>
  <si>
    <t>24-Ene-22--26-Ene-22</t>
  </si>
  <si>
    <t>C-9688</t>
  </si>
  <si>
    <t>C-9689</t>
  </si>
  <si>
    <t>C-9690</t>
  </si>
  <si>
    <t>C-9691</t>
  </si>
  <si>
    <t>C-9692</t>
  </si>
  <si>
    <t>C-9693</t>
  </si>
  <si>
    <t>C-9694</t>
  </si>
  <si>
    <t>C-9695</t>
  </si>
  <si>
    <t>C-9696</t>
  </si>
  <si>
    <t>C-9697</t>
  </si>
  <si>
    <t>C-9698</t>
  </si>
  <si>
    <t>C-9699</t>
  </si>
  <si>
    <t>C-9700</t>
  </si>
  <si>
    <t>C-9701</t>
  </si>
  <si>
    <t>C-9702</t>
  </si>
  <si>
    <t>C-9703</t>
  </si>
  <si>
    <t>C-9704</t>
  </si>
  <si>
    <t>C-9705</t>
  </si>
  <si>
    <t>C-9706</t>
  </si>
  <si>
    <t>C-9707</t>
  </si>
  <si>
    <t>C-9708</t>
  </si>
  <si>
    <t>C-9709</t>
  </si>
  <si>
    <t>C-9710</t>
  </si>
  <si>
    <t>C-9711</t>
  </si>
  <si>
    <t>C-9712</t>
  </si>
  <si>
    <t>C-9713</t>
  </si>
  <si>
    <t>C-9714</t>
  </si>
  <si>
    <t>C-9715</t>
  </si>
  <si>
    <t>C-9716</t>
  </si>
  <si>
    <t>C-9717</t>
  </si>
  <si>
    <t>C-9718</t>
  </si>
  <si>
    <t>C-9719</t>
  </si>
  <si>
    <t>C-9720</t>
  </si>
  <si>
    <t>C-9721</t>
  </si>
  <si>
    <t>C-9722</t>
  </si>
  <si>
    <t>C-9723</t>
  </si>
  <si>
    <t>C-9724</t>
  </si>
  <si>
    <t>C-9725</t>
  </si>
  <si>
    <t>C-9726</t>
  </si>
  <si>
    <t>26-Ene-22--27-Ene-22</t>
  </si>
  <si>
    <t>C-9727</t>
  </si>
  <si>
    <t>C-9728</t>
  </si>
  <si>
    <t>C-9729</t>
  </si>
  <si>
    <t>C-9730</t>
  </si>
  <si>
    <t>C-9731</t>
  </si>
  <si>
    <t>C-9732</t>
  </si>
  <si>
    <t>C-9733</t>
  </si>
  <si>
    <r>
      <t xml:space="preserve">(592)RENE    </t>
    </r>
    <r>
      <rPr>
        <b/>
        <sz val="11"/>
        <color rgb="FFFF0000"/>
        <rFont val="Calibri"/>
        <family val="2"/>
        <scheme val="minor"/>
      </rPr>
      <t>CANCELADA</t>
    </r>
  </si>
  <si>
    <t>se sustiyo x la 9734</t>
  </si>
  <si>
    <t>C-9734</t>
  </si>
  <si>
    <t>27-Ene-22--28-Ene-22</t>
  </si>
  <si>
    <t>C-9735</t>
  </si>
  <si>
    <t>C-9736</t>
  </si>
  <si>
    <t>C-9737</t>
  </si>
  <si>
    <t>C-9738</t>
  </si>
  <si>
    <t>C-9739</t>
  </si>
  <si>
    <t>C-9740</t>
  </si>
  <si>
    <t>C-9741</t>
  </si>
  <si>
    <t>C-9742</t>
  </si>
  <si>
    <t>C-9743</t>
  </si>
  <si>
    <t>C-9744</t>
  </si>
  <si>
    <t>C-9745</t>
  </si>
  <si>
    <t>C-9746</t>
  </si>
  <si>
    <t>C-9747</t>
  </si>
  <si>
    <t>C-9748</t>
  </si>
  <si>
    <t>C-9749</t>
  </si>
  <si>
    <t>C-9750</t>
  </si>
  <si>
    <t>C-9751</t>
  </si>
  <si>
    <t>C-9752</t>
  </si>
  <si>
    <t>C-9753</t>
  </si>
  <si>
    <t>C-9754</t>
  </si>
  <si>
    <t>C-9755</t>
  </si>
  <si>
    <r>
      <t>(713)LIBRADO DE JESUS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</si>
  <si>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C-9756</t>
  </si>
  <si>
    <t>C-9757</t>
  </si>
  <si>
    <t>C-9758</t>
  </si>
  <si>
    <t>C-9759</t>
  </si>
  <si>
    <t>C-9760</t>
  </si>
  <si>
    <t>C-9761</t>
  </si>
  <si>
    <t>C-9762</t>
  </si>
  <si>
    <t>C-9763</t>
  </si>
  <si>
    <t>C-9764</t>
  </si>
  <si>
    <t>C-9765</t>
  </si>
  <si>
    <t>C-9766</t>
  </si>
  <si>
    <t>C-9767</t>
  </si>
  <si>
    <t>C-9768</t>
  </si>
  <si>
    <t>C-9769</t>
  </si>
  <si>
    <t>C-9770</t>
  </si>
  <si>
    <t>(505)ALAN</t>
  </si>
  <si>
    <t>C-9771</t>
  </si>
  <si>
    <t>C-9772</t>
  </si>
  <si>
    <t>C-9773</t>
  </si>
  <si>
    <t>C-9774</t>
  </si>
  <si>
    <t>C-9775</t>
  </si>
  <si>
    <t>C-9776</t>
  </si>
  <si>
    <t>C-9777</t>
  </si>
  <si>
    <t>C-9778</t>
  </si>
  <si>
    <t>C-9779</t>
  </si>
  <si>
    <t>C-9780</t>
  </si>
  <si>
    <t>C-9781</t>
  </si>
  <si>
    <t>C-9782</t>
  </si>
  <si>
    <t>C-9783</t>
  </si>
  <si>
    <t>C-9784</t>
  </si>
  <si>
    <t>C-9785</t>
  </si>
  <si>
    <t>C-9786</t>
  </si>
  <si>
    <t>C-9787</t>
  </si>
  <si>
    <t>C-9788</t>
  </si>
  <si>
    <t>C-9789</t>
  </si>
  <si>
    <t>C-9790</t>
  </si>
  <si>
    <t>C-9791</t>
  </si>
  <si>
    <t>C-9792</t>
  </si>
  <si>
    <t>C-9793</t>
  </si>
  <si>
    <t>(530)GERARDO FIGUEROA</t>
  </si>
  <si>
    <t>C-9794</t>
  </si>
  <si>
    <t>C-9795</t>
  </si>
  <si>
    <t>C-9796</t>
  </si>
  <si>
    <t>C-9797</t>
  </si>
  <si>
    <t>C-9798</t>
  </si>
  <si>
    <t>C-9799</t>
  </si>
  <si>
    <t>C-9800</t>
  </si>
  <si>
    <t>C-9801</t>
  </si>
  <si>
    <t>C-9802</t>
  </si>
  <si>
    <t>C-9803</t>
  </si>
  <si>
    <t>C-9804</t>
  </si>
  <si>
    <t>C-9805</t>
  </si>
  <si>
    <t>C-9806</t>
  </si>
  <si>
    <t>C-9807</t>
  </si>
  <si>
    <t>C-9808</t>
  </si>
  <si>
    <t>C-9809</t>
  </si>
  <si>
    <t>C-9810</t>
  </si>
  <si>
    <t>C-9811</t>
  </si>
  <si>
    <t>C-9812</t>
  </si>
  <si>
    <t>C-9813</t>
  </si>
  <si>
    <t>C-9814</t>
  </si>
  <si>
    <t>C-9815</t>
  </si>
  <si>
    <t>C-9816</t>
  </si>
  <si>
    <t>C-9817</t>
  </si>
  <si>
    <t>C-9818</t>
  </si>
  <si>
    <t>C-9819</t>
  </si>
  <si>
    <t>C-9820</t>
  </si>
  <si>
    <t>C-9821</t>
  </si>
  <si>
    <t>25/01/2022</t>
  </si>
  <si>
    <t>C-9822</t>
  </si>
  <si>
    <t>C-9823</t>
  </si>
  <si>
    <t>C-9824</t>
  </si>
  <si>
    <t>C-9825</t>
  </si>
  <si>
    <t>C-9826</t>
  </si>
  <si>
    <t>C-9827</t>
  </si>
  <si>
    <t>C-9828</t>
  </si>
  <si>
    <t>C-9829</t>
  </si>
  <si>
    <t>C-9830</t>
  </si>
  <si>
    <t>C-9831</t>
  </si>
  <si>
    <t>C-9832</t>
  </si>
  <si>
    <t>C-9833</t>
  </si>
  <si>
    <t>C-9834</t>
  </si>
  <si>
    <t>C-9835</t>
  </si>
  <si>
    <t>C-9836</t>
  </si>
  <si>
    <t>C-9837</t>
  </si>
  <si>
    <t>C-9838</t>
  </si>
  <si>
    <t>C-9839</t>
  </si>
  <si>
    <t>C-9840</t>
  </si>
  <si>
    <t>C-9841</t>
  </si>
  <si>
    <t>C-9842</t>
  </si>
  <si>
    <t>C-9843</t>
  </si>
  <si>
    <t>C-9844</t>
  </si>
  <si>
    <t>C-9845</t>
  </si>
  <si>
    <r>
      <t xml:space="preserve">(2)LUIS LOPEZ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</si>
  <si>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C-9846</t>
  </si>
  <si>
    <t>C-9847</t>
  </si>
  <si>
    <t>C-9848</t>
  </si>
  <si>
    <t>C-9849</t>
  </si>
  <si>
    <t>C-9850</t>
  </si>
  <si>
    <t>C-9851</t>
  </si>
  <si>
    <t>C-9852</t>
  </si>
  <si>
    <t>C-9853</t>
  </si>
  <si>
    <t>C-9854</t>
  </si>
  <si>
    <t>C-9855</t>
  </si>
  <si>
    <t>C-9856</t>
  </si>
  <si>
    <t>C-9857</t>
  </si>
  <si>
    <t>C-9858</t>
  </si>
  <si>
    <t>C-9859</t>
  </si>
  <si>
    <t>C-9860</t>
  </si>
  <si>
    <r>
      <t xml:space="preserve">(691)ISMAEL MARTINEZ HERNANDEZ    </t>
    </r>
    <r>
      <rPr>
        <b/>
        <sz val="11"/>
        <color rgb="FFFF0000"/>
        <rFont val="Calibri"/>
        <family val="2"/>
        <scheme val="minor"/>
      </rPr>
      <t>CANCELADA</t>
    </r>
  </si>
  <si>
    <t>se sustiyo x la 9900</t>
  </si>
  <si>
    <t>C-9861</t>
  </si>
  <si>
    <t>C-9862</t>
  </si>
  <si>
    <t>C-9863</t>
  </si>
  <si>
    <t>C-9864</t>
  </si>
  <si>
    <t>C-9865</t>
  </si>
  <si>
    <t>C-9866</t>
  </si>
  <si>
    <t>C-9867</t>
  </si>
  <si>
    <t>C-9868</t>
  </si>
  <si>
    <t>C-9869</t>
  </si>
  <si>
    <t>C-9870</t>
  </si>
  <si>
    <t>26-Ene-22--28-Ene-22</t>
  </si>
  <si>
    <t>C-9871</t>
  </si>
  <si>
    <t>C-9872</t>
  </si>
  <si>
    <t>C-9873</t>
  </si>
  <si>
    <t>C-9874</t>
  </si>
  <si>
    <t>C-9875</t>
  </si>
  <si>
    <t>C-9876</t>
  </si>
  <si>
    <t>C-9877</t>
  </si>
  <si>
    <t>C-9878</t>
  </si>
  <si>
    <t>C-9879</t>
  </si>
  <si>
    <t>C-9880</t>
  </si>
  <si>
    <t>C-9881</t>
  </si>
  <si>
    <t>C-9882</t>
  </si>
  <si>
    <t>C-9883</t>
  </si>
  <si>
    <t>C-9884</t>
  </si>
  <si>
    <t>C-9885</t>
  </si>
  <si>
    <t>C-9886</t>
  </si>
  <si>
    <t>C-9887</t>
  </si>
  <si>
    <t>C-9888</t>
  </si>
  <si>
    <r>
      <t xml:space="preserve">(113)SAGRADO CORAZON HEROES   </t>
    </r>
    <r>
      <rPr>
        <b/>
        <sz val="11"/>
        <color rgb="FFFF0000"/>
        <rFont val="Calibri"/>
        <family val="2"/>
        <scheme val="minor"/>
      </rPr>
      <t>CANCELADA</t>
    </r>
  </si>
  <si>
    <t>C-9889</t>
  </si>
  <si>
    <t>C-9890</t>
  </si>
  <si>
    <t>C-9891</t>
  </si>
  <si>
    <t>C-9892</t>
  </si>
  <si>
    <t>C-9893</t>
  </si>
  <si>
    <t>C-9894</t>
  </si>
  <si>
    <t>C-9895</t>
  </si>
  <si>
    <t>C-9896</t>
  </si>
  <si>
    <t>C-9897</t>
  </si>
  <si>
    <t>C-9898</t>
  </si>
  <si>
    <t>C-9899</t>
  </si>
  <si>
    <t>C-9900</t>
  </si>
  <si>
    <t>C-9901</t>
  </si>
  <si>
    <t>C-9902</t>
  </si>
  <si>
    <t>C-9903</t>
  </si>
  <si>
    <t>C-9904</t>
  </si>
  <si>
    <t>C-9905</t>
  </si>
  <si>
    <t>C-9906</t>
  </si>
  <si>
    <t>C-9907</t>
  </si>
  <si>
    <t>C-9908</t>
  </si>
  <si>
    <t>C-9909</t>
  </si>
  <si>
    <t>C-9910</t>
  </si>
  <si>
    <t>C-9911</t>
  </si>
  <si>
    <t>C-9912</t>
  </si>
  <si>
    <t>C-9913</t>
  </si>
  <si>
    <t>C-9914</t>
  </si>
  <si>
    <t>C-9915</t>
  </si>
  <si>
    <t>C-9916</t>
  </si>
  <si>
    <t>C-9917</t>
  </si>
  <si>
    <t>C-9918</t>
  </si>
  <si>
    <t>C-9919</t>
  </si>
  <si>
    <t>C-9920</t>
  </si>
  <si>
    <t>C-9921</t>
  </si>
  <si>
    <t>C-9922</t>
  </si>
  <si>
    <t>C-9923</t>
  </si>
  <si>
    <t>C-9924</t>
  </si>
  <si>
    <t>C-9925</t>
  </si>
  <si>
    <t>C-9926</t>
  </si>
  <si>
    <t>C-9927</t>
  </si>
  <si>
    <t>C-9928</t>
  </si>
  <si>
    <t>C-9929</t>
  </si>
  <si>
    <t>C-9930</t>
  </si>
  <si>
    <t>C-9931</t>
  </si>
  <si>
    <t>C-9932</t>
  </si>
  <si>
    <t>C-9933</t>
  </si>
  <si>
    <t>C-9934</t>
  </si>
  <si>
    <t>C-9935</t>
  </si>
  <si>
    <t>C-9936</t>
  </si>
  <si>
    <t>C-9937</t>
  </si>
  <si>
    <t>C-9938</t>
  </si>
  <si>
    <t>C-9939</t>
  </si>
  <si>
    <t>C-9940</t>
  </si>
  <si>
    <t>C-9941</t>
  </si>
  <si>
    <r>
      <t>(152)PEDRO RAMIRO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</si>
  <si>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C-9942</t>
  </si>
  <si>
    <t>(152)PEDRO RAMIRO</t>
  </si>
  <si>
    <t>C-9943</t>
  </si>
  <si>
    <t>C-9944</t>
  </si>
  <si>
    <t>C-9945</t>
  </si>
  <si>
    <t>C-9946</t>
  </si>
  <si>
    <t>C-9947</t>
  </si>
  <si>
    <t>C-9948</t>
  </si>
  <si>
    <t>C-9949</t>
  </si>
  <si>
    <r>
      <t xml:space="preserve">(592)RENE  </t>
    </r>
    <r>
      <rPr>
        <b/>
        <sz val="11"/>
        <color rgb="FFFF0000"/>
        <rFont val="Calibri"/>
        <family val="2"/>
        <scheme val="minor"/>
      </rPr>
      <t>CANCELADO</t>
    </r>
  </si>
  <si>
    <t>C-9950</t>
  </si>
  <si>
    <t>C-9951</t>
  </si>
  <si>
    <t>C-9952</t>
  </si>
  <si>
    <t>C-9953</t>
  </si>
  <si>
    <t>C-9954</t>
  </si>
  <si>
    <t>C-9955</t>
  </si>
  <si>
    <t>C-9956</t>
  </si>
  <si>
    <t>C-9957</t>
  </si>
  <si>
    <t>C-9958</t>
  </si>
  <si>
    <t>C-9959</t>
  </si>
  <si>
    <t>C-9960</t>
  </si>
  <si>
    <t>C-9961</t>
  </si>
  <si>
    <t>C-9962</t>
  </si>
  <si>
    <t>C-9963</t>
  </si>
  <si>
    <t>C-9964</t>
  </si>
  <si>
    <t>C-9965</t>
  </si>
  <si>
    <t>C-9966</t>
  </si>
  <si>
    <t>C-9967</t>
  </si>
  <si>
    <t>28-Ene-22--30-Ene-22</t>
  </si>
  <si>
    <t>C-9968</t>
  </si>
  <si>
    <t>C-9969</t>
  </si>
  <si>
    <t>C-9970</t>
  </si>
  <si>
    <t>C-9971</t>
  </si>
  <si>
    <t>C-9972</t>
  </si>
  <si>
    <t>C-9973</t>
  </si>
  <si>
    <t>C-9974</t>
  </si>
  <si>
    <t>C-9975</t>
  </si>
  <si>
    <t>C-9976</t>
  </si>
  <si>
    <t>C-9977</t>
  </si>
  <si>
    <t>C-9978</t>
  </si>
  <si>
    <t>C-9979</t>
  </si>
  <si>
    <t>C-9980</t>
  </si>
  <si>
    <t>C-9981</t>
  </si>
  <si>
    <t>C-9982</t>
  </si>
  <si>
    <t>C-9983</t>
  </si>
  <si>
    <t>C-9984</t>
  </si>
  <si>
    <t>C-9985</t>
  </si>
  <si>
    <t>C-9986</t>
  </si>
  <si>
    <t>C-9987</t>
  </si>
  <si>
    <t>C-9988</t>
  </si>
  <si>
    <t>C-9989</t>
  </si>
  <si>
    <t>C-9990</t>
  </si>
  <si>
    <t>C-9991</t>
  </si>
  <si>
    <t>C-9992</t>
  </si>
  <si>
    <t>C-9993</t>
  </si>
  <si>
    <t>C-9994</t>
  </si>
  <si>
    <t>C-9995</t>
  </si>
  <si>
    <t>C-9996</t>
  </si>
  <si>
    <t>C-9997</t>
  </si>
  <si>
    <t>C-9998</t>
  </si>
  <si>
    <t>C-9999</t>
  </si>
  <si>
    <t>C-10000</t>
  </si>
  <si>
    <t>C-10001</t>
  </si>
  <si>
    <t>C-10002</t>
  </si>
  <si>
    <t>C-10003</t>
  </si>
  <si>
    <t>C-10004</t>
  </si>
  <si>
    <t>C-10005</t>
  </si>
  <si>
    <t>C-10006</t>
  </si>
  <si>
    <t>C-10007</t>
  </si>
  <si>
    <t>C-10008</t>
  </si>
  <si>
    <t>C-10009</t>
  </si>
  <si>
    <t>C-10010</t>
  </si>
  <si>
    <t>C-10011</t>
  </si>
  <si>
    <t>C-10012</t>
  </si>
  <si>
    <t>C-10013</t>
  </si>
  <si>
    <t>C-10014</t>
  </si>
  <si>
    <t>C-10015</t>
  </si>
  <si>
    <t>C-10016</t>
  </si>
  <si>
    <t>C-10017</t>
  </si>
  <si>
    <t>C-10018</t>
  </si>
  <si>
    <t>C-10019</t>
  </si>
  <si>
    <t>C-10020</t>
  </si>
  <si>
    <t>C-10021</t>
  </si>
  <si>
    <t>C-10022</t>
  </si>
  <si>
    <t>C-10023</t>
  </si>
  <si>
    <t>C-10024</t>
  </si>
  <si>
    <t>C-10025</t>
  </si>
  <si>
    <t>C-10026</t>
  </si>
  <si>
    <t>C-10027</t>
  </si>
  <si>
    <t>C-10028</t>
  </si>
  <si>
    <t>C-10029</t>
  </si>
  <si>
    <t>C-10030</t>
  </si>
  <si>
    <t>C-10031</t>
  </si>
  <si>
    <t>C-10032</t>
  </si>
  <si>
    <t>C-10033</t>
  </si>
  <si>
    <t>C-10034</t>
  </si>
  <si>
    <t>C-10035</t>
  </si>
  <si>
    <t>C-10036</t>
  </si>
  <si>
    <t>C-10037</t>
  </si>
  <si>
    <t>C-10038</t>
  </si>
  <si>
    <t>C-10039</t>
  </si>
  <si>
    <t>C-10040</t>
  </si>
  <si>
    <t>C-10041</t>
  </si>
  <si>
    <t>C-10042</t>
  </si>
  <si>
    <t>C-10043</t>
  </si>
  <si>
    <t>C-10044</t>
  </si>
  <si>
    <t>C-10045</t>
  </si>
  <si>
    <t>C-10046</t>
  </si>
  <si>
    <t>C-10047</t>
  </si>
  <si>
    <t>C-10048</t>
  </si>
  <si>
    <t>C-10049</t>
  </si>
  <si>
    <t>C-10050</t>
  </si>
  <si>
    <t>C-10051</t>
  </si>
  <si>
    <t>C-10052</t>
  </si>
  <si>
    <t>C-10053</t>
  </si>
  <si>
    <t>C-10054</t>
  </si>
  <si>
    <t>C-10055</t>
  </si>
  <si>
    <t>C-10056</t>
  </si>
  <si>
    <t>C-10057</t>
  </si>
  <si>
    <t>C-10058</t>
  </si>
  <si>
    <t>C-10059</t>
  </si>
  <si>
    <t>C-10060</t>
  </si>
  <si>
    <t>C-10061</t>
  </si>
  <si>
    <t>C-10062</t>
  </si>
  <si>
    <t>C-10063</t>
  </si>
  <si>
    <t>C-10064</t>
  </si>
  <si>
    <t>C-10065</t>
  </si>
  <si>
    <t>C-10066</t>
  </si>
  <si>
    <t>C-10067</t>
  </si>
  <si>
    <t>C-10068</t>
  </si>
  <si>
    <t>C-10069</t>
  </si>
  <si>
    <t>C-10070</t>
  </si>
  <si>
    <t>C-10071</t>
  </si>
  <si>
    <t>C-10072</t>
  </si>
  <si>
    <t>C-10073</t>
  </si>
  <si>
    <t>C-10074</t>
  </si>
  <si>
    <t>C-10075</t>
  </si>
  <si>
    <t>28-Ene-22--29-Ene-22</t>
  </si>
  <si>
    <t>C-10076</t>
  </si>
  <si>
    <t>C-10077</t>
  </si>
  <si>
    <t>C-10078</t>
  </si>
  <si>
    <t>C-10079</t>
  </si>
  <si>
    <t>C-10080</t>
  </si>
  <si>
    <t>C-10081</t>
  </si>
  <si>
    <t>C-10082</t>
  </si>
  <si>
    <t>C-10083</t>
  </si>
  <si>
    <t>C-10084</t>
  </si>
  <si>
    <t>C-10085</t>
  </si>
  <si>
    <t>C-10086</t>
  </si>
  <si>
    <t>C-10087</t>
  </si>
  <si>
    <r>
      <t xml:space="preserve">(739)CARNICERIA RASTRO  </t>
    </r>
    <r>
      <rPr>
        <b/>
        <sz val="11"/>
        <color rgb="FFFF0000"/>
        <rFont val="Calibri"/>
        <family val="2"/>
        <scheme val="minor"/>
      </rPr>
      <t>CANCELADA</t>
    </r>
  </si>
  <si>
    <t>se sustiyo x la 10139</t>
  </si>
  <si>
    <t>C-10088</t>
  </si>
  <si>
    <t>C-10089</t>
  </si>
  <si>
    <t>C-10090</t>
  </si>
  <si>
    <t>C-10091</t>
  </si>
  <si>
    <t>C-10092</t>
  </si>
  <si>
    <t>C-10093</t>
  </si>
  <si>
    <t>C-10094</t>
  </si>
  <si>
    <t>C-10095</t>
  </si>
  <si>
    <t>C-10096</t>
  </si>
  <si>
    <t>C-10097</t>
  </si>
  <si>
    <t>C-10098</t>
  </si>
  <si>
    <t>C-10099</t>
  </si>
  <si>
    <t>C-10100</t>
  </si>
  <si>
    <t>C-10101</t>
  </si>
  <si>
    <t>C-10102</t>
  </si>
  <si>
    <t>C-10103</t>
  </si>
  <si>
    <t>C-10104</t>
  </si>
  <si>
    <t>C-10105</t>
  </si>
  <si>
    <t>C-10106</t>
  </si>
  <si>
    <t>C-10107</t>
  </si>
  <si>
    <t>C-10108</t>
  </si>
  <si>
    <t>C-10109</t>
  </si>
  <si>
    <t>C-10110</t>
  </si>
  <si>
    <t>C-10111</t>
  </si>
  <si>
    <t>C-10112</t>
  </si>
  <si>
    <t>27/01/2022</t>
  </si>
  <si>
    <t>C-10113</t>
  </si>
  <si>
    <t>C-10114</t>
  </si>
  <si>
    <t>C-10115</t>
  </si>
  <si>
    <t>C-10116</t>
  </si>
  <si>
    <t>C-10117</t>
  </si>
  <si>
    <t>C-10118</t>
  </si>
  <si>
    <t>C-10119</t>
  </si>
  <si>
    <t>C-10120</t>
  </si>
  <si>
    <t>C-10121</t>
  </si>
  <si>
    <t>C-10122</t>
  </si>
  <si>
    <t>C-10123</t>
  </si>
  <si>
    <t>C-10124</t>
  </si>
  <si>
    <t>C-10125</t>
  </si>
  <si>
    <t>C-10126</t>
  </si>
  <si>
    <t>C-10127</t>
  </si>
  <si>
    <t>C-10128</t>
  </si>
  <si>
    <t>C-10129</t>
  </si>
  <si>
    <t>C-10130</t>
  </si>
  <si>
    <t>C-10131</t>
  </si>
  <si>
    <t>C-10132</t>
  </si>
  <si>
    <t>C-10133</t>
  </si>
  <si>
    <t>C-10134</t>
  </si>
  <si>
    <t>C-10135</t>
  </si>
  <si>
    <t>C-10136</t>
  </si>
  <si>
    <t>C-10137</t>
  </si>
  <si>
    <t>C-10138</t>
  </si>
  <si>
    <t>C-10139</t>
  </si>
  <si>
    <t>C-10140</t>
  </si>
  <si>
    <t>C-10141</t>
  </si>
  <si>
    <t>C-10142</t>
  </si>
  <si>
    <t>C-10143</t>
  </si>
  <si>
    <t>C-10144</t>
  </si>
  <si>
    <t>C-10145</t>
  </si>
  <si>
    <t>C-10146</t>
  </si>
  <si>
    <t>C-10147</t>
  </si>
  <si>
    <t>C-10148</t>
  </si>
  <si>
    <t>C-10149</t>
  </si>
  <si>
    <t>C-10150</t>
  </si>
  <si>
    <t>C-10151</t>
  </si>
  <si>
    <t>(726)GRUPO DISTRIBUIDOR CARHISA SA DE CV</t>
  </si>
  <si>
    <t>C-10152</t>
  </si>
  <si>
    <t>C-10153</t>
  </si>
  <si>
    <t>C-10154</t>
  </si>
  <si>
    <t>C-10155</t>
  </si>
  <si>
    <t>C-10156</t>
  </si>
  <si>
    <t>C-10157</t>
  </si>
  <si>
    <t>C-10158</t>
  </si>
  <si>
    <t>C-10159</t>
  </si>
  <si>
    <t>C-10160</t>
  </si>
  <si>
    <t>C-10161</t>
  </si>
  <si>
    <t>C-10162</t>
  </si>
  <si>
    <t>C-10163</t>
  </si>
  <si>
    <t>C-10164</t>
  </si>
  <si>
    <t>C-10165</t>
  </si>
  <si>
    <t>C-10166</t>
  </si>
  <si>
    <t>C-10167</t>
  </si>
  <si>
    <t>C-10168</t>
  </si>
  <si>
    <t>C-10169</t>
  </si>
  <si>
    <t>C-10170</t>
  </si>
  <si>
    <t>C-10171</t>
  </si>
  <si>
    <t>C-10172</t>
  </si>
  <si>
    <t>C-10173</t>
  </si>
  <si>
    <t>C-10174</t>
  </si>
  <si>
    <t>C-10175</t>
  </si>
  <si>
    <r>
      <t xml:space="preserve">(816)ISRAEL HERNANDEZ MORENO  </t>
    </r>
    <r>
      <rPr>
        <b/>
        <sz val="11"/>
        <color rgb="FFFF0000"/>
        <rFont val="Calibri"/>
        <family val="2"/>
        <scheme val="minor"/>
      </rPr>
      <t>CANCELADA</t>
    </r>
  </si>
  <si>
    <t>C-10176</t>
  </si>
  <si>
    <t>C-10177</t>
  </si>
  <si>
    <t>C-10178</t>
  </si>
  <si>
    <t>C-10179</t>
  </si>
  <si>
    <t>C-10180</t>
  </si>
  <si>
    <t>C-10181</t>
  </si>
  <si>
    <t>C-10182</t>
  </si>
  <si>
    <t>C-10183</t>
  </si>
  <si>
    <t>C-10184</t>
  </si>
  <si>
    <t>C-10185</t>
  </si>
  <si>
    <t>C-10186</t>
  </si>
  <si>
    <t>C-10187</t>
  </si>
  <si>
    <t>C-10188</t>
  </si>
  <si>
    <t>C-10189</t>
  </si>
  <si>
    <t>C-10190</t>
  </si>
  <si>
    <t>C-10191</t>
  </si>
  <si>
    <t>C-10192</t>
  </si>
  <si>
    <t>C-10193</t>
  </si>
  <si>
    <t>C-10194</t>
  </si>
  <si>
    <t>C-10195</t>
  </si>
  <si>
    <t>C-10196</t>
  </si>
  <si>
    <t>C-10197</t>
  </si>
  <si>
    <t>C-10198</t>
  </si>
  <si>
    <t>C-10199</t>
  </si>
  <si>
    <t>C-10200</t>
  </si>
  <si>
    <t>C-10201</t>
  </si>
  <si>
    <t>C-10202</t>
  </si>
  <si>
    <t>C-10203</t>
  </si>
  <si>
    <t>C-10204</t>
  </si>
  <si>
    <t>C-10205</t>
  </si>
  <si>
    <t>C-10206</t>
  </si>
  <si>
    <t>C-10207</t>
  </si>
  <si>
    <t>C-10208</t>
  </si>
  <si>
    <t>C-10209</t>
  </si>
  <si>
    <t>C-10210</t>
  </si>
  <si>
    <t>C-10211</t>
  </si>
  <si>
    <t>C-10212</t>
  </si>
  <si>
    <t>C-10213</t>
  </si>
  <si>
    <t>C-10214</t>
  </si>
  <si>
    <t>C-10215</t>
  </si>
  <si>
    <t>C-10216</t>
  </si>
  <si>
    <t>C-10217</t>
  </si>
  <si>
    <t>C-10218</t>
  </si>
  <si>
    <t>C-10219</t>
  </si>
  <si>
    <t>C-10220</t>
  </si>
  <si>
    <t>C-10221</t>
  </si>
  <si>
    <t>C-10222</t>
  </si>
  <si>
    <t>C-10223</t>
  </si>
  <si>
    <t>C-10224</t>
  </si>
  <si>
    <t>C-10225</t>
  </si>
  <si>
    <t>C-10226</t>
  </si>
  <si>
    <t>C-10227</t>
  </si>
  <si>
    <t>C-10228</t>
  </si>
  <si>
    <t>C-10229</t>
  </si>
  <si>
    <t>C-10230</t>
  </si>
  <si>
    <t>C-10231</t>
  </si>
  <si>
    <t>C-10232</t>
  </si>
  <si>
    <t>C-10233</t>
  </si>
  <si>
    <t>C-10234</t>
  </si>
  <si>
    <t>C-10235</t>
  </si>
  <si>
    <t>C-10236</t>
  </si>
  <si>
    <t>C-10237</t>
  </si>
  <si>
    <t>C-10238</t>
  </si>
  <si>
    <t>C-10239</t>
  </si>
  <si>
    <t>C-10240</t>
  </si>
  <si>
    <t>C-10241</t>
  </si>
  <si>
    <t>C-10242</t>
  </si>
  <si>
    <t>C-10243</t>
  </si>
  <si>
    <t>C-10244</t>
  </si>
  <si>
    <t>C-10245</t>
  </si>
  <si>
    <t>C-10246</t>
  </si>
  <si>
    <t>C-10247</t>
  </si>
  <si>
    <t>C-10248</t>
  </si>
  <si>
    <t>C-10249</t>
  </si>
  <si>
    <t>C-10250</t>
  </si>
  <si>
    <t>C-10251</t>
  </si>
  <si>
    <t>C-10252</t>
  </si>
  <si>
    <t>C-10253</t>
  </si>
  <si>
    <t>C-10254</t>
  </si>
  <si>
    <t>C-10255</t>
  </si>
  <si>
    <t>C-10256</t>
  </si>
  <si>
    <t>C-10257</t>
  </si>
  <si>
    <r>
      <t>(831)SUPER OFERTAS VICTORINO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</si>
  <si>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C-10258</t>
  </si>
  <si>
    <t>C-10259</t>
  </si>
  <si>
    <t>C-10260</t>
  </si>
  <si>
    <t>C-10261</t>
  </si>
  <si>
    <t>C-10262</t>
  </si>
  <si>
    <t>C-10263</t>
  </si>
  <si>
    <t>C-10264</t>
  </si>
  <si>
    <t>C-10265</t>
  </si>
  <si>
    <t>C-10266</t>
  </si>
  <si>
    <t>C-10267</t>
  </si>
  <si>
    <t>C-10268</t>
  </si>
  <si>
    <t>C-10269</t>
  </si>
  <si>
    <t>C-10270</t>
  </si>
  <si>
    <t>C-10271</t>
  </si>
  <si>
    <t>C-10272</t>
  </si>
  <si>
    <t>C-10273</t>
  </si>
  <si>
    <t>C-10274</t>
  </si>
  <si>
    <t>C-10275</t>
  </si>
  <si>
    <r>
      <t xml:space="preserve">(725)ABASTO DE 4 CARNES SA DE CV 11 SUR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</si>
  <si>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sustiyo x la 10287</t>
  </si>
  <si>
    <t>C-10276</t>
  </si>
  <si>
    <t>C-10277</t>
  </si>
  <si>
    <t>C-10278</t>
  </si>
  <si>
    <t>C-10279</t>
  </si>
  <si>
    <t>C-10280</t>
  </si>
  <si>
    <t>C-10281</t>
  </si>
  <si>
    <t>C-10282</t>
  </si>
  <si>
    <t>C-10283</t>
  </si>
  <si>
    <t>C-10284</t>
  </si>
  <si>
    <t>C-10285</t>
  </si>
  <si>
    <t>C-10286</t>
  </si>
  <si>
    <t>C-10287</t>
  </si>
  <si>
    <t>C-10288</t>
  </si>
  <si>
    <t>C-10289</t>
  </si>
  <si>
    <t>C-10290</t>
  </si>
  <si>
    <t>C-10291</t>
  </si>
  <si>
    <t>(284)DESIDERIO BAUTISTA</t>
  </si>
  <si>
    <t>C-10292</t>
  </si>
  <si>
    <t>29-Ene-22--30-Ene-22</t>
  </si>
  <si>
    <t>C-10293</t>
  </si>
  <si>
    <t>C-10294</t>
  </si>
  <si>
    <t>C-10295</t>
  </si>
  <si>
    <t>C-10296</t>
  </si>
  <si>
    <t>C-10297</t>
  </si>
  <si>
    <t>C-10298</t>
  </si>
  <si>
    <t>C-10299</t>
  </si>
  <si>
    <t>C-10300</t>
  </si>
  <si>
    <t>C-10301</t>
  </si>
  <si>
    <t>C-10302</t>
  </si>
  <si>
    <t>C-10303</t>
  </si>
  <si>
    <t>C-10304</t>
  </si>
  <si>
    <t>C-10305</t>
  </si>
  <si>
    <t>C-10306</t>
  </si>
  <si>
    <t>C-10307</t>
  </si>
  <si>
    <t>C-10308</t>
  </si>
  <si>
    <t>C-10309</t>
  </si>
  <si>
    <t>C-10310</t>
  </si>
  <si>
    <t>C-10311</t>
  </si>
  <si>
    <t>C-10312</t>
  </si>
  <si>
    <t>C-10313</t>
  </si>
  <si>
    <t>C-10314</t>
  </si>
  <si>
    <t>C-10315</t>
  </si>
  <si>
    <t>C-10316</t>
  </si>
  <si>
    <t>C-10317</t>
  </si>
  <si>
    <t>C-10318</t>
  </si>
  <si>
    <t>C-10319</t>
  </si>
  <si>
    <t>C-10320</t>
  </si>
  <si>
    <t>C-10321</t>
  </si>
  <si>
    <t>C-10322</t>
  </si>
  <si>
    <t>C-10323</t>
  </si>
  <si>
    <t>C-10324</t>
  </si>
  <si>
    <t>C-10325</t>
  </si>
  <si>
    <t>C-10326</t>
  </si>
  <si>
    <t>C-10327</t>
  </si>
  <si>
    <t>C-10328</t>
  </si>
  <si>
    <t>C-10329</t>
  </si>
  <si>
    <t>C-10330</t>
  </si>
  <si>
    <t>C-10331</t>
  </si>
  <si>
    <t>C-10332</t>
  </si>
  <si>
    <t>C-10333</t>
  </si>
  <si>
    <t>C-10334</t>
  </si>
  <si>
    <t>C-10335</t>
  </si>
  <si>
    <t>C-10336</t>
  </si>
  <si>
    <t>C-10337</t>
  </si>
  <si>
    <t>C-10338</t>
  </si>
  <si>
    <t>C-10339</t>
  </si>
  <si>
    <t>C-10340</t>
  </si>
  <si>
    <t>C-10341</t>
  </si>
  <si>
    <t>C-10342</t>
  </si>
  <si>
    <t>C-10343</t>
  </si>
  <si>
    <t>C-10344</t>
  </si>
  <si>
    <t>C-10345</t>
  </si>
  <si>
    <t>C-10346</t>
  </si>
  <si>
    <t>C-10347</t>
  </si>
  <si>
    <t>C-10348</t>
  </si>
  <si>
    <t>C-10349</t>
  </si>
  <si>
    <t>C-10350</t>
  </si>
  <si>
    <t>C-10351</t>
  </si>
  <si>
    <t>C-10352</t>
  </si>
  <si>
    <t>C-10353</t>
  </si>
  <si>
    <t>C-10354</t>
  </si>
  <si>
    <t>C-10355</t>
  </si>
  <si>
    <t>C-10356</t>
  </si>
  <si>
    <t>C-10357</t>
  </si>
  <si>
    <t>C-10358</t>
  </si>
  <si>
    <t>C-10359</t>
  </si>
  <si>
    <t>C-10360</t>
  </si>
  <si>
    <t>C-10361</t>
  </si>
  <si>
    <t>C-10362</t>
  </si>
  <si>
    <t>C-10363</t>
  </si>
  <si>
    <t>C-10364</t>
  </si>
  <si>
    <t>C-10365</t>
  </si>
  <si>
    <t>C-10366</t>
  </si>
  <si>
    <t>C-10367</t>
  </si>
  <si>
    <t>C-10368</t>
  </si>
  <si>
    <t>C-10369</t>
  </si>
  <si>
    <t>(845)YOSHIO LARA</t>
  </si>
  <si>
    <t>C-10370</t>
  </si>
  <si>
    <t>C-10371</t>
  </si>
  <si>
    <t>C-10372</t>
  </si>
  <si>
    <t>C-10373</t>
  </si>
  <si>
    <t>C-10374</t>
  </si>
  <si>
    <t>C-10375</t>
  </si>
  <si>
    <t>C-10376</t>
  </si>
  <si>
    <t>C-10377</t>
  </si>
  <si>
    <t>C-10378</t>
  </si>
  <si>
    <t>C-10379</t>
  </si>
  <si>
    <t>C-10380</t>
  </si>
  <si>
    <t>C-10381</t>
  </si>
  <si>
    <t>C-10382</t>
  </si>
  <si>
    <t>C-10383</t>
  </si>
  <si>
    <t>C-10384</t>
  </si>
  <si>
    <t>C-10385</t>
  </si>
  <si>
    <t>C-10386</t>
  </si>
  <si>
    <t>C-10387</t>
  </si>
  <si>
    <t>C-10388</t>
  </si>
  <si>
    <t>C-10389</t>
  </si>
  <si>
    <t>C-10390</t>
  </si>
  <si>
    <t>C-10391</t>
  </si>
  <si>
    <t>C-10392</t>
  </si>
  <si>
    <t>C-10393</t>
  </si>
  <si>
    <t>C-10394</t>
  </si>
  <si>
    <t>C-10395</t>
  </si>
  <si>
    <t>C-10396</t>
  </si>
  <si>
    <t>C-10397</t>
  </si>
  <si>
    <t>C-10398</t>
  </si>
  <si>
    <t>C-10399</t>
  </si>
  <si>
    <t>C-10400</t>
  </si>
  <si>
    <t>C-10401</t>
  </si>
  <si>
    <t>C-10402</t>
  </si>
  <si>
    <t>C-10403</t>
  </si>
  <si>
    <t>C-10404</t>
  </si>
  <si>
    <t>C-10405</t>
  </si>
  <si>
    <t>C-10406</t>
  </si>
  <si>
    <t>C-10407</t>
  </si>
  <si>
    <t>C-10408</t>
  </si>
  <si>
    <t>C-10409</t>
  </si>
  <si>
    <t>C-10410</t>
  </si>
  <si>
    <t>C-10411</t>
  </si>
  <si>
    <t>C-10412</t>
  </si>
  <si>
    <t>C-10413</t>
  </si>
  <si>
    <t>C-10414</t>
  </si>
  <si>
    <t>C-10415</t>
  </si>
  <si>
    <t>C-10416</t>
  </si>
  <si>
    <t>C-10417</t>
  </si>
  <si>
    <t>C-10418</t>
  </si>
  <si>
    <t>C-10419</t>
  </si>
  <si>
    <t>C-10420</t>
  </si>
  <si>
    <t>C-10421</t>
  </si>
  <si>
    <t>C-10422</t>
  </si>
  <si>
    <r>
      <t xml:space="preserve">(533)VENTA DE MOSTRADOR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</si>
  <si>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C-10423</t>
  </si>
  <si>
    <t>C-10424</t>
  </si>
  <si>
    <t>C-10425</t>
  </si>
  <si>
    <t>C-10426</t>
  </si>
  <si>
    <t>C-10427</t>
  </si>
  <si>
    <t>C-10428</t>
  </si>
  <si>
    <t>C-10429</t>
  </si>
  <si>
    <t>C-10430</t>
  </si>
  <si>
    <t>C-10431</t>
  </si>
  <si>
    <t>C-10432</t>
  </si>
  <si>
    <t>C-10433</t>
  </si>
  <si>
    <t>C-10434</t>
  </si>
  <si>
    <t>C-10435</t>
  </si>
  <si>
    <t>C-10436</t>
  </si>
  <si>
    <t>C-10437</t>
  </si>
  <si>
    <t>C-10438</t>
  </si>
  <si>
    <t>C-10439</t>
  </si>
  <si>
    <t>C-10440</t>
  </si>
  <si>
    <t>C-10441</t>
  </si>
  <si>
    <t>C-10442</t>
  </si>
  <si>
    <t>C-10443</t>
  </si>
  <si>
    <t>C-10444</t>
  </si>
  <si>
    <t>C-10445</t>
  </si>
  <si>
    <t>C-10446</t>
  </si>
  <si>
    <t>C-10447</t>
  </si>
  <si>
    <t>C-10448</t>
  </si>
  <si>
    <t>C-10449</t>
  </si>
  <si>
    <t>C-10450</t>
  </si>
  <si>
    <t>C-10451</t>
  </si>
  <si>
    <t>C-10452</t>
  </si>
  <si>
    <t>C-10453</t>
  </si>
  <si>
    <t>C-10454</t>
  </si>
  <si>
    <t>C-10455</t>
  </si>
  <si>
    <t>C-10456</t>
  </si>
  <si>
    <t>C-10457</t>
  </si>
  <si>
    <t>C-10458</t>
  </si>
  <si>
    <t>C-10459</t>
  </si>
  <si>
    <t>C-10460</t>
  </si>
  <si>
    <t>C-10461</t>
  </si>
  <si>
    <t>C-10462</t>
  </si>
  <si>
    <t>C-10463</t>
  </si>
  <si>
    <t>C-10464</t>
  </si>
  <si>
    <t>C-10465</t>
  </si>
  <si>
    <t>C-10466</t>
  </si>
  <si>
    <t>C-10467</t>
  </si>
  <si>
    <t>C-10468</t>
  </si>
  <si>
    <t>C-10469</t>
  </si>
  <si>
    <t>C-10470</t>
  </si>
  <si>
    <t>C-10471</t>
  </si>
  <si>
    <t>C-10472</t>
  </si>
  <si>
    <t>C-10473</t>
  </si>
  <si>
    <t>C-10474</t>
  </si>
  <si>
    <t>C-10475</t>
  </si>
  <si>
    <t>C-10476</t>
  </si>
  <si>
    <t>C-10477</t>
  </si>
  <si>
    <t>C-10478</t>
  </si>
  <si>
    <t>C-10479</t>
  </si>
  <si>
    <t>C-10480</t>
  </si>
  <si>
    <t>C-10481</t>
  </si>
  <si>
    <t>C-10482</t>
  </si>
  <si>
    <t>C-10483</t>
  </si>
  <si>
    <t>C-10484</t>
  </si>
  <si>
    <t>C-10485</t>
  </si>
  <si>
    <t>C-10486</t>
  </si>
  <si>
    <t>C-10487</t>
  </si>
  <si>
    <t>C-10488</t>
  </si>
  <si>
    <t>C-10489</t>
  </si>
  <si>
    <t>C-10490</t>
  </si>
  <si>
    <t>C-10491</t>
  </si>
  <si>
    <t>C-10492</t>
  </si>
  <si>
    <t>C-10493</t>
  </si>
  <si>
    <t>C-10494</t>
  </si>
  <si>
    <t>C-10495</t>
  </si>
  <si>
    <t>C-10496</t>
  </si>
  <si>
    <t>C-10497</t>
  </si>
  <si>
    <t>C-10498</t>
  </si>
  <si>
    <t>C-10499</t>
  </si>
  <si>
    <t>C-10500</t>
  </si>
  <si>
    <t>C-10501</t>
  </si>
  <si>
    <t>C-10502</t>
  </si>
  <si>
    <t>C-10503</t>
  </si>
  <si>
    <t>C-10504</t>
  </si>
  <si>
    <t>C-10505</t>
  </si>
  <si>
    <t>C-10506</t>
  </si>
  <si>
    <t>C-10507</t>
  </si>
  <si>
    <t>C-10508</t>
  </si>
  <si>
    <t>se sustituyo x la 10509</t>
  </si>
  <si>
    <t>C-10509</t>
  </si>
  <si>
    <t>C-10510</t>
  </si>
  <si>
    <t>C-10511</t>
  </si>
  <si>
    <t>C-10512</t>
  </si>
  <si>
    <t>C-10513</t>
  </si>
  <si>
    <t>C-10514</t>
  </si>
  <si>
    <t>C-10515</t>
  </si>
  <si>
    <t>(421)MARCO SANCHEZ</t>
  </si>
  <si>
    <t>C-10516</t>
  </si>
  <si>
    <t>C-10517</t>
  </si>
  <si>
    <t>C-10518</t>
  </si>
  <si>
    <t>C-10519</t>
  </si>
  <si>
    <t>C-10520</t>
  </si>
  <si>
    <t>C-10521</t>
  </si>
  <si>
    <t>C-10522</t>
  </si>
  <si>
    <r>
      <t>(725)ABASTO DE 4 CARNES SA DE CV 11 SUR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</si>
  <si>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C-10523</t>
  </si>
  <si>
    <t>C-10524</t>
  </si>
  <si>
    <t>C-10525</t>
  </si>
  <si>
    <t>C-10526</t>
  </si>
  <si>
    <t>C-10527</t>
  </si>
  <si>
    <t>C-10528</t>
  </si>
  <si>
    <t>C-10529</t>
  </si>
  <si>
    <t>C-10530</t>
  </si>
  <si>
    <t>C-10531</t>
  </si>
  <si>
    <t>C-10532</t>
  </si>
  <si>
    <t>C-10533</t>
  </si>
  <si>
    <r>
      <t xml:space="preserve">(114)SAGRADO CORAZON ZAVALETA  </t>
    </r>
    <r>
      <rPr>
        <b/>
        <sz val="11"/>
        <color rgb="FFFF0000"/>
        <rFont val="Calibri"/>
        <family val="2"/>
        <scheme val="minor"/>
      </rPr>
      <t>CANCELADA</t>
    </r>
  </si>
  <si>
    <t>C-10534</t>
  </si>
  <si>
    <t>C-10535</t>
  </si>
  <si>
    <t>C-10536</t>
  </si>
  <si>
    <t>C-10537</t>
  </si>
  <si>
    <t>C-10538</t>
  </si>
  <si>
    <t>C-10539</t>
  </si>
  <si>
    <t>C-10540</t>
  </si>
  <si>
    <t>C-10541</t>
  </si>
  <si>
    <t>C-10542</t>
  </si>
  <si>
    <t>C-10543</t>
  </si>
  <si>
    <t>C-10544</t>
  </si>
  <si>
    <t>C-10545</t>
  </si>
  <si>
    <t>C-10546</t>
  </si>
  <si>
    <t>C-10547</t>
  </si>
  <si>
    <t>C-10548</t>
  </si>
  <si>
    <t>C-10549</t>
  </si>
  <si>
    <t>C-10550</t>
  </si>
  <si>
    <t>C-10551</t>
  </si>
  <si>
    <t>C-10552</t>
  </si>
  <si>
    <t>C-10553</t>
  </si>
  <si>
    <t>C-10554</t>
  </si>
  <si>
    <t>C-10555</t>
  </si>
  <si>
    <t>C-10556</t>
  </si>
  <si>
    <t>C-10557</t>
  </si>
  <si>
    <t>C-10558</t>
  </si>
  <si>
    <t>C-10559</t>
  </si>
  <si>
    <t>C-10560</t>
  </si>
  <si>
    <t>C-10561</t>
  </si>
  <si>
    <t>C-10562</t>
  </si>
  <si>
    <t>C-10563</t>
  </si>
  <si>
    <t>C-10564</t>
  </si>
  <si>
    <t>C-10565</t>
  </si>
  <si>
    <t>C-10566</t>
  </si>
  <si>
    <t>C-10567</t>
  </si>
  <si>
    <t>C-10568</t>
  </si>
  <si>
    <t>C-10569</t>
  </si>
  <si>
    <t>C-10570</t>
  </si>
  <si>
    <t>C-10571</t>
  </si>
  <si>
    <r>
      <t xml:space="preserve">(114)SAGRADO CORAZON ZAVALETA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</si>
  <si>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C-10572</t>
  </si>
  <si>
    <t>C-10573</t>
  </si>
  <si>
    <t>C-10574</t>
  </si>
  <si>
    <r>
      <t xml:space="preserve">(449)MOISES ARCE  </t>
    </r>
    <r>
      <rPr>
        <b/>
        <sz val="11"/>
        <color rgb="FFFF0000"/>
        <rFont val="Calibri"/>
        <family val="2"/>
        <scheme val="minor"/>
      </rPr>
      <t>CANCELADA</t>
    </r>
  </si>
  <si>
    <t>C-10575</t>
  </si>
  <si>
    <t>C-10576</t>
  </si>
  <si>
    <t>C-10577</t>
  </si>
  <si>
    <t>C-10578</t>
  </si>
  <si>
    <t>C-10579</t>
  </si>
  <si>
    <t>C-10580</t>
  </si>
  <si>
    <t>C-10581</t>
  </si>
  <si>
    <t>C-10582</t>
  </si>
  <si>
    <r>
      <t xml:space="preserve">(725)ABASTO DE 4 CARNES SA DE CV 11 SUR  </t>
    </r>
    <r>
      <rPr>
        <b/>
        <sz val="11"/>
        <color rgb="FFFF0000"/>
        <rFont val="Calibri"/>
        <family val="2"/>
        <scheme val="minor"/>
      </rPr>
      <t>CANCELADA</t>
    </r>
  </si>
  <si>
    <t>C-10583</t>
  </si>
  <si>
    <t>C-10584</t>
  </si>
  <si>
    <t>C-10585</t>
  </si>
  <si>
    <t>C-10586</t>
  </si>
  <si>
    <t>C-10587</t>
  </si>
  <si>
    <t>C-10588</t>
  </si>
  <si>
    <t>C-10589</t>
  </si>
  <si>
    <t>C-10590</t>
  </si>
  <si>
    <t>C-10591</t>
  </si>
  <si>
    <t>C-10592</t>
  </si>
  <si>
    <t>C-10593</t>
  </si>
  <si>
    <t>C-10594</t>
  </si>
  <si>
    <t>C-10595</t>
  </si>
  <si>
    <t>C-10596</t>
  </si>
  <si>
    <t>C-10597</t>
  </si>
  <si>
    <t>C-10598</t>
  </si>
  <si>
    <t>C-10599</t>
  </si>
  <si>
    <t>C-10600</t>
  </si>
  <si>
    <t>30-Ene-22--1-Feb-22</t>
  </si>
  <si>
    <t>1-Feb-22--2-Feb-22</t>
  </si>
  <si>
    <t>31-Ene-22--3-Feb-22</t>
  </si>
  <si>
    <t>2-Feb-22--3-Feb-22</t>
  </si>
  <si>
    <t>2-Feb-22--4-Feb-22</t>
  </si>
  <si>
    <t>28-Ene-22--5-Feb-22</t>
  </si>
  <si>
    <r>
      <t xml:space="preserve">(832)RUBEN PEREZ CHABACANO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</si>
  <si>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10408</t>
  </si>
  <si>
    <t>5-Feb-22--11-Feb-22</t>
  </si>
  <si>
    <t>C-10601</t>
  </si>
  <si>
    <t>C-10602</t>
  </si>
  <si>
    <t>C-10603</t>
  </si>
  <si>
    <t>C-10604</t>
  </si>
  <si>
    <t>C-10605</t>
  </si>
  <si>
    <r>
      <t>(789)JAVIER CUAMATZI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</si>
  <si>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C-10606</t>
  </si>
  <si>
    <t>C-10607</t>
  </si>
  <si>
    <t>C-10608</t>
  </si>
  <si>
    <t>C-10609</t>
  </si>
  <si>
    <t>C-10610</t>
  </si>
  <si>
    <t>C-10611</t>
  </si>
  <si>
    <t>C-10612</t>
  </si>
  <si>
    <t>C-10613</t>
  </si>
  <si>
    <t>C-10614</t>
  </si>
  <si>
    <t>C-10615</t>
  </si>
  <si>
    <t>C-10616</t>
  </si>
  <si>
    <t>C-10617</t>
  </si>
  <si>
    <t>C-10618</t>
  </si>
  <si>
    <t>C-10619</t>
  </si>
  <si>
    <t>C-10620</t>
  </si>
  <si>
    <t>C-10621</t>
  </si>
  <si>
    <t>C-10622</t>
  </si>
  <si>
    <t>C-10623</t>
  </si>
  <si>
    <t>C-10624</t>
  </si>
  <si>
    <t>C-10625</t>
  </si>
  <si>
    <t>C-10626</t>
  </si>
  <si>
    <t>C-10627</t>
  </si>
  <si>
    <t>C-10628</t>
  </si>
  <si>
    <t>C-10629</t>
  </si>
  <si>
    <t>C-10630</t>
  </si>
  <si>
    <t>C-10631</t>
  </si>
  <si>
    <r>
      <t xml:space="preserve">(868)SAGRADO GRANJAS  </t>
    </r>
    <r>
      <rPr>
        <b/>
        <sz val="12"/>
        <color rgb="FFFF0000"/>
        <rFont val="Calibri"/>
        <family val="2"/>
        <scheme val="minor"/>
      </rPr>
      <t>CANCELADA</t>
    </r>
  </si>
  <si>
    <t>C-10632</t>
  </si>
  <si>
    <t>C-10633</t>
  </si>
  <si>
    <t>C-10634</t>
  </si>
  <si>
    <r>
      <t xml:space="preserve">(113)SAGRADO CORAZON HEROES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</si>
  <si>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cambio x la 10724</t>
  </si>
  <si>
    <t>C-10635</t>
  </si>
  <si>
    <t>C-10636</t>
  </si>
  <si>
    <r>
      <t xml:space="preserve">(144)SAGRADO 14 SUR  </t>
    </r>
    <r>
      <rPr>
        <b/>
        <sz val="12"/>
        <color rgb="FFFF0000"/>
        <rFont val="Calibri"/>
        <family val="2"/>
        <scheme val="minor"/>
      </rPr>
      <t>CANCELADA</t>
    </r>
  </si>
  <si>
    <t>se cambio x la 10722</t>
  </si>
  <si>
    <t>C-10637</t>
  </si>
  <si>
    <t>C-10638</t>
  </si>
  <si>
    <t>C-10639</t>
  </si>
  <si>
    <t>C-10640</t>
  </si>
  <si>
    <t>C-10641</t>
  </si>
  <si>
    <t>C-10642</t>
  </si>
  <si>
    <t>C-10643</t>
  </si>
  <si>
    <t>C-10644</t>
  </si>
  <si>
    <t>C-10645</t>
  </si>
  <si>
    <t>C-10646</t>
  </si>
  <si>
    <t>C-10647</t>
  </si>
  <si>
    <t>C-10648</t>
  </si>
  <si>
    <t>C-10649</t>
  </si>
  <si>
    <t>C-10650</t>
  </si>
  <si>
    <t>C-10651</t>
  </si>
  <si>
    <t>C-10652</t>
  </si>
  <si>
    <t>C-10653</t>
  </si>
  <si>
    <t>C-10654</t>
  </si>
  <si>
    <t>C-10655</t>
  </si>
  <si>
    <t>C-10656</t>
  </si>
  <si>
    <t>C-10657</t>
  </si>
  <si>
    <t>C-10658</t>
  </si>
  <si>
    <t>C-10659</t>
  </si>
  <si>
    <t>C-10660</t>
  </si>
  <si>
    <t>C-10661</t>
  </si>
  <si>
    <t>C-10662</t>
  </si>
  <si>
    <t>C-10663</t>
  </si>
  <si>
    <t>C-10664</t>
  </si>
  <si>
    <t>C-10665</t>
  </si>
  <si>
    <t>C-10666</t>
  </si>
  <si>
    <t>C-10667</t>
  </si>
  <si>
    <t>C-10668</t>
  </si>
  <si>
    <t>C-10669</t>
  </si>
  <si>
    <t>C-10670</t>
  </si>
  <si>
    <t>C-10671</t>
  </si>
  <si>
    <t>C-10672</t>
  </si>
  <si>
    <t>C-10673</t>
  </si>
  <si>
    <t>C-10674</t>
  </si>
  <si>
    <t>C-10675</t>
  </si>
  <si>
    <t>C-10676</t>
  </si>
  <si>
    <t>C-10677</t>
  </si>
  <si>
    <t>C-10678</t>
  </si>
  <si>
    <t>C-10679</t>
  </si>
  <si>
    <t>C-10680</t>
  </si>
  <si>
    <t>C-10681</t>
  </si>
  <si>
    <t>C-10682</t>
  </si>
  <si>
    <t>C-10683</t>
  </si>
  <si>
    <t>C-10684</t>
  </si>
  <si>
    <t>C-10685</t>
  </si>
  <si>
    <t>C-10686</t>
  </si>
  <si>
    <t>C-10687</t>
  </si>
  <si>
    <t>C-10688</t>
  </si>
  <si>
    <t>C-10689</t>
  </si>
  <si>
    <t>C-10690</t>
  </si>
  <si>
    <t>(41)ALBERTO LOPEZ</t>
  </si>
  <si>
    <t>C-10691</t>
  </si>
  <si>
    <t>C-10692</t>
  </si>
  <si>
    <t>C-10693</t>
  </si>
  <si>
    <t>C-10694</t>
  </si>
  <si>
    <t>C-10695</t>
  </si>
  <si>
    <t>C-10696</t>
  </si>
  <si>
    <t>C-10697</t>
  </si>
  <si>
    <t>C-10698</t>
  </si>
  <si>
    <t>C-10699</t>
  </si>
  <si>
    <t>C-10700</t>
  </si>
  <si>
    <t>C-10701</t>
  </si>
  <si>
    <t>C-10702</t>
  </si>
  <si>
    <t>C-10703</t>
  </si>
  <si>
    <t>C-10704</t>
  </si>
  <si>
    <t>C-10705</t>
  </si>
  <si>
    <t>C-10706</t>
  </si>
  <si>
    <t>C-10707</t>
  </si>
  <si>
    <t>C-10708</t>
  </si>
  <si>
    <t>C-10709</t>
  </si>
  <si>
    <t>C-10710</t>
  </si>
  <si>
    <t>C-10711</t>
  </si>
  <si>
    <t>C-10712</t>
  </si>
  <si>
    <t>C-10713</t>
  </si>
  <si>
    <t>C-10714</t>
  </si>
  <si>
    <t>C-10715</t>
  </si>
  <si>
    <t>C-10716</t>
  </si>
  <si>
    <t>C-10717</t>
  </si>
  <si>
    <t>C-10718</t>
  </si>
  <si>
    <t>C-10719</t>
  </si>
  <si>
    <t>C-10720</t>
  </si>
  <si>
    <t>C-10721</t>
  </si>
  <si>
    <t>C-10722</t>
  </si>
  <si>
    <t>C-10723</t>
  </si>
  <si>
    <t>C-10724</t>
  </si>
  <si>
    <t>C-10725</t>
  </si>
  <si>
    <t>C-10726</t>
  </si>
  <si>
    <t>C-10727</t>
  </si>
  <si>
    <t>3-Feb-22--4-Feb-22</t>
  </si>
  <si>
    <t>C-10728</t>
  </si>
  <si>
    <t>C-10729</t>
  </si>
  <si>
    <t>C-10730</t>
  </si>
  <si>
    <t>C-10731</t>
  </si>
  <si>
    <t>C-10732</t>
  </si>
  <si>
    <t>C-10733</t>
  </si>
  <si>
    <t>C-10734</t>
  </si>
  <si>
    <t>C-10735</t>
  </si>
  <si>
    <t>C-10736</t>
  </si>
  <si>
    <t>C-10737</t>
  </si>
  <si>
    <t>C-10738</t>
  </si>
  <si>
    <t>C-10739</t>
  </si>
  <si>
    <t>C-10740</t>
  </si>
  <si>
    <t>C-10741</t>
  </si>
  <si>
    <t>C-10742</t>
  </si>
  <si>
    <t>4-Feb-22--6-Feb-22</t>
  </si>
  <si>
    <t>C-10743</t>
  </si>
  <si>
    <t>C-10744</t>
  </si>
  <si>
    <t>C-10745</t>
  </si>
  <si>
    <t>C-10746</t>
  </si>
  <si>
    <t>C-10747</t>
  </si>
  <si>
    <t>C-10748</t>
  </si>
  <si>
    <t>C-10749</t>
  </si>
  <si>
    <t>C-10750</t>
  </si>
  <si>
    <t>C-10751</t>
  </si>
  <si>
    <t>C-10752</t>
  </si>
  <si>
    <t>C-10753</t>
  </si>
  <si>
    <t>C-10754</t>
  </si>
  <si>
    <t>C-10755</t>
  </si>
  <si>
    <t>C-10756</t>
  </si>
  <si>
    <t>C-10757</t>
  </si>
  <si>
    <t>C-10758</t>
  </si>
  <si>
    <t>C-10759</t>
  </si>
  <si>
    <t>C-10760</t>
  </si>
  <si>
    <t>C-10761</t>
  </si>
  <si>
    <t>C-10762</t>
  </si>
  <si>
    <t>C-10763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</si>
  <si>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</si>
  <si>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t>C-10764</t>
  </si>
  <si>
    <t>C-10765</t>
  </si>
  <si>
    <t>C-10766</t>
  </si>
  <si>
    <t>C-10767</t>
  </si>
  <si>
    <t>C-10768</t>
  </si>
  <si>
    <t>C-10769</t>
  </si>
  <si>
    <t>C-10770</t>
  </si>
  <si>
    <t>C-10771</t>
  </si>
  <si>
    <t>C-10772</t>
  </si>
  <si>
    <t>C-10773</t>
  </si>
  <si>
    <t>C-10774</t>
  </si>
  <si>
    <t>C-10775</t>
  </si>
  <si>
    <t>C-10776</t>
  </si>
  <si>
    <t>C-10777</t>
  </si>
  <si>
    <t>C-10778</t>
  </si>
  <si>
    <t>C-10779</t>
  </si>
  <si>
    <t>C-10780</t>
  </si>
  <si>
    <t>C-10781</t>
  </si>
  <si>
    <t>C-10782</t>
  </si>
  <si>
    <t>C-10783</t>
  </si>
  <si>
    <t>C-10784</t>
  </si>
  <si>
    <t>C-10785</t>
  </si>
  <si>
    <t>C-10786</t>
  </si>
  <si>
    <t>C-10787</t>
  </si>
  <si>
    <t>C-10788</t>
  </si>
  <si>
    <t>C-10789</t>
  </si>
  <si>
    <t>C-10790</t>
  </si>
  <si>
    <t>C-10791</t>
  </si>
  <si>
    <t>C-10792</t>
  </si>
  <si>
    <t>C-10793</t>
  </si>
  <si>
    <t>C-10794</t>
  </si>
  <si>
    <t>C-10795</t>
  </si>
  <si>
    <t>C-10796</t>
  </si>
  <si>
    <t>C-10797</t>
  </si>
  <si>
    <t>C-10798</t>
  </si>
  <si>
    <t>C-10799</t>
  </si>
  <si>
    <t>C-10800</t>
  </si>
  <si>
    <t>C-10801</t>
  </si>
  <si>
    <t>C-10802</t>
  </si>
  <si>
    <t>C-10803</t>
  </si>
  <si>
    <t>C-10804</t>
  </si>
  <si>
    <t>C-10805</t>
  </si>
  <si>
    <t>C-10806</t>
  </si>
  <si>
    <t>C-10807</t>
  </si>
  <si>
    <t>C-10808</t>
  </si>
  <si>
    <t>C-10809</t>
  </si>
  <si>
    <t>C-10810</t>
  </si>
  <si>
    <t>C-10811</t>
  </si>
  <si>
    <t>C-10812</t>
  </si>
  <si>
    <t>C-10813</t>
  </si>
  <si>
    <t>C-10814</t>
  </si>
  <si>
    <t>C-10815</t>
  </si>
  <si>
    <t>C-10816</t>
  </si>
  <si>
    <t>C-10817</t>
  </si>
  <si>
    <t>C-10818</t>
  </si>
  <si>
    <t>C-10819</t>
  </si>
  <si>
    <t>C-10820</t>
  </si>
  <si>
    <t>C-10821</t>
  </si>
  <si>
    <t>C-10822</t>
  </si>
  <si>
    <t>C-10823</t>
  </si>
  <si>
    <t>C-10824</t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</si>
  <si>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>CANCELADA</t>
    </r>
  </si>
  <si>
    <t>C-10825</t>
  </si>
  <si>
    <t>C-10826</t>
  </si>
  <si>
    <t>C-10827</t>
  </si>
  <si>
    <t>C-10828</t>
  </si>
  <si>
    <t>C-10829</t>
  </si>
  <si>
    <t>C-10830</t>
  </si>
  <si>
    <t>C-10831</t>
  </si>
  <si>
    <t>C-10832</t>
  </si>
  <si>
    <t>C-10833</t>
  </si>
  <si>
    <t>C-10834</t>
  </si>
  <si>
    <t>C-10835</t>
  </si>
  <si>
    <t>C-10836</t>
  </si>
  <si>
    <t>C-10837</t>
  </si>
  <si>
    <t>C-10838</t>
  </si>
  <si>
    <t>(115)LUIS HERRERA</t>
  </si>
  <si>
    <t>C-10839</t>
  </si>
  <si>
    <t>C-10840</t>
  </si>
  <si>
    <t>C-10841</t>
  </si>
  <si>
    <t>C-10842</t>
  </si>
  <si>
    <t>C-10843</t>
  </si>
  <si>
    <t>C-10844</t>
  </si>
  <si>
    <t>C-10845</t>
  </si>
  <si>
    <t>C-10846</t>
  </si>
  <si>
    <t>C-10847</t>
  </si>
  <si>
    <t>C-10848</t>
  </si>
  <si>
    <t>C-10849</t>
  </si>
  <si>
    <t>4-Feb-22--5-Feb-22</t>
  </si>
  <si>
    <t>C-10850</t>
  </si>
  <si>
    <t>C-10851</t>
  </si>
  <si>
    <t>C-10852</t>
  </si>
  <si>
    <t>C-10853</t>
  </si>
  <si>
    <t>C-10854</t>
  </si>
  <si>
    <t>C-10855</t>
  </si>
  <si>
    <t>C-10856</t>
  </si>
  <si>
    <t>C-10857</t>
  </si>
  <si>
    <t>C-10858</t>
  </si>
  <si>
    <t>6-Feb-22--7-Feb-22</t>
  </si>
  <si>
    <t>C-10859</t>
  </si>
  <si>
    <t>C-10860</t>
  </si>
  <si>
    <t>C-10861</t>
  </si>
  <si>
    <t>C-10862</t>
  </si>
  <si>
    <t>C-10863</t>
  </si>
  <si>
    <t>C-10864</t>
  </si>
  <si>
    <t>C-10865</t>
  </si>
  <si>
    <t>C-10866</t>
  </si>
  <si>
    <t>C-10867</t>
  </si>
  <si>
    <t>C-10868</t>
  </si>
  <si>
    <t>C-10869</t>
  </si>
  <si>
    <t>C-10870</t>
  </si>
  <si>
    <t>C-10871</t>
  </si>
  <si>
    <t>C-10872</t>
  </si>
  <si>
    <t>C-10873</t>
  </si>
  <si>
    <t>C-10874</t>
  </si>
  <si>
    <t>C-10875</t>
  </si>
  <si>
    <t>C-10876</t>
  </si>
  <si>
    <t>C-10877</t>
  </si>
  <si>
    <t>C-10878</t>
  </si>
  <si>
    <t>C-10879</t>
  </si>
  <si>
    <t>C-10880</t>
  </si>
  <si>
    <t>C-10881</t>
  </si>
  <si>
    <t>C-10882</t>
  </si>
  <si>
    <t>C-10883</t>
  </si>
  <si>
    <t>C-10884</t>
  </si>
  <si>
    <t>C-10885</t>
  </si>
  <si>
    <t>C-10886</t>
  </si>
  <si>
    <t>C-10887</t>
  </si>
  <si>
    <t>C-10888</t>
  </si>
  <si>
    <t>C-10889</t>
  </si>
  <si>
    <t>C-10890</t>
  </si>
  <si>
    <t>C-10891</t>
  </si>
  <si>
    <t>C-10892</t>
  </si>
  <si>
    <t>C-10893</t>
  </si>
  <si>
    <t>C-10894</t>
  </si>
  <si>
    <t>C-10895</t>
  </si>
  <si>
    <t>C-10896</t>
  </si>
  <si>
    <t>11-Feb-22--18-Feb-22</t>
  </si>
  <si>
    <t>C-10897</t>
  </si>
  <si>
    <t>C-10898</t>
  </si>
  <si>
    <t>C-10899</t>
  </si>
  <si>
    <t>C-10900</t>
  </si>
  <si>
    <t>C-10901</t>
  </si>
  <si>
    <t>C-10902</t>
  </si>
  <si>
    <t>C-10903</t>
  </si>
  <si>
    <t>C-10904</t>
  </si>
  <si>
    <t>C-10905</t>
  </si>
  <si>
    <t>(826)LUIS ALBERTO SERRANO</t>
  </si>
  <si>
    <t>C-10906</t>
  </si>
  <si>
    <t>C-10907</t>
  </si>
  <si>
    <t>C-10908</t>
  </si>
  <si>
    <t>C-10909</t>
  </si>
  <si>
    <t>C-10910</t>
  </si>
  <si>
    <t>C-10911</t>
  </si>
  <si>
    <t>C-10912</t>
  </si>
  <si>
    <t>C-10913</t>
  </si>
  <si>
    <t>C-10914</t>
  </si>
  <si>
    <t>C-10915</t>
  </si>
  <si>
    <r>
      <t xml:space="preserve">(415)VIKI   </t>
    </r>
    <r>
      <rPr>
        <b/>
        <sz val="12"/>
        <color rgb="FFFF0000"/>
        <rFont val="Calibri"/>
        <family val="2"/>
        <scheme val="minor"/>
      </rPr>
      <t>CANCELADA</t>
    </r>
  </si>
  <si>
    <t>se sustituyo x la 10918</t>
  </si>
  <si>
    <t>C-10916</t>
  </si>
  <si>
    <t>C-10917</t>
  </si>
  <si>
    <t>C-10918</t>
  </si>
  <si>
    <t>C-10919</t>
  </si>
  <si>
    <t>C-10920</t>
  </si>
  <si>
    <t>C-10921</t>
  </si>
  <si>
    <t>C-10922</t>
  </si>
  <si>
    <t>C-10923</t>
  </si>
  <si>
    <t>C-10924</t>
  </si>
  <si>
    <t>C-10925</t>
  </si>
  <si>
    <t>C-10926</t>
  </si>
  <si>
    <t>C-10927</t>
  </si>
  <si>
    <t>C-10928</t>
  </si>
  <si>
    <t>C-10929</t>
  </si>
  <si>
    <t>C-10930</t>
  </si>
  <si>
    <t>(838)ANTOJITO POBLANO</t>
  </si>
  <si>
    <t>C-10931</t>
  </si>
  <si>
    <t>C-10932</t>
  </si>
  <si>
    <t>C-10933</t>
  </si>
  <si>
    <t>C-10934</t>
  </si>
  <si>
    <t>C-10935</t>
  </si>
  <si>
    <t>C-10936</t>
  </si>
  <si>
    <t>C-10937</t>
  </si>
  <si>
    <t>C-10938</t>
  </si>
  <si>
    <t>C-10939</t>
  </si>
  <si>
    <t>C-10940</t>
  </si>
  <si>
    <t>13-Feb-22--17-Feb-22--22-Feb-22</t>
  </si>
  <si>
    <t>C-10941</t>
  </si>
  <si>
    <t>C-10942</t>
  </si>
  <si>
    <t>C-10943</t>
  </si>
  <si>
    <t>C-10944</t>
  </si>
  <si>
    <t>C-10945</t>
  </si>
  <si>
    <t>C-10946</t>
  </si>
  <si>
    <t>C-10947</t>
  </si>
  <si>
    <t>C-10948</t>
  </si>
  <si>
    <t>C-10949</t>
  </si>
  <si>
    <t>C-10950</t>
  </si>
  <si>
    <t>C-10951</t>
  </si>
  <si>
    <t>C-10952</t>
  </si>
  <si>
    <t>C-10953</t>
  </si>
  <si>
    <t>C-10954</t>
  </si>
  <si>
    <t>(600)MIGUEL RAMIREZ</t>
  </si>
  <si>
    <t>C-10955</t>
  </si>
  <si>
    <t>(72)JUANITA  LEDO</t>
  </si>
  <si>
    <t>C-10956</t>
  </si>
  <si>
    <t>C-10957</t>
  </si>
  <si>
    <t>C-10958</t>
  </si>
  <si>
    <t>C-10959</t>
  </si>
  <si>
    <t>C-10960</t>
  </si>
  <si>
    <t>C-10961</t>
  </si>
  <si>
    <t>C-10962</t>
  </si>
  <si>
    <t>C-10963</t>
  </si>
  <si>
    <t>C-10964</t>
  </si>
  <si>
    <t>C-10965</t>
  </si>
  <si>
    <t>C-10966</t>
  </si>
  <si>
    <t>C-10967</t>
  </si>
  <si>
    <t>C-10968</t>
  </si>
  <si>
    <t>C-10969</t>
  </si>
  <si>
    <t>C-10970</t>
  </si>
  <si>
    <t>C-10971</t>
  </si>
  <si>
    <t>C-10972</t>
  </si>
  <si>
    <t>C-10973</t>
  </si>
  <si>
    <t>C-10974</t>
  </si>
  <si>
    <t>C-10975</t>
  </si>
  <si>
    <t>C-10976</t>
  </si>
  <si>
    <t>C-10977</t>
  </si>
  <si>
    <t>C-10978</t>
  </si>
  <si>
    <t>C-10979</t>
  </si>
  <si>
    <t>C-10980</t>
  </si>
  <si>
    <t>C-10981</t>
  </si>
  <si>
    <t>C-10982</t>
  </si>
  <si>
    <t>C-10983</t>
  </si>
  <si>
    <t>7-Feb-22--8-Feb-22</t>
  </si>
  <si>
    <t>C-10984</t>
  </si>
  <si>
    <t>C-10985</t>
  </si>
  <si>
    <t>C-10986</t>
  </si>
  <si>
    <t>C-10987</t>
  </si>
  <si>
    <t>5-Feb-22--6-Feb-22</t>
  </si>
  <si>
    <t>C-10988</t>
  </si>
  <si>
    <t>C-10989</t>
  </si>
  <si>
    <t>C-10990</t>
  </si>
  <si>
    <t>C-10991</t>
  </si>
  <si>
    <t>C-10992</t>
  </si>
  <si>
    <t>C-10993</t>
  </si>
  <si>
    <t>C-10994</t>
  </si>
  <si>
    <t>C-10995</t>
  </si>
  <si>
    <t>C-10996</t>
  </si>
  <si>
    <t>C-10997</t>
  </si>
  <si>
    <t>C-10998</t>
  </si>
  <si>
    <t>C-10999</t>
  </si>
  <si>
    <t>C-11000</t>
  </si>
  <si>
    <t>C-11001</t>
  </si>
  <si>
    <t>C-11002</t>
  </si>
  <si>
    <t>C-11003</t>
  </si>
  <si>
    <t>C-11004</t>
  </si>
  <si>
    <t>C-11005</t>
  </si>
  <si>
    <t>C-11006</t>
  </si>
  <si>
    <t>C-11007</t>
  </si>
  <si>
    <t>C-11008</t>
  </si>
  <si>
    <t>C-11009</t>
  </si>
  <si>
    <t>C-11010</t>
  </si>
  <si>
    <t>C-11011</t>
  </si>
  <si>
    <t>C-11012</t>
  </si>
  <si>
    <t>C-11013</t>
  </si>
  <si>
    <t>C-11014</t>
  </si>
  <si>
    <t>C-11015</t>
  </si>
  <si>
    <t>C-11016</t>
  </si>
  <si>
    <t>C-11017</t>
  </si>
  <si>
    <t>C-11018</t>
  </si>
  <si>
    <t>C-11019</t>
  </si>
  <si>
    <t>C-11020</t>
  </si>
  <si>
    <t>C-11021</t>
  </si>
  <si>
    <t>C-11022</t>
  </si>
  <si>
    <t>C-11023</t>
  </si>
  <si>
    <t>C-11024</t>
  </si>
  <si>
    <t>C-11025</t>
  </si>
  <si>
    <t>C-11026</t>
  </si>
  <si>
    <t>C-11027</t>
  </si>
  <si>
    <t>C-11028</t>
  </si>
  <si>
    <t>C-11029</t>
  </si>
  <si>
    <t>C-11030</t>
  </si>
  <si>
    <t>C-11031</t>
  </si>
  <si>
    <t>C-11032</t>
  </si>
  <si>
    <t>C-11033</t>
  </si>
  <si>
    <t>C-11034</t>
  </si>
  <si>
    <t>C-11035</t>
  </si>
  <si>
    <t>C-11036</t>
  </si>
  <si>
    <t>C-11037</t>
  </si>
  <si>
    <t>C-11038</t>
  </si>
  <si>
    <t>C-11039</t>
  </si>
  <si>
    <t>C-11040</t>
  </si>
  <si>
    <t>C-11041</t>
  </si>
  <si>
    <t>C-11042</t>
  </si>
  <si>
    <t>C-11043</t>
  </si>
  <si>
    <t>C-11044</t>
  </si>
  <si>
    <t>C-11045</t>
  </si>
  <si>
    <t>C-11046</t>
  </si>
  <si>
    <t>C-11047</t>
  </si>
  <si>
    <t>C-11048</t>
  </si>
  <si>
    <t>C-11049</t>
  </si>
  <si>
    <t>C-11050</t>
  </si>
  <si>
    <t>C-11051</t>
  </si>
  <si>
    <t>C-11052</t>
  </si>
  <si>
    <t>C-11053</t>
  </si>
  <si>
    <t>C-11054</t>
  </si>
  <si>
    <t>(156)JOSE LUIS LUCERO</t>
  </si>
  <si>
    <t>C-11055</t>
  </si>
  <si>
    <t>C-11056</t>
  </si>
  <si>
    <t>C-11057</t>
  </si>
  <si>
    <t>C-11058</t>
  </si>
  <si>
    <t>C-11059</t>
  </si>
  <si>
    <t>C-11060</t>
  </si>
  <si>
    <t>(585)AURORA GALAN</t>
  </si>
  <si>
    <t>C-11061</t>
  </si>
  <si>
    <t>C-11062</t>
  </si>
  <si>
    <t>C-11063</t>
  </si>
  <si>
    <t>C-11064</t>
  </si>
  <si>
    <t>C-11065</t>
  </si>
  <si>
    <t>C-11066</t>
  </si>
  <si>
    <t>C-11067</t>
  </si>
  <si>
    <t>C-11068</t>
  </si>
  <si>
    <t>C-11069</t>
  </si>
  <si>
    <r>
      <t>(556)BRAZILIAN BUFFET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</si>
  <si>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C-11070</t>
  </si>
  <si>
    <t>C-11071</t>
  </si>
  <si>
    <t>C-11072</t>
  </si>
  <si>
    <t>C-11073</t>
  </si>
  <si>
    <t>C-11074</t>
  </si>
  <si>
    <t>C-11075</t>
  </si>
  <si>
    <t>C-11076</t>
  </si>
  <si>
    <t>C-11077</t>
  </si>
  <si>
    <t>C-11078</t>
  </si>
  <si>
    <t>C-11079</t>
  </si>
  <si>
    <t>C-11080</t>
  </si>
  <si>
    <t>C-11081</t>
  </si>
  <si>
    <t>C-11082</t>
  </si>
  <si>
    <t>C-11083</t>
  </si>
  <si>
    <t>C-11084</t>
  </si>
  <si>
    <r>
      <t xml:space="preserve">(710)ERIK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</si>
  <si>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C-11085</t>
  </si>
  <si>
    <t>C-11086</t>
  </si>
  <si>
    <t>C-11087</t>
  </si>
  <si>
    <t>C-11088</t>
  </si>
  <si>
    <t>C-11089</t>
  </si>
  <si>
    <t>C-11090</t>
  </si>
  <si>
    <t>C-11091</t>
  </si>
  <si>
    <t>C-11092</t>
  </si>
  <si>
    <t>C-11093</t>
  </si>
  <si>
    <t>C-11094</t>
  </si>
  <si>
    <t>C-11095</t>
  </si>
  <si>
    <t>C-11096</t>
  </si>
  <si>
    <t>C-11097</t>
  </si>
  <si>
    <t>C-11098</t>
  </si>
  <si>
    <t>C-11099</t>
  </si>
  <si>
    <t>C-11100</t>
  </si>
  <si>
    <t>C-11101</t>
  </si>
  <si>
    <t>C-11102</t>
  </si>
  <si>
    <t>C-11103</t>
  </si>
  <si>
    <t>C-11104</t>
  </si>
  <si>
    <t>C-11105</t>
  </si>
  <si>
    <t>C-11106</t>
  </si>
  <si>
    <t>C-11107</t>
  </si>
  <si>
    <t>C-11108</t>
  </si>
  <si>
    <t>C-11109</t>
  </si>
  <si>
    <t>C-11110</t>
  </si>
  <si>
    <t>C-11111</t>
  </si>
  <si>
    <t>C-11112</t>
  </si>
  <si>
    <t>C-11113</t>
  </si>
  <si>
    <t>C-11114</t>
  </si>
  <si>
    <t>C-11115</t>
  </si>
  <si>
    <t>C-11116</t>
  </si>
  <si>
    <t>C-11117</t>
  </si>
  <si>
    <t>C-11118</t>
  </si>
  <si>
    <t>C-11119</t>
  </si>
  <si>
    <t>C-11120</t>
  </si>
  <si>
    <t>C-11121</t>
  </si>
  <si>
    <t>6-Feb-22--8-Feb-22</t>
  </si>
  <si>
    <t>C-11122</t>
  </si>
  <si>
    <t>C-11123</t>
  </si>
  <si>
    <r>
      <t xml:space="preserve">(23)ALVARO MEZA  </t>
    </r>
    <r>
      <rPr>
        <b/>
        <sz val="12"/>
        <color rgb="FFFF0000"/>
        <rFont val="Calibri"/>
        <family val="2"/>
        <scheme val="minor"/>
      </rPr>
      <t>CANCELADA</t>
    </r>
  </si>
  <si>
    <t>C-11124</t>
  </si>
  <si>
    <t>C-11125</t>
  </si>
  <si>
    <t>C-11126</t>
  </si>
  <si>
    <t>C-11127</t>
  </si>
  <si>
    <t>C-11128</t>
  </si>
  <si>
    <t>C-11129</t>
  </si>
  <si>
    <t>C-11130</t>
  </si>
  <si>
    <t>C-11131</t>
  </si>
  <si>
    <t>C-11132</t>
  </si>
  <si>
    <t>C-11133</t>
  </si>
  <si>
    <t>C-11134</t>
  </si>
  <si>
    <t>C-11135</t>
  </si>
  <si>
    <t>C-11136</t>
  </si>
  <si>
    <t>C-11137</t>
  </si>
  <si>
    <t>C-11138</t>
  </si>
  <si>
    <t>C-11139</t>
  </si>
  <si>
    <t>C-11140</t>
  </si>
  <si>
    <r>
      <t xml:space="preserve">(643)LA PRINCESA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</si>
  <si>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11399</t>
  </si>
  <si>
    <t>C-11141</t>
  </si>
  <si>
    <t>C-11142</t>
  </si>
  <si>
    <t>8-Feb-22--9-Feb-22</t>
  </si>
  <si>
    <t>C-11143</t>
  </si>
  <si>
    <t>C-11144</t>
  </si>
  <si>
    <t>C-11145</t>
  </si>
  <si>
    <t>C-11146</t>
  </si>
  <si>
    <t>C-11147</t>
  </si>
  <si>
    <t>C-11148</t>
  </si>
  <si>
    <t>C-11149</t>
  </si>
  <si>
    <t>C-11150</t>
  </si>
  <si>
    <t>C-11151</t>
  </si>
  <si>
    <t>C-11152</t>
  </si>
  <si>
    <t>C-11153</t>
  </si>
  <si>
    <t>C-11154</t>
  </si>
  <si>
    <t>C-11155</t>
  </si>
  <si>
    <t>C-11156</t>
  </si>
  <si>
    <t>C-11157</t>
  </si>
  <si>
    <t>C-11158</t>
  </si>
  <si>
    <t>C-11159</t>
  </si>
  <si>
    <t>C-11160</t>
  </si>
  <si>
    <t>C-11161</t>
  </si>
  <si>
    <t>C-11162</t>
  </si>
  <si>
    <t>C-11163</t>
  </si>
  <si>
    <t>C-11164</t>
  </si>
  <si>
    <t>C-11165</t>
  </si>
  <si>
    <t>C-11166</t>
  </si>
  <si>
    <t>C-11167</t>
  </si>
  <si>
    <t>C-11168</t>
  </si>
  <si>
    <t>C-11169</t>
  </si>
  <si>
    <t>C-11170</t>
  </si>
  <si>
    <t>C-11171</t>
  </si>
  <si>
    <t>C-11172</t>
  </si>
  <si>
    <t>C-11173</t>
  </si>
  <si>
    <t>C-11174</t>
  </si>
  <si>
    <t>C-11175</t>
  </si>
  <si>
    <t>C-11176</t>
  </si>
  <si>
    <t>C-11177</t>
  </si>
  <si>
    <t>C-11178</t>
  </si>
  <si>
    <t>C-11179</t>
  </si>
  <si>
    <t>C-11180</t>
  </si>
  <si>
    <t>C-11181</t>
  </si>
  <si>
    <t>C-11182</t>
  </si>
  <si>
    <t>C-11183</t>
  </si>
  <si>
    <t>C-11184</t>
  </si>
  <si>
    <t>C-11185</t>
  </si>
  <si>
    <t>C-11186</t>
  </si>
  <si>
    <t>C-11187</t>
  </si>
  <si>
    <t>C-11188</t>
  </si>
  <si>
    <t>C-11189</t>
  </si>
  <si>
    <t>(688)FINCA  REAL</t>
  </si>
  <si>
    <t>C-11190</t>
  </si>
  <si>
    <t>C-11191</t>
  </si>
  <si>
    <t>C-11192</t>
  </si>
  <si>
    <t>C-11193</t>
  </si>
  <si>
    <t>C-11194</t>
  </si>
  <si>
    <t>C-11195</t>
  </si>
  <si>
    <t>C-11196</t>
  </si>
  <si>
    <t>C-11197</t>
  </si>
  <si>
    <t>C-11198</t>
  </si>
  <si>
    <t>C-11199</t>
  </si>
  <si>
    <t>C-11200</t>
  </si>
  <si>
    <t>C-11201</t>
  </si>
  <si>
    <t>C-11202</t>
  </si>
  <si>
    <t>C-11203</t>
  </si>
  <si>
    <t>C-11204</t>
  </si>
  <si>
    <t>C-11205</t>
  </si>
  <si>
    <t>C-11206</t>
  </si>
  <si>
    <t>C-11207</t>
  </si>
  <si>
    <t>C-11208</t>
  </si>
  <si>
    <t>C-11209</t>
  </si>
  <si>
    <t>C-11210</t>
  </si>
  <si>
    <t>C-11211</t>
  </si>
  <si>
    <t>C-11212</t>
  </si>
  <si>
    <t>C-11213</t>
  </si>
  <si>
    <t>C-11214</t>
  </si>
  <si>
    <t>C-11215</t>
  </si>
  <si>
    <t>C-11216</t>
  </si>
  <si>
    <r>
      <t xml:space="preserve">(225)ABASTOS DE 4 CARNES SA DE CV SUC. HERRADURA  </t>
    </r>
    <r>
      <rPr>
        <b/>
        <sz val="12"/>
        <color rgb="FFFF0000"/>
        <rFont val="Calibri"/>
        <family val="2"/>
        <scheme val="minor"/>
      </rPr>
      <t>CANCELADA</t>
    </r>
  </si>
  <si>
    <t>se sustituyo x la 11219</t>
  </si>
  <si>
    <t>C-11217</t>
  </si>
  <si>
    <t>C-11218</t>
  </si>
  <si>
    <t>C-11219</t>
  </si>
  <si>
    <t>C-11220</t>
  </si>
  <si>
    <t>C-11221</t>
  </si>
  <si>
    <t>C-11222</t>
  </si>
  <si>
    <t>C-11223</t>
  </si>
  <si>
    <r>
      <t xml:space="preserve">(585)AURORA GALAN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</si>
  <si>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C-11224</t>
  </si>
  <si>
    <t>C-11225</t>
  </si>
  <si>
    <t>C-11226</t>
  </si>
  <si>
    <t>C-11227</t>
  </si>
  <si>
    <t>C-11228</t>
  </si>
  <si>
    <t>C-11229</t>
  </si>
  <si>
    <r>
      <t xml:space="preserve">(136)RICARDO DELEITA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</si>
  <si>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C-11230</t>
  </si>
  <si>
    <t>C-11231</t>
  </si>
  <si>
    <t>C-11232</t>
  </si>
  <si>
    <t>C-11233</t>
  </si>
  <si>
    <t>C-11234</t>
  </si>
  <si>
    <t>C-11235</t>
  </si>
  <si>
    <t>C-11236</t>
  </si>
  <si>
    <t>C-11237</t>
  </si>
  <si>
    <t>C-11238</t>
  </si>
  <si>
    <t>C-11239</t>
  </si>
  <si>
    <t>C-11240</t>
  </si>
  <si>
    <t>C-11241</t>
  </si>
  <si>
    <t>C-11242</t>
  </si>
  <si>
    <t>C-11243</t>
  </si>
  <si>
    <t>C-11244</t>
  </si>
  <si>
    <t>C-11245</t>
  </si>
  <si>
    <t>C-11246</t>
  </si>
  <si>
    <t>C-11247</t>
  </si>
  <si>
    <t>C-11248</t>
  </si>
  <si>
    <t>C-11249</t>
  </si>
  <si>
    <t>C-11250</t>
  </si>
  <si>
    <t>C-11251</t>
  </si>
  <si>
    <t>C-11252</t>
  </si>
  <si>
    <r>
      <t>(204)ABASTO DE 4 CARNES SUC.  ZAVALETA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</si>
  <si>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C-11253</t>
  </si>
  <si>
    <t>C-11254</t>
  </si>
  <si>
    <t>C-11255</t>
  </si>
  <si>
    <t>C-11256</t>
  </si>
  <si>
    <t>C-11257</t>
  </si>
  <si>
    <t>C-11258</t>
  </si>
  <si>
    <t>C-11259</t>
  </si>
  <si>
    <t>C-11260</t>
  </si>
  <si>
    <t>C-11261</t>
  </si>
  <si>
    <t>C-11262</t>
  </si>
  <si>
    <t>C-11263</t>
  </si>
  <si>
    <t>C-11264</t>
  </si>
  <si>
    <t>C-11265</t>
  </si>
  <si>
    <t>C-11266</t>
  </si>
  <si>
    <t>C-11267</t>
  </si>
  <si>
    <t>C-11268</t>
  </si>
  <si>
    <t>C-11269</t>
  </si>
  <si>
    <t>C-11270</t>
  </si>
  <si>
    <t>C-11271</t>
  </si>
  <si>
    <t>C-11272</t>
  </si>
  <si>
    <t>C-11273</t>
  </si>
  <si>
    <t>C-11274</t>
  </si>
  <si>
    <t>C-11275</t>
  </si>
  <si>
    <t>C-11276</t>
  </si>
  <si>
    <t>C-11277</t>
  </si>
  <si>
    <t>C-11278</t>
  </si>
  <si>
    <t>C-11279</t>
  </si>
  <si>
    <t>C-11280</t>
  </si>
  <si>
    <t>C-11281</t>
  </si>
  <si>
    <t>C-11282</t>
  </si>
  <si>
    <t>C-11283</t>
  </si>
  <si>
    <t>C-11284</t>
  </si>
  <si>
    <t>C-11285</t>
  </si>
  <si>
    <t>C-11286</t>
  </si>
  <si>
    <t>C-11287</t>
  </si>
  <si>
    <t>C-11288</t>
  </si>
  <si>
    <t>C-11289</t>
  </si>
  <si>
    <t>C-11290</t>
  </si>
  <si>
    <t>C-11291</t>
  </si>
  <si>
    <t>C-11292</t>
  </si>
  <si>
    <t>C-11293</t>
  </si>
  <si>
    <t>C-11294</t>
  </si>
  <si>
    <t>C-11295</t>
  </si>
  <si>
    <t>10-Feb-22--11-Feb-22--12-Feb-22</t>
  </si>
  <si>
    <t>C-11296</t>
  </si>
  <si>
    <t>C-11297</t>
  </si>
  <si>
    <t>C-11298</t>
  </si>
  <si>
    <t>8-Feb-22--10-Feb-22</t>
  </si>
  <si>
    <t>C-11299</t>
  </si>
  <si>
    <t>C-11300</t>
  </si>
  <si>
    <t>C-11301</t>
  </si>
  <si>
    <t>C-11302</t>
  </si>
  <si>
    <t>C-11303</t>
  </si>
  <si>
    <t>C-11304</t>
  </si>
  <si>
    <t>C-11305</t>
  </si>
  <si>
    <t>C-11306</t>
  </si>
  <si>
    <t>C-11307</t>
  </si>
  <si>
    <t>C-11308</t>
  </si>
  <si>
    <t>C-11309</t>
  </si>
  <si>
    <t>C-11310</t>
  </si>
  <si>
    <t>C-11311</t>
  </si>
  <si>
    <t>C-11312</t>
  </si>
  <si>
    <t>C-11313</t>
  </si>
  <si>
    <t>C-11314</t>
  </si>
  <si>
    <t>7-Feb-22--9-Feb-22</t>
  </si>
  <si>
    <t>C-11315</t>
  </si>
  <si>
    <t>C-11316</t>
  </si>
  <si>
    <t>8-Feb-22--11-Feb-22</t>
  </si>
  <si>
    <t>C-11317</t>
  </si>
  <si>
    <t>C-11318</t>
  </si>
  <si>
    <t>C-11319</t>
  </si>
  <si>
    <t>C-11320</t>
  </si>
  <si>
    <t>C-11321</t>
  </si>
  <si>
    <t>C-11322</t>
  </si>
  <si>
    <t>C-11323</t>
  </si>
  <si>
    <t>C-11324</t>
  </si>
  <si>
    <t>C-11325</t>
  </si>
  <si>
    <t>C-11326</t>
  </si>
  <si>
    <t>C-11327</t>
  </si>
  <si>
    <t>C-11328</t>
  </si>
  <si>
    <t>C-11329</t>
  </si>
  <si>
    <t>C-11330</t>
  </si>
  <si>
    <t>C-11331</t>
  </si>
  <si>
    <t>C-11332</t>
  </si>
  <si>
    <t>C-11333</t>
  </si>
  <si>
    <t>C-11334</t>
  </si>
  <si>
    <t>C-11335</t>
  </si>
  <si>
    <t>C-11336</t>
  </si>
  <si>
    <t>C-11337</t>
  </si>
  <si>
    <t>C-11338</t>
  </si>
  <si>
    <t>C-11339</t>
  </si>
  <si>
    <t>C-11340</t>
  </si>
  <si>
    <t>C-11341</t>
  </si>
  <si>
    <t>C-11342</t>
  </si>
  <si>
    <t>C-11343</t>
  </si>
  <si>
    <t>C-11344</t>
  </si>
  <si>
    <t>C-11345</t>
  </si>
  <si>
    <t>C-11346</t>
  </si>
  <si>
    <t>C-11347</t>
  </si>
  <si>
    <t>C-11348</t>
  </si>
  <si>
    <t>C-11349</t>
  </si>
  <si>
    <t>C-11350</t>
  </si>
  <si>
    <t>C-11351</t>
  </si>
  <si>
    <t>C-11352</t>
  </si>
  <si>
    <t>C-11353</t>
  </si>
  <si>
    <t>C-11354</t>
  </si>
  <si>
    <t>C-11355</t>
  </si>
  <si>
    <t>C-11356</t>
  </si>
  <si>
    <t>C-11357</t>
  </si>
  <si>
    <t>C-11358</t>
  </si>
  <si>
    <t>C-11359</t>
  </si>
  <si>
    <t>C-11360</t>
  </si>
  <si>
    <t>C-11361</t>
  </si>
  <si>
    <t>C-11362</t>
  </si>
  <si>
    <t>C-11363</t>
  </si>
  <si>
    <t>C-11364</t>
  </si>
  <si>
    <t>C-11365</t>
  </si>
  <si>
    <t>C-11366</t>
  </si>
  <si>
    <t>C-11367</t>
  </si>
  <si>
    <t>C-11368</t>
  </si>
  <si>
    <t>C-11369</t>
  </si>
  <si>
    <t>C-11370</t>
  </si>
  <si>
    <t>C-11371</t>
  </si>
  <si>
    <t>C-11372</t>
  </si>
  <si>
    <t>C-11373</t>
  </si>
  <si>
    <t>C-11374</t>
  </si>
  <si>
    <t>07/02/2022</t>
  </si>
  <si>
    <t>C-11375</t>
  </si>
  <si>
    <t>C-11376</t>
  </si>
  <si>
    <t>C-11377</t>
  </si>
  <si>
    <t>C-11378</t>
  </si>
  <si>
    <t>C-11379</t>
  </si>
  <si>
    <t>C-11380</t>
  </si>
  <si>
    <t>C-11381</t>
  </si>
  <si>
    <t>C-11382</t>
  </si>
  <si>
    <t>C-11383</t>
  </si>
  <si>
    <t>C-11384</t>
  </si>
  <si>
    <t>C-11385</t>
  </si>
  <si>
    <t>C-11386</t>
  </si>
  <si>
    <r>
      <t xml:space="preserve">(660)JOSE JUQUILA  </t>
    </r>
    <r>
      <rPr>
        <b/>
        <sz val="12"/>
        <color rgb="FFFF0000"/>
        <rFont val="Calibri"/>
        <family val="2"/>
        <scheme val="minor"/>
      </rPr>
      <t>CANCELADA</t>
    </r>
  </si>
  <si>
    <t>C-11387</t>
  </si>
  <si>
    <t>C-11388</t>
  </si>
  <si>
    <t>C-11389</t>
  </si>
  <si>
    <t>C-11390</t>
  </si>
  <si>
    <t>C-11391</t>
  </si>
  <si>
    <t>C-11392</t>
  </si>
  <si>
    <t>C-11393</t>
  </si>
  <si>
    <t>C-11394</t>
  </si>
  <si>
    <t>C-11395</t>
  </si>
  <si>
    <t>C-11396</t>
  </si>
  <si>
    <t>C-11397</t>
  </si>
  <si>
    <t>(267)ULISES</t>
  </si>
  <si>
    <t>C-11398</t>
  </si>
  <si>
    <t>C-11399</t>
  </si>
  <si>
    <t>C-11400</t>
  </si>
  <si>
    <t>C-11401</t>
  </si>
  <si>
    <t>C-11402</t>
  </si>
  <si>
    <t>C-11403</t>
  </si>
  <si>
    <t>C-11404</t>
  </si>
  <si>
    <t>C-11405</t>
  </si>
  <si>
    <t>(517)JESUS POTRERO</t>
  </si>
  <si>
    <t>C-11406</t>
  </si>
  <si>
    <t>14-Feb-22--16-Feb-22</t>
  </si>
  <si>
    <t>C-11407</t>
  </si>
  <si>
    <t>C-11408</t>
  </si>
  <si>
    <t>C-11409</t>
  </si>
  <si>
    <t>C-11410</t>
  </si>
  <si>
    <t>C-11411</t>
  </si>
  <si>
    <t>C-11412</t>
  </si>
  <si>
    <t>C-11413</t>
  </si>
  <si>
    <t>C-11414</t>
  </si>
  <si>
    <t>C-11415</t>
  </si>
  <si>
    <t>C-11416</t>
  </si>
  <si>
    <t>C-11417</t>
  </si>
  <si>
    <t>C-11418</t>
  </si>
  <si>
    <t>C-11419</t>
  </si>
  <si>
    <t>C-11420</t>
  </si>
  <si>
    <t>C-11421</t>
  </si>
  <si>
    <t>C-11422</t>
  </si>
  <si>
    <t>C-11423</t>
  </si>
  <si>
    <t>C-11424</t>
  </si>
  <si>
    <t>(313)ISMAEL MACHORRO</t>
  </si>
  <si>
    <t>C-11425</t>
  </si>
  <si>
    <t>C-11426</t>
  </si>
  <si>
    <t>C-11427</t>
  </si>
  <si>
    <t>C-11428</t>
  </si>
  <si>
    <t>C-11429</t>
  </si>
  <si>
    <t>C-11430</t>
  </si>
  <si>
    <t>C-11431</t>
  </si>
  <si>
    <t>C-11432</t>
  </si>
  <si>
    <t>C-11433</t>
  </si>
  <si>
    <t>C-11434</t>
  </si>
  <si>
    <t>C-11435</t>
  </si>
  <si>
    <t>C-11436</t>
  </si>
  <si>
    <t>C-11437</t>
  </si>
  <si>
    <t>C-11438</t>
  </si>
  <si>
    <t>C-11439</t>
  </si>
  <si>
    <t>C-11440</t>
  </si>
  <si>
    <t>C-11441</t>
  </si>
  <si>
    <t>C-11442</t>
  </si>
  <si>
    <t>C-11443</t>
  </si>
  <si>
    <t>C-11444</t>
  </si>
  <si>
    <t>C-11445</t>
  </si>
  <si>
    <t>C-11446</t>
  </si>
  <si>
    <t>C-11447</t>
  </si>
  <si>
    <t>C-11448</t>
  </si>
  <si>
    <t>C-11449</t>
  </si>
  <si>
    <t>C-11450</t>
  </si>
  <si>
    <t>C-11451</t>
  </si>
  <si>
    <t>C-11452</t>
  </si>
  <si>
    <t>C-11453</t>
  </si>
  <si>
    <t>C-11454</t>
  </si>
  <si>
    <t>C-11455</t>
  </si>
  <si>
    <t>C-11456</t>
  </si>
  <si>
    <t>C-11457</t>
  </si>
  <si>
    <t>C-11458</t>
  </si>
  <si>
    <t>C-11459</t>
  </si>
  <si>
    <t>C-11460</t>
  </si>
  <si>
    <t>C-11461</t>
  </si>
  <si>
    <t>C-11462</t>
  </si>
  <si>
    <t>C-11463</t>
  </si>
  <si>
    <t>C-11464</t>
  </si>
  <si>
    <t>C-11465</t>
  </si>
  <si>
    <t>C-11466</t>
  </si>
  <si>
    <t>C-11467</t>
  </si>
  <si>
    <r>
      <t xml:space="preserve">(556)BRAZILIAN BUFFET  </t>
    </r>
    <r>
      <rPr>
        <b/>
        <sz val="12"/>
        <color rgb="FFFF0000"/>
        <rFont val="Calibri"/>
        <family val="2"/>
        <scheme val="minor"/>
      </rPr>
      <t>CANCELADA</t>
    </r>
  </si>
  <si>
    <t>se sustituyo x la 11469</t>
  </si>
  <si>
    <t>C-11468</t>
  </si>
  <si>
    <t>C-11469</t>
  </si>
  <si>
    <t>C-11470</t>
  </si>
  <si>
    <t>C-11471</t>
  </si>
  <si>
    <t>C-11472</t>
  </si>
  <si>
    <t>C-11473</t>
  </si>
  <si>
    <t>C-11474</t>
  </si>
  <si>
    <t>C-11475</t>
  </si>
  <si>
    <t>C-11476</t>
  </si>
  <si>
    <t>C-11477</t>
  </si>
  <si>
    <t>C-11478</t>
  </si>
  <si>
    <t>C-11479</t>
  </si>
  <si>
    <t>C-11480</t>
  </si>
  <si>
    <t>C-11481</t>
  </si>
  <si>
    <t>C-11482</t>
  </si>
  <si>
    <t>C-11483</t>
  </si>
  <si>
    <t>C-11484</t>
  </si>
  <si>
    <t>C-11485</t>
  </si>
  <si>
    <t>C-11486</t>
  </si>
  <si>
    <t>C-11487</t>
  </si>
  <si>
    <t>C-11488</t>
  </si>
  <si>
    <t>C-11489</t>
  </si>
  <si>
    <t>C-11490</t>
  </si>
  <si>
    <t>C-11491</t>
  </si>
  <si>
    <t>C-11492</t>
  </si>
  <si>
    <t>C-11493</t>
  </si>
  <si>
    <t>C-11494</t>
  </si>
  <si>
    <t>C-11495</t>
  </si>
  <si>
    <t>C-11496</t>
  </si>
  <si>
    <t>C-11497</t>
  </si>
  <si>
    <t>C-11498</t>
  </si>
  <si>
    <t>C-11499</t>
  </si>
  <si>
    <t>C-11500</t>
  </si>
  <si>
    <t>C-11501</t>
  </si>
  <si>
    <t>C-11502</t>
  </si>
  <si>
    <t>C-11503</t>
  </si>
  <si>
    <t>C-11504</t>
  </si>
  <si>
    <t>C-11505</t>
  </si>
  <si>
    <t>C-11506</t>
  </si>
  <si>
    <t>C-11507</t>
  </si>
  <si>
    <t>C-11508</t>
  </si>
  <si>
    <r>
      <t xml:space="preserve">(80)CAMPRA  </t>
    </r>
    <r>
      <rPr>
        <b/>
        <sz val="12"/>
        <color rgb="FFFF0000"/>
        <rFont val="Calibri"/>
        <family val="2"/>
        <scheme val="minor"/>
      </rPr>
      <t>CANCELADA</t>
    </r>
  </si>
  <si>
    <t>se sustituyo x la 11509</t>
  </si>
  <si>
    <t>C-11509</t>
  </si>
  <si>
    <t>C-11510</t>
  </si>
  <si>
    <t>C-11511</t>
  </si>
  <si>
    <t>C-11512</t>
  </si>
  <si>
    <t>C-11513</t>
  </si>
  <si>
    <t>C-11514</t>
  </si>
  <si>
    <t>C-11515</t>
  </si>
  <si>
    <t>C-11516</t>
  </si>
  <si>
    <t>C-11517</t>
  </si>
  <si>
    <t>C-11518</t>
  </si>
  <si>
    <t>C-11519</t>
  </si>
  <si>
    <t>C-11520</t>
  </si>
  <si>
    <t>C-11521</t>
  </si>
  <si>
    <t>C-11522</t>
  </si>
  <si>
    <t>C-11523</t>
  </si>
  <si>
    <t>C-11524</t>
  </si>
  <si>
    <t>C-11525</t>
  </si>
  <si>
    <t>C-11526</t>
  </si>
  <si>
    <t>C-11527</t>
  </si>
  <si>
    <t>C-11528</t>
  </si>
  <si>
    <t>C-11529</t>
  </si>
  <si>
    <t>C-11530</t>
  </si>
  <si>
    <t>C-11531</t>
  </si>
  <si>
    <t>C-11532</t>
  </si>
  <si>
    <t>C-11533</t>
  </si>
  <si>
    <t>C-11534</t>
  </si>
  <si>
    <t>C-11535</t>
  </si>
  <si>
    <t>C-11536</t>
  </si>
  <si>
    <t>C-11537</t>
  </si>
  <si>
    <t>C-11538</t>
  </si>
  <si>
    <t>C-11539</t>
  </si>
  <si>
    <t>C-11540</t>
  </si>
  <si>
    <t>C-11541</t>
  </si>
  <si>
    <t>C-11542</t>
  </si>
  <si>
    <t>C-11543</t>
  </si>
  <si>
    <t>C-11544</t>
  </si>
  <si>
    <t>C-11545</t>
  </si>
  <si>
    <t>C-11546</t>
  </si>
  <si>
    <t>C-11547</t>
  </si>
  <si>
    <t>(251)CARLOS  PEREZ</t>
  </si>
  <si>
    <t>C-11548</t>
  </si>
  <si>
    <t>C-11549</t>
  </si>
  <si>
    <t>C-11550</t>
  </si>
  <si>
    <t>C-11551</t>
  </si>
  <si>
    <t>C-11552</t>
  </si>
  <si>
    <t>C-11553</t>
  </si>
  <si>
    <t>C-11554</t>
  </si>
  <si>
    <t>C-11555</t>
  </si>
  <si>
    <t>C-11556</t>
  </si>
  <si>
    <t>C-11557</t>
  </si>
  <si>
    <t>C-11558</t>
  </si>
  <si>
    <t>C-11559</t>
  </si>
  <si>
    <t>C-11560</t>
  </si>
  <si>
    <t>C-11561</t>
  </si>
  <si>
    <t>C-11562</t>
  </si>
  <si>
    <t>C-11563</t>
  </si>
  <si>
    <t>C-11564</t>
  </si>
  <si>
    <t>C-11565</t>
  </si>
  <si>
    <t>C-11566</t>
  </si>
  <si>
    <t>C-11567</t>
  </si>
  <si>
    <t>C-11568</t>
  </si>
  <si>
    <t>C-11569</t>
  </si>
  <si>
    <t>C-11570</t>
  </si>
  <si>
    <t>C-11571</t>
  </si>
  <si>
    <t>C-11572</t>
  </si>
  <si>
    <t>C-11573</t>
  </si>
  <si>
    <t>C-11574</t>
  </si>
  <si>
    <t>C-11575</t>
  </si>
  <si>
    <t>C-11576</t>
  </si>
  <si>
    <t>C-11577</t>
  </si>
  <si>
    <t>C-11578</t>
  </si>
  <si>
    <t>C-11579</t>
  </si>
  <si>
    <t>C-11580</t>
  </si>
  <si>
    <t>C-11581</t>
  </si>
  <si>
    <t>C-11582</t>
  </si>
  <si>
    <t>C-11583</t>
  </si>
  <si>
    <t>C-11584</t>
  </si>
  <si>
    <t>C-11585</t>
  </si>
  <si>
    <t>C-11586</t>
  </si>
  <si>
    <t>C-11587</t>
  </si>
  <si>
    <t>C-11588</t>
  </si>
  <si>
    <t>C-11589</t>
  </si>
  <si>
    <t>C-11590</t>
  </si>
  <si>
    <t>C-11591</t>
  </si>
  <si>
    <t>C-11592</t>
  </si>
  <si>
    <t>C-11593</t>
  </si>
  <si>
    <t>C-11594</t>
  </si>
  <si>
    <t>C-11595</t>
  </si>
  <si>
    <t>C-11596</t>
  </si>
  <si>
    <t>C-11597</t>
  </si>
  <si>
    <t>C-11598</t>
  </si>
  <si>
    <t>C-11599</t>
  </si>
  <si>
    <t>C-11600</t>
  </si>
  <si>
    <t>C-11601</t>
  </si>
  <si>
    <t>C-11602</t>
  </si>
  <si>
    <r>
      <t xml:space="preserve">(208)SUPER DE LAS LOMAS VITORINO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</si>
  <si>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C-11603</t>
  </si>
  <si>
    <t>C-11604</t>
  </si>
  <si>
    <t>C-11605</t>
  </si>
  <si>
    <t>C-11606</t>
  </si>
  <si>
    <t>C-11607</t>
  </si>
  <si>
    <t>C-11608</t>
  </si>
  <si>
    <t>C-11609</t>
  </si>
  <si>
    <t>C-11610</t>
  </si>
  <si>
    <t>C-11611</t>
  </si>
  <si>
    <t>C-11612</t>
  </si>
  <si>
    <t>C-11613</t>
  </si>
  <si>
    <t>C-11614</t>
  </si>
  <si>
    <t>C-11615</t>
  </si>
  <si>
    <t>C-11616</t>
  </si>
  <si>
    <t>C-11617</t>
  </si>
  <si>
    <t>C-11618</t>
  </si>
  <si>
    <t>C-11619</t>
  </si>
  <si>
    <r>
      <t>(637)COYOTE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</si>
  <si>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11620</t>
  </si>
  <si>
    <t>C-11620</t>
  </si>
  <si>
    <t>C-11621</t>
  </si>
  <si>
    <t>C-11622</t>
  </si>
  <si>
    <t>C-11623</t>
  </si>
  <si>
    <t>C-11624</t>
  </si>
  <si>
    <t>C-11625</t>
  </si>
  <si>
    <t>C-11626</t>
  </si>
  <si>
    <t>C-11627</t>
  </si>
  <si>
    <t>se sustituyo x la 11628</t>
  </si>
  <si>
    <t>C-11628</t>
  </si>
  <si>
    <t>C-11629</t>
  </si>
  <si>
    <t>C-11630</t>
  </si>
  <si>
    <t>C-11631</t>
  </si>
  <si>
    <t>C-11632</t>
  </si>
  <si>
    <t>C-11633</t>
  </si>
  <si>
    <t>C-11634</t>
  </si>
  <si>
    <t>C-11635</t>
  </si>
  <si>
    <t>C-11636</t>
  </si>
  <si>
    <t>C-11637</t>
  </si>
  <si>
    <t>C-11638</t>
  </si>
  <si>
    <t>C-11639</t>
  </si>
  <si>
    <t>C-11640</t>
  </si>
  <si>
    <t>C-11641</t>
  </si>
  <si>
    <t>C-11642</t>
  </si>
  <si>
    <t>C-11643</t>
  </si>
  <si>
    <t>C-11644</t>
  </si>
  <si>
    <t>C-11645</t>
  </si>
  <si>
    <t>C-11646</t>
  </si>
  <si>
    <t>C-11647</t>
  </si>
  <si>
    <t>C-11648</t>
  </si>
  <si>
    <t>C-11649</t>
  </si>
  <si>
    <t>C-11650</t>
  </si>
  <si>
    <t>C-11651</t>
  </si>
  <si>
    <t>C-11652</t>
  </si>
  <si>
    <t>C-11653</t>
  </si>
  <si>
    <t>C-11654</t>
  </si>
  <si>
    <t>C-11655</t>
  </si>
  <si>
    <t>C-11656</t>
  </si>
  <si>
    <t>C-11657</t>
  </si>
  <si>
    <t>C-11658</t>
  </si>
  <si>
    <t>C-11659</t>
  </si>
  <si>
    <t>C-11660</t>
  </si>
  <si>
    <t>C-11661</t>
  </si>
  <si>
    <t>11-Feb-22--12-Feb-22</t>
  </si>
  <si>
    <t>C-11662</t>
  </si>
  <si>
    <t>C-11663</t>
  </si>
  <si>
    <t>C-11664</t>
  </si>
  <si>
    <t>C-11665</t>
  </si>
  <si>
    <t>C-11666</t>
  </si>
  <si>
    <t>C-11667</t>
  </si>
  <si>
    <t>C-11668</t>
  </si>
  <si>
    <t>C-11669</t>
  </si>
  <si>
    <t>C-11670</t>
  </si>
  <si>
    <t>13-Feb-22--15-Feb-22</t>
  </si>
  <si>
    <t>C-11671</t>
  </si>
  <si>
    <t>C-11672</t>
  </si>
  <si>
    <t>C-11673</t>
  </si>
  <si>
    <t>C-11674</t>
  </si>
  <si>
    <t>C-11675</t>
  </si>
  <si>
    <t>C-11676</t>
  </si>
  <si>
    <t>C-11677</t>
  </si>
  <si>
    <t>C-11678</t>
  </si>
  <si>
    <t>C-11679</t>
  </si>
  <si>
    <t>C-11680</t>
  </si>
  <si>
    <t>C-11681</t>
  </si>
  <si>
    <t>C-11682</t>
  </si>
  <si>
    <t>C-11683</t>
  </si>
  <si>
    <t>C-11684</t>
  </si>
  <si>
    <t>C-11685</t>
  </si>
  <si>
    <t>C-11686</t>
  </si>
  <si>
    <t>C-11687</t>
  </si>
  <si>
    <t>C-11688</t>
  </si>
  <si>
    <t>C-11689</t>
  </si>
  <si>
    <t>C-11690</t>
  </si>
  <si>
    <t>C-11691</t>
  </si>
  <si>
    <t>C-11692</t>
  </si>
  <si>
    <t>C-11693</t>
  </si>
  <si>
    <t>C-11694</t>
  </si>
  <si>
    <t>C-11695</t>
  </si>
  <si>
    <t>C-11696</t>
  </si>
  <si>
    <t>C-11697</t>
  </si>
  <si>
    <t>C-11698</t>
  </si>
  <si>
    <t>C-11699</t>
  </si>
  <si>
    <t>C-11700</t>
  </si>
  <si>
    <t>C-11701</t>
  </si>
  <si>
    <t>C-11702</t>
  </si>
  <si>
    <t>/  /</t>
  </si>
  <si>
    <t>EN CREDITO</t>
  </si>
  <si>
    <t>C-11703</t>
  </si>
  <si>
    <t>C-11704</t>
  </si>
  <si>
    <t>C-11705</t>
  </si>
  <si>
    <t>C-11706</t>
  </si>
  <si>
    <t>C-11707</t>
  </si>
  <si>
    <t>C-11708</t>
  </si>
  <si>
    <t>C-11709</t>
  </si>
  <si>
    <t>C-11710</t>
  </si>
  <si>
    <t>C-11711</t>
  </si>
  <si>
    <t>C-11712</t>
  </si>
  <si>
    <t>C-11713</t>
  </si>
  <si>
    <t>C-11714</t>
  </si>
  <si>
    <t>C-11715</t>
  </si>
  <si>
    <t>C-11716</t>
  </si>
  <si>
    <t>C-11717</t>
  </si>
  <si>
    <t>C-11718</t>
  </si>
  <si>
    <t>C-11719</t>
  </si>
  <si>
    <t>C-11720</t>
  </si>
  <si>
    <t>C-11721</t>
  </si>
  <si>
    <t>C-11722</t>
  </si>
  <si>
    <t>C-11723</t>
  </si>
  <si>
    <t>C-11724</t>
  </si>
  <si>
    <t>C-11725</t>
  </si>
  <si>
    <t>C-11726</t>
  </si>
  <si>
    <t>C-11727</t>
  </si>
  <si>
    <t>C-11728</t>
  </si>
  <si>
    <t>C-11729</t>
  </si>
  <si>
    <t>C-11730</t>
  </si>
  <si>
    <t>C-11731</t>
  </si>
  <si>
    <t>C-11732</t>
  </si>
  <si>
    <t>C-11733</t>
  </si>
  <si>
    <t>C-11734</t>
  </si>
  <si>
    <t>C-11735</t>
  </si>
  <si>
    <t>C-11736</t>
  </si>
  <si>
    <t>C-11737</t>
  </si>
  <si>
    <t>C-11738</t>
  </si>
  <si>
    <t>C-11739</t>
  </si>
  <si>
    <t>C-11740</t>
  </si>
  <si>
    <t>C-11741</t>
  </si>
  <si>
    <t>C-11742</t>
  </si>
  <si>
    <t>C-11743</t>
  </si>
  <si>
    <t>C-11744</t>
  </si>
  <si>
    <t>C-11745</t>
  </si>
  <si>
    <t>C-11746</t>
  </si>
  <si>
    <t>C-11747</t>
  </si>
  <si>
    <t>C-11748</t>
  </si>
  <si>
    <t>C-11749</t>
  </si>
  <si>
    <t>C-11750</t>
  </si>
  <si>
    <t>C-11751</t>
  </si>
  <si>
    <t>C-11752</t>
  </si>
  <si>
    <t>C-11753</t>
  </si>
  <si>
    <t>C-11754</t>
  </si>
  <si>
    <t>C-11755</t>
  </si>
  <si>
    <t>C-11756</t>
  </si>
  <si>
    <t>C-11757</t>
  </si>
  <si>
    <t>C-11758</t>
  </si>
  <si>
    <t>C-11759</t>
  </si>
  <si>
    <t>C-11760</t>
  </si>
  <si>
    <t>C-11761</t>
  </si>
  <si>
    <t>C-11762</t>
  </si>
  <si>
    <t>C-11763</t>
  </si>
  <si>
    <t>C-11764</t>
  </si>
  <si>
    <t>C-11765</t>
  </si>
  <si>
    <t>C-11766</t>
  </si>
  <si>
    <t>C-11767</t>
  </si>
  <si>
    <t>C-11768</t>
  </si>
  <si>
    <t>C-11769</t>
  </si>
  <si>
    <t>C-11770</t>
  </si>
  <si>
    <t>C-11771</t>
  </si>
  <si>
    <t>C-11772</t>
  </si>
  <si>
    <t>C-11773</t>
  </si>
  <si>
    <t>C-11774</t>
  </si>
  <si>
    <t>C-11775</t>
  </si>
  <si>
    <t>C-11776</t>
  </si>
  <si>
    <t>C-11777</t>
  </si>
  <si>
    <t>C-11778</t>
  </si>
  <si>
    <t>C-11779</t>
  </si>
  <si>
    <t>C-11780</t>
  </si>
  <si>
    <t>C-11781</t>
  </si>
  <si>
    <t>C-11782</t>
  </si>
  <si>
    <t>C-11783</t>
  </si>
  <si>
    <t>C-11784</t>
  </si>
  <si>
    <t>C-11785</t>
  </si>
  <si>
    <t>C-11786</t>
  </si>
  <si>
    <t>C-11787</t>
  </si>
  <si>
    <t>12-Feb-22--13-Feb-22</t>
  </si>
  <si>
    <t>C-11788</t>
  </si>
  <si>
    <t>C-11789</t>
  </si>
  <si>
    <t>C-11790</t>
  </si>
  <si>
    <t>C-11791</t>
  </si>
  <si>
    <t>C-11792</t>
  </si>
  <si>
    <t>C-11793</t>
  </si>
  <si>
    <t>C-11794</t>
  </si>
  <si>
    <t>C-11795</t>
  </si>
  <si>
    <t>C-11796</t>
  </si>
  <si>
    <t>C-11797</t>
  </si>
  <si>
    <t>C-11798</t>
  </si>
  <si>
    <t>C-11799</t>
  </si>
  <si>
    <t>C-11800</t>
  </si>
  <si>
    <t>C-11801</t>
  </si>
  <si>
    <t>C-11802</t>
  </si>
  <si>
    <t>C-11803</t>
  </si>
  <si>
    <t>C-11804</t>
  </si>
  <si>
    <t>C-11805</t>
  </si>
  <si>
    <t>C-11806</t>
  </si>
  <si>
    <t>C-11807</t>
  </si>
  <si>
    <t>C-11808</t>
  </si>
  <si>
    <t>C-11809</t>
  </si>
  <si>
    <t>C-11810</t>
  </si>
  <si>
    <t>C-11811</t>
  </si>
  <si>
    <t>C-11812</t>
  </si>
  <si>
    <t>C-11813</t>
  </si>
  <si>
    <t>C-11814</t>
  </si>
  <si>
    <t>C-11815</t>
  </si>
  <si>
    <t>C-11816</t>
  </si>
  <si>
    <t>C-11817</t>
  </si>
  <si>
    <t>C-11818</t>
  </si>
  <si>
    <t>C-11819</t>
  </si>
  <si>
    <t>C-11820</t>
  </si>
  <si>
    <t>C-11821</t>
  </si>
  <si>
    <t>C-11822</t>
  </si>
  <si>
    <t>C-11823</t>
  </si>
  <si>
    <t>C-11824</t>
  </si>
  <si>
    <t>C-11825</t>
  </si>
  <si>
    <t>C-11826</t>
  </si>
  <si>
    <t>C-11827</t>
  </si>
  <si>
    <t>C-11828</t>
  </si>
  <si>
    <t>C-11829</t>
  </si>
  <si>
    <t>C-11830</t>
  </si>
  <si>
    <t>C-11831</t>
  </si>
  <si>
    <t>C-11832</t>
  </si>
  <si>
    <t>C-11833</t>
  </si>
  <si>
    <t>C-11834</t>
  </si>
  <si>
    <t>C-11835</t>
  </si>
  <si>
    <t>C-11836</t>
  </si>
  <si>
    <t>C-11837</t>
  </si>
  <si>
    <t>C-11838</t>
  </si>
  <si>
    <t>C-11839</t>
  </si>
  <si>
    <t>C-11840</t>
  </si>
  <si>
    <t>C-11841</t>
  </si>
  <si>
    <t>C-11842</t>
  </si>
  <si>
    <t>C-11843</t>
  </si>
  <si>
    <t>C-11844</t>
  </si>
  <si>
    <t>C-11845</t>
  </si>
  <si>
    <t>C-11846</t>
  </si>
  <si>
    <t>C-11847</t>
  </si>
  <si>
    <t>C-11848</t>
  </si>
  <si>
    <t>C-11849</t>
  </si>
  <si>
    <t>C-11850</t>
  </si>
  <si>
    <t>C-11851</t>
  </si>
  <si>
    <t>C-11852</t>
  </si>
  <si>
    <t>C-11853</t>
  </si>
  <si>
    <t>C-11854</t>
  </si>
  <si>
    <t>C-11855</t>
  </si>
  <si>
    <t>C-11856</t>
  </si>
  <si>
    <t>C-11857</t>
  </si>
  <si>
    <t>C-11858</t>
  </si>
  <si>
    <t>C-11859</t>
  </si>
  <si>
    <t>C-11860</t>
  </si>
  <si>
    <t>C-11861</t>
  </si>
  <si>
    <t>C-11862</t>
  </si>
  <si>
    <t>C-11863</t>
  </si>
  <si>
    <t>C-11864</t>
  </si>
  <si>
    <t>C-11865</t>
  </si>
  <si>
    <t>C-11866</t>
  </si>
  <si>
    <t>C-11867</t>
  </si>
  <si>
    <t>C-11868</t>
  </si>
  <si>
    <t>C-11869</t>
  </si>
  <si>
    <r>
      <t xml:space="preserve">(708)EL SAGRARIO  </t>
    </r>
    <r>
      <rPr>
        <b/>
        <sz val="12"/>
        <color rgb="FFFF0000"/>
        <rFont val="Calibri"/>
        <family val="2"/>
        <scheme val="minor"/>
      </rPr>
      <t>CANCELADA</t>
    </r>
  </si>
  <si>
    <t>C-11870</t>
  </si>
  <si>
    <t>C-11871</t>
  </si>
  <si>
    <t>C-11872</t>
  </si>
  <si>
    <t>C-11873</t>
  </si>
  <si>
    <t>C-11874</t>
  </si>
  <si>
    <t>C-11875</t>
  </si>
  <si>
    <t>C-11876</t>
  </si>
  <si>
    <t>C-11877</t>
  </si>
  <si>
    <t>C-11878</t>
  </si>
  <si>
    <t>C-11879</t>
  </si>
  <si>
    <t>C-11880</t>
  </si>
  <si>
    <t>C-11881</t>
  </si>
  <si>
    <t>C-11882</t>
  </si>
  <si>
    <t>C-11883</t>
  </si>
  <si>
    <t>C-11884</t>
  </si>
  <si>
    <t>C-11885</t>
  </si>
  <si>
    <t>C-11886</t>
  </si>
  <si>
    <t>C-11887</t>
  </si>
  <si>
    <t>C-11888</t>
  </si>
  <si>
    <t>C-11889</t>
  </si>
  <si>
    <t>C-11890</t>
  </si>
  <si>
    <t>C-11891</t>
  </si>
  <si>
    <t>C-11892</t>
  </si>
  <si>
    <t>C-11893</t>
  </si>
  <si>
    <t>C-11894</t>
  </si>
  <si>
    <t>C-11895</t>
  </si>
  <si>
    <t>C-11896</t>
  </si>
  <si>
    <t>C-11897</t>
  </si>
  <si>
    <t>C-11898</t>
  </si>
  <si>
    <t>C-11899</t>
  </si>
  <si>
    <t>C-11900</t>
  </si>
  <si>
    <t>C-11901</t>
  </si>
  <si>
    <t>C-11902</t>
  </si>
  <si>
    <t>C-11903</t>
  </si>
  <si>
    <t>C-11904</t>
  </si>
  <si>
    <t>C-11905</t>
  </si>
  <si>
    <t>C-11906</t>
  </si>
  <si>
    <t>C-11907</t>
  </si>
  <si>
    <t>C-11908</t>
  </si>
  <si>
    <t>C-11909</t>
  </si>
  <si>
    <t>C-11910</t>
  </si>
  <si>
    <t>C-11911</t>
  </si>
  <si>
    <t>C-11912</t>
  </si>
  <si>
    <t>C-11913</t>
  </si>
  <si>
    <t>C-11914</t>
  </si>
  <si>
    <t>C-11915</t>
  </si>
  <si>
    <t>C-11916</t>
  </si>
  <si>
    <t>C-11917</t>
  </si>
  <si>
    <t>C-11918</t>
  </si>
  <si>
    <t>C-11919</t>
  </si>
  <si>
    <t>C-11920</t>
  </si>
  <si>
    <t>C-11921</t>
  </si>
  <si>
    <t>C-11922</t>
  </si>
  <si>
    <t>C-11923</t>
  </si>
  <si>
    <t>C-11924</t>
  </si>
  <si>
    <t>C-11925</t>
  </si>
  <si>
    <t>C-11926</t>
  </si>
  <si>
    <t>C-11927</t>
  </si>
  <si>
    <t>C-11928</t>
  </si>
  <si>
    <t>(591)JULIO</t>
  </si>
  <si>
    <t>C-11929</t>
  </si>
  <si>
    <t>C-11930</t>
  </si>
  <si>
    <t>C-11931</t>
  </si>
  <si>
    <t>C-11932</t>
  </si>
  <si>
    <t>C-11933</t>
  </si>
  <si>
    <t>C-11934</t>
  </si>
  <si>
    <t>C-11935</t>
  </si>
  <si>
    <t>C-11936</t>
  </si>
  <si>
    <t>C-11937</t>
  </si>
  <si>
    <t>C-11938</t>
  </si>
  <si>
    <t>15-Feb-22--16-Feb-22</t>
  </si>
  <si>
    <t>C-11939</t>
  </si>
  <si>
    <t>C-11940</t>
  </si>
  <si>
    <r>
      <t xml:space="preserve">(246)MARIBEL MEZA  </t>
    </r>
    <r>
      <rPr>
        <b/>
        <sz val="12"/>
        <color rgb="FFFF0000"/>
        <rFont val="Calibri"/>
        <family val="2"/>
        <scheme val="minor"/>
      </rPr>
      <t>CANCELADA</t>
    </r>
  </si>
  <si>
    <t>C-11941</t>
  </si>
  <si>
    <t>C-11942</t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</si>
  <si>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</si>
  <si>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11946</t>
  </si>
  <si>
    <t>C-11943</t>
  </si>
  <si>
    <t>C-11944</t>
  </si>
  <si>
    <t>C-11945</t>
  </si>
  <si>
    <t>C-11946</t>
  </si>
  <si>
    <t>C-11947</t>
  </si>
  <si>
    <t>C-11948</t>
  </si>
  <si>
    <t>C-11949</t>
  </si>
  <si>
    <t>C-11950</t>
  </si>
  <si>
    <t>C-11951</t>
  </si>
  <si>
    <t>C-11952</t>
  </si>
  <si>
    <t>C-11953</t>
  </si>
  <si>
    <t>C-11954</t>
  </si>
  <si>
    <t>C-11955</t>
  </si>
  <si>
    <t>C-11956</t>
  </si>
  <si>
    <t>C-11957</t>
  </si>
  <si>
    <t>C-11958</t>
  </si>
  <si>
    <t>C-11959</t>
  </si>
  <si>
    <t>C-11960</t>
  </si>
  <si>
    <t>C-11961</t>
  </si>
  <si>
    <t>C-11962</t>
  </si>
  <si>
    <t>C-11963</t>
  </si>
  <si>
    <t>C-11964</t>
  </si>
  <si>
    <t>C-11965</t>
  </si>
  <si>
    <t>C-11966</t>
  </si>
  <si>
    <t>C-11967</t>
  </si>
  <si>
    <t>C-11968</t>
  </si>
  <si>
    <t>C-11969</t>
  </si>
  <si>
    <t>C-11970</t>
  </si>
  <si>
    <t>C-11971</t>
  </si>
  <si>
    <t>C-11972</t>
  </si>
  <si>
    <t>C-11973</t>
  </si>
  <si>
    <t>C-11974</t>
  </si>
  <si>
    <t>C-11975</t>
  </si>
  <si>
    <t>C-11976</t>
  </si>
  <si>
    <t>C-11977</t>
  </si>
  <si>
    <t>C-11978</t>
  </si>
  <si>
    <t>C-11979</t>
  </si>
  <si>
    <t>C-11980</t>
  </si>
  <si>
    <t>C-11981</t>
  </si>
  <si>
    <t>C-11982</t>
  </si>
  <si>
    <t>C-11983</t>
  </si>
  <si>
    <t>C-11984</t>
  </si>
  <si>
    <t>C-11985</t>
  </si>
  <si>
    <t>C-11986</t>
  </si>
  <si>
    <t>C-11987</t>
  </si>
  <si>
    <t>C-11988</t>
  </si>
  <si>
    <t>C-11989</t>
  </si>
  <si>
    <t>C-11990</t>
  </si>
  <si>
    <t>C-11991</t>
  </si>
  <si>
    <t>C-11992</t>
  </si>
  <si>
    <t>C-11993</t>
  </si>
  <si>
    <t>C-11994</t>
  </si>
  <si>
    <t>C-11995</t>
  </si>
  <si>
    <t>C-11996</t>
  </si>
  <si>
    <t>C-11997</t>
  </si>
  <si>
    <t>C-11998</t>
  </si>
  <si>
    <t>C-11999</t>
  </si>
  <si>
    <t>C-12000</t>
  </si>
  <si>
    <t>18-Feb-22--25-Feb-22</t>
  </si>
  <si>
    <t>C-12001</t>
  </si>
  <si>
    <t>C-12002</t>
  </si>
  <si>
    <t>C-12003</t>
  </si>
  <si>
    <t>C-12004</t>
  </si>
  <si>
    <t>C-12005</t>
  </si>
  <si>
    <t>(19)ANGEL MARQUEZ</t>
  </si>
  <si>
    <t>C-12006</t>
  </si>
  <si>
    <t>C-12007</t>
  </si>
  <si>
    <t>C-12008</t>
  </si>
  <si>
    <t>C-12009</t>
  </si>
  <si>
    <t>C-12010</t>
  </si>
  <si>
    <t>C-12011</t>
  </si>
  <si>
    <t>C-12012</t>
  </si>
  <si>
    <t>C-12013</t>
  </si>
  <si>
    <t>C-12014</t>
  </si>
  <si>
    <t>C-12015</t>
  </si>
  <si>
    <t>13-Feb-22--14-Feb-22</t>
  </si>
  <si>
    <t>C-12016</t>
  </si>
  <si>
    <t>C-12017</t>
  </si>
  <si>
    <t>C-12018</t>
  </si>
  <si>
    <t>C-12019</t>
  </si>
  <si>
    <t>C-12020</t>
  </si>
  <si>
    <t>C-12021</t>
  </si>
  <si>
    <t>C-12022</t>
  </si>
  <si>
    <t>C-12023</t>
  </si>
  <si>
    <t>C-12024</t>
  </si>
  <si>
    <t>C-12025</t>
  </si>
  <si>
    <t>C-12026</t>
  </si>
  <si>
    <t>C-12027</t>
  </si>
  <si>
    <t>C-12028</t>
  </si>
  <si>
    <t>C-12029</t>
  </si>
  <si>
    <t>C-12030</t>
  </si>
  <si>
    <t>C-12031</t>
  </si>
  <si>
    <t>C-12032</t>
  </si>
  <si>
    <t>C-12033</t>
  </si>
  <si>
    <t>C-12034</t>
  </si>
  <si>
    <t>C-12035</t>
  </si>
  <si>
    <t>C-12036</t>
  </si>
  <si>
    <t>C-12037</t>
  </si>
  <si>
    <t>C-12038</t>
  </si>
  <si>
    <t>C-12039</t>
  </si>
  <si>
    <t>C-12040</t>
  </si>
  <si>
    <t>C-12041</t>
  </si>
  <si>
    <t>C-12042</t>
  </si>
  <si>
    <t>C-12043</t>
  </si>
  <si>
    <t>C-12044</t>
  </si>
  <si>
    <t>C-12045</t>
  </si>
  <si>
    <t>C-12046</t>
  </si>
  <si>
    <t>C-12047</t>
  </si>
  <si>
    <t>C-12048</t>
  </si>
  <si>
    <t>C-12049</t>
  </si>
  <si>
    <t>C-12050</t>
  </si>
  <si>
    <t>C-12051</t>
  </si>
  <si>
    <t>C-12052</t>
  </si>
  <si>
    <t>C-12053</t>
  </si>
  <si>
    <t>C-12054</t>
  </si>
  <si>
    <t>C-12055</t>
  </si>
  <si>
    <t>C-12056</t>
  </si>
  <si>
    <t>C-12057</t>
  </si>
  <si>
    <t>14-Feb-22--15-Feb-22</t>
  </si>
  <si>
    <t>C-12058</t>
  </si>
  <si>
    <t>C-12059</t>
  </si>
  <si>
    <t>C-12060</t>
  </si>
  <si>
    <t>C-12061</t>
  </si>
  <si>
    <t>C-12062</t>
  </si>
  <si>
    <t>C-12063</t>
  </si>
  <si>
    <t>C-12064</t>
  </si>
  <si>
    <t>C-12065</t>
  </si>
  <si>
    <t>C-12066</t>
  </si>
  <si>
    <t>C-12067</t>
  </si>
  <si>
    <t>C-12068</t>
  </si>
  <si>
    <t>C-12069</t>
  </si>
  <si>
    <t>C-12070</t>
  </si>
  <si>
    <t>C-12071</t>
  </si>
  <si>
    <t>C-12072</t>
  </si>
  <si>
    <t>C-12073</t>
  </si>
  <si>
    <t>C-12074</t>
  </si>
  <si>
    <t>C-12075</t>
  </si>
  <si>
    <t>C-12076</t>
  </si>
  <si>
    <t>C-12077</t>
  </si>
  <si>
    <t>(229)OMAR JESUS TECHALOTZI MASTRANZO</t>
  </si>
  <si>
    <t>C-12078</t>
  </si>
  <si>
    <t>C-12079</t>
  </si>
  <si>
    <t>C-12080</t>
  </si>
  <si>
    <t>C-12081</t>
  </si>
  <si>
    <t>C-12082</t>
  </si>
  <si>
    <t>C-12083</t>
  </si>
  <si>
    <t>C-12084</t>
  </si>
  <si>
    <t>C-12085</t>
  </si>
  <si>
    <t>C-12086</t>
  </si>
  <si>
    <t>C-12087</t>
  </si>
  <si>
    <t>C-12088</t>
  </si>
  <si>
    <t>C-12089</t>
  </si>
  <si>
    <t>C-12090</t>
  </si>
  <si>
    <t>C-12091</t>
  </si>
  <si>
    <t>C-12092</t>
  </si>
  <si>
    <t>(885)LA PERLA</t>
  </si>
  <si>
    <t>C-12093</t>
  </si>
  <si>
    <t>C-12094</t>
  </si>
  <si>
    <r>
      <t xml:space="preserve">(284)DESIDERIO BAUTISTA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</si>
  <si>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C-12095</t>
  </si>
  <si>
    <t>C-12096</t>
  </si>
  <si>
    <t>16-Feb-22--17-Feb-22</t>
  </si>
  <si>
    <t>C-12097</t>
  </si>
  <si>
    <t>C-12098</t>
  </si>
  <si>
    <t>C-12099</t>
  </si>
  <si>
    <t>C-12100</t>
  </si>
  <si>
    <t>C-12101</t>
  </si>
  <si>
    <t>C-12102</t>
  </si>
  <si>
    <t>C-12103</t>
  </si>
  <si>
    <t>(720)ALVARO LOPEZ</t>
  </si>
  <si>
    <t>C-12104</t>
  </si>
  <si>
    <t>C-12105</t>
  </si>
  <si>
    <t>C-12106</t>
  </si>
  <si>
    <t>C-12107</t>
  </si>
  <si>
    <t>C-12108</t>
  </si>
  <si>
    <t>C-12109</t>
  </si>
  <si>
    <t>C-12110</t>
  </si>
  <si>
    <t>C-12111</t>
  </si>
  <si>
    <t>(442)MIGUEL MORELOS</t>
  </si>
  <si>
    <t>C-12112</t>
  </si>
  <si>
    <t>C-12113</t>
  </si>
  <si>
    <t>C-12114</t>
  </si>
  <si>
    <t>C-12115</t>
  </si>
  <si>
    <t>C-12116</t>
  </si>
  <si>
    <t>C-12117</t>
  </si>
  <si>
    <t>C-12118</t>
  </si>
  <si>
    <t>15-Feb-22--18-Feb-22</t>
  </si>
  <si>
    <t>C-12119</t>
  </si>
  <si>
    <t>C-12120</t>
  </si>
  <si>
    <t>C-12121</t>
  </si>
  <si>
    <t>C-12122</t>
  </si>
  <si>
    <t>C-12123</t>
  </si>
  <si>
    <t>C-12124</t>
  </si>
  <si>
    <t>C-12125</t>
  </si>
  <si>
    <t>C-12126</t>
  </si>
  <si>
    <t>C-12127</t>
  </si>
  <si>
    <t>C-12128</t>
  </si>
  <si>
    <t>C-12129</t>
  </si>
  <si>
    <t>C-12130</t>
  </si>
  <si>
    <t>C-12131</t>
  </si>
  <si>
    <t>C-12132</t>
  </si>
  <si>
    <t>14-Feb-22--23-Feb-22</t>
  </si>
  <si>
    <t>C-12133</t>
  </si>
  <si>
    <t>C-12134</t>
  </si>
  <si>
    <t>C-12135</t>
  </si>
  <si>
    <t>C-12136</t>
  </si>
  <si>
    <t>C-12137</t>
  </si>
  <si>
    <t>C-12138</t>
  </si>
  <si>
    <t>C-12139</t>
  </si>
  <si>
    <t>C-12140</t>
  </si>
  <si>
    <t>C-12141</t>
  </si>
  <si>
    <t>C-12142</t>
  </si>
  <si>
    <t>C-12143</t>
  </si>
  <si>
    <t>C-12144</t>
  </si>
  <si>
    <t>C-12145</t>
  </si>
  <si>
    <t>C-12146</t>
  </si>
  <si>
    <t>C-12147</t>
  </si>
  <si>
    <t>C-12148</t>
  </si>
  <si>
    <t>C-12149</t>
  </si>
  <si>
    <t>C-12150</t>
  </si>
  <si>
    <t>C-12151</t>
  </si>
  <si>
    <t>C-12152</t>
  </si>
  <si>
    <t>C-12153</t>
  </si>
  <si>
    <t>C-12154</t>
  </si>
  <si>
    <r>
      <t xml:space="preserve">(38)SUPER SERVICIO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</si>
  <si>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C-12155</t>
  </si>
  <si>
    <t>C-12156</t>
  </si>
  <si>
    <t>C-12157</t>
  </si>
  <si>
    <t>C-12158</t>
  </si>
  <si>
    <t>C-12159</t>
  </si>
  <si>
    <t>C-12160</t>
  </si>
  <si>
    <t>C-12161</t>
  </si>
  <si>
    <t>C-12162</t>
  </si>
  <si>
    <t>C-12163</t>
  </si>
  <si>
    <t>C-12164</t>
  </si>
  <si>
    <t>19-Feb-22--25-Feb-22</t>
  </si>
  <si>
    <t>C-12165</t>
  </si>
  <si>
    <t>C-12166</t>
  </si>
  <si>
    <t>C-12167</t>
  </si>
  <si>
    <t>C-12168</t>
  </si>
  <si>
    <t>C-12169</t>
  </si>
  <si>
    <t>C-12170</t>
  </si>
  <si>
    <t>C-12171</t>
  </si>
  <si>
    <t>C-12172</t>
  </si>
  <si>
    <t>C-12173</t>
  </si>
  <si>
    <t>C-12174</t>
  </si>
  <si>
    <t>C-12175</t>
  </si>
  <si>
    <t>C-12176</t>
  </si>
  <si>
    <t>C-12177</t>
  </si>
  <si>
    <t>C-12178</t>
  </si>
  <si>
    <t>C-12179</t>
  </si>
  <si>
    <t>C-12180</t>
  </si>
  <si>
    <t>C-12181</t>
  </si>
  <si>
    <t>C-12182</t>
  </si>
  <si>
    <t>C-12183</t>
  </si>
  <si>
    <t>C-12184</t>
  </si>
  <si>
    <t>C-12185</t>
  </si>
  <si>
    <t>C-12186</t>
  </si>
  <si>
    <t>C-12187</t>
  </si>
  <si>
    <t>C-12188</t>
  </si>
  <si>
    <t>C-12189</t>
  </si>
  <si>
    <t>C-12190</t>
  </si>
  <si>
    <t>C-12191</t>
  </si>
  <si>
    <t>C-12192</t>
  </si>
  <si>
    <t>C-12193</t>
  </si>
  <si>
    <t>C-12194</t>
  </si>
  <si>
    <t>C-12195</t>
  </si>
  <si>
    <t>C-12196</t>
  </si>
  <si>
    <t>C-12197</t>
  </si>
  <si>
    <t>C-12198</t>
  </si>
  <si>
    <t>C-12199</t>
  </si>
  <si>
    <t>C-12200</t>
  </si>
  <si>
    <t>C-12201</t>
  </si>
  <si>
    <t>C-12202</t>
  </si>
  <si>
    <t>C-12203</t>
  </si>
  <si>
    <t>C-12204</t>
  </si>
  <si>
    <t>C-12205</t>
  </si>
  <si>
    <t>C-12206</t>
  </si>
  <si>
    <t>C-12207</t>
  </si>
  <si>
    <t>C-12208</t>
  </si>
  <si>
    <t>C-12209</t>
  </si>
  <si>
    <t>C-12210</t>
  </si>
  <si>
    <t>C-12211</t>
  </si>
  <si>
    <t>(886)PASTORCITO 1 NUEVO</t>
  </si>
  <si>
    <t>C-12212</t>
  </si>
  <si>
    <t>C-12213</t>
  </si>
  <si>
    <t>C-12214</t>
  </si>
  <si>
    <t>C-12215</t>
  </si>
  <si>
    <t>C-12216</t>
  </si>
  <si>
    <t>C-12217</t>
  </si>
  <si>
    <t>C-12218</t>
  </si>
  <si>
    <t>C-12219</t>
  </si>
  <si>
    <t>C-12220</t>
  </si>
  <si>
    <t>C-12221</t>
  </si>
  <si>
    <t>C-12222</t>
  </si>
  <si>
    <t>C-12223</t>
  </si>
  <si>
    <t>C-12224</t>
  </si>
  <si>
    <t>C-12225</t>
  </si>
  <si>
    <t>C-12226</t>
  </si>
  <si>
    <t>C-12227</t>
  </si>
  <si>
    <t>C-12228</t>
  </si>
  <si>
    <t>16-Feb-22--18-Feb-22</t>
  </si>
  <si>
    <t>C-12229</t>
  </si>
  <si>
    <t>C-12230</t>
  </si>
  <si>
    <t>C-12231</t>
  </si>
  <si>
    <t>C-12232</t>
  </si>
  <si>
    <t>C-12233</t>
  </si>
  <si>
    <t>C-12234</t>
  </si>
  <si>
    <t>C-12235</t>
  </si>
  <si>
    <t>C-12236</t>
  </si>
  <si>
    <t>C-12237</t>
  </si>
  <si>
    <t>C-12238</t>
  </si>
  <si>
    <t>C-12239</t>
  </si>
  <si>
    <r>
      <t xml:space="preserve">(780)JAVIER MARTINEZ SANCHEZ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</si>
  <si>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12245</t>
  </si>
  <si>
    <t>C-12240</t>
  </si>
  <si>
    <t>C-12241</t>
  </si>
  <si>
    <t>C-12242</t>
  </si>
  <si>
    <t>C-12243</t>
  </si>
  <si>
    <t>C-12244</t>
  </si>
  <si>
    <t>C-12245</t>
  </si>
  <si>
    <t>C-12246</t>
  </si>
  <si>
    <t>C-12247</t>
  </si>
  <si>
    <t>C-12248</t>
  </si>
  <si>
    <t>C-12249</t>
  </si>
  <si>
    <t>C-12250</t>
  </si>
  <si>
    <t>C-12251</t>
  </si>
  <si>
    <t>C-12252</t>
  </si>
  <si>
    <t>C-12253</t>
  </si>
  <si>
    <t>C-12254</t>
  </si>
  <si>
    <t>C-12255</t>
  </si>
  <si>
    <t>C-12256</t>
  </si>
  <si>
    <t>C-12257</t>
  </si>
  <si>
    <t>C-12258</t>
  </si>
  <si>
    <t>C-12259</t>
  </si>
  <si>
    <t>C-12260</t>
  </si>
  <si>
    <t>C-12261</t>
  </si>
  <si>
    <t>C-12262</t>
  </si>
  <si>
    <t>C-12263</t>
  </si>
  <si>
    <t>C-12264</t>
  </si>
  <si>
    <t>C-12265</t>
  </si>
  <si>
    <t>C-12266</t>
  </si>
  <si>
    <t>C-12267</t>
  </si>
  <si>
    <t>C-12268</t>
  </si>
  <si>
    <t>C-12269</t>
  </si>
  <si>
    <t>C-12270</t>
  </si>
  <si>
    <t>C-12271</t>
  </si>
  <si>
    <t>C-12272</t>
  </si>
  <si>
    <t>C-12273</t>
  </si>
  <si>
    <t>C-12274</t>
  </si>
  <si>
    <t>C-12275</t>
  </si>
  <si>
    <t>C-12276</t>
  </si>
  <si>
    <t>C-12277</t>
  </si>
  <si>
    <t>C-12278</t>
  </si>
  <si>
    <t>C-12279</t>
  </si>
  <si>
    <t>C-12280</t>
  </si>
  <si>
    <t>C-12281</t>
  </si>
  <si>
    <t>C-12282</t>
  </si>
  <si>
    <t>C-12283</t>
  </si>
  <si>
    <t>C-12284</t>
  </si>
  <si>
    <t>C-12285</t>
  </si>
  <si>
    <t>C-12286</t>
  </si>
  <si>
    <t>C-12287</t>
  </si>
  <si>
    <t>C-12288</t>
  </si>
  <si>
    <t>C-12289</t>
  </si>
  <si>
    <t>C-12290</t>
  </si>
  <si>
    <t>C-12291</t>
  </si>
  <si>
    <t>C-12292</t>
  </si>
  <si>
    <t>C-12293</t>
  </si>
  <si>
    <t>C-12294</t>
  </si>
  <si>
    <t>C-12295</t>
  </si>
  <si>
    <t>C-12296</t>
  </si>
  <si>
    <t>C-12297</t>
  </si>
  <si>
    <t>C-12298</t>
  </si>
  <si>
    <t>C-12299</t>
  </si>
  <si>
    <t>C-12300</t>
  </si>
  <si>
    <t>15/02/2022</t>
  </si>
  <si>
    <t>C-12301</t>
  </si>
  <si>
    <t>C-12302</t>
  </si>
  <si>
    <t>C-12303</t>
  </si>
  <si>
    <t>C-12304</t>
  </si>
  <si>
    <t>C-12305</t>
  </si>
  <si>
    <t>C-12306</t>
  </si>
  <si>
    <t>C-12307</t>
  </si>
  <si>
    <t>C-12308</t>
  </si>
  <si>
    <t>C-12309</t>
  </si>
  <si>
    <t>C-12310</t>
  </si>
  <si>
    <r>
      <t xml:space="preserve">(618)CORAZON DE BRASIL SANTA ANA  </t>
    </r>
    <r>
      <rPr>
        <b/>
        <sz val="12"/>
        <color rgb="FFFF0000"/>
        <rFont val="Calibri"/>
        <family val="2"/>
        <scheme val="minor"/>
      </rPr>
      <t>CANCELADA</t>
    </r>
  </si>
  <si>
    <t>C-12311</t>
  </si>
  <si>
    <t>C-12312</t>
  </si>
  <si>
    <t>C-12313</t>
  </si>
  <si>
    <t>C-12314</t>
  </si>
  <si>
    <t>C-12315</t>
  </si>
  <si>
    <t>C-12316</t>
  </si>
  <si>
    <t>C-12317</t>
  </si>
  <si>
    <t>C-12318</t>
  </si>
  <si>
    <t>C-12319</t>
  </si>
  <si>
    <t>C-12320</t>
  </si>
  <si>
    <t>C-12321</t>
  </si>
  <si>
    <t>C-12322</t>
  </si>
  <si>
    <t>C-12323</t>
  </si>
  <si>
    <r>
      <t xml:space="preserve">(225)ABASTOS DE 4 CARNES SA DE CV SUC. HERRADURA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</si>
  <si>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C-12324</t>
  </si>
  <si>
    <t>C-12325</t>
  </si>
  <si>
    <t>C-12326</t>
  </si>
  <si>
    <t>C-12327</t>
  </si>
  <si>
    <t>C-12328</t>
  </si>
  <si>
    <t>C-12329</t>
  </si>
  <si>
    <t>C-12330</t>
  </si>
  <si>
    <t>C-12331</t>
  </si>
  <si>
    <t>C-12332</t>
  </si>
  <si>
    <t>C-12333</t>
  </si>
  <si>
    <t>C-12334</t>
  </si>
  <si>
    <t>C-12335</t>
  </si>
  <si>
    <t>C-12336</t>
  </si>
  <si>
    <t>C-12337</t>
  </si>
  <si>
    <t>C-12338</t>
  </si>
  <si>
    <t>C-12339</t>
  </si>
  <si>
    <t>C-12340</t>
  </si>
  <si>
    <t>C-12341</t>
  </si>
  <si>
    <t>18-Feb-22--19-Feb-22</t>
  </si>
  <si>
    <t>C-12342</t>
  </si>
  <si>
    <t>C-12343</t>
  </si>
  <si>
    <t>C-12344</t>
  </si>
  <si>
    <t>C-12345</t>
  </si>
  <si>
    <t>C-12346</t>
  </si>
  <si>
    <t>C-12347</t>
  </si>
  <si>
    <t>C-12348</t>
  </si>
  <si>
    <t>C-12349</t>
  </si>
  <si>
    <t>C-12350</t>
  </si>
  <si>
    <t>C-12351</t>
  </si>
  <si>
    <t>C-12352</t>
  </si>
  <si>
    <t>C-12353</t>
  </si>
  <si>
    <t>C-12354</t>
  </si>
  <si>
    <t>C-12355</t>
  </si>
  <si>
    <t>C-12356</t>
  </si>
  <si>
    <t>C-12357</t>
  </si>
  <si>
    <t>C-12358</t>
  </si>
  <si>
    <t>C-12359</t>
  </si>
  <si>
    <t>C-12360</t>
  </si>
  <si>
    <t>C-12361</t>
  </si>
  <si>
    <t>C-12362</t>
  </si>
  <si>
    <t>C-12363</t>
  </si>
  <si>
    <t>C-12364</t>
  </si>
  <si>
    <t>C-12365</t>
  </si>
  <si>
    <t>C-12366</t>
  </si>
  <si>
    <t>C-12367</t>
  </si>
  <si>
    <t>C-12368</t>
  </si>
  <si>
    <t>C-12369</t>
  </si>
  <si>
    <t>C-12370</t>
  </si>
  <si>
    <t>C-12371</t>
  </si>
  <si>
    <t>C-12372</t>
  </si>
  <si>
    <t>C-12373</t>
  </si>
  <si>
    <t>C-12374</t>
  </si>
  <si>
    <t>C-12375</t>
  </si>
  <si>
    <t>C-12376</t>
  </si>
  <si>
    <t>C-12377</t>
  </si>
  <si>
    <t>C-12378</t>
  </si>
  <si>
    <r>
      <t xml:space="preserve">(833)MARCIAL ZEPEDA  </t>
    </r>
    <r>
      <rPr>
        <b/>
        <sz val="12"/>
        <color rgb="FFFF0000"/>
        <rFont val="Calibri"/>
        <family val="2"/>
        <scheme val="minor"/>
      </rPr>
      <t>CANCELADA</t>
    </r>
  </si>
  <si>
    <t>se sustituyo x la  12379</t>
  </si>
  <si>
    <t>C-12379</t>
  </si>
  <si>
    <t>C-12380</t>
  </si>
  <si>
    <t>C-12381</t>
  </si>
  <si>
    <t>C-12382</t>
  </si>
  <si>
    <t>C-12383</t>
  </si>
  <si>
    <t>C-12384</t>
  </si>
  <si>
    <t>C-12385</t>
  </si>
  <si>
    <t>C-12386</t>
  </si>
  <si>
    <t>C-12387</t>
  </si>
  <si>
    <t>C-12388</t>
  </si>
  <si>
    <t>C-12389</t>
  </si>
  <si>
    <t>C-12390</t>
  </si>
  <si>
    <t>C-12391</t>
  </si>
  <si>
    <t>C-12392</t>
  </si>
  <si>
    <t>C-12393</t>
  </si>
  <si>
    <t>C-12394</t>
  </si>
  <si>
    <t>C-12395</t>
  </si>
  <si>
    <t>C-12396</t>
  </si>
  <si>
    <t>C-12397</t>
  </si>
  <si>
    <t>C-12398</t>
  </si>
  <si>
    <r>
      <t xml:space="preserve">(472)GUILLERMINA ZOQUIAPAN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</si>
  <si>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C-12399</t>
  </si>
  <si>
    <t>C-12400</t>
  </si>
  <si>
    <t>C-12401</t>
  </si>
  <si>
    <t>C-12402</t>
  </si>
  <si>
    <t>C-12403</t>
  </si>
  <si>
    <t>C-12404</t>
  </si>
  <si>
    <t>C-12405</t>
  </si>
  <si>
    <t>C-12406</t>
  </si>
  <si>
    <t>C-12407</t>
  </si>
  <si>
    <t>C-12408</t>
  </si>
  <si>
    <t>C-12409</t>
  </si>
  <si>
    <t>C-12410</t>
  </si>
  <si>
    <t>C-12411</t>
  </si>
  <si>
    <t>C-12412</t>
  </si>
  <si>
    <t>C-12413</t>
  </si>
  <si>
    <t>C-12414</t>
  </si>
  <si>
    <t>C-12415</t>
  </si>
  <si>
    <t>C-12416</t>
  </si>
  <si>
    <t>C-12417</t>
  </si>
  <si>
    <t>C-12418</t>
  </si>
  <si>
    <t>C-12419</t>
  </si>
  <si>
    <t>C-12420</t>
  </si>
  <si>
    <t>C-12421</t>
  </si>
  <si>
    <t>C-12422</t>
  </si>
  <si>
    <t>C-12423</t>
  </si>
  <si>
    <t>C-12424</t>
  </si>
  <si>
    <t>C-12425</t>
  </si>
  <si>
    <t>C-12426</t>
  </si>
  <si>
    <t>C-12427</t>
  </si>
  <si>
    <t>C-12428</t>
  </si>
  <si>
    <t>C-12429</t>
  </si>
  <si>
    <t>C-12430</t>
  </si>
  <si>
    <t>C-12431</t>
  </si>
  <si>
    <t>C-12432</t>
  </si>
  <si>
    <t>C-12433</t>
  </si>
  <si>
    <t>C-12434</t>
  </si>
  <si>
    <t>C-12435</t>
  </si>
  <si>
    <t>C-12436</t>
  </si>
  <si>
    <t>C-12437</t>
  </si>
  <si>
    <t>C-12438</t>
  </si>
  <si>
    <t>C-12439</t>
  </si>
  <si>
    <t>C-12440</t>
  </si>
  <si>
    <t>C-12441</t>
  </si>
  <si>
    <t>C-12442</t>
  </si>
  <si>
    <t>C-12443</t>
  </si>
  <si>
    <t>C-12444</t>
  </si>
  <si>
    <t>C-12445</t>
  </si>
  <si>
    <t>C-12446</t>
  </si>
  <si>
    <t>19-Feb-22--20-Feb-22</t>
  </si>
  <si>
    <t>C-12447</t>
  </si>
  <si>
    <t>C-12448</t>
  </si>
  <si>
    <t>C-12449</t>
  </si>
  <si>
    <t>C-12450</t>
  </si>
  <si>
    <t>C-12451</t>
  </si>
  <si>
    <t>C-12452</t>
  </si>
  <si>
    <t>C-12453</t>
  </si>
  <si>
    <t>C-12454</t>
  </si>
  <si>
    <t>C-12455</t>
  </si>
  <si>
    <t>C-12456</t>
  </si>
  <si>
    <t>C-12457</t>
  </si>
  <si>
    <t>C-12458</t>
  </si>
  <si>
    <t>C-12459</t>
  </si>
  <si>
    <t>C-12460</t>
  </si>
  <si>
    <t>C-12461</t>
  </si>
  <si>
    <t>C-12462</t>
  </si>
  <si>
    <t>C-12463</t>
  </si>
  <si>
    <t>C-12464</t>
  </si>
  <si>
    <t>C-12465</t>
  </si>
  <si>
    <t>C-12466</t>
  </si>
  <si>
    <t>C-12467</t>
  </si>
  <si>
    <t>C-12468</t>
  </si>
  <si>
    <t>C-12469</t>
  </si>
  <si>
    <t>C-12470</t>
  </si>
  <si>
    <t>C-12471</t>
  </si>
  <si>
    <t>C-12472</t>
  </si>
  <si>
    <t>C-12473</t>
  </si>
  <si>
    <t>C-12474</t>
  </si>
  <si>
    <t>(539)ALFREDO ZAMBRANO</t>
  </si>
  <si>
    <t>C-12475</t>
  </si>
  <si>
    <t>C-12476</t>
  </si>
  <si>
    <t>C-12477</t>
  </si>
  <si>
    <t>C-12478</t>
  </si>
  <si>
    <t>C-12479</t>
  </si>
  <si>
    <t>C-12480</t>
  </si>
  <si>
    <t>C-12481</t>
  </si>
  <si>
    <t>C-12482</t>
  </si>
  <si>
    <t>C-12483</t>
  </si>
  <si>
    <t>C-12484</t>
  </si>
  <si>
    <t>C-12485</t>
  </si>
  <si>
    <t>C-12486</t>
  </si>
  <si>
    <t>C-12487</t>
  </si>
  <si>
    <t>C-12488</t>
  </si>
  <si>
    <t>C-12489</t>
  </si>
  <si>
    <t>C-12490</t>
  </si>
  <si>
    <t>C-12491</t>
  </si>
  <si>
    <t>C-12492</t>
  </si>
  <si>
    <t>C-12493</t>
  </si>
  <si>
    <t>C-12494</t>
  </si>
  <si>
    <t>C-12495</t>
  </si>
  <si>
    <t>C-12496</t>
  </si>
  <si>
    <t>C-12497</t>
  </si>
  <si>
    <t>C-12498</t>
  </si>
  <si>
    <t>C-12499</t>
  </si>
  <si>
    <t>C-12500</t>
  </si>
  <si>
    <t>C-12501</t>
  </si>
  <si>
    <t>C-12502</t>
  </si>
  <si>
    <t>C-12503</t>
  </si>
  <si>
    <r>
      <t xml:space="preserve">(841)MARGARITO (SANTA MARIA)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</si>
  <si>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C-12504</t>
  </si>
  <si>
    <t>C-12505</t>
  </si>
  <si>
    <t>C-12506</t>
  </si>
  <si>
    <t>C-12507</t>
  </si>
  <si>
    <t>C-12508</t>
  </si>
  <si>
    <t>C-12509</t>
  </si>
  <si>
    <t>C-12510</t>
  </si>
  <si>
    <t>C-12511</t>
  </si>
  <si>
    <t>C-12512</t>
  </si>
  <si>
    <t>C-12513</t>
  </si>
  <si>
    <t>C-12514</t>
  </si>
  <si>
    <t>C-12515</t>
  </si>
  <si>
    <t>C-12516</t>
  </si>
  <si>
    <t>C-12517</t>
  </si>
  <si>
    <t>C-12518</t>
  </si>
  <si>
    <t>C-12519</t>
  </si>
  <si>
    <t>C-12520</t>
  </si>
  <si>
    <t>C-12521</t>
  </si>
  <si>
    <t>C-12522</t>
  </si>
  <si>
    <t>C-12523</t>
  </si>
  <si>
    <t>C-12524</t>
  </si>
  <si>
    <t>C-12525</t>
  </si>
  <si>
    <t>C-12526</t>
  </si>
  <si>
    <t>C-12527</t>
  </si>
  <si>
    <t>C-12528</t>
  </si>
  <si>
    <t>C-12529</t>
  </si>
  <si>
    <t>C-12530</t>
  </si>
  <si>
    <t>C-12531</t>
  </si>
  <si>
    <t>C-12532</t>
  </si>
  <si>
    <t>C-12533</t>
  </si>
  <si>
    <t>C-12534</t>
  </si>
  <si>
    <t>C-12535</t>
  </si>
  <si>
    <t>C-12536</t>
  </si>
  <si>
    <t>C-12537</t>
  </si>
  <si>
    <t>C-12538</t>
  </si>
  <si>
    <t>C-12539</t>
  </si>
  <si>
    <t>C-12540</t>
  </si>
  <si>
    <t>C-12541</t>
  </si>
  <si>
    <t>C-12542</t>
  </si>
  <si>
    <t>C-12543</t>
  </si>
  <si>
    <t>C-12544</t>
  </si>
  <si>
    <t>C-12545</t>
  </si>
  <si>
    <t>C-12546</t>
  </si>
  <si>
    <t>(433)FERNANDO ROMERO</t>
  </si>
  <si>
    <t>C-12547</t>
  </si>
  <si>
    <t>C-12548</t>
  </si>
  <si>
    <t>C-12549</t>
  </si>
  <si>
    <t>C-12550</t>
  </si>
  <si>
    <t>C-12551</t>
  </si>
  <si>
    <t>C-12552</t>
  </si>
  <si>
    <t>C-12553</t>
  </si>
  <si>
    <t>C-12554</t>
  </si>
  <si>
    <t>C-12555</t>
  </si>
  <si>
    <t>C-12556</t>
  </si>
  <si>
    <t>C-12557</t>
  </si>
  <si>
    <t>C-12558</t>
  </si>
  <si>
    <t>C-12559</t>
  </si>
  <si>
    <t>C-12560</t>
  </si>
  <si>
    <t>C-12561</t>
  </si>
  <si>
    <t>C-12562</t>
  </si>
  <si>
    <t>C-12563</t>
  </si>
  <si>
    <t>C-12564</t>
  </si>
  <si>
    <t>C-12565</t>
  </si>
  <si>
    <t>C-12566</t>
  </si>
  <si>
    <t>C-12567</t>
  </si>
  <si>
    <t>20-Feb-22--21-Feb-22</t>
  </si>
  <si>
    <t>C-12568</t>
  </si>
  <si>
    <t>C-12569</t>
  </si>
  <si>
    <t>C-12570</t>
  </si>
  <si>
    <r>
      <t xml:space="preserve">(662)ROJO CENTENO  </t>
    </r>
    <r>
      <rPr>
        <b/>
        <sz val="12"/>
        <color rgb="FFFF0000"/>
        <rFont val="Calibri"/>
        <family val="2"/>
        <scheme val="minor"/>
      </rPr>
      <t>CANCELADA</t>
    </r>
  </si>
  <si>
    <t>C-12571</t>
  </si>
  <si>
    <t>C-12572</t>
  </si>
  <si>
    <t>C-12573</t>
  </si>
  <si>
    <t>(727)BETO 5 MAYO</t>
  </si>
  <si>
    <t>C-12574</t>
  </si>
  <si>
    <t>C-12575</t>
  </si>
  <si>
    <t>C-12576</t>
  </si>
  <si>
    <t>C-12577</t>
  </si>
  <si>
    <t>C-12578</t>
  </si>
  <si>
    <t>C-12579</t>
  </si>
  <si>
    <t>C-12580</t>
  </si>
  <si>
    <t>C-12581</t>
  </si>
  <si>
    <t>C-12582</t>
  </si>
  <si>
    <t>C-12583</t>
  </si>
  <si>
    <t>C-12584</t>
  </si>
  <si>
    <t>C-12585</t>
  </si>
  <si>
    <t>C-12586</t>
  </si>
  <si>
    <t>C-12587</t>
  </si>
  <si>
    <t>C-12588</t>
  </si>
  <si>
    <t>C-12589</t>
  </si>
  <si>
    <t>C-12590</t>
  </si>
  <si>
    <t>C-12591</t>
  </si>
  <si>
    <t>C-12592</t>
  </si>
  <si>
    <t>C-12593</t>
  </si>
  <si>
    <t>C-12594</t>
  </si>
  <si>
    <t>C-12595</t>
  </si>
  <si>
    <t>C-12596</t>
  </si>
  <si>
    <t>C-12597</t>
  </si>
  <si>
    <r>
      <t xml:space="preserve">(750)CAMILO NEALTICAN  </t>
    </r>
    <r>
      <rPr>
        <b/>
        <sz val="12"/>
        <color rgb="FFFF0000"/>
        <rFont val="Calibri"/>
        <family val="2"/>
        <scheme val="minor"/>
      </rPr>
      <t>CANCELADA</t>
    </r>
  </si>
  <si>
    <t>C-12598</t>
  </si>
  <si>
    <t>C-12599</t>
  </si>
  <si>
    <t>C-12600</t>
  </si>
  <si>
    <t>C-12601</t>
  </si>
  <si>
    <t>C-12602</t>
  </si>
  <si>
    <t>C-12603</t>
  </si>
  <si>
    <t>C-12604</t>
  </si>
  <si>
    <t>C-12605</t>
  </si>
  <si>
    <t>C-12606</t>
  </si>
  <si>
    <t>C-12607</t>
  </si>
  <si>
    <t>C-12608</t>
  </si>
  <si>
    <t>C-12609</t>
  </si>
  <si>
    <t>C-12610</t>
  </si>
  <si>
    <t>C-12611</t>
  </si>
  <si>
    <t>C-12612</t>
  </si>
  <si>
    <t>C-12613</t>
  </si>
  <si>
    <t>C-12614</t>
  </si>
  <si>
    <t>C-12615</t>
  </si>
  <si>
    <t>C-12616</t>
  </si>
  <si>
    <t>C-12617</t>
  </si>
  <si>
    <t>C-12618</t>
  </si>
  <si>
    <t>C-12619</t>
  </si>
  <si>
    <t>C-12620</t>
  </si>
  <si>
    <t>C-12621</t>
  </si>
  <si>
    <t>C-12622</t>
  </si>
  <si>
    <t>C-12623</t>
  </si>
  <si>
    <t>C-12624</t>
  </si>
  <si>
    <t>C-12625</t>
  </si>
  <si>
    <t>C-12626</t>
  </si>
  <si>
    <t>C-12627</t>
  </si>
  <si>
    <t>C-12628</t>
  </si>
  <si>
    <t>C-12629</t>
  </si>
  <si>
    <t>C-12630</t>
  </si>
  <si>
    <t>C-12631</t>
  </si>
  <si>
    <t>C-12632</t>
  </si>
  <si>
    <t>C-12633</t>
  </si>
  <si>
    <t>C-12634</t>
  </si>
  <si>
    <t>C-12635</t>
  </si>
  <si>
    <t>C-12636</t>
  </si>
  <si>
    <t>C-12637</t>
  </si>
  <si>
    <t>C-12638</t>
  </si>
  <si>
    <t>C-12639</t>
  </si>
  <si>
    <t>C-12640</t>
  </si>
  <si>
    <t>C-12641</t>
  </si>
  <si>
    <t>C-12642</t>
  </si>
  <si>
    <t>C-12643</t>
  </si>
  <si>
    <t>C-12644</t>
  </si>
  <si>
    <t>C-12645</t>
  </si>
  <si>
    <t>C-12646</t>
  </si>
  <si>
    <t>C-12647</t>
  </si>
  <si>
    <t>C-12648</t>
  </si>
  <si>
    <t>C-12649</t>
  </si>
  <si>
    <t>C-12650</t>
  </si>
  <si>
    <t>C-12651</t>
  </si>
  <si>
    <t>19-Feb-22--22-Feb-22</t>
  </si>
  <si>
    <t>C-12652</t>
  </si>
  <si>
    <t>C-12653</t>
  </si>
  <si>
    <t>C-12654</t>
  </si>
  <si>
    <t>C-12655</t>
  </si>
  <si>
    <r>
      <t>(879)GUADALUPE VARGAS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</si>
  <si>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C-12656</t>
  </si>
  <si>
    <t>C-12657</t>
  </si>
  <si>
    <t>C-12658</t>
  </si>
  <si>
    <t>C-12659</t>
  </si>
  <si>
    <t>C-12660</t>
  </si>
  <si>
    <t>C-12661</t>
  </si>
  <si>
    <t>(158)MINERVA  PEREZ HERNANDEZ</t>
  </si>
  <si>
    <t>C-12662</t>
  </si>
  <si>
    <t>C-12663</t>
  </si>
  <si>
    <t>C-12664</t>
  </si>
  <si>
    <t>C-12665</t>
  </si>
  <si>
    <t>C-12666</t>
  </si>
  <si>
    <t>C-12667</t>
  </si>
  <si>
    <t>C-12668</t>
  </si>
  <si>
    <r>
      <t xml:space="preserve">(551)MARIO VILLA POSADAS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</si>
  <si>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C-12669</t>
  </si>
  <si>
    <t>C-12670</t>
  </si>
  <si>
    <t>C-12671</t>
  </si>
  <si>
    <t>C-12672</t>
  </si>
  <si>
    <t>C-12673</t>
  </si>
  <si>
    <t>C-12674</t>
  </si>
  <si>
    <t>C-12675</t>
  </si>
  <si>
    <t>C-12676</t>
  </si>
  <si>
    <t>C-12677</t>
  </si>
  <si>
    <t>C-12678</t>
  </si>
  <si>
    <t>C-12679</t>
  </si>
  <si>
    <t>C-12680</t>
  </si>
  <si>
    <t>C-12681</t>
  </si>
  <si>
    <t>C-12682</t>
  </si>
  <si>
    <t>C-12683</t>
  </si>
  <si>
    <t>C-12684</t>
  </si>
  <si>
    <t>C-12685</t>
  </si>
  <si>
    <t>C-12686</t>
  </si>
  <si>
    <t>C-12687</t>
  </si>
  <si>
    <t>C-12688</t>
  </si>
  <si>
    <t>C-12689</t>
  </si>
  <si>
    <t>C-12690</t>
  </si>
  <si>
    <t>C-12691</t>
  </si>
  <si>
    <t>C-12692</t>
  </si>
  <si>
    <t>C-12693</t>
  </si>
  <si>
    <t>C-12694</t>
  </si>
  <si>
    <t>C-12695</t>
  </si>
  <si>
    <t>C-12696</t>
  </si>
  <si>
    <t>C-12697</t>
  </si>
  <si>
    <t>C-12698</t>
  </si>
  <si>
    <t>C-12699</t>
  </si>
  <si>
    <t>20-Feb-22--22-Feb-22</t>
  </si>
  <si>
    <t>C-12700</t>
  </si>
  <si>
    <t>C-12701</t>
  </si>
  <si>
    <t>C-12702</t>
  </si>
  <si>
    <t>C-12703</t>
  </si>
  <si>
    <t>C-12704</t>
  </si>
  <si>
    <t>C-12705</t>
  </si>
  <si>
    <t>C-12706</t>
  </si>
  <si>
    <t>(583)JAVIER  LOS PERICOS</t>
  </si>
  <si>
    <t>C-12707</t>
  </si>
  <si>
    <t>C-12708</t>
  </si>
  <si>
    <t>C-12709</t>
  </si>
  <si>
    <t>C-12710</t>
  </si>
  <si>
    <t>C-12711</t>
  </si>
  <si>
    <t>21-Feb-22--22-Feb-22</t>
  </si>
  <si>
    <t>C-12712</t>
  </si>
  <si>
    <t>22-Feb-22--23-Feb-22</t>
  </si>
  <si>
    <t>C-12713</t>
  </si>
  <si>
    <t>(474)SERGIO</t>
  </si>
  <si>
    <t>C-12714</t>
  </si>
  <si>
    <t>C-12715</t>
  </si>
  <si>
    <t>C-12716</t>
  </si>
  <si>
    <t>C-12717</t>
  </si>
  <si>
    <t>C-12718</t>
  </si>
  <si>
    <t>C-12719</t>
  </si>
  <si>
    <t>C-12720</t>
  </si>
  <si>
    <t>C-12721</t>
  </si>
  <si>
    <t>C-12722</t>
  </si>
  <si>
    <t>C-12723</t>
  </si>
  <si>
    <t>C-12724</t>
  </si>
  <si>
    <t>C-12725</t>
  </si>
  <si>
    <t>C-12726</t>
  </si>
  <si>
    <t>C-12727</t>
  </si>
  <si>
    <t>C-12728</t>
  </si>
  <si>
    <t>C-12729</t>
  </si>
  <si>
    <t>C-12730</t>
  </si>
  <si>
    <t>C-12731</t>
  </si>
  <si>
    <t>C-12732</t>
  </si>
  <si>
    <t>C-12733</t>
  </si>
  <si>
    <t>C-12734</t>
  </si>
  <si>
    <t>C-12735</t>
  </si>
  <si>
    <t>C-12736</t>
  </si>
  <si>
    <t>C-12737</t>
  </si>
  <si>
    <t>C-12738</t>
  </si>
  <si>
    <t>C-12739</t>
  </si>
  <si>
    <t>C-12740</t>
  </si>
  <si>
    <t>C-12741</t>
  </si>
  <si>
    <t>C-12742</t>
  </si>
  <si>
    <t>C-12743</t>
  </si>
  <si>
    <t>C-12744</t>
  </si>
  <si>
    <t>(529)HENRIK  REYES</t>
  </si>
  <si>
    <t>C-12745</t>
  </si>
  <si>
    <t>C-12746</t>
  </si>
  <si>
    <t>C-12747</t>
  </si>
  <si>
    <t>C-12748</t>
  </si>
  <si>
    <t>C-12749</t>
  </si>
  <si>
    <t>C-12750</t>
  </si>
  <si>
    <t>C-12751</t>
  </si>
  <si>
    <t>C-12752</t>
  </si>
  <si>
    <t>C-12753</t>
  </si>
  <si>
    <t>C-12754</t>
  </si>
  <si>
    <t>C-12755</t>
  </si>
  <si>
    <t>C-12756</t>
  </si>
  <si>
    <t>C-12757</t>
  </si>
  <si>
    <t>C-12758</t>
  </si>
  <si>
    <t>C-12759</t>
  </si>
  <si>
    <t>C-12760</t>
  </si>
  <si>
    <t>C-12761</t>
  </si>
  <si>
    <t>C-12762</t>
  </si>
  <si>
    <t>C-12763</t>
  </si>
  <si>
    <t>C-12764</t>
  </si>
  <si>
    <t>C-12765</t>
  </si>
  <si>
    <t>C-12766</t>
  </si>
  <si>
    <t>C-12767</t>
  </si>
  <si>
    <t>C-12768</t>
  </si>
  <si>
    <t>C-12769</t>
  </si>
  <si>
    <t>C-12770</t>
  </si>
  <si>
    <t>C-12771</t>
  </si>
  <si>
    <t>C-12772</t>
  </si>
  <si>
    <t>C-12773</t>
  </si>
  <si>
    <t>C-12774</t>
  </si>
  <si>
    <t>C-12775</t>
  </si>
  <si>
    <t>C-12776</t>
  </si>
  <si>
    <t>C-12777</t>
  </si>
  <si>
    <t>C-12778</t>
  </si>
  <si>
    <t>C-12779</t>
  </si>
  <si>
    <t>C-12780</t>
  </si>
  <si>
    <t>C-12781</t>
  </si>
  <si>
    <t>C-12782</t>
  </si>
  <si>
    <t>C-12783</t>
  </si>
  <si>
    <t>C-12784</t>
  </si>
  <si>
    <t>C-12785</t>
  </si>
  <si>
    <t>C-12786</t>
  </si>
  <si>
    <t>C-12787</t>
  </si>
  <si>
    <t>19/02/2022</t>
  </si>
  <si>
    <t>C-12788</t>
  </si>
  <si>
    <r>
      <t>(851)ALEJANDRO RAMIREZ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</si>
  <si>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C-12789</t>
  </si>
  <si>
    <t>C-12790</t>
  </si>
  <si>
    <t>C-12791</t>
  </si>
  <si>
    <t>C-12792</t>
  </si>
  <si>
    <t>C-12793</t>
  </si>
  <si>
    <t>C-12794</t>
  </si>
  <si>
    <t>C-12795</t>
  </si>
  <si>
    <t>C-12796</t>
  </si>
  <si>
    <t>C-12797</t>
  </si>
  <si>
    <t>C-12798</t>
  </si>
  <si>
    <t>C-12799</t>
  </si>
  <si>
    <t>C-12800</t>
  </si>
  <si>
    <t>C-12801</t>
  </si>
  <si>
    <t>C-12802</t>
  </si>
  <si>
    <t>C-12803</t>
  </si>
  <si>
    <t>C-12804</t>
  </si>
  <si>
    <t>C-12805</t>
  </si>
  <si>
    <t>(346)EL GRAN TACO</t>
  </si>
  <si>
    <t>C-12806</t>
  </si>
  <si>
    <t>C-12807</t>
  </si>
  <si>
    <t>C-12808</t>
  </si>
  <si>
    <t>C-12809</t>
  </si>
  <si>
    <t>C-12810</t>
  </si>
  <si>
    <t>C-12811</t>
  </si>
  <si>
    <t>C-12812</t>
  </si>
  <si>
    <t>C-12813</t>
  </si>
  <si>
    <t>C-12814</t>
  </si>
  <si>
    <t>C-12815</t>
  </si>
  <si>
    <t>C-12816</t>
  </si>
  <si>
    <t>C-12817</t>
  </si>
  <si>
    <t>C-12818</t>
  </si>
  <si>
    <t>C-12819</t>
  </si>
  <si>
    <t>C-12820</t>
  </si>
  <si>
    <t>C-12821</t>
  </si>
  <si>
    <t>C-12822</t>
  </si>
  <si>
    <t>C-12823</t>
  </si>
  <si>
    <t>C-12824</t>
  </si>
  <si>
    <t>C-12825</t>
  </si>
  <si>
    <t>C-12826</t>
  </si>
  <si>
    <t>C-12827</t>
  </si>
  <si>
    <t>21-Feb-22--23-Feb-22</t>
  </si>
  <si>
    <t>C-12828</t>
  </si>
  <si>
    <t>C-12829</t>
  </si>
  <si>
    <t>C-12830</t>
  </si>
  <si>
    <t>C-12831</t>
  </si>
  <si>
    <t>C-12832</t>
  </si>
  <si>
    <t>C-12833</t>
  </si>
  <si>
    <t>C-12834</t>
  </si>
  <si>
    <t>C-12835</t>
  </si>
  <si>
    <t>C-12836</t>
  </si>
  <si>
    <t>C-12837</t>
  </si>
  <si>
    <t>C-12838</t>
  </si>
  <si>
    <t>C-12839</t>
  </si>
  <si>
    <t>C-12840</t>
  </si>
  <si>
    <t>C-12841</t>
  </si>
  <si>
    <t>C-12842</t>
  </si>
  <si>
    <t>C-12843</t>
  </si>
  <si>
    <t>C-12844</t>
  </si>
  <si>
    <t>C-12845</t>
  </si>
  <si>
    <t>C-12846</t>
  </si>
  <si>
    <t>C-12847</t>
  </si>
  <si>
    <t>C-12848</t>
  </si>
  <si>
    <t>C-12849</t>
  </si>
  <si>
    <t>C-12850</t>
  </si>
  <si>
    <t>C-12851</t>
  </si>
  <si>
    <t>C-12852</t>
  </si>
  <si>
    <t>C-12853</t>
  </si>
  <si>
    <t>C-12854</t>
  </si>
  <si>
    <t>C-12855</t>
  </si>
  <si>
    <t>C-12856</t>
  </si>
  <si>
    <t>C-12857</t>
  </si>
  <si>
    <t>C-12858</t>
  </si>
  <si>
    <t>C-12859</t>
  </si>
  <si>
    <t>C-12860</t>
  </si>
  <si>
    <t>C-12861</t>
  </si>
  <si>
    <t>C-12862</t>
  </si>
  <si>
    <t>23-Feb-22--24-Feb-22</t>
  </si>
  <si>
    <t>C-12863</t>
  </si>
  <si>
    <t>C-12864</t>
  </si>
  <si>
    <t>C-12865</t>
  </si>
  <si>
    <t>C-12866</t>
  </si>
  <si>
    <t>C-12867</t>
  </si>
  <si>
    <t>25-Feb-22--26-Feb-22</t>
  </si>
  <si>
    <t>C-12868</t>
  </si>
  <si>
    <t>C-12869</t>
  </si>
  <si>
    <t>C-12870</t>
  </si>
  <si>
    <t>C-12871</t>
  </si>
  <si>
    <t>C-12872</t>
  </si>
  <si>
    <t>C-12873</t>
  </si>
  <si>
    <t>C-12874</t>
  </si>
  <si>
    <t>C-12875</t>
  </si>
  <si>
    <t>C-12876</t>
  </si>
  <si>
    <t>C-12877</t>
  </si>
  <si>
    <t>C-12878</t>
  </si>
  <si>
    <t>C-12879</t>
  </si>
  <si>
    <t>C-12880</t>
  </si>
  <si>
    <t>C-12881</t>
  </si>
  <si>
    <t>C-12882</t>
  </si>
  <si>
    <r>
      <t>(591)JULIO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</si>
  <si>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C-12883</t>
  </si>
  <si>
    <t>C-12884</t>
  </si>
  <si>
    <t>C-12885</t>
  </si>
  <si>
    <t>C-12886</t>
  </si>
  <si>
    <t>C-12887</t>
  </si>
  <si>
    <t>C-12888</t>
  </si>
  <si>
    <t>C-12889</t>
  </si>
  <si>
    <t>C-12890</t>
  </si>
  <si>
    <t>C-12891</t>
  </si>
  <si>
    <t>C-12892</t>
  </si>
  <si>
    <t>C-12893</t>
  </si>
  <si>
    <t>C-12894</t>
  </si>
  <si>
    <t>C-12895</t>
  </si>
  <si>
    <t>C-12896</t>
  </si>
  <si>
    <t>C-12897</t>
  </si>
  <si>
    <t>C-12898</t>
  </si>
  <si>
    <t>C-12899</t>
  </si>
  <si>
    <t>C-12900</t>
  </si>
  <si>
    <t>C-12901</t>
  </si>
  <si>
    <t>C-12902</t>
  </si>
  <si>
    <t>C-12903</t>
  </si>
  <si>
    <t>C-12904</t>
  </si>
  <si>
    <t>C-12905</t>
  </si>
  <si>
    <t>C-12906</t>
  </si>
  <si>
    <t>C-12907</t>
  </si>
  <si>
    <t>C-12908</t>
  </si>
  <si>
    <t>C-12909</t>
  </si>
  <si>
    <t>C-12910</t>
  </si>
  <si>
    <t>C-12911</t>
  </si>
  <si>
    <t>C-12912</t>
  </si>
  <si>
    <t>C-12913</t>
  </si>
  <si>
    <t>C-12914</t>
  </si>
  <si>
    <t>C-12915</t>
  </si>
  <si>
    <t>C-12916</t>
  </si>
  <si>
    <t>C-12917</t>
  </si>
  <si>
    <t>C-12918</t>
  </si>
  <si>
    <t>C-12919</t>
  </si>
  <si>
    <t>C-12920</t>
  </si>
  <si>
    <t>C-12921</t>
  </si>
  <si>
    <t>C-12922</t>
  </si>
  <si>
    <t>C-12923</t>
  </si>
  <si>
    <t>C-12924</t>
  </si>
  <si>
    <t>C-12925</t>
  </si>
  <si>
    <t>C-12926</t>
  </si>
  <si>
    <t>C-12927</t>
  </si>
  <si>
    <t>C-12928</t>
  </si>
  <si>
    <t>C-12929</t>
  </si>
  <si>
    <t>C-12930</t>
  </si>
  <si>
    <t>C-12931</t>
  </si>
  <si>
    <t>C-12932</t>
  </si>
  <si>
    <t>C-12933</t>
  </si>
  <si>
    <t>C-12934</t>
  </si>
  <si>
    <t>C-12935</t>
  </si>
  <si>
    <t>C-12936</t>
  </si>
  <si>
    <r>
      <t xml:space="preserve">(725)ABASTO DE 4 CARNES SA DE CV 11 SUR  </t>
    </r>
    <r>
      <rPr>
        <b/>
        <sz val="12"/>
        <color rgb="FFFF0000"/>
        <rFont val="Calibri"/>
        <family val="2"/>
        <scheme val="minor"/>
      </rPr>
      <t>CANCELADA</t>
    </r>
  </si>
  <si>
    <t>se sustituyo x la  12941</t>
  </si>
  <si>
    <t>C-12937</t>
  </si>
  <si>
    <t>C-12938</t>
  </si>
  <si>
    <t>C-12939</t>
  </si>
  <si>
    <t>C-12940</t>
  </si>
  <si>
    <t>(528)EMILIO LOPEZ</t>
  </si>
  <si>
    <t>C-12941</t>
  </si>
  <si>
    <t>C-12942</t>
  </si>
  <si>
    <t>C-12943</t>
  </si>
  <si>
    <t>C-12944</t>
  </si>
  <si>
    <t>C-12945</t>
  </si>
  <si>
    <t>C-12946</t>
  </si>
  <si>
    <t>C-12947</t>
  </si>
  <si>
    <t>C-12948</t>
  </si>
  <si>
    <t>C-12949</t>
  </si>
  <si>
    <t>C-12950</t>
  </si>
  <si>
    <t>C-12951</t>
  </si>
  <si>
    <t>C-12952</t>
  </si>
  <si>
    <t>C-12953</t>
  </si>
  <si>
    <t>C-12954</t>
  </si>
  <si>
    <t>C-12955</t>
  </si>
  <si>
    <t>C-12956</t>
  </si>
  <si>
    <t>C-12957</t>
  </si>
  <si>
    <t>C-12958</t>
  </si>
  <si>
    <t>C-12959</t>
  </si>
  <si>
    <t>C-12960</t>
  </si>
  <si>
    <t>C-12961</t>
  </si>
  <si>
    <t>C-12962</t>
  </si>
  <si>
    <t>C-12963</t>
  </si>
  <si>
    <t>C-12964</t>
  </si>
  <si>
    <t>C-12965</t>
  </si>
  <si>
    <t>C-12966</t>
  </si>
  <si>
    <t>C-12967</t>
  </si>
  <si>
    <t>C-12968</t>
  </si>
  <si>
    <t>C-12969</t>
  </si>
  <si>
    <t>C-12970</t>
  </si>
  <si>
    <t>C-12971</t>
  </si>
  <si>
    <t>C-12972</t>
  </si>
  <si>
    <t>C-12973</t>
  </si>
  <si>
    <t>C-12974</t>
  </si>
  <si>
    <t>C-12975</t>
  </si>
  <si>
    <t>C-12976</t>
  </si>
  <si>
    <r>
      <t>(429)MAQUILA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</si>
  <si>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C-12977</t>
  </si>
  <si>
    <t>C-12978</t>
  </si>
  <si>
    <t>(887)ROBERTO CASTRO</t>
  </si>
  <si>
    <t>C-12979</t>
  </si>
  <si>
    <t>C-12980</t>
  </si>
  <si>
    <t>C-12981</t>
  </si>
  <si>
    <t>C-12982</t>
  </si>
  <si>
    <t>C-12983</t>
  </si>
  <si>
    <t>C-12984</t>
  </si>
  <si>
    <t>C-12985</t>
  </si>
  <si>
    <t>C-12986</t>
  </si>
  <si>
    <t>C-12987</t>
  </si>
  <si>
    <t>C-12988</t>
  </si>
  <si>
    <t>C-12989</t>
  </si>
  <si>
    <t>C-12990</t>
  </si>
  <si>
    <t>C-12991</t>
  </si>
  <si>
    <t>C-12992</t>
  </si>
  <si>
    <t>C-12993</t>
  </si>
  <si>
    <t>C-12994</t>
  </si>
  <si>
    <t>C-12995</t>
  </si>
  <si>
    <r>
      <t xml:space="preserve">(780)JAVIER MARTINEZ SANCHEZ  </t>
    </r>
    <r>
      <rPr>
        <b/>
        <sz val="12"/>
        <color rgb="FFFF0000"/>
        <rFont val="Calibri"/>
        <family val="2"/>
        <scheme val="minor"/>
      </rPr>
      <t>CANCELADA</t>
    </r>
  </si>
  <si>
    <t>se sustituyo x la  13102</t>
  </si>
  <si>
    <t>C-12996</t>
  </si>
  <si>
    <t>C-12997</t>
  </si>
  <si>
    <t>C-12998</t>
  </si>
  <si>
    <t>C-12999</t>
  </si>
  <si>
    <t>C-13000</t>
  </si>
  <si>
    <t>C-13001</t>
  </si>
  <si>
    <t>C-13002</t>
  </si>
  <si>
    <t>C-13003</t>
  </si>
  <si>
    <t>C-13004</t>
  </si>
  <si>
    <t>C-13005</t>
  </si>
  <si>
    <t>C-13006</t>
  </si>
  <si>
    <t>C-13007</t>
  </si>
  <si>
    <t>C-13008</t>
  </si>
  <si>
    <t>22-Feb-22--24-Feb-22</t>
  </si>
  <si>
    <t>C-13009</t>
  </si>
  <si>
    <t>C-13010</t>
  </si>
  <si>
    <t>C-13011</t>
  </si>
  <si>
    <t>C-13012</t>
  </si>
  <si>
    <t>C-13013</t>
  </si>
  <si>
    <t>C-13014</t>
  </si>
  <si>
    <t>C-13015</t>
  </si>
  <si>
    <t>C-13016</t>
  </si>
  <si>
    <t>C-13017</t>
  </si>
  <si>
    <t>C-13018</t>
  </si>
  <si>
    <t>C-13019</t>
  </si>
  <si>
    <t>C-13020</t>
  </si>
  <si>
    <t>C-13021</t>
  </si>
  <si>
    <t>C-13022</t>
  </si>
  <si>
    <t>C-13023</t>
  </si>
  <si>
    <r>
      <t xml:space="preserve">(725)ABASTO DE 4 CARNES SA DE CV 11 SUR   </t>
    </r>
    <r>
      <rPr>
        <b/>
        <sz val="12"/>
        <color rgb="FFFF0000"/>
        <rFont val="Calibri"/>
        <family val="2"/>
        <scheme val="minor"/>
      </rPr>
      <t xml:space="preserve">CANCELADA                   </t>
    </r>
  </si>
  <si>
    <t>se sustituyo x la  13024</t>
  </si>
  <si>
    <t>C-13024</t>
  </si>
  <si>
    <t>C-13025</t>
  </si>
  <si>
    <t>C-13026</t>
  </si>
  <si>
    <t>C-13027</t>
  </si>
  <si>
    <t>C-13028</t>
  </si>
  <si>
    <t>C-13029</t>
  </si>
  <si>
    <t>C-13030</t>
  </si>
  <si>
    <t>C-13031</t>
  </si>
  <si>
    <t>C-13032</t>
  </si>
  <si>
    <t>C-13033</t>
  </si>
  <si>
    <t>C-13034</t>
  </si>
  <si>
    <t>C-13035</t>
  </si>
  <si>
    <t>C-13036</t>
  </si>
  <si>
    <t>C-13037</t>
  </si>
  <si>
    <t>C-13038</t>
  </si>
  <si>
    <t>C-13039</t>
  </si>
  <si>
    <t>C-13040</t>
  </si>
  <si>
    <t>C-13041</t>
  </si>
  <si>
    <t>C-13042</t>
  </si>
  <si>
    <t>C-13043</t>
  </si>
  <si>
    <t>C-13044</t>
  </si>
  <si>
    <t>C-13045</t>
  </si>
  <si>
    <t>C-13046</t>
  </si>
  <si>
    <t>C-13047</t>
  </si>
  <si>
    <t>C-13048</t>
  </si>
  <si>
    <t>C-13049</t>
  </si>
  <si>
    <t>C-13050</t>
  </si>
  <si>
    <t>C-13051</t>
  </si>
  <si>
    <t>C-13052</t>
  </si>
  <si>
    <t>C-13053</t>
  </si>
  <si>
    <t>C-13054</t>
  </si>
  <si>
    <t>C-13055</t>
  </si>
  <si>
    <t>C-13056</t>
  </si>
  <si>
    <t>C-13057</t>
  </si>
  <si>
    <t>C-13058</t>
  </si>
  <si>
    <t>C-13059</t>
  </si>
  <si>
    <t>C-13060</t>
  </si>
  <si>
    <t>C-13061</t>
  </si>
  <si>
    <t>C-13062</t>
  </si>
  <si>
    <t>C-13063</t>
  </si>
  <si>
    <t>C-13064</t>
  </si>
  <si>
    <t>C-13065</t>
  </si>
  <si>
    <t>C-13066</t>
  </si>
  <si>
    <t>C-13067</t>
  </si>
  <si>
    <t>C-13068</t>
  </si>
  <si>
    <t>C-13069</t>
  </si>
  <si>
    <t>C-13070</t>
  </si>
  <si>
    <t>22/02/2022</t>
  </si>
  <si>
    <t>C-13071</t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</si>
  <si>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</si>
  <si>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sustituye x la 13072</t>
  </si>
  <si>
    <t>C-13072</t>
  </si>
  <si>
    <t>C-13073</t>
  </si>
  <si>
    <t>C-13074</t>
  </si>
  <si>
    <t>C-13075</t>
  </si>
  <si>
    <t>C-13076</t>
  </si>
  <si>
    <t>C-13077</t>
  </si>
  <si>
    <t>C-13078</t>
  </si>
  <si>
    <t>C-13079</t>
  </si>
  <si>
    <t>C-13080</t>
  </si>
  <si>
    <t>C-13081</t>
  </si>
  <si>
    <t>C-13082</t>
  </si>
  <si>
    <t>C-13083</t>
  </si>
  <si>
    <t>C-13084</t>
  </si>
  <si>
    <t>C-13085</t>
  </si>
  <si>
    <t>C-13086</t>
  </si>
  <si>
    <t>C-13087</t>
  </si>
  <si>
    <t>C-13088</t>
  </si>
  <si>
    <t>C-13089</t>
  </si>
  <si>
    <t>C-13090</t>
  </si>
  <si>
    <t>(783)LUPITA LEDO</t>
  </si>
  <si>
    <t>C-13091</t>
  </si>
  <si>
    <t>C-13092</t>
  </si>
  <si>
    <t>C-13093</t>
  </si>
  <si>
    <t>C-13094</t>
  </si>
  <si>
    <t>C-13095</t>
  </si>
  <si>
    <t>C-13096</t>
  </si>
  <si>
    <t>C-13097</t>
  </si>
  <si>
    <t>C-13098</t>
  </si>
  <si>
    <t>C-13099</t>
  </si>
  <si>
    <t>C-13100</t>
  </si>
  <si>
    <t>C-13101</t>
  </si>
  <si>
    <t>C-13102</t>
  </si>
  <si>
    <t>C-13103</t>
  </si>
  <si>
    <t>C-13104</t>
  </si>
  <si>
    <t>C-13105</t>
  </si>
  <si>
    <t>C-13106</t>
  </si>
  <si>
    <t>C-13107</t>
  </si>
  <si>
    <t>C-13108</t>
  </si>
  <si>
    <t>C-13109</t>
  </si>
  <si>
    <t>C-13110</t>
  </si>
  <si>
    <t>C-13111</t>
  </si>
  <si>
    <t>C-13112</t>
  </si>
  <si>
    <t>C-13113</t>
  </si>
  <si>
    <t>24-Feb-22--25-Feb-22--26-Feb-22</t>
  </si>
  <si>
    <t>C-13114</t>
  </si>
  <si>
    <t>C-13115</t>
  </si>
  <si>
    <t>C-13116</t>
  </si>
  <si>
    <t>C-13117</t>
  </si>
  <si>
    <t>C-13118</t>
  </si>
  <si>
    <t>C-13119</t>
  </si>
  <si>
    <t>C-13120</t>
  </si>
  <si>
    <t>C-13121</t>
  </si>
  <si>
    <t>C-13122</t>
  </si>
  <si>
    <t>C-13123</t>
  </si>
  <si>
    <t>C-13124</t>
  </si>
  <si>
    <t>C-13125</t>
  </si>
  <si>
    <t>24-Feb-22--25-Feb-22</t>
  </si>
  <si>
    <t>C-13126</t>
  </si>
  <si>
    <t>C-13127</t>
  </si>
  <si>
    <t>C-13128</t>
  </si>
  <si>
    <t>C-13129</t>
  </si>
  <si>
    <t>C-13130</t>
  </si>
  <si>
    <t>C-13131</t>
  </si>
  <si>
    <t>C-13132</t>
  </si>
  <si>
    <t>C-13133</t>
  </si>
  <si>
    <t>C-13134</t>
  </si>
  <si>
    <t>C-13135</t>
  </si>
  <si>
    <t>C-13136</t>
  </si>
  <si>
    <t>C-13137</t>
  </si>
  <si>
    <t>C-13138</t>
  </si>
  <si>
    <t>C-13139</t>
  </si>
  <si>
    <t>C-13140</t>
  </si>
  <si>
    <t>C-13141</t>
  </si>
  <si>
    <t>C-13142</t>
  </si>
  <si>
    <t>C-13143</t>
  </si>
  <si>
    <t>C-13144</t>
  </si>
  <si>
    <t>C-13145</t>
  </si>
  <si>
    <t>C-13146</t>
  </si>
  <si>
    <t>C-13147</t>
  </si>
  <si>
    <t>C-13148</t>
  </si>
  <si>
    <t>C-13149</t>
  </si>
  <si>
    <t>C-13150</t>
  </si>
  <si>
    <t>C-13151</t>
  </si>
  <si>
    <t>C-13152</t>
  </si>
  <si>
    <t>C-13153</t>
  </si>
  <si>
    <t>C-13154</t>
  </si>
  <si>
    <t>C-13155</t>
  </si>
  <si>
    <t>C-13156</t>
  </si>
  <si>
    <t>C-13157</t>
  </si>
  <si>
    <t>C-13158</t>
  </si>
  <si>
    <t>C-13159</t>
  </si>
  <si>
    <t>C-13160</t>
  </si>
  <si>
    <t>C-13161</t>
  </si>
  <si>
    <t>C-13162</t>
  </si>
  <si>
    <t>C-13163</t>
  </si>
  <si>
    <t>C-13164</t>
  </si>
  <si>
    <t>C-13165</t>
  </si>
  <si>
    <t>C-13166</t>
  </si>
  <si>
    <t>C-13167</t>
  </si>
  <si>
    <t>C-13168</t>
  </si>
  <si>
    <t>C-13169</t>
  </si>
  <si>
    <t>C-13170</t>
  </si>
  <si>
    <t>C-13171</t>
  </si>
  <si>
    <t>C-13172</t>
  </si>
  <si>
    <t>C-13173</t>
  </si>
  <si>
    <t>C-13174</t>
  </si>
  <si>
    <t>C-13175</t>
  </si>
  <si>
    <t>C-13176</t>
  </si>
  <si>
    <t>C-13177</t>
  </si>
  <si>
    <t>C-13178</t>
  </si>
  <si>
    <t>C-13179</t>
  </si>
  <si>
    <t>C-13180</t>
  </si>
  <si>
    <t>C-13181</t>
  </si>
  <si>
    <t>C-13182</t>
  </si>
  <si>
    <t>C-13183</t>
  </si>
  <si>
    <t>C-13184</t>
  </si>
  <si>
    <t>C-13185</t>
  </si>
  <si>
    <t>C-13186</t>
  </si>
  <si>
    <t>C-13187</t>
  </si>
  <si>
    <t>C-13188</t>
  </si>
  <si>
    <t>C-13189</t>
  </si>
  <si>
    <t>C-13190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</si>
  <si>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</si>
  <si>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sustituye x la 13191</t>
  </si>
  <si>
    <t>C-13191</t>
  </si>
  <si>
    <t>C-13192</t>
  </si>
  <si>
    <t>C-13193</t>
  </si>
  <si>
    <t>C-13194</t>
  </si>
  <si>
    <t>C-13195</t>
  </si>
  <si>
    <t>C-13196</t>
  </si>
  <si>
    <t>C-13197</t>
  </si>
  <si>
    <t>C-13198</t>
  </si>
  <si>
    <t>C-13199</t>
  </si>
  <si>
    <t>C-13200</t>
  </si>
  <si>
    <t>C-13201</t>
  </si>
  <si>
    <t>C-13202</t>
  </si>
  <si>
    <t>C-13203</t>
  </si>
  <si>
    <t>C-13204</t>
  </si>
  <si>
    <t>C-13205</t>
  </si>
  <si>
    <t>C-13206</t>
  </si>
  <si>
    <t>C-13207</t>
  </si>
  <si>
    <t>C-13208</t>
  </si>
  <si>
    <t>C-13209</t>
  </si>
  <si>
    <t>C-13210</t>
  </si>
  <si>
    <t>C-13211</t>
  </si>
  <si>
    <t>C-13212</t>
  </si>
  <si>
    <t>C-13213</t>
  </si>
  <si>
    <t>C-13214</t>
  </si>
  <si>
    <t>C-13215</t>
  </si>
  <si>
    <t>C-13216</t>
  </si>
  <si>
    <t>C-13217</t>
  </si>
  <si>
    <t>(317)MAQUILA  TOCINO SALADO</t>
  </si>
  <si>
    <t>C-13218</t>
  </si>
  <si>
    <t>C-13219</t>
  </si>
  <si>
    <t>C-13220</t>
  </si>
  <si>
    <t>C-13221</t>
  </si>
  <si>
    <t>C-13222</t>
  </si>
  <si>
    <t>C-13223</t>
  </si>
  <si>
    <t>C-13224</t>
  </si>
  <si>
    <t>C-13225</t>
  </si>
  <si>
    <t>C-13226</t>
  </si>
  <si>
    <t>C-13227</t>
  </si>
  <si>
    <t>C-13228</t>
  </si>
  <si>
    <t>C-13229</t>
  </si>
  <si>
    <t>C-13230</t>
  </si>
  <si>
    <t>C-13231</t>
  </si>
  <si>
    <t>C-13232</t>
  </si>
  <si>
    <t>C-13233</t>
  </si>
  <si>
    <t>C-13234</t>
  </si>
  <si>
    <t>C-13235</t>
  </si>
  <si>
    <t>C-13236</t>
  </si>
  <si>
    <t>C-13237</t>
  </si>
  <si>
    <t>C-13238</t>
  </si>
  <si>
    <t>C-13239</t>
  </si>
  <si>
    <t>C-13240</t>
  </si>
  <si>
    <t>C-13241</t>
  </si>
  <si>
    <t>C-13242</t>
  </si>
  <si>
    <t>C-13243</t>
  </si>
  <si>
    <t>C-13244</t>
  </si>
  <si>
    <t>C-13245</t>
  </si>
  <si>
    <t>C-13246</t>
  </si>
  <si>
    <t>C-13247</t>
  </si>
  <si>
    <t>C-13248</t>
  </si>
  <si>
    <t>C-13249</t>
  </si>
  <si>
    <t>C-13250</t>
  </si>
  <si>
    <t>C-13251</t>
  </si>
  <si>
    <t>C-13252</t>
  </si>
  <si>
    <t>C-13253</t>
  </si>
  <si>
    <t>C-13254</t>
  </si>
  <si>
    <t>C-13255</t>
  </si>
  <si>
    <t>C-13256</t>
  </si>
  <si>
    <t>C-13257</t>
  </si>
  <si>
    <t>C-13258</t>
  </si>
  <si>
    <t>C-13259</t>
  </si>
  <si>
    <t>C-13260</t>
  </si>
  <si>
    <t>C-13261</t>
  </si>
  <si>
    <t>C-13262</t>
  </si>
  <si>
    <t>C-13263</t>
  </si>
  <si>
    <t>C-13264</t>
  </si>
  <si>
    <t>C-13265</t>
  </si>
  <si>
    <t>C-13266</t>
  </si>
  <si>
    <t>C-13267</t>
  </si>
  <si>
    <t>C-13268</t>
  </si>
  <si>
    <t>C-13269</t>
  </si>
  <si>
    <t>C-13270</t>
  </si>
  <si>
    <t>C-13271</t>
  </si>
  <si>
    <t>C-13272</t>
  </si>
  <si>
    <t>C-13273</t>
  </si>
  <si>
    <t>C-13274</t>
  </si>
  <si>
    <t>C-13275</t>
  </si>
  <si>
    <t>C-13276</t>
  </si>
  <si>
    <t>C-13277</t>
  </si>
  <si>
    <t>C-13278</t>
  </si>
  <si>
    <t>C-13279</t>
  </si>
  <si>
    <t>C-13280</t>
  </si>
  <si>
    <t>C-13281</t>
  </si>
  <si>
    <r>
      <t xml:space="preserve">(679)JUANA CASTILLO   </t>
    </r>
    <r>
      <rPr>
        <b/>
        <sz val="12"/>
        <color rgb="FFFF0000"/>
        <rFont val="Calibri"/>
        <family val="2"/>
        <scheme val="minor"/>
      </rPr>
      <t>CANCELADA</t>
    </r>
  </si>
  <si>
    <t>C-13282</t>
  </si>
  <si>
    <t>C-13283</t>
  </si>
  <si>
    <t>C-13284</t>
  </si>
  <si>
    <t>C-13285</t>
  </si>
  <si>
    <t>C-13286</t>
  </si>
  <si>
    <t>C-13287</t>
  </si>
  <si>
    <t>C-13288</t>
  </si>
  <si>
    <t>C-13289</t>
  </si>
  <si>
    <t>C-13290</t>
  </si>
  <si>
    <t>C-13291</t>
  </si>
  <si>
    <t>C-13292</t>
  </si>
  <si>
    <t>C-13293</t>
  </si>
  <si>
    <t>C-13294</t>
  </si>
  <si>
    <t>C-13295</t>
  </si>
  <si>
    <t>C-13296</t>
  </si>
  <si>
    <t>C-13297</t>
  </si>
  <si>
    <t>C-13298</t>
  </si>
  <si>
    <t>C-13299</t>
  </si>
  <si>
    <t>C-13300</t>
  </si>
  <si>
    <t>C-13301</t>
  </si>
  <si>
    <t>C-13302</t>
  </si>
  <si>
    <t>C-13303</t>
  </si>
  <si>
    <t>C-13304</t>
  </si>
  <si>
    <t>C-13305</t>
  </si>
  <si>
    <t>C-13306</t>
  </si>
  <si>
    <t>C-13307</t>
  </si>
  <si>
    <t>C-13308</t>
  </si>
  <si>
    <t>C-13309</t>
  </si>
  <si>
    <t>C-13310</t>
  </si>
  <si>
    <t>C-13311</t>
  </si>
  <si>
    <t>C-13312</t>
  </si>
  <si>
    <t>C-13313</t>
  </si>
  <si>
    <t>C-13314</t>
  </si>
  <si>
    <t>C-13315</t>
  </si>
  <si>
    <t>C-13316</t>
  </si>
  <si>
    <t>C-13317</t>
  </si>
  <si>
    <t>C-13318</t>
  </si>
  <si>
    <t>C-13319</t>
  </si>
  <si>
    <t>C-13320</t>
  </si>
  <si>
    <t>C-13321</t>
  </si>
  <si>
    <t>C-13322</t>
  </si>
  <si>
    <t>C-13323</t>
  </si>
  <si>
    <t>C-13324</t>
  </si>
  <si>
    <t>C-13325</t>
  </si>
  <si>
    <t>C-13326</t>
  </si>
  <si>
    <t>C-13327</t>
  </si>
  <si>
    <t>C-13328</t>
  </si>
  <si>
    <t>C-13329</t>
  </si>
  <si>
    <t>C-13330</t>
  </si>
  <si>
    <t>C-13331</t>
  </si>
  <si>
    <t>C-13332</t>
  </si>
  <si>
    <t>C-13333</t>
  </si>
  <si>
    <t>C-13334</t>
  </si>
  <si>
    <t>C-13335</t>
  </si>
  <si>
    <t>C-13336</t>
  </si>
  <si>
    <t>C-13337</t>
  </si>
  <si>
    <t>C-13338</t>
  </si>
  <si>
    <t>(873)MAGNIFICA</t>
  </si>
  <si>
    <t>C-13339</t>
  </si>
  <si>
    <t>C-13340</t>
  </si>
  <si>
    <t>C-13341</t>
  </si>
  <si>
    <t>C-13342</t>
  </si>
  <si>
    <t>C-13343</t>
  </si>
  <si>
    <t>C-13344</t>
  </si>
  <si>
    <t>C-13345</t>
  </si>
  <si>
    <t>C-13346</t>
  </si>
  <si>
    <t>C-13347</t>
  </si>
  <si>
    <t>C-13348</t>
  </si>
  <si>
    <t>C-13349</t>
  </si>
  <si>
    <t>C-13350</t>
  </si>
  <si>
    <t>C-13351</t>
  </si>
  <si>
    <t>C-13352</t>
  </si>
  <si>
    <t>C-13353</t>
  </si>
  <si>
    <t>C-13354</t>
  </si>
  <si>
    <t>C-13355</t>
  </si>
  <si>
    <t>C-13356</t>
  </si>
  <si>
    <t>C-13357</t>
  </si>
  <si>
    <t>C-13358</t>
  </si>
  <si>
    <t>C-13359</t>
  </si>
  <si>
    <t>C-13360</t>
  </si>
  <si>
    <t>C-13361</t>
  </si>
  <si>
    <t>C-13362</t>
  </si>
  <si>
    <t>C-13363</t>
  </si>
  <si>
    <t>C-13364</t>
  </si>
  <si>
    <t>C-13365</t>
  </si>
  <si>
    <t>C-13366</t>
  </si>
  <si>
    <t>C-13367</t>
  </si>
  <si>
    <t>C-13368</t>
  </si>
  <si>
    <t>C-13369</t>
  </si>
  <si>
    <t>C-13370</t>
  </si>
  <si>
    <t>C-13371</t>
  </si>
  <si>
    <t>C-13372</t>
  </si>
  <si>
    <t>C-13373</t>
  </si>
  <si>
    <t>C-13374</t>
  </si>
  <si>
    <t>C-13375</t>
  </si>
  <si>
    <t>C-13376</t>
  </si>
  <si>
    <t>C-13377</t>
  </si>
  <si>
    <t>C-13378</t>
  </si>
  <si>
    <t>C-13379</t>
  </si>
  <si>
    <t>C-13380</t>
  </si>
  <si>
    <t>C-13381</t>
  </si>
  <si>
    <t>C-13382</t>
  </si>
  <si>
    <t>C-13383</t>
  </si>
  <si>
    <t>C-13384</t>
  </si>
  <si>
    <t>C-13385</t>
  </si>
  <si>
    <t>C-13386</t>
  </si>
  <si>
    <t>26-Feb-22--27-Feb-22</t>
  </si>
  <si>
    <t>C-13387</t>
  </si>
  <si>
    <t>C-13388</t>
  </si>
  <si>
    <t>C-13389</t>
  </si>
  <si>
    <t>C-13390</t>
  </si>
  <si>
    <t>C-13391</t>
  </si>
  <si>
    <t>C-13392</t>
  </si>
  <si>
    <t>C-13393</t>
  </si>
  <si>
    <t>(155)CARNICERIA ESCOBAR</t>
  </si>
  <si>
    <t>C-13394</t>
  </si>
  <si>
    <t>C-13395</t>
  </si>
  <si>
    <t>C-13396</t>
  </si>
  <si>
    <t>C-13397</t>
  </si>
  <si>
    <t>C-13398</t>
  </si>
  <si>
    <t>C-13399</t>
  </si>
  <si>
    <t>C-13400</t>
  </si>
  <si>
    <t>C-13401</t>
  </si>
  <si>
    <t>C-13402</t>
  </si>
  <si>
    <r>
      <t xml:space="preserve">(366)SALVADOR PAZ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</si>
  <si>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C-13403</t>
  </si>
  <si>
    <t>C-13404</t>
  </si>
  <si>
    <t>C-13405</t>
  </si>
  <si>
    <t>C-13406</t>
  </si>
  <si>
    <t>C-13407</t>
  </si>
  <si>
    <t>C-13408</t>
  </si>
  <si>
    <t>C-13409</t>
  </si>
  <si>
    <t>C-13410</t>
  </si>
  <si>
    <t>C-13411</t>
  </si>
  <si>
    <t>C-13412</t>
  </si>
  <si>
    <t>C-13413</t>
  </si>
  <si>
    <t>C-13414</t>
  </si>
  <si>
    <t>C-13415</t>
  </si>
  <si>
    <t>C-13416</t>
  </si>
  <si>
    <t>C-13417</t>
  </si>
  <si>
    <t>C-13418</t>
  </si>
  <si>
    <t>C-13419</t>
  </si>
  <si>
    <t>C-13420</t>
  </si>
  <si>
    <t>C-13421</t>
  </si>
  <si>
    <t>C-13422</t>
  </si>
  <si>
    <t>C-13423</t>
  </si>
  <si>
    <t>C-13424</t>
  </si>
  <si>
    <t>C-13425</t>
  </si>
  <si>
    <t>C-13426</t>
  </si>
  <si>
    <t>C-13427</t>
  </si>
  <si>
    <t>C-13428</t>
  </si>
  <si>
    <t>C-13429</t>
  </si>
  <si>
    <t>C-13430</t>
  </si>
  <si>
    <t>C-13431</t>
  </si>
  <si>
    <r>
      <t>(423)SUPER DESCUENTO VICTORINO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</si>
  <si>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C-13432</t>
  </si>
  <si>
    <t>C-13433</t>
  </si>
  <si>
    <t>C-13434</t>
  </si>
  <si>
    <t>C-13435</t>
  </si>
  <si>
    <t>C-13436</t>
  </si>
  <si>
    <t>C-13437</t>
  </si>
  <si>
    <t>C-13438</t>
  </si>
  <si>
    <t>C-13439</t>
  </si>
  <si>
    <t>C-13440</t>
  </si>
  <si>
    <t>C-13441</t>
  </si>
  <si>
    <t>C-13442</t>
  </si>
  <si>
    <t>C-13443</t>
  </si>
  <si>
    <t>C-13444</t>
  </si>
  <si>
    <t>C-13445</t>
  </si>
  <si>
    <t>C-13446</t>
  </si>
  <si>
    <t>C-13447</t>
  </si>
  <si>
    <t>C-13448</t>
  </si>
  <si>
    <t>C-13449</t>
  </si>
  <si>
    <t>C-13450</t>
  </si>
  <si>
    <t>C-13451</t>
  </si>
  <si>
    <t>C-13452</t>
  </si>
  <si>
    <t>C-13453</t>
  </si>
  <si>
    <t>C-13454</t>
  </si>
  <si>
    <t>C-13455</t>
  </si>
  <si>
    <t>C-13456</t>
  </si>
  <si>
    <t>C-13457</t>
  </si>
  <si>
    <t>C-13458</t>
  </si>
  <si>
    <t>C-13459</t>
  </si>
  <si>
    <t>C-13460</t>
  </si>
  <si>
    <t>C-13461</t>
  </si>
  <si>
    <t>C-13462</t>
  </si>
  <si>
    <t>C-13463</t>
  </si>
  <si>
    <t>C-13464</t>
  </si>
  <si>
    <t>C-13465</t>
  </si>
  <si>
    <t>C-13466</t>
  </si>
  <si>
    <t>C-13467</t>
  </si>
  <si>
    <t>C-13468</t>
  </si>
  <si>
    <t>C-13469</t>
  </si>
  <si>
    <t>C-13470</t>
  </si>
  <si>
    <t>C-13471</t>
  </si>
  <si>
    <t>C-13472</t>
  </si>
  <si>
    <t>(888)AGUSTIN LEDO</t>
  </si>
  <si>
    <t>C-13473</t>
  </si>
  <si>
    <t>C-13474</t>
  </si>
  <si>
    <t>C-13475</t>
  </si>
  <si>
    <t>C-13476</t>
  </si>
  <si>
    <t>C-13477</t>
  </si>
  <si>
    <t>C-13478</t>
  </si>
  <si>
    <t>C-13479</t>
  </si>
  <si>
    <t>C-13480</t>
  </si>
  <si>
    <t>C-13481</t>
  </si>
  <si>
    <t>C-13482</t>
  </si>
  <si>
    <t>C-13483</t>
  </si>
  <si>
    <t>C-13484</t>
  </si>
  <si>
    <t>C-13485</t>
  </si>
  <si>
    <t>C-13486</t>
  </si>
  <si>
    <t>C-13487</t>
  </si>
  <si>
    <t>C-13488</t>
  </si>
  <si>
    <t>C-13489</t>
  </si>
  <si>
    <t>C-13490</t>
  </si>
  <si>
    <t>C-13491</t>
  </si>
  <si>
    <t>C-13492</t>
  </si>
  <si>
    <t>C-13493</t>
  </si>
  <si>
    <t>C-13494</t>
  </si>
  <si>
    <t>C-13495</t>
  </si>
  <si>
    <t>C-13496</t>
  </si>
  <si>
    <t>C-13497</t>
  </si>
  <si>
    <t>C-13498</t>
  </si>
  <si>
    <t>C-13499</t>
  </si>
  <si>
    <t>C-13500</t>
  </si>
  <si>
    <t>C-13501</t>
  </si>
  <si>
    <t>C-13502</t>
  </si>
  <si>
    <t>C-13503</t>
  </si>
  <si>
    <t>C-13504</t>
  </si>
  <si>
    <t>C-13505</t>
  </si>
  <si>
    <t>C-13506</t>
  </si>
  <si>
    <t>C-13507</t>
  </si>
  <si>
    <t>C-13508</t>
  </si>
  <si>
    <t>C-13509</t>
  </si>
  <si>
    <t>C-13510</t>
  </si>
  <si>
    <t>C-13511</t>
  </si>
  <si>
    <t>C-13512</t>
  </si>
  <si>
    <t>C-13513</t>
  </si>
  <si>
    <t>C-13514</t>
  </si>
  <si>
    <t>C-13515</t>
  </si>
  <si>
    <t>C-13516</t>
  </si>
  <si>
    <t>C-13517</t>
  </si>
  <si>
    <t>C-13518</t>
  </si>
  <si>
    <t>C-13519</t>
  </si>
  <si>
    <t>C-13520</t>
  </si>
  <si>
    <t>C-13521</t>
  </si>
  <si>
    <t>C-13522</t>
  </si>
  <si>
    <t>C-13523</t>
  </si>
  <si>
    <t>C-13524</t>
  </si>
  <si>
    <t>C-13525</t>
  </si>
  <si>
    <t>C-13526</t>
  </si>
  <si>
    <t>C-13527</t>
  </si>
  <si>
    <t>C-13528</t>
  </si>
  <si>
    <t>C-13529</t>
  </si>
  <si>
    <t>C-13530</t>
  </si>
  <si>
    <t>C-13531</t>
  </si>
  <si>
    <t>C-13532</t>
  </si>
  <si>
    <t>C-13533</t>
  </si>
  <si>
    <t>C-13534</t>
  </si>
  <si>
    <t>C-13535</t>
  </si>
  <si>
    <t>C-13536</t>
  </si>
  <si>
    <t>C-13537</t>
  </si>
  <si>
    <t>C-13538</t>
  </si>
  <si>
    <t>C-13539</t>
  </si>
  <si>
    <t>C-13540</t>
  </si>
  <si>
    <t>C-13541</t>
  </si>
  <si>
    <t>C-13542</t>
  </si>
  <si>
    <t>C-13543</t>
  </si>
  <si>
    <t>C-13544</t>
  </si>
  <si>
    <t>C-13545</t>
  </si>
  <si>
    <t>C-13546</t>
  </si>
  <si>
    <t>C-13547</t>
  </si>
  <si>
    <t>C-13548</t>
  </si>
  <si>
    <t>C-13549</t>
  </si>
  <si>
    <t>C-13550</t>
  </si>
  <si>
    <t>C-13551</t>
  </si>
  <si>
    <t>C-13552</t>
  </si>
  <si>
    <t>C-13553</t>
  </si>
  <si>
    <t>C-13554</t>
  </si>
  <si>
    <t>C-13555</t>
  </si>
  <si>
    <t>C-13556</t>
  </si>
  <si>
    <t>C-13557</t>
  </si>
  <si>
    <t>C-13558</t>
  </si>
  <si>
    <t>C-13559</t>
  </si>
  <si>
    <t>C-13560</t>
  </si>
  <si>
    <t>C-13561</t>
  </si>
  <si>
    <t>C-13562</t>
  </si>
  <si>
    <t>C-13563</t>
  </si>
  <si>
    <t>C-13564</t>
  </si>
  <si>
    <t>C-13565</t>
  </si>
  <si>
    <t>C-13566</t>
  </si>
  <si>
    <t>C-13567</t>
  </si>
  <si>
    <t>C-13568</t>
  </si>
  <si>
    <t>C-13569</t>
  </si>
  <si>
    <t>C-13570</t>
  </si>
  <si>
    <t>C-13571</t>
  </si>
  <si>
    <t>C-13572</t>
  </si>
  <si>
    <t>C-13573</t>
  </si>
  <si>
    <t>C-13574</t>
  </si>
  <si>
    <t>C-13575</t>
  </si>
  <si>
    <t>C-13576</t>
  </si>
  <si>
    <t>C-13577</t>
  </si>
  <si>
    <t>C-13578</t>
  </si>
  <si>
    <t>C-13579</t>
  </si>
  <si>
    <t>C-13580</t>
  </si>
  <si>
    <t>C-13581</t>
  </si>
  <si>
    <t>C-13582</t>
  </si>
  <si>
    <t>C-13583</t>
  </si>
  <si>
    <t>C-13584</t>
  </si>
  <si>
    <t>C-13585</t>
  </si>
  <si>
    <t>C-13586</t>
  </si>
  <si>
    <t>C-13587</t>
  </si>
  <si>
    <t>C-13588</t>
  </si>
  <si>
    <t>C-13589</t>
  </si>
  <si>
    <t>C-13590</t>
  </si>
  <si>
    <t>C-13591</t>
  </si>
  <si>
    <t>C-13592</t>
  </si>
  <si>
    <t>C-13593</t>
  </si>
  <si>
    <t>C-13594</t>
  </si>
  <si>
    <t>C-13595</t>
  </si>
  <si>
    <t>C-13596</t>
  </si>
  <si>
    <t>C-13597</t>
  </si>
  <si>
    <t>C-13598</t>
  </si>
  <si>
    <t>C-13599</t>
  </si>
  <si>
    <t>C-13600</t>
  </si>
  <si>
    <t>C-13601</t>
  </si>
  <si>
    <t>C-13602</t>
  </si>
  <si>
    <t>C-13603</t>
  </si>
  <si>
    <t>C-13604</t>
  </si>
  <si>
    <t>C-13605</t>
  </si>
  <si>
    <t>C-13606</t>
  </si>
  <si>
    <t>C-13607</t>
  </si>
  <si>
    <t>C-13608</t>
  </si>
  <si>
    <t>C-13609</t>
  </si>
  <si>
    <t>C-13610</t>
  </si>
  <si>
    <t>C-13611</t>
  </si>
  <si>
    <t>C-13612</t>
  </si>
  <si>
    <t>C-13613</t>
  </si>
  <si>
    <t>C-13614</t>
  </si>
  <si>
    <t>C-13615</t>
  </si>
  <si>
    <r>
      <t xml:space="preserve">(273)EMANUEL CABALLO  </t>
    </r>
    <r>
      <rPr>
        <b/>
        <sz val="12"/>
        <color rgb="FFFF0000"/>
        <rFont val="Calibri"/>
        <family val="2"/>
        <scheme val="minor"/>
      </rPr>
      <t>CANCELADA</t>
    </r>
  </si>
  <si>
    <t>se sustituye x la 13616</t>
  </si>
  <si>
    <t>C-13616</t>
  </si>
  <si>
    <t>C-13617</t>
  </si>
  <si>
    <t>C-13618</t>
  </si>
  <si>
    <t>C-13619</t>
  </si>
  <si>
    <t>C-13620</t>
  </si>
  <si>
    <t>C-13621</t>
  </si>
  <si>
    <t>C-13622</t>
  </si>
  <si>
    <t>C-13623</t>
  </si>
  <si>
    <t>C-13624</t>
  </si>
  <si>
    <t>C-13625</t>
  </si>
  <si>
    <t>C-13626</t>
  </si>
  <si>
    <t>C-13627</t>
  </si>
  <si>
    <t>C-13628</t>
  </si>
  <si>
    <t>C-13629</t>
  </si>
  <si>
    <t>C-13630</t>
  </si>
  <si>
    <t>C-13631</t>
  </si>
  <si>
    <t>C-13632</t>
  </si>
  <si>
    <t>C-13633</t>
  </si>
  <si>
    <t>C-13634</t>
  </si>
  <si>
    <t>C-13635</t>
  </si>
  <si>
    <t>C-13636</t>
  </si>
  <si>
    <t>C-13637</t>
  </si>
  <si>
    <t>C-13638</t>
  </si>
  <si>
    <t>C-13639</t>
  </si>
  <si>
    <t>C-13640</t>
  </si>
  <si>
    <t>C-13641</t>
  </si>
  <si>
    <t>C-13642</t>
  </si>
  <si>
    <t>C-13643</t>
  </si>
  <si>
    <t>C-13644</t>
  </si>
  <si>
    <t>C-13645</t>
  </si>
  <si>
    <t>C-13646</t>
  </si>
  <si>
    <t>C-13647</t>
  </si>
  <si>
    <t>C-13648</t>
  </si>
  <si>
    <t>C-13649</t>
  </si>
  <si>
    <t>C-13650</t>
  </si>
  <si>
    <t>C-13651</t>
  </si>
  <si>
    <t>C-13652</t>
  </si>
  <si>
    <t>C-13653</t>
  </si>
  <si>
    <t>C-13654</t>
  </si>
  <si>
    <t>C-13655</t>
  </si>
  <si>
    <t>C-13656</t>
  </si>
  <si>
    <t>C-13657</t>
  </si>
  <si>
    <t>C-13658</t>
  </si>
  <si>
    <t>C-13659</t>
  </si>
  <si>
    <t>C-13660</t>
  </si>
  <si>
    <t>C-13661</t>
  </si>
  <si>
    <t>C-13662</t>
  </si>
  <si>
    <t>C-13663</t>
  </si>
  <si>
    <t>C-13664</t>
  </si>
  <si>
    <t>C-13665</t>
  </si>
  <si>
    <t>C-13666</t>
  </si>
  <si>
    <t>(465)CARNICERIA SANTA ANA</t>
  </si>
  <si>
    <t>C-13667</t>
  </si>
  <si>
    <t>C-13668</t>
  </si>
  <si>
    <t>C-13669</t>
  </si>
  <si>
    <t>C-13670</t>
  </si>
  <si>
    <t>C-13671</t>
  </si>
  <si>
    <t>C-13672</t>
  </si>
  <si>
    <t>C-13673</t>
  </si>
  <si>
    <t>C-13674</t>
  </si>
  <si>
    <t>C-13675</t>
  </si>
  <si>
    <t>C-13676</t>
  </si>
  <si>
    <t>C-13677</t>
  </si>
  <si>
    <t>C-13678</t>
  </si>
  <si>
    <t>C-13679</t>
  </si>
  <si>
    <t>C-13680</t>
  </si>
  <si>
    <t>C-13681</t>
  </si>
  <si>
    <t>C-13682</t>
  </si>
  <si>
    <t>C-13683</t>
  </si>
  <si>
    <t>C-13684</t>
  </si>
  <si>
    <t>C-13685</t>
  </si>
  <si>
    <t>C-13686</t>
  </si>
  <si>
    <r>
      <t xml:space="preserve">(292)NERY   </t>
    </r>
    <r>
      <rPr>
        <b/>
        <sz val="12"/>
        <color rgb="FFFF0000"/>
        <rFont val="Calibri"/>
        <family val="2"/>
        <scheme val="minor"/>
      </rPr>
      <t>CANCELADA</t>
    </r>
  </si>
  <si>
    <t>se sustituye x la 13687</t>
  </si>
  <si>
    <t>C-13687</t>
  </si>
  <si>
    <t>C-13688</t>
  </si>
  <si>
    <t>C-13689</t>
  </si>
  <si>
    <t>C-13690</t>
  </si>
  <si>
    <t>C-13691</t>
  </si>
  <si>
    <t>C-13692</t>
  </si>
  <si>
    <t>C-13693</t>
  </si>
  <si>
    <t>C-13694</t>
  </si>
  <si>
    <t>C-13695</t>
  </si>
  <si>
    <t>C-13696</t>
  </si>
  <si>
    <t>C-13697</t>
  </si>
  <si>
    <t>C-13698</t>
  </si>
  <si>
    <t>C-13699</t>
  </si>
  <si>
    <t>C-13700</t>
  </si>
  <si>
    <t>C-13701</t>
  </si>
  <si>
    <t>C-13702</t>
  </si>
  <si>
    <t>C-13703</t>
  </si>
  <si>
    <t>C-13704</t>
  </si>
  <si>
    <t>C-13705</t>
  </si>
  <si>
    <t>C-13706</t>
  </si>
  <si>
    <t>C-13707</t>
  </si>
  <si>
    <t>C-13708</t>
  </si>
  <si>
    <t>C-13709</t>
  </si>
  <si>
    <t>C-13710</t>
  </si>
  <si>
    <t>C-13711</t>
  </si>
  <si>
    <t>C-13712</t>
  </si>
  <si>
    <t>C-13713</t>
  </si>
  <si>
    <t>C-13714</t>
  </si>
  <si>
    <t>C-13715</t>
  </si>
  <si>
    <t>C-13716</t>
  </si>
  <si>
    <t>C-13717</t>
  </si>
  <si>
    <t>C-13718</t>
  </si>
  <si>
    <t>C-13719</t>
  </si>
  <si>
    <t>C-13720</t>
  </si>
  <si>
    <t>C-13721</t>
  </si>
  <si>
    <t>C-13722</t>
  </si>
  <si>
    <t>C-13723</t>
  </si>
  <si>
    <t>C-13724</t>
  </si>
  <si>
    <t>C-13725</t>
  </si>
  <si>
    <t>C-13726</t>
  </si>
  <si>
    <t>C-13727</t>
  </si>
  <si>
    <t>C-13728</t>
  </si>
  <si>
    <t>C-13729</t>
  </si>
  <si>
    <t>C-13730</t>
  </si>
  <si>
    <t>C-13731</t>
  </si>
  <si>
    <t>C-13732</t>
  </si>
  <si>
    <t>C-13733</t>
  </si>
  <si>
    <t>C-13734</t>
  </si>
  <si>
    <t>C-13735</t>
  </si>
  <si>
    <t>C-13736</t>
  </si>
  <si>
    <t>C-13737</t>
  </si>
  <si>
    <t>C-13738</t>
  </si>
  <si>
    <t>C-13739</t>
  </si>
  <si>
    <t>C-13740</t>
  </si>
  <si>
    <t>C-13741</t>
  </si>
  <si>
    <t>C-13742</t>
  </si>
  <si>
    <t>C-13743</t>
  </si>
  <si>
    <t>C-13744</t>
  </si>
  <si>
    <t>C-13745</t>
  </si>
  <si>
    <t>C-13746</t>
  </si>
  <si>
    <r>
      <t xml:space="preserve">(848)MARIA GUADALUPE CORTES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</si>
  <si>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C-13747</t>
  </si>
  <si>
    <t>C-13748</t>
  </si>
  <si>
    <t>C-13749</t>
  </si>
  <si>
    <t>C-13750</t>
  </si>
  <si>
    <t>C-13751</t>
  </si>
  <si>
    <t>C-13752</t>
  </si>
  <si>
    <t>C-13753</t>
  </si>
  <si>
    <t>C-13754</t>
  </si>
  <si>
    <t>C-13755</t>
  </si>
  <si>
    <t>C-13756</t>
  </si>
  <si>
    <t>C-13757</t>
  </si>
  <si>
    <t>C-13758</t>
  </si>
  <si>
    <t>C-13759</t>
  </si>
  <si>
    <t>C-13760</t>
  </si>
  <si>
    <t>C-13761</t>
  </si>
  <si>
    <r>
      <t xml:space="preserve">(832)RUBEN PEREZ CHABACANO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</si>
  <si>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sustituye x la 13762</t>
  </si>
  <si>
    <t>C-13762</t>
  </si>
  <si>
    <t>C-13763</t>
  </si>
  <si>
    <t>C-13764</t>
  </si>
  <si>
    <t>C-13765</t>
  </si>
  <si>
    <t>C-13766</t>
  </si>
  <si>
    <t>C-13767</t>
  </si>
  <si>
    <t>C-13768</t>
  </si>
  <si>
    <t>C-13769</t>
  </si>
  <si>
    <t>C-13770</t>
  </si>
  <si>
    <t>27-Feb-22--1-Mar-22</t>
  </si>
  <si>
    <t>28-Feb-22--1-Mar-22</t>
  </si>
  <si>
    <t>1-Mar-22--2-Mar-22</t>
  </si>
  <si>
    <t>17-Feb-22--3-Mar-22</t>
  </si>
  <si>
    <t>2-Mar-22--3-Mar-22</t>
  </si>
  <si>
    <t>25-Feb-22--4-Mar-22</t>
  </si>
  <si>
    <t>4-Mar-22--11-Mar-22</t>
  </si>
  <si>
    <t>10-Mar-22--12-Mar-22</t>
  </si>
  <si>
    <t>14-Mar-22--21-Mar-22</t>
  </si>
  <si>
    <t>DARIO TIRO</t>
  </si>
  <si>
    <t>15-Ene-22--17-Ene-22--9-Feb-22--23-Mar-22--29-Mar-22-----</t>
  </si>
  <si>
    <t>C-13771</t>
  </si>
  <si>
    <t>C-13772</t>
  </si>
  <si>
    <t>C-13773</t>
  </si>
  <si>
    <t>C-13774</t>
  </si>
  <si>
    <t>C-13775</t>
  </si>
  <si>
    <t>C-13776</t>
  </si>
  <si>
    <t>C-13777</t>
  </si>
  <si>
    <t>C-13778</t>
  </si>
  <si>
    <t>C-13779</t>
  </si>
  <si>
    <t>C-13780</t>
  </si>
  <si>
    <t>C-13781</t>
  </si>
  <si>
    <t>C-13782</t>
  </si>
  <si>
    <t>C-13783</t>
  </si>
  <si>
    <t>C-13784</t>
  </si>
  <si>
    <t>C-13785</t>
  </si>
  <si>
    <t>C-13786</t>
  </si>
  <si>
    <t>C-13787</t>
  </si>
  <si>
    <t>C-13788</t>
  </si>
  <si>
    <t>C-13789</t>
  </si>
  <si>
    <t>C-13790</t>
  </si>
  <si>
    <t>C-13791</t>
  </si>
  <si>
    <r>
      <t xml:space="preserve">(633)DOÑA LETY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</si>
  <si>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C-13792</t>
  </si>
  <si>
    <t>C-13793</t>
  </si>
  <si>
    <t>C-13794</t>
  </si>
  <si>
    <t>C-13795</t>
  </si>
  <si>
    <t>C-13796</t>
  </si>
  <si>
    <t>C-13797</t>
  </si>
  <si>
    <t>C-13798</t>
  </si>
  <si>
    <t>C-13799</t>
  </si>
  <si>
    <t>C-13800</t>
  </si>
  <si>
    <t>C-13801</t>
  </si>
  <si>
    <t>C-13802</t>
  </si>
  <si>
    <t>C-13803</t>
  </si>
  <si>
    <t>C-13804</t>
  </si>
  <si>
    <t>C-13805</t>
  </si>
  <si>
    <t>C-13806</t>
  </si>
  <si>
    <t>C-13807</t>
  </si>
  <si>
    <t>C-13808</t>
  </si>
  <si>
    <t>C-13809</t>
  </si>
  <si>
    <t>23/03/2022</t>
  </si>
  <si>
    <t>C-13810</t>
  </si>
  <si>
    <t>C-13811</t>
  </si>
  <si>
    <t>C-13812</t>
  </si>
  <si>
    <t>C-13813</t>
  </si>
  <si>
    <t>C-13814</t>
  </si>
  <si>
    <t>C-13815</t>
  </si>
  <si>
    <t>C-13816</t>
  </si>
  <si>
    <t>C-13817</t>
  </si>
  <si>
    <t>C-13818</t>
  </si>
  <si>
    <t>C-13819</t>
  </si>
  <si>
    <t>C-13820</t>
  </si>
  <si>
    <t>C-13821</t>
  </si>
  <si>
    <t>C-13822</t>
  </si>
  <si>
    <t>C-13823</t>
  </si>
  <si>
    <t>C-13824</t>
  </si>
  <si>
    <t>C-13825</t>
  </si>
  <si>
    <t>C-13826</t>
  </si>
  <si>
    <t>C-13827</t>
  </si>
  <si>
    <t>C-13828</t>
  </si>
  <si>
    <t>C-13829</t>
  </si>
  <si>
    <t>C-13830</t>
  </si>
  <si>
    <t>C-13831</t>
  </si>
  <si>
    <t>C-13832</t>
  </si>
  <si>
    <t>C-13833</t>
  </si>
  <si>
    <t>C-13834</t>
  </si>
  <si>
    <t>C-13835</t>
  </si>
  <si>
    <t>C-13836</t>
  </si>
  <si>
    <t>C-13837</t>
  </si>
  <si>
    <t>C-13838</t>
  </si>
  <si>
    <t>C-13839</t>
  </si>
  <si>
    <t>C-13840</t>
  </si>
  <si>
    <t>C-13841</t>
  </si>
  <si>
    <t>C-13842</t>
  </si>
  <si>
    <t>C-13843</t>
  </si>
  <si>
    <t>C-13844</t>
  </si>
  <si>
    <t>C-13845</t>
  </si>
  <si>
    <t>C-13846</t>
  </si>
  <si>
    <t>C-13847</t>
  </si>
  <si>
    <t>C-13848</t>
  </si>
  <si>
    <t>C-13849</t>
  </si>
  <si>
    <t>C-13850</t>
  </si>
  <si>
    <t>C-13851</t>
  </si>
  <si>
    <t>C-13852</t>
  </si>
  <si>
    <t>C-13853</t>
  </si>
  <si>
    <t>C-13854</t>
  </si>
  <si>
    <t>C-13855</t>
  </si>
  <si>
    <t>C-13856</t>
  </si>
  <si>
    <t>C-13857</t>
  </si>
  <si>
    <t>C-13858</t>
  </si>
  <si>
    <t>C-13859</t>
  </si>
  <si>
    <t>C-13860</t>
  </si>
  <si>
    <t>C-13861</t>
  </si>
  <si>
    <t>C-13862</t>
  </si>
  <si>
    <t>C-13863</t>
  </si>
  <si>
    <t>C-13864</t>
  </si>
  <si>
    <t>C-13865</t>
  </si>
  <si>
    <t>C-13866</t>
  </si>
  <si>
    <t>C-13867</t>
  </si>
  <si>
    <t>C-13868</t>
  </si>
  <si>
    <t>C-13869</t>
  </si>
  <si>
    <t>C-13870</t>
  </si>
  <si>
    <t>C-13871</t>
  </si>
  <si>
    <t>C-13872</t>
  </si>
  <si>
    <t>C-13873</t>
  </si>
  <si>
    <t>C-13874</t>
  </si>
  <si>
    <t>C-13875</t>
  </si>
  <si>
    <t>C-13876</t>
  </si>
  <si>
    <t>C-13877</t>
  </si>
  <si>
    <t>C-13878</t>
  </si>
  <si>
    <t>C-13879</t>
  </si>
  <si>
    <t>C-13880</t>
  </si>
  <si>
    <t>C-13881</t>
  </si>
  <si>
    <t>C-13882</t>
  </si>
  <si>
    <t>(295)DANIEL</t>
  </si>
  <si>
    <t>C-13883</t>
  </si>
  <si>
    <t>C-13884</t>
  </si>
  <si>
    <t>C-13885</t>
  </si>
  <si>
    <t>C-13886</t>
  </si>
  <si>
    <t>C-13887</t>
  </si>
  <si>
    <t>C-13888</t>
  </si>
  <si>
    <t>C-13889</t>
  </si>
  <si>
    <t>C-13890</t>
  </si>
  <si>
    <t>C-13891</t>
  </si>
  <si>
    <t>C-13892</t>
  </si>
  <si>
    <t>C-13893</t>
  </si>
  <si>
    <t>C-13894</t>
  </si>
  <si>
    <t>C-13895</t>
  </si>
  <si>
    <t>C-13896</t>
  </si>
  <si>
    <t>C-13897</t>
  </si>
  <si>
    <t>C-13898</t>
  </si>
  <si>
    <t>3-Mar-22--4-Mar-22</t>
  </si>
  <si>
    <t>C-13899</t>
  </si>
  <si>
    <t>C-13900</t>
  </si>
  <si>
    <t>C-13901</t>
  </si>
  <si>
    <t>C-13902</t>
  </si>
  <si>
    <t>C-13903</t>
  </si>
  <si>
    <t>C-13904</t>
  </si>
  <si>
    <t>C-13905</t>
  </si>
  <si>
    <t>C-13906</t>
  </si>
  <si>
    <t>C-13907</t>
  </si>
  <si>
    <t>(249)RICARDO GONZALEZ</t>
  </si>
  <si>
    <t>C-13908</t>
  </si>
  <si>
    <t>C-13909</t>
  </si>
  <si>
    <t>C-13910</t>
  </si>
  <si>
    <t>C-13911</t>
  </si>
  <si>
    <t>C-13912</t>
  </si>
  <si>
    <t>C-13913</t>
  </si>
  <si>
    <t>C-13914</t>
  </si>
  <si>
    <t>C-13915</t>
  </si>
  <si>
    <t>C-13916</t>
  </si>
  <si>
    <t>C-13917</t>
  </si>
  <si>
    <t>C-13918</t>
  </si>
  <si>
    <t>C-13919</t>
  </si>
  <si>
    <t>C-13920</t>
  </si>
  <si>
    <t>C-13921</t>
  </si>
  <si>
    <t>C-13922</t>
  </si>
  <si>
    <t>C-13923</t>
  </si>
  <si>
    <t>C-13924</t>
  </si>
  <si>
    <t>C-13925</t>
  </si>
  <si>
    <t>C-13926</t>
  </si>
  <si>
    <t>C-13927</t>
  </si>
  <si>
    <t>C-13928</t>
  </si>
  <si>
    <t>C-13929</t>
  </si>
  <si>
    <t>C-13930</t>
  </si>
  <si>
    <t>C-13931</t>
  </si>
  <si>
    <t>C-13932</t>
  </si>
  <si>
    <t>C-13933</t>
  </si>
  <si>
    <t>C-13934</t>
  </si>
  <si>
    <t>C-13935</t>
  </si>
  <si>
    <t>C-13936</t>
  </si>
  <si>
    <t>C-13937</t>
  </si>
  <si>
    <t>C-13938</t>
  </si>
  <si>
    <t>C-13939</t>
  </si>
  <si>
    <t>C-13940</t>
  </si>
  <si>
    <t>C-13941</t>
  </si>
  <si>
    <t>C-13942</t>
  </si>
  <si>
    <t>C-13943</t>
  </si>
  <si>
    <t>C-13944</t>
  </si>
  <si>
    <t>C-13945</t>
  </si>
  <si>
    <t>C-13946</t>
  </si>
  <si>
    <t>C-13947</t>
  </si>
  <si>
    <t>C-13948</t>
  </si>
  <si>
    <t>(91)ARTURO BERNAL</t>
  </si>
  <si>
    <t>C-13949</t>
  </si>
  <si>
    <t>C-13950</t>
  </si>
  <si>
    <t>C-13951</t>
  </si>
  <si>
    <t>C-13952</t>
  </si>
  <si>
    <t>C-13953</t>
  </si>
  <si>
    <t>C-13954</t>
  </si>
  <si>
    <t>C-13955</t>
  </si>
  <si>
    <t>C-13956</t>
  </si>
  <si>
    <t>C-13957</t>
  </si>
  <si>
    <t>C-13958</t>
  </si>
  <si>
    <t>C-13959</t>
  </si>
  <si>
    <r>
      <t xml:space="preserve">(443)PERLA RIOS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</si>
  <si>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13960</t>
  </si>
  <si>
    <t>C-13960</t>
  </si>
  <si>
    <t>C-13961</t>
  </si>
  <si>
    <t>C-13962</t>
  </si>
  <si>
    <t>C-13963</t>
  </si>
  <si>
    <t>C-13964</t>
  </si>
  <si>
    <t>C-13965</t>
  </si>
  <si>
    <t>C-13966</t>
  </si>
  <si>
    <t>C-13967</t>
  </si>
  <si>
    <t>C-13968</t>
  </si>
  <si>
    <t>4-May-22--5-Mar-22</t>
  </si>
  <si>
    <t>C-13969</t>
  </si>
  <si>
    <t>C-13970</t>
  </si>
  <si>
    <t>C-13971</t>
  </si>
  <si>
    <t>C-13972</t>
  </si>
  <si>
    <t>C-13973</t>
  </si>
  <si>
    <t>C-13974</t>
  </si>
  <si>
    <t>C-13975</t>
  </si>
  <si>
    <t>C-13976</t>
  </si>
  <si>
    <t>C-13977</t>
  </si>
  <si>
    <t>C-13978</t>
  </si>
  <si>
    <t>C-13979</t>
  </si>
  <si>
    <t>C-13980</t>
  </si>
  <si>
    <t>C-13981</t>
  </si>
  <si>
    <t>C-13982</t>
  </si>
  <si>
    <t>C-13983</t>
  </si>
  <si>
    <t>C-13984</t>
  </si>
  <si>
    <t>C-13985</t>
  </si>
  <si>
    <t>C-13986</t>
  </si>
  <si>
    <t>C-13987</t>
  </si>
  <si>
    <t>C-13988</t>
  </si>
  <si>
    <t>C-13989</t>
  </si>
  <si>
    <t>C-13990</t>
  </si>
  <si>
    <t>C-13991</t>
  </si>
  <si>
    <t>C-13992</t>
  </si>
  <si>
    <t>C-13993</t>
  </si>
  <si>
    <t>C-13994</t>
  </si>
  <si>
    <t>C-13995</t>
  </si>
  <si>
    <t>C-13996</t>
  </si>
  <si>
    <r>
      <t xml:space="preserve">(699)ISRAEL PADILLA  HABANA  </t>
    </r>
    <r>
      <rPr>
        <b/>
        <sz val="12"/>
        <color rgb="FFFF0000"/>
        <rFont val="Calibri"/>
        <family val="2"/>
        <scheme val="minor"/>
      </rPr>
      <t>CANCELADA</t>
    </r>
  </si>
  <si>
    <t>C-13997</t>
  </si>
  <si>
    <t>C-13998</t>
  </si>
  <si>
    <t>C-13999</t>
  </si>
  <si>
    <t>C-14000</t>
  </si>
  <si>
    <t>C-14001</t>
  </si>
  <si>
    <t>C-14002</t>
  </si>
  <si>
    <t>C-14003</t>
  </si>
  <si>
    <t>C-14004</t>
  </si>
  <si>
    <t>C-14005</t>
  </si>
  <si>
    <t>C-14006</t>
  </si>
  <si>
    <t>C-14007</t>
  </si>
  <si>
    <t>C-14008</t>
  </si>
  <si>
    <t>C-14009</t>
  </si>
  <si>
    <t>C-14010</t>
  </si>
  <si>
    <t>C-14011</t>
  </si>
  <si>
    <t>C-14012</t>
  </si>
  <si>
    <t>C-14013</t>
  </si>
  <si>
    <t>C-14014</t>
  </si>
  <si>
    <t>C-14015</t>
  </si>
  <si>
    <t>(792)OSIRIS ROCHA</t>
  </si>
  <si>
    <t>C-14016</t>
  </si>
  <si>
    <t>C-14017</t>
  </si>
  <si>
    <t>C-14018</t>
  </si>
  <si>
    <t>C-14019</t>
  </si>
  <si>
    <t>C-14020</t>
  </si>
  <si>
    <t>C-14021</t>
  </si>
  <si>
    <t>C-14022</t>
  </si>
  <si>
    <t>C-14023</t>
  </si>
  <si>
    <t>C-14024</t>
  </si>
  <si>
    <t>C-14025</t>
  </si>
  <si>
    <t>C-14026</t>
  </si>
  <si>
    <t>C-14027</t>
  </si>
  <si>
    <t>C-14028</t>
  </si>
  <si>
    <t>C-14029</t>
  </si>
  <si>
    <t>C-14030</t>
  </si>
  <si>
    <t>C-14031</t>
  </si>
  <si>
    <t>C-14032</t>
  </si>
  <si>
    <t>C-14033</t>
  </si>
  <si>
    <t>C-14034</t>
  </si>
  <si>
    <t>C-14035</t>
  </si>
  <si>
    <t>C-14036</t>
  </si>
  <si>
    <t>C-14037</t>
  </si>
  <si>
    <t>C-14038</t>
  </si>
  <si>
    <t>C-14039</t>
  </si>
  <si>
    <t>C-14040</t>
  </si>
  <si>
    <t>C-14041</t>
  </si>
  <si>
    <t>C-14042</t>
  </si>
  <si>
    <t>C-14043</t>
  </si>
  <si>
    <t>C-14044</t>
  </si>
  <si>
    <t>C-14045</t>
  </si>
  <si>
    <t>C-14046</t>
  </si>
  <si>
    <t>C-14047</t>
  </si>
  <si>
    <t>C-14048</t>
  </si>
  <si>
    <t>C-14049</t>
  </si>
  <si>
    <t>C-14050</t>
  </si>
  <si>
    <t>C-14051</t>
  </si>
  <si>
    <t>C-14052</t>
  </si>
  <si>
    <t>C-14053</t>
  </si>
  <si>
    <t>C-14054</t>
  </si>
  <si>
    <t>C-14055</t>
  </si>
  <si>
    <t>C-14056</t>
  </si>
  <si>
    <t>C-14057</t>
  </si>
  <si>
    <t>C-14058</t>
  </si>
  <si>
    <t>C-14059</t>
  </si>
  <si>
    <t>C-14060</t>
  </si>
  <si>
    <t>C-14061</t>
  </si>
  <si>
    <t>C-14062</t>
  </si>
  <si>
    <t>C-14063</t>
  </si>
  <si>
    <t>C-14064</t>
  </si>
  <si>
    <t>C-14065</t>
  </si>
  <si>
    <t>C-14066</t>
  </si>
  <si>
    <t>C-14067</t>
  </si>
  <si>
    <t>C-14068</t>
  </si>
  <si>
    <t>C-14069</t>
  </si>
  <si>
    <t>C-14070</t>
  </si>
  <si>
    <t>(576)ROBERTO HERNANDEZ PINEDA</t>
  </si>
  <si>
    <t>C-14071</t>
  </si>
  <si>
    <t>C-14072</t>
  </si>
  <si>
    <t>C-14073</t>
  </si>
  <si>
    <t>C-14074</t>
  </si>
  <si>
    <t>C-14075</t>
  </si>
  <si>
    <t>C-14076</t>
  </si>
  <si>
    <t>C-14077</t>
  </si>
  <si>
    <t>C-14078</t>
  </si>
  <si>
    <t>C-14079</t>
  </si>
  <si>
    <t>C-14080</t>
  </si>
  <si>
    <t>C-14081</t>
  </si>
  <si>
    <t>C-14082</t>
  </si>
  <si>
    <t>C-14083</t>
  </si>
  <si>
    <t>C-14084</t>
  </si>
  <si>
    <t>C-14085</t>
  </si>
  <si>
    <t>C-14086</t>
  </si>
  <si>
    <t>C-14087</t>
  </si>
  <si>
    <t>(252)BEATRIZ TECUATH TLACHI</t>
  </si>
  <si>
    <t>C-14088</t>
  </si>
  <si>
    <t>C-14089</t>
  </si>
  <si>
    <t>C-14090</t>
  </si>
  <si>
    <t>C-14091</t>
  </si>
  <si>
    <t>C-14092</t>
  </si>
  <si>
    <t>C-14093</t>
  </si>
  <si>
    <t>C-14094</t>
  </si>
  <si>
    <t>C-14095</t>
  </si>
  <si>
    <t>5-Mar-22--7-Mar-22</t>
  </si>
  <si>
    <t>C-14096</t>
  </si>
  <si>
    <t>C-14097</t>
  </si>
  <si>
    <t>C-14098</t>
  </si>
  <si>
    <t>C-14099</t>
  </si>
  <si>
    <t>C-14100</t>
  </si>
  <si>
    <t>C-14101</t>
  </si>
  <si>
    <t>C-14102</t>
  </si>
  <si>
    <t>C-14103</t>
  </si>
  <si>
    <t>C-14104</t>
  </si>
  <si>
    <t>C-14105</t>
  </si>
  <si>
    <t>C-14106</t>
  </si>
  <si>
    <t>C-14107</t>
  </si>
  <si>
    <t>C-14108</t>
  </si>
  <si>
    <t>C-14109</t>
  </si>
  <si>
    <t>C-14110</t>
  </si>
  <si>
    <t>C-14111</t>
  </si>
  <si>
    <t>C-14112</t>
  </si>
  <si>
    <t>C-14113</t>
  </si>
  <si>
    <t>C-14114</t>
  </si>
  <si>
    <t>C-14115</t>
  </si>
  <si>
    <t>C-14116</t>
  </si>
  <si>
    <t>C-14117</t>
  </si>
  <si>
    <t>C-14118</t>
  </si>
  <si>
    <t>C-14119</t>
  </si>
  <si>
    <t>C-14120</t>
  </si>
  <si>
    <t>C-14121</t>
  </si>
  <si>
    <t>C-14122</t>
  </si>
  <si>
    <t>C-14123</t>
  </si>
  <si>
    <t>C-14124</t>
  </si>
  <si>
    <t>C-14125</t>
  </si>
  <si>
    <t>C-14126</t>
  </si>
  <si>
    <t>C-14127</t>
  </si>
  <si>
    <t>C-14128</t>
  </si>
  <si>
    <t>C-14129</t>
  </si>
  <si>
    <t>C-14130</t>
  </si>
  <si>
    <t>C-14131</t>
  </si>
  <si>
    <t>C-14132</t>
  </si>
  <si>
    <t>C-14133</t>
  </si>
  <si>
    <t>C-14134</t>
  </si>
  <si>
    <t>C-14135</t>
  </si>
  <si>
    <t>C-14136</t>
  </si>
  <si>
    <t>C-14137</t>
  </si>
  <si>
    <t>C-14138</t>
  </si>
  <si>
    <t>C-14139</t>
  </si>
  <si>
    <t>C-14140</t>
  </si>
  <si>
    <t>C-14141</t>
  </si>
  <si>
    <t>C-14142</t>
  </si>
  <si>
    <t>C-14143</t>
  </si>
  <si>
    <t>C-14144</t>
  </si>
  <si>
    <t>C-14145</t>
  </si>
  <si>
    <t>C-14146</t>
  </si>
  <si>
    <t>C-14147</t>
  </si>
  <si>
    <t>C-14148</t>
  </si>
  <si>
    <t>C-14149</t>
  </si>
  <si>
    <t>C-14150</t>
  </si>
  <si>
    <t>C-14151</t>
  </si>
  <si>
    <t>C-14152</t>
  </si>
  <si>
    <t>C-14153</t>
  </si>
  <si>
    <t>C-14154</t>
  </si>
  <si>
    <t>C-14155</t>
  </si>
  <si>
    <t>C-14156</t>
  </si>
  <si>
    <t>C-14157</t>
  </si>
  <si>
    <t>C-14158</t>
  </si>
  <si>
    <t>C-14159</t>
  </si>
  <si>
    <t>C-14160</t>
  </si>
  <si>
    <t>C-14161</t>
  </si>
  <si>
    <t>C-14162</t>
  </si>
  <si>
    <t>C-14163</t>
  </si>
  <si>
    <t>C-14164</t>
  </si>
  <si>
    <t>C-14165</t>
  </si>
  <si>
    <t>C-14166</t>
  </si>
  <si>
    <t>C-14167</t>
  </si>
  <si>
    <t>C-14168</t>
  </si>
  <si>
    <t>C-14169</t>
  </si>
  <si>
    <t>C-14170</t>
  </si>
  <si>
    <t>C-14171</t>
  </si>
  <si>
    <t>C-14172</t>
  </si>
  <si>
    <t>C-14173</t>
  </si>
  <si>
    <t>C-14174</t>
  </si>
  <si>
    <t>C-14175</t>
  </si>
  <si>
    <t>C-14176</t>
  </si>
  <si>
    <t>C-14177</t>
  </si>
  <si>
    <t>C-14178</t>
  </si>
  <si>
    <t>C-14179</t>
  </si>
  <si>
    <t>C-14180</t>
  </si>
  <si>
    <t>C-14181</t>
  </si>
  <si>
    <t>C-14182</t>
  </si>
  <si>
    <t>C-14183</t>
  </si>
  <si>
    <t>C-14184</t>
  </si>
  <si>
    <r>
      <t xml:space="preserve">(800)CAMERINO  GONZALEZ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</si>
  <si>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C-14185</t>
  </si>
  <si>
    <t>C-14186</t>
  </si>
  <si>
    <t>C-14187</t>
  </si>
  <si>
    <t>C-14188</t>
  </si>
  <si>
    <t>C-14189</t>
  </si>
  <si>
    <t>C-14190</t>
  </si>
  <si>
    <t>C-14191</t>
  </si>
  <si>
    <t>C-14192</t>
  </si>
  <si>
    <t>C-14193</t>
  </si>
  <si>
    <t>C-14194</t>
  </si>
  <si>
    <t>C-14195</t>
  </si>
  <si>
    <t>C-14196</t>
  </si>
  <si>
    <t>C-14197</t>
  </si>
  <si>
    <t>C-14198</t>
  </si>
  <si>
    <t>C-14199</t>
  </si>
  <si>
    <t>C-14200</t>
  </si>
  <si>
    <t>C-14201</t>
  </si>
  <si>
    <t>C-14202</t>
  </si>
  <si>
    <t>C-14203</t>
  </si>
  <si>
    <t>C-14204</t>
  </si>
  <si>
    <t>C-14205</t>
  </si>
  <si>
    <t>C-14206</t>
  </si>
  <si>
    <t>C-14207</t>
  </si>
  <si>
    <t>C-14208</t>
  </si>
  <si>
    <t>C-14209</t>
  </si>
  <si>
    <t>C-14210</t>
  </si>
  <si>
    <t>C-14211</t>
  </si>
  <si>
    <t>C-14212</t>
  </si>
  <si>
    <t>C-14213</t>
  </si>
  <si>
    <t>C-14214</t>
  </si>
  <si>
    <t>C-14215</t>
  </si>
  <si>
    <t>(179)CARMEN FILOMENO ROJAS</t>
  </si>
  <si>
    <t>C-14216</t>
  </si>
  <si>
    <t>C-14217</t>
  </si>
  <si>
    <t>C-14218</t>
  </si>
  <si>
    <t>C-14219</t>
  </si>
  <si>
    <t>C-14220</t>
  </si>
  <si>
    <t>C-14221</t>
  </si>
  <si>
    <t>C-14222</t>
  </si>
  <si>
    <t>C-14223</t>
  </si>
  <si>
    <t>C-14224</t>
  </si>
  <si>
    <t>7-Mar-22--9-Mar-22</t>
  </si>
  <si>
    <t>C-14225</t>
  </si>
  <si>
    <t>C-14226</t>
  </si>
  <si>
    <t>6-Mar-22--7-Mar-22</t>
  </si>
  <si>
    <t>C-14227</t>
  </si>
  <si>
    <t>C-14228</t>
  </si>
  <si>
    <t>C-14229</t>
  </si>
  <si>
    <t>C-14230</t>
  </si>
  <si>
    <t>C-14231</t>
  </si>
  <si>
    <t>C-14232</t>
  </si>
  <si>
    <t>C-14233</t>
  </si>
  <si>
    <t>C-14234</t>
  </si>
  <si>
    <t>C-14235</t>
  </si>
  <si>
    <t>C-14236</t>
  </si>
  <si>
    <t>C-14237</t>
  </si>
  <si>
    <t>C-14238</t>
  </si>
  <si>
    <t>7-Mar-22--9-Mar-22--10-Mar-22--11-Mar-22</t>
  </si>
  <si>
    <t>C-14239</t>
  </si>
  <si>
    <t>C-14240</t>
  </si>
  <si>
    <t>C-14241</t>
  </si>
  <si>
    <t>C-14242</t>
  </si>
  <si>
    <t>C-14243</t>
  </si>
  <si>
    <t>C-14244</t>
  </si>
  <si>
    <t>C-14245</t>
  </si>
  <si>
    <t>C-14246</t>
  </si>
  <si>
    <t>C-14247</t>
  </si>
  <si>
    <t>C-14248</t>
  </si>
  <si>
    <t>C-14249</t>
  </si>
  <si>
    <t>C-14250</t>
  </si>
  <si>
    <t>C-14251</t>
  </si>
  <si>
    <t>C-14252</t>
  </si>
  <si>
    <t>C-14253</t>
  </si>
  <si>
    <t>C-14254</t>
  </si>
  <si>
    <t>C-14255</t>
  </si>
  <si>
    <t>C-14256</t>
  </si>
  <si>
    <t>C-14257</t>
  </si>
  <si>
    <t>C-14258</t>
  </si>
  <si>
    <t>C-14259</t>
  </si>
  <si>
    <t>C-14260</t>
  </si>
  <si>
    <r>
      <t xml:space="preserve">(868)SAGRADO GRANJAS 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</si>
  <si>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C-14261</t>
  </si>
  <si>
    <r>
      <t xml:space="preserve">(745)SAGRADO CORAZON  GAVILANES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</si>
  <si>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C-14262</t>
  </si>
  <si>
    <r>
      <t xml:space="preserve">(816)ISRAEL HERNANDEZ MORENO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</si>
  <si>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C-14263</t>
  </si>
  <si>
    <t>C-14264</t>
  </si>
  <si>
    <t>C-14265</t>
  </si>
  <si>
    <t>C-14266</t>
  </si>
  <si>
    <t>C-14267</t>
  </si>
  <si>
    <t>C-14268</t>
  </si>
  <si>
    <t>C-14269</t>
  </si>
  <si>
    <t>C-14270</t>
  </si>
  <si>
    <t>C-14271</t>
  </si>
  <si>
    <t>C-14272</t>
  </si>
  <si>
    <t>C-14273</t>
  </si>
  <si>
    <t>C-14274</t>
  </si>
  <si>
    <t>C-14275</t>
  </si>
  <si>
    <t>C-14276</t>
  </si>
  <si>
    <t>C-14277</t>
  </si>
  <si>
    <t>C-14278</t>
  </si>
  <si>
    <t>C-14279</t>
  </si>
  <si>
    <t>C-14280</t>
  </si>
  <si>
    <t>C-14281</t>
  </si>
  <si>
    <t>C-14282</t>
  </si>
  <si>
    <t>11-Mar-22--12-Mar-22</t>
  </si>
  <si>
    <t>C-14283</t>
  </si>
  <si>
    <t>C-14284</t>
  </si>
  <si>
    <t>C-14285</t>
  </si>
  <si>
    <t>C-14286</t>
  </si>
  <si>
    <t>C-14287</t>
  </si>
  <si>
    <t>C-14288</t>
  </si>
  <si>
    <t>C-14289</t>
  </si>
  <si>
    <t>C-14290</t>
  </si>
  <si>
    <t>C-14291</t>
  </si>
  <si>
    <t>C-14292</t>
  </si>
  <si>
    <t>C-14293</t>
  </si>
  <si>
    <t>C-14294</t>
  </si>
  <si>
    <t>C-14295</t>
  </si>
  <si>
    <t>C-14296</t>
  </si>
  <si>
    <t>C-14297</t>
  </si>
  <si>
    <t>C-14298</t>
  </si>
  <si>
    <t>C-14299</t>
  </si>
  <si>
    <t>C-14300</t>
  </si>
  <si>
    <t>C-14301</t>
  </si>
  <si>
    <t>C-14302</t>
  </si>
  <si>
    <t>C-14303</t>
  </si>
  <si>
    <t>C-14304</t>
  </si>
  <si>
    <t>C-14305</t>
  </si>
  <si>
    <t>C-14306</t>
  </si>
  <si>
    <t>C-14307</t>
  </si>
  <si>
    <t>C-14308</t>
  </si>
  <si>
    <t>C-14309</t>
  </si>
  <si>
    <t>C-14310</t>
  </si>
  <si>
    <t>C-14311</t>
  </si>
  <si>
    <t>C-14312</t>
  </si>
  <si>
    <t>C-14313</t>
  </si>
  <si>
    <t>C-14314</t>
  </si>
  <si>
    <t>C-14315</t>
  </si>
  <si>
    <t>C-14316</t>
  </si>
  <si>
    <t>C-14317</t>
  </si>
  <si>
    <t>C-14318</t>
  </si>
  <si>
    <t>C-14319</t>
  </si>
  <si>
    <t>C-14320</t>
  </si>
  <si>
    <t>C-14321</t>
  </si>
  <si>
    <t>C-14322</t>
  </si>
  <si>
    <t>C-14323</t>
  </si>
  <si>
    <t>C-14324</t>
  </si>
  <si>
    <t>C-14325</t>
  </si>
  <si>
    <t>C-14326</t>
  </si>
  <si>
    <t>C-14327</t>
  </si>
  <si>
    <t>C-14328</t>
  </si>
  <si>
    <t>C-14329</t>
  </si>
  <si>
    <t>C-14330</t>
  </si>
  <si>
    <t>C-14331</t>
  </si>
  <si>
    <t>C-14332</t>
  </si>
  <si>
    <t>C-14333</t>
  </si>
  <si>
    <t>C-14334</t>
  </si>
  <si>
    <r>
      <t xml:space="preserve">(266)CRISTIAN-GRACIELA   </t>
    </r>
    <r>
      <rPr>
        <b/>
        <sz val="12"/>
        <color rgb="FFFF0000"/>
        <rFont val="Calibri"/>
        <family val="2"/>
        <scheme val="minor"/>
      </rPr>
      <t>CANCELADA</t>
    </r>
  </si>
  <si>
    <t>C-14335</t>
  </si>
  <si>
    <t>C-14336</t>
  </si>
  <si>
    <t>C-14337</t>
  </si>
  <si>
    <t>C-14338</t>
  </si>
  <si>
    <t>C-14339</t>
  </si>
  <si>
    <t>C-14340</t>
  </si>
  <si>
    <t>C-14341</t>
  </si>
  <si>
    <t>C-14342</t>
  </si>
  <si>
    <t>C-14343</t>
  </si>
  <si>
    <t>C-14344</t>
  </si>
  <si>
    <t>C-14345</t>
  </si>
  <si>
    <t>C-14346</t>
  </si>
  <si>
    <t>C-14347</t>
  </si>
  <si>
    <t>C-14348</t>
  </si>
  <si>
    <t>C-14349</t>
  </si>
  <si>
    <t>C-14350</t>
  </si>
  <si>
    <t>C-14351</t>
  </si>
  <si>
    <t>C-14352</t>
  </si>
  <si>
    <t>C-14353</t>
  </si>
  <si>
    <t>C-14354</t>
  </si>
  <si>
    <t>C-14355</t>
  </si>
  <si>
    <t>C-14356</t>
  </si>
  <si>
    <t>C-14357</t>
  </si>
  <si>
    <t>C-14358</t>
  </si>
  <si>
    <t>C-14359</t>
  </si>
  <si>
    <t>C-14360</t>
  </si>
  <si>
    <t>C-14361</t>
  </si>
  <si>
    <t>C-14362</t>
  </si>
  <si>
    <t>C-14363</t>
  </si>
  <si>
    <t>C-14364</t>
  </si>
  <si>
    <t>C-14365</t>
  </si>
  <si>
    <t>C-14366</t>
  </si>
  <si>
    <t>C-14367</t>
  </si>
  <si>
    <t>C-14368</t>
  </si>
  <si>
    <t>C-14369</t>
  </si>
  <si>
    <t>C-14370</t>
  </si>
  <si>
    <t>C-14371</t>
  </si>
  <si>
    <t>C-14372</t>
  </si>
  <si>
    <t>C-14373</t>
  </si>
  <si>
    <t>C-14374</t>
  </si>
  <si>
    <t>C-14375</t>
  </si>
  <si>
    <t>C-14376</t>
  </si>
  <si>
    <t>C-14377</t>
  </si>
  <si>
    <t>C-14378</t>
  </si>
  <si>
    <t>C-14379</t>
  </si>
  <si>
    <t>C-14380</t>
  </si>
  <si>
    <t>C-14381</t>
  </si>
  <si>
    <t>C-14382</t>
  </si>
  <si>
    <t>C-14383</t>
  </si>
  <si>
    <t>C-14384</t>
  </si>
  <si>
    <t>C-14385</t>
  </si>
  <si>
    <t>C-14386</t>
  </si>
  <si>
    <t>(764)ALFREDO</t>
  </si>
  <si>
    <t>C-14387</t>
  </si>
  <si>
    <t>C-14388</t>
  </si>
  <si>
    <t>C-14389</t>
  </si>
  <si>
    <t>C-14390</t>
  </si>
  <si>
    <t>C-14391</t>
  </si>
  <si>
    <t>C-14392</t>
  </si>
  <si>
    <t>C-14393</t>
  </si>
  <si>
    <t>C-14394</t>
  </si>
  <si>
    <t>C-14395</t>
  </si>
  <si>
    <t>C-14396</t>
  </si>
  <si>
    <t>C-14397</t>
  </si>
  <si>
    <t>C-14398</t>
  </si>
  <si>
    <t>C-14399</t>
  </si>
  <si>
    <t>C-14400</t>
  </si>
  <si>
    <t>C-14401</t>
  </si>
  <si>
    <t>C-14402</t>
  </si>
  <si>
    <t>C-14403</t>
  </si>
  <si>
    <t>C-14404</t>
  </si>
  <si>
    <t>C-14405</t>
  </si>
  <si>
    <t>C-14406</t>
  </si>
  <si>
    <t>C-14407</t>
  </si>
  <si>
    <t>C-14408</t>
  </si>
  <si>
    <t>C-14409</t>
  </si>
  <si>
    <t>C-14410</t>
  </si>
  <si>
    <t>C-14411</t>
  </si>
  <si>
    <t>C-14412</t>
  </si>
  <si>
    <t>C-14413</t>
  </si>
  <si>
    <t>C-14414</t>
  </si>
  <si>
    <t>C-14415</t>
  </si>
  <si>
    <t>C-14416</t>
  </si>
  <si>
    <t>C-14417</t>
  </si>
  <si>
    <t>C-14418</t>
  </si>
  <si>
    <t>C-14419</t>
  </si>
  <si>
    <t>C-14420</t>
  </si>
  <si>
    <t>C-14421</t>
  </si>
  <si>
    <t>C-14422</t>
  </si>
  <si>
    <t>C-14423</t>
  </si>
  <si>
    <t>C-14424</t>
  </si>
  <si>
    <t>C-14425</t>
  </si>
  <si>
    <t>C-14426</t>
  </si>
  <si>
    <t>C-14427</t>
  </si>
  <si>
    <t>C-14428</t>
  </si>
  <si>
    <t>C-14429</t>
  </si>
  <si>
    <t>C-14430</t>
  </si>
  <si>
    <t>C-14431</t>
  </si>
  <si>
    <t>C-14432</t>
  </si>
  <si>
    <t>C-14433</t>
  </si>
  <si>
    <t>C-14434</t>
  </si>
  <si>
    <t>C-14435</t>
  </si>
  <si>
    <t>C-14436</t>
  </si>
  <si>
    <t>C-14437</t>
  </si>
  <si>
    <t>C-14438</t>
  </si>
  <si>
    <t>C-14439</t>
  </si>
  <si>
    <t>C-14440</t>
  </si>
  <si>
    <t>C-14441</t>
  </si>
  <si>
    <t>C-14442</t>
  </si>
  <si>
    <t>C-14443</t>
  </si>
  <si>
    <t>C-14444</t>
  </si>
  <si>
    <t>C-14445</t>
  </si>
  <si>
    <t>C-14446</t>
  </si>
  <si>
    <t>C-14447</t>
  </si>
  <si>
    <t>C-14448</t>
  </si>
  <si>
    <t>C-14449</t>
  </si>
  <si>
    <t>C-14450</t>
  </si>
  <si>
    <t>C-14451</t>
  </si>
  <si>
    <t>C-14452</t>
  </si>
  <si>
    <t>C-14453</t>
  </si>
  <si>
    <t>C-14454</t>
  </si>
  <si>
    <t>C-14455</t>
  </si>
  <si>
    <t>C-14456</t>
  </si>
  <si>
    <t>C-14457</t>
  </si>
  <si>
    <t>C-14458</t>
  </si>
  <si>
    <t>C-14459</t>
  </si>
  <si>
    <t>C-14460</t>
  </si>
  <si>
    <t>C-14461</t>
  </si>
  <si>
    <t>C-14462</t>
  </si>
  <si>
    <t>C-14463</t>
  </si>
  <si>
    <t>C-14464</t>
  </si>
  <si>
    <t>C-14465</t>
  </si>
  <si>
    <t>C-14466</t>
  </si>
  <si>
    <t>C-14467</t>
  </si>
  <si>
    <t>C-14468</t>
  </si>
  <si>
    <t>C-14469</t>
  </si>
  <si>
    <t>C-14470</t>
  </si>
  <si>
    <t>C-14471</t>
  </si>
  <si>
    <t>C-14472</t>
  </si>
  <si>
    <t>C-14473</t>
  </si>
  <si>
    <r>
      <t xml:space="preserve">(204)ABASTO DE 4 CARNES SUC.  ZAVALETA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</si>
  <si>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C-14474</t>
  </si>
  <si>
    <t>C-14475</t>
  </si>
  <si>
    <t>C-14476</t>
  </si>
  <si>
    <t>C-14477</t>
  </si>
  <si>
    <t>C-14478</t>
  </si>
  <si>
    <t>C-14479</t>
  </si>
  <si>
    <t>C-14480</t>
  </si>
  <si>
    <t>C-14481</t>
  </si>
  <si>
    <t>C-14482</t>
  </si>
  <si>
    <t>9-Mar-22--10-Mar-22</t>
  </si>
  <si>
    <t>C-14483</t>
  </si>
  <si>
    <t>C-14484</t>
  </si>
  <si>
    <t>C-14485</t>
  </si>
  <si>
    <t>C-14486</t>
  </si>
  <si>
    <t>C-14487</t>
  </si>
  <si>
    <t>C-14488</t>
  </si>
  <si>
    <t>C-14489</t>
  </si>
  <si>
    <t>C-14490</t>
  </si>
  <si>
    <t>C-14491</t>
  </si>
  <si>
    <t>C-14492</t>
  </si>
  <si>
    <t>C-14493</t>
  </si>
  <si>
    <t>12-Mar-22--18-Mar-22</t>
  </si>
  <si>
    <t>C-14494</t>
  </si>
  <si>
    <t>C-14495</t>
  </si>
  <si>
    <t>C-14496</t>
  </si>
  <si>
    <t>C-14497</t>
  </si>
  <si>
    <t>C-14498</t>
  </si>
  <si>
    <t>C-14499</t>
  </si>
  <si>
    <t>C-14500</t>
  </si>
  <si>
    <t>(264)MARY CRUZ SANCHEZ FIERRO</t>
  </si>
  <si>
    <t>C-14501</t>
  </si>
  <si>
    <t>C-14502</t>
  </si>
  <si>
    <t>(281)JUAN ZAMBRANO</t>
  </si>
  <si>
    <t>C-14503</t>
  </si>
  <si>
    <t>C-14504</t>
  </si>
  <si>
    <t>C-14505</t>
  </si>
  <si>
    <t>C-14506</t>
  </si>
  <si>
    <t>C-14507</t>
  </si>
  <si>
    <t>C-14508</t>
  </si>
  <si>
    <t>C-14509</t>
  </si>
  <si>
    <t>C-14510</t>
  </si>
  <si>
    <t>C-14511</t>
  </si>
  <si>
    <t>C-14512</t>
  </si>
  <si>
    <t>C-14513</t>
  </si>
  <si>
    <t>C-14514</t>
  </si>
  <si>
    <t>C-14515</t>
  </si>
  <si>
    <t>C-14516</t>
  </si>
  <si>
    <t>C-14517</t>
  </si>
  <si>
    <t>C-14518</t>
  </si>
  <si>
    <t>C-14519</t>
  </si>
  <si>
    <t>C-14520</t>
  </si>
  <si>
    <t>C-14521</t>
  </si>
  <si>
    <t>C-14522</t>
  </si>
  <si>
    <t>C-14523</t>
  </si>
  <si>
    <t>8-Mar-22--10-Mar-22</t>
  </si>
  <si>
    <t>C-14524</t>
  </si>
  <si>
    <t>C-14525</t>
  </si>
  <si>
    <t>C-14526</t>
  </si>
  <si>
    <r>
      <t xml:space="preserve">(527)EDGAR ZOQUIAPA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</si>
  <si>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C-14527</t>
  </si>
  <si>
    <t>C-14528</t>
  </si>
  <si>
    <t>C-14529</t>
  </si>
  <si>
    <t>C-14530</t>
  </si>
  <si>
    <t>C-14531</t>
  </si>
  <si>
    <t>C-14532</t>
  </si>
  <si>
    <t>C-14533</t>
  </si>
  <si>
    <t>C-14534</t>
  </si>
  <si>
    <t>C-14535</t>
  </si>
  <si>
    <t>C-14536</t>
  </si>
  <si>
    <t>C-14537</t>
  </si>
  <si>
    <t>C-14538</t>
  </si>
  <si>
    <t>C-14539</t>
  </si>
  <si>
    <t>C-14540</t>
  </si>
  <si>
    <t>C-14541</t>
  </si>
  <si>
    <t>C-14542</t>
  </si>
  <si>
    <t>C-14543</t>
  </si>
  <si>
    <t>C-14544</t>
  </si>
  <si>
    <t>C-14545</t>
  </si>
  <si>
    <t>C-14546</t>
  </si>
  <si>
    <t>C-14547</t>
  </si>
  <si>
    <t>C-14548</t>
  </si>
  <si>
    <t>C-14549</t>
  </si>
  <si>
    <t>C-14550</t>
  </si>
  <si>
    <t>C-14551</t>
  </si>
  <si>
    <t>C-14552</t>
  </si>
  <si>
    <t>C-14553</t>
  </si>
  <si>
    <t>C-14554</t>
  </si>
  <si>
    <t>C-14555</t>
  </si>
  <si>
    <t>(889)ALBERTO PEREZ</t>
  </si>
  <si>
    <t>C-14556</t>
  </si>
  <si>
    <t>C-14557</t>
  </si>
  <si>
    <t>C-14558</t>
  </si>
  <si>
    <t>C-14559</t>
  </si>
  <si>
    <t>C-14560</t>
  </si>
  <si>
    <t>C-14561</t>
  </si>
  <si>
    <t>C-14562</t>
  </si>
  <si>
    <t>C-14563</t>
  </si>
  <si>
    <t>C-14564</t>
  </si>
  <si>
    <t>C-14565</t>
  </si>
  <si>
    <t>C-14566</t>
  </si>
  <si>
    <t>C-14567</t>
  </si>
  <si>
    <t>C-14568</t>
  </si>
  <si>
    <t>C-14569</t>
  </si>
  <si>
    <t>C-14570</t>
  </si>
  <si>
    <t>C-14571</t>
  </si>
  <si>
    <t>(349)OSCAR MARTINEZ</t>
  </si>
  <si>
    <t>C-14572</t>
  </si>
  <si>
    <t>C-14573</t>
  </si>
  <si>
    <t>C-14574</t>
  </si>
  <si>
    <t>C-14575</t>
  </si>
  <si>
    <t>C-14576</t>
  </si>
  <si>
    <t>C-14577</t>
  </si>
  <si>
    <t>C-14578</t>
  </si>
  <si>
    <t>C-14579</t>
  </si>
  <si>
    <t>C-14580</t>
  </si>
  <si>
    <t>C-14581</t>
  </si>
  <si>
    <t>C-14582</t>
  </si>
  <si>
    <t>C-14583</t>
  </si>
  <si>
    <t>C-14584</t>
  </si>
  <si>
    <t>C-14585</t>
  </si>
  <si>
    <t>(394)DIEGO</t>
  </si>
  <si>
    <t>C-14586</t>
  </si>
  <si>
    <t>C-14587</t>
  </si>
  <si>
    <t>C-14588</t>
  </si>
  <si>
    <t>C-14589</t>
  </si>
  <si>
    <t>C-14590</t>
  </si>
  <si>
    <t>C-14591</t>
  </si>
  <si>
    <t>C-14592</t>
  </si>
  <si>
    <t>C-14593</t>
  </si>
  <si>
    <t>C-14594</t>
  </si>
  <si>
    <t>C-14595</t>
  </si>
  <si>
    <t>C-14596</t>
  </si>
  <si>
    <t>C-14597</t>
  </si>
  <si>
    <t>C-14598</t>
  </si>
  <si>
    <t>C-14599</t>
  </si>
  <si>
    <t>C-14600</t>
  </si>
  <si>
    <t>C-14601</t>
  </si>
  <si>
    <t>C-14602</t>
  </si>
  <si>
    <t>C-14603</t>
  </si>
  <si>
    <t>C-14604</t>
  </si>
  <si>
    <t>C-14605</t>
  </si>
  <si>
    <t>C-14606</t>
  </si>
  <si>
    <t>C-14607</t>
  </si>
  <si>
    <t>C-14608</t>
  </si>
  <si>
    <t>C-14609</t>
  </si>
  <si>
    <t>C-14610</t>
  </si>
  <si>
    <t>C-14611</t>
  </si>
  <si>
    <t>C-14612</t>
  </si>
  <si>
    <t>C-14613</t>
  </si>
  <si>
    <t>(890)ALFREDO DE LOS SANTOS</t>
  </si>
  <si>
    <t>C-14614</t>
  </si>
  <si>
    <t>C-14615</t>
  </si>
  <si>
    <t>C-14616</t>
  </si>
  <si>
    <t>C-14617</t>
  </si>
  <si>
    <t>C-14618</t>
  </si>
  <si>
    <t>C-14619</t>
  </si>
  <si>
    <t>10-Mar-22--11-Mar-22</t>
  </si>
  <si>
    <t>C-14620</t>
  </si>
  <si>
    <t>C-14621</t>
  </si>
  <si>
    <t>C-14622</t>
  </si>
  <si>
    <t>C-14623</t>
  </si>
  <si>
    <t>C-14624</t>
  </si>
  <si>
    <t>C-14625</t>
  </si>
  <si>
    <t>C-14626</t>
  </si>
  <si>
    <t>C-14627</t>
  </si>
  <si>
    <t>C-14628</t>
  </si>
  <si>
    <t>C-14629</t>
  </si>
  <si>
    <t>C-14630</t>
  </si>
  <si>
    <t>C-14631</t>
  </si>
  <si>
    <t>C-14632</t>
  </si>
  <si>
    <t>C-14633</t>
  </si>
  <si>
    <t>C-14634</t>
  </si>
  <si>
    <r>
      <t xml:space="preserve">(662)ROJO CENTENO 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</si>
  <si>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14637</t>
  </si>
  <si>
    <t>C-14635</t>
  </si>
  <si>
    <t>C-14636</t>
  </si>
  <si>
    <t>C-14637</t>
  </si>
  <si>
    <t>C-14638</t>
  </si>
  <si>
    <t>C-14639</t>
  </si>
  <si>
    <t>C-14640</t>
  </si>
  <si>
    <t>C-14641</t>
  </si>
  <si>
    <t>(891)ADAN</t>
  </si>
  <si>
    <t>C-14642</t>
  </si>
  <si>
    <t>C-14643</t>
  </si>
  <si>
    <t>C-14644</t>
  </si>
  <si>
    <t>C-14645</t>
  </si>
  <si>
    <t>C-14646</t>
  </si>
  <si>
    <t>C-14647</t>
  </si>
  <si>
    <t>C-14648</t>
  </si>
  <si>
    <t>C-14649</t>
  </si>
  <si>
    <t>C-14650</t>
  </si>
  <si>
    <t>C-14651</t>
  </si>
  <si>
    <t>C-14652</t>
  </si>
  <si>
    <t>C-14653</t>
  </si>
  <si>
    <t>C-14654</t>
  </si>
  <si>
    <t>C-14655</t>
  </si>
  <si>
    <t>C-14656</t>
  </si>
  <si>
    <t>C-14657</t>
  </si>
  <si>
    <t>C-14658</t>
  </si>
  <si>
    <t>C-14659</t>
  </si>
  <si>
    <t>C-14660</t>
  </si>
  <si>
    <t>C-14661</t>
  </si>
  <si>
    <t>C-14662</t>
  </si>
  <si>
    <t>C-14663</t>
  </si>
  <si>
    <t>C-14664</t>
  </si>
  <si>
    <t>C-14665</t>
  </si>
  <si>
    <t>C-14666</t>
  </si>
  <si>
    <t>C-14667</t>
  </si>
  <si>
    <t>C-14668</t>
  </si>
  <si>
    <t>C-14669</t>
  </si>
  <si>
    <t>C-14670</t>
  </si>
  <si>
    <t>C-14671</t>
  </si>
  <si>
    <t>C-14672</t>
  </si>
  <si>
    <t>C-14673</t>
  </si>
  <si>
    <t>C-14674</t>
  </si>
  <si>
    <t>C-14675</t>
  </si>
  <si>
    <t>C-14676</t>
  </si>
  <si>
    <t>C-14677</t>
  </si>
  <si>
    <t>C-14678</t>
  </si>
  <si>
    <t>C-14679</t>
  </si>
  <si>
    <t>C-14680</t>
  </si>
  <si>
    <t>C-14681</t>
  </si>
  <si>
    <t>C-14682</t>
  </si>
  <si>
    <t>C-14683</t>
  </si>
  <si>
    <t>C-14684</t>
  </si>
  <si>
    <t>C-14685</t>
  </si>
  <si>
    <t>C-14686</t>
  </si>
  <si>
    <t>C-14687</t>
  </si>
  <si>
    <t>C-14688</t>
  </si>
  <si>
    <t>C-14689</t>
  </si>
  <si>
    <t>C-14690</t>
  </si>
  <si>
    <t>C-14691</t>
  </si>
  <si>
    <t>C-14692</t>
  </si>
  <si>
    <t>C-14693</t>
  </si>
  <si>
    <t>C-14694</t>
  </si>
  <si>
    <t>C-14695</t>
  </si>
  <si>
    <t>C-14696</t>
  </si>
  <si>
    <t>C-14697</t>
  </si>
  <si>
    <t>C-14698</t>
  </si>
  <si>
    <t>C-14699</t>
  </si>
  <si>
    <t>C-14700</t>
  </si>
  <si>
    <t>C-14701</t>
  </si>
  <si>
    <t>C-14702</t>
  </si>
  <si>
    <t>C-14703</t>
  </si>
  <si>
    <t>C-14704</t>
  </si>
  <si>
    <t>C-14705</t>
  </si>
  <si>
    <t>C-14706</t>
  </si>
  <si>
    <t>C-14707</t>
  </si>
  <si>
    <t>C-14708</t>
  </si>
  <si>
    <t>C-14709</t>
  </si>
  <si>
    <t>C-14710</t>
  </si>
  <si>
    <t>C-14711</t>
  </si>
  <si>
    <t>C-14712</t>
  </si>
  <si>
    <t>C-14713</t>
  </si>
  <si>
    <t>C-14714</t>
  </si>
  <si>
    <t>C-14715</t>
  </si>
  <si>
    <t>C-14716</t>
  </si>
  <si>
    <t>C-14717</t>
  </si>
  <si>
    <t>C-14718</t>
  </si>
  <si>
    <t>C-14719</t>
  </si>
  <si>
    <t>C-14720</t>
  </si>
  <si>
    <t>C-14721</t>
  </si>
  <si>
    <t>C-14722</t>
  </si>
  <si>
    <t>C-14723</t>
  </si>
  <si>
    <t>C-14724</t>
  </si>
  <si>
    <t>C-14725</t>
  </si>
  <si>
    <t>C-14726</t>
  </si>
  <si>
    <t>C-14727</t>
  </si>
  <si>
    <t>C-14728</t>
  </si>
  <si>
    <t>C-14729</t>
  </si>
  <si>
    <t>C-14730</t>
  </si>
  <si>
    <t>C-14731</t>
  </si>
  <si>
    <t>C-14732</t>
  </si>
  <si>
    <t>C-14733</t>
  </si>
  <si>
    <t>C-14734</t>
  </si>
  <si>
    <t>C-14735</t>
  </si>
  <si>
    <t>C-14736</t>
  </si>
  <si>
    <t>C-14737</t>
  </si>
  <si>
    <t>C-14738</t>
  </si>
  <si>
    <t>C-14739</t>
  </si>
  <si>
    <t>C-14740</t>
  </si>
  <si>
    <t>C-14741</t>
  </si>
  <si>
    <t>C-14742</t>
  </si>
  <si>
    <t>C-14743</t>
  </si>
  <si>
    <t>C-14744</t>
  </si>
  <si>
    <t>C-14745</t>
  </si>
  <si>
    <t>C-14746</t>
  </si>
  <si>
    <t>C-14747</t>
  </si>
  <si>
    <t>C-14748</t>
  </si>
  <si>
    <t>C-14749</t>
  </si>
  <si>
    <t>C-14750</t>
  </si>
  <si>
    <t>C-14751</t>
  </si>
  <si>
    <t>C-14752</t>
  </si>
  <si>
    <t>C-14753</t>
  </si>
  <si>
    <t>C-14754</t>
  </si>
  <si>
    <t>C-14755</t>
  </si>
  <si>
    <t>C-14756</t>
  </si>
  <si>
    <t>C-14757</t>
  </si>
  <si>
    <t>C-14758</t>
  </si>
  <si>
    <t>C-14759</t>
  </si>
  <si>
    <t>C-14760</t>
  </si>
  <si>
    <t>C-14761</t>
  </si>
  <si>
    <t>C-14762</t>
  </si>
  <si>
    <t>C-14763</t>
  </si>
  <si>
    <t>C-14764</t>
  </si>
  <si>
    <t>C-14765</t>
  </si>
  <si>
    <t>C-14766</t>
  </si>
  <si>
    <t>C-14767</t>
  </si>
  <si>
    <t>C-14768</t>
  </si>
  <si>
    <t>C-14769</t>
  </si>
  <si>
    <t>C-14770</t>
  </si>
  <si>
    <t>C-14771</t>
  </si>
  <si>
    <t>C-14772</t>
  </si>
  <si>
    <t>C-14773</t>
  </si>
  <si>
    <t>C-14774</t>
  </si>
  <si>
    <t>C-14775</t>
  </si>
  <si>
    <t>C-14776</t>
  </si>
  <si>
    <t>C-14777</t>
  </si>
  <si>
    <t>C-14778</t>
  </si>
  <si>
    <t>C-14779</t>
  </si>
  <si>
    <t>C-14780</t>
  </si>
  <si>
    <t>C-14781</t>
  </si>
  <si>
    <t>C-14782</t>
  </si>
  <si>
    <t>C-14783</t>
  </si>
  <si>
    <t>C-14784</t>
  </si>
  <si>
    <t>C-14785</t>
  </si>
  <si>
    <t>C-14786</t>
  </si>
  <si>
    <t>C-14787</t>
  </si>
  <si>
    <t>C-14788</t>
  </si>
  <si>
    <t>C-14789</t>
  </si>
  <si>
    <t>C-14790</t>
  </si>
  <si>
    <t>C-14791</t>
  </si>
  <si>
    <t>C-14792</t>
  </si>
  <si>
    <t>C-14793</t>
  </si>
  <si>
    <t>C-14794</t>
  </si>
  <si>
    <t>C-14795</t>
  </si>
  <si>
    <t>C-14796</t>
  </si>
  <si>
    <t>C-14797</t>
  </si>
  <si>
    <t>C-14798</t>
  </si>
  <si>
    <t>C-14799</t>
  </si>
  <si>
    <t>C-14800</t>
  </si>
  <si>
    <t>C-14801</t>
  </si>
  <si>
    <t>C-14802</t>
  </si>
  <si>
    <t>C-14803</t>
  </si>
  <si>
    <t>C-14804</t>
  </si>
  <si>
    <t>C-14805</t>
  </si>
  <si>
    <t>C-14806</t>
  </si>
  <si>
    <t>C-14807</t>
  </si>
  <si>
    <t>(864)JULIAN GONZALEZ</t>
  </si>
  <si>
    <t>C-14808</t>
  </si>
  <si>
    <t>C-14809</t>
  </si>
  <si>
    <t>C-14810</t>
  </si>
  <si>
    <t>C-14811</t>
  </si>
  <si>
    <t>C-14812</t>
  </si>
  <si>
    <t>C-14813</t>
  </si>
  <si>
    <t>C-14814</t>
  </si>
  <si>
    <t>C-14815</t>
  </si>
  <si>
    <t>C-14816</t>
  </si>
  <si>
    <t>C-14817</t>
  </si>
  <si>
    <t>C-14818</t>
  </si>
  <si>
    <t>C-14819</t>
  </si>
  <si>
    <t>C-14820</t>
  </si>
  <si>
    <t>C-14821</t>
  </si>
  <si>
    <t>C-14822</t>
  </si>
  <si>
    <t>C-14823</t>
  </si>
  <si>
    <t>C-14824</t>
  </si>
  <si>
    <t>C-14825</t>
  </si>
  <si>
    <t>C-14826</t>
  </si>
  <si>
    <t>C-14827</t>
  </si>
  <si>
    <t>C-14828</t>
  </si>
  <si>
    <t>C-14829</t>
  </si>
  <si>
    <t>C-14830</t>
  </si>
  <si>
    <t>C-14831</t>
  </si>
  <si>
    <t>C-14832</t>
  </si>
  <si>
    <t>C-14833</t>
  </si>
  <si>
    <t>C-14834</t>
  </si>
  <si>
    <t>C-14835</t>
  </si>
  <si>
    <t>C-14836</t>
  </si>
  <si>
    <t>(892)KIMCHEE</t>
  </si>
  <si>
    <t>C-14837</t>
  </si>
  <si>
    <t>C-14838</t>
  </si>
  <si>
    <t>C-14839</t>
  </si>
  <si>
    <t>C-14840</t>
  </si>
  <si>
    <t>C-14841</t>
  </si>
  <si>
    <t>C-14842</t>
  </si>
  <si>
    <t>C-14843</t>
  </si>
  <si>
    <t>C-14844</t>
  </si>
  <si>
    <t>C-14845</t>
  </si>
  <si>
    <t>C-14846</t>
  </si>
  <si>
    <t>C-14847</t>
  </si>
  <si>
    <t>C-14848</t>
  </si>
  <si>
    <t>C-14849</t>
  </si>
  <si>
    <t>C-14850</t>
  </si>
  <si>
    <t>C-14851</t>
  </si>
  <si>
    <t>C-14852</t>
  </si>
  <si>
    <t>C-14853</t>
  </si>
  <si>
    <t>C-14854</t>
  </si>
  <si>
    <t>C-14855</t>
  </si>
  <si>
    <t>C-14856</t>
  </si>
  <si>
    <t>C-14857</t>
  </si>
  <si>
    <t>C-14858</t>
  </si>
  <si>
    <t>C-14859</t>
  </si>
  <si>
    <t>C-14860</t>
  </si>
  <si>
    <t>C-14861</t>
  </si>
  <si>
    <t>C-14862</t>
  </si>
  <si>
    <t>C-14863</t>
  </si>
  <si>
    <t>C-14864</t>
  </si>
  <si>
    <t>C-14865</t>
  </si>
  <si>
    <t>C-14866</t>
  </si>
  <si>
    <t>C-14867</t>
  </si>
  <si>
    <t>C-14868</t>
  </si>
  <si>
    <t>C-14869</t>
  </si>
  <si>
    <t>C-14870</t>
  </si>
  <si>
    <t>C-14871</t>
  </si>
  <si>
    <t>C-14872</t>
  </si>
  <si>
    <t>12-Mar-22--14-Mar-22</t>
  </si>
  <si>
    <t>C-14873</t>
  </si>
  <si>
    <t>C-14874</t>
  </si>
  <si>
    <t>C-14875</t>
  </si>
  <si>
    <t>C-14876</t>
  </si>
  <si>
    <t>C-14877</t>
  </si>
  <si>
    <t>C-14878</t>
  </si>
  <si>
    <t>C-14879</t>
  </si>
  <si>
    <t>C-14880</t>
  </si>
  <si>
    <t>12-Mar-22--13-Mar-22</t>
  </si>
  <si>
    <t>C-14881</t>
  </si>
  <si>
    <t>C-14882</t>
  </si>
  <si>
    <t>C-14883</t>
  </si>
  <si>
    <t>C-14884</t>
  </si>
  <si>
    <t>C-14885</t>
  </si>
  <si>
    <t>C-14886</t>
  </si>
  <si>
    <t>C-14887</t>
  </si>
  <si>
    <t>C-14888</t>
  </si>
  <si>
    <t>C-14889</t>
  </si>
  <si>
    <t>C-14890</t>
  </si>
  <si>
    <t>C-14891</t>
  </si>
  <si>
    <t>C-14892</t>
  </si>
  <si>
    <t>C-14893</t>
  </si>
  <si>
    <t>C-14894</t>
  </si>
  <si>
    <t>C-14895</t>
  </si>
  <si>
    <t>C-14896</t>
  </si>
  <si>
    <t>C-14897</t>
  </si>
  <si>
    <t>C-14898</t>
  </si>
  <si>
    <t>C-14899</t>
  </si>
  <si>
    <t>C-14900</t>
  </si>
  <si>
    <t>C-14901</t>
  </si>
  <si>
    <t>C-14902</t>
  </si>
  <si>
    <t>C-14903</t>
  </si>
  <si>
    <t>C-14904</t>
  </si>
  <si>
    <t>C-14905</t>
  </si>
  <si>
    <t>C-14906</t>
  </si>
  <si>
    <t>C-14907</t>
  </si>
  <si>
    <t>C-14908</t>
  </si>
  <si>
    <t>C-14909</t>
  </si>
  <si>
    <t>C-14910</t>
  </si>
  <si>
    <t>C-14911</t>
  </si>
  <si>
    <t>C-14912</t>
  </si>
  <si>
    <t>C-14913</t>
  </si>
  <si>
    <t>C-14914</t>
  </si>
  <si>
    <t>C-14915</t>
  </si>
  <si>
    <t>C-14916</t>
  </si>
  <si>
    <t>C-14917</t>
  </si>
  <si>
    <t>C-14918</t>
  </si>
  <si>
    <t>C-14919</t>
  </si>
  <si>
    <t>C-14920</t>
  </si>
  <si>
    <t>C-14921</t>
  </si>
  <si>
    <t>C-14922</t>
  </si>
  <si>
    <t>C-14923</t>
  </si>
  <si>
    <t>C-14924</t>
  </si>
  <si>
    <t>C-14925</t>
  </si>
  <si>
    <t>C-14926</t>
  </si>
  <si>
    <t>C-14927</t>
  </si>
  <si>
    <t>C-14928</t>
  </si>
  <si>
    <t>C-14929</t>
  </si>
  <si>
    <t>C-14930</t>
  </si>
  <si>
    <t>C-14931</t>
  </si>
  <si>
    <t>C-14932</t>
  </si>
  <si>
    <t>(466)GERMAN CEBADA SALAMANCA</t>
  </si>
  <si>
    <t>C-14933</t>
  </si>
  <si>
    <t>C-14934</t>
  </si>
  <si>
    <t>C-14935</t>
  </si>
  <si>
    <t>C-14936</t>
  </si>
  <si>
    <t>C-14937</t>
  </si>
  <si>
    <t>C-14938</t>
  </si>
  <si>
    <t>C-14939</t>
  </si>
  <si>
    <t>C-14940</t>
  </si>
  <si>
    <t>C-14941</t>
  </si>
  <si>
    <t>C-14942</t>
  </si>
  <si>
    <t>C-14943</t>
  </si>
  <si>
    <t>C-14944</t>
  </si>
  <si>
    <t>C-14945</t>
  </si>
  <si>
    <t>C-14946</t>
  </si>
  <si>
    <t>C-14947</t>
  </si>
  <si>
    <t>C-14948</t>
  </si>
  <si>
    <t>C-14949</t>
  </si>
  <si>
    <t>C-14950</t>
  </si>
  <si>
    <t>C-14951</t>
  </si>
  <si>
    <t>C-14952</t>
  </si>
  <si>
    <t>C-14953</t>
  </si>
  <si>
    <t>C-14954</t>
  </si>
  <si>
    <t>C-14955</t>
  </si>
  <si>
    <t>C-14956</t>
  </si>
  <si>
    <t>C-14957</t>
  </si>
  <si>
    <t>C-14958</t>
  </si>
  <si>
    <t>C-14959</t>
  </si>
  <si>
    <t>C-14960</t>
  </si>
  <si>
    <t>C-14961</t>
  </si>
  <si>
    <t>C-14962</t>
  </si>
  <si>
    <t>C-14963</t>
  </si>
  <si>
    <t>C-14964</t>
  </si>
  <si>
    <t>C-14965</t>
  </si>
  <si>
    <t>C-14966</t>
  </si>
  <si>
    <t>C-14967</t>
  </si>
  <si>
    <t>C-14968</t>
  </si>
  <si>
    <t>C-14969</t>
  </si>
  <si>
    <t>C-14970</t>
  </si>
  <si>
    <t>C-14971</t>
  </si>
  <si>
    <t>C-14972</t>
  </si>
  <si>
    <t>C-14973</t>
  </si>
  <si>
    <t>C-14974</t>
  </si>
  <si>
    <t>C-14975</t>
  </si>
  <si>
    <t>C-14976</t>
  </si>
  <si>
    <t>C-14977</t>
  </si>
  <si>
    <t>C-14978</t>
  </si>
  <si>
    <t>C-14979</t>
  </si>
  <si>
    <t>C-14980</t>
  </si>
  <si>
    <t>C-14981</t>
  </si>
  <si>
    <t>(893)JOSE ORTUÑO</t>
  </si>
  <si>
    <t>C-14982</t>
  </si>
  <si>
    <t>C-14983</t>
  </si>
  <si>
    <t>C-14984</t>
  </si>
  <si>
    <t>C-14985</t>
  </si>
  <si>
    <t>C-14986</t>
  </si>
  <si>
    <t>C-14987</t>
  </si>
  <si>
    <t>C-14988</t>
  </si>
  <si>
    <t>C-14989</t>
  </si>
  <si>
    <t>C-14990</t>
  </si>
  <si>
    <t>C-14991</t>
  </si>
  <si>
    <t>C-14992</t>
  </si>
  <si>
    <t>C-14993</t>
  </si>
  <si>
    <t>C-14994</t>
  </si>
  <si>
    <t>13-Mar-22--15-Mar-22</t>
  </si>
  <si>
    <t>C-14995</t>
  </si>
  <si>
    <t>C-14996</t>
  </si>
  <si>
    <t>(201)GUSTAVO  GONZALEZ</t>
  </si>
  <si>
    <t>C-14997</t>
  </si>
  <si>
    <t>C-14998</t>
  </si>
  <si>
    <t>C-14999</t>
  </si>
  <si>
    <t>C-15000</t>
  </si>
  <si>
    <t>C-15001</t>
  </si>
  <si>
    <t>C-15002</t>
  </si>
  <si>
    <t>C-15003</t>
  </si>
  <si>
    <t>C-15004</t>
  </si>
  <si>
    <t>C-15005</t>
  </si>
  <si>
    <t>C-15006</t>
  </si>
  <si>
    <t>C-15007</t>
  </si>
  <si>
    <t>C-15008</t>
  </si>
  <si>
    <t>C-15009</t>
  </si>
  <si>
    <t>C-15010</t>
  </si>
  <si>
    <t>C-15011</t>
  </si>
  <si>
    <t>C-15012</t>
  </si>
  <si>
    <t>C-15013</t>
  </si>
  <si>
    <t>C-15014</t>
  </si>
  <si>
    <t>C-15015</t>
  </si>
  <si>
    <t>C-15016</t>
  </si>
  <si>
    <t>C-15017</t>
  </si>
  <si>
    <t>C-15018</t>
  </si>
  <si>
    <t>C-15019</t>
  </si>
  <si>
    <t>C-15020</t>
  </si>
  <si>
    <t>C-15021</t>
  </si>
  <si>
    <t>C-15022</t>
  </si>
  <si>
    <t>C-15023</t>
  </si>
  <si>
    <t>C-15024</t>
  </si>
  <si>
    <t>C-15025</t>
  </si>
  <si>
    <t>C-15026</t>
  </si>
  <si>
    <t>C-15027</t>
  </si>
  <si>
    <t>C-15028</t>
  </si>
  <si>
    <t>C-15029</t>
  </si>
  <si>
    <t>C-15030</t>
  </si>
  <si>
    <t>C-15031</t>
  </si>
  <si>
    <t>C-15032</t>
  </si>
  <si>
    <t>C-15033</t>
  </si>
  <si>
    <t>C-15034</t>
  </si>
  <si>
    <t>C-15035</t>
  </si>
  <si>
    <t>C-15036</t>
  </si>
  <si>
    <t>C-15037</t>
  </si>
  <si>
    <t>C-15038</t>
  </si>
  <si>
    <t>C-15039</t>
  </si>
  <si>
    <t>C-15040</t>
  </si>
  <si>
    <t>C-15041</t>
  </si>
  <si>
    <t>C-15042</t>
  </si>
  <si>
    <t>C-15043</t>
  </si>
  <si>
    <t>C-15044</t>
  </si>
  <si>
    <t>C-15045</t>
  </si>
  <si>
    <t>C-15046</t>
  </si>
  <si>
    <t>C-15047</t>
  </si>
  <si>
    <t>C-15048</t>
  </si>
  <si>
    <t>C-15049</t>
  </si>
  <si>
    <t>C-15050</t>
  </si>
  <si>
    <t>C-15051</t>
  </si>
  <si>
    <r>
      <t xml:space="preserve">(277)RUBEN GALICIA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</si>
  <si>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C-15052</t>
  </si>
  <si>
    <t>C-15053</t>
  </si>
  <si>
    <t>C-15054</t>
  </si>
  <si>
    <t>C-15055</t>
  </si>
  <si>
    <t>C-15056</t>
  </si>
  <si>
    <t>C-15057</t>
  </si>
  <si>
    <t>C-15058</t>
  </si>
  <si>
    <t>C-15059</t>
  </si>
  <si>
    <t>C-15060</t>
  </si>
  <si>
    <t>C-15061</t>
  </si>
  <si>
    <t>C-15062</t>
  </si>
  <si>
    <t>C-15063</t>
  </si>
  <si>
    <t>C-15064</t>
  </si>
  <si>
    <t>C-15065</t>
  </si>
  <si>
    <t>C-15066</t>
  </si>
  <si>
    <t>C-15067</t>
  </si>
  <si>
    <r>
      <t xml:space="preserve">(528)EMILIO LOPEZ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</si>
  <si>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C-15068</t>
  </si>
  <si>
    <t>C-15069</t>
  </si>
  <si>
    <t>C-15070</t>
  </si>
  <si>
    <t>C-15071</t>
  </si>
  <si>
    <t>C-15072</t>
  </si>
  <si>
    <t>C-15073</t>
  </si>
  <si>
    <t>C-15074</t>
  </si>
  <si>
    <t>C-15075</t>
  </si>
  <si>
    <t>C-15076</t>
  </si>
  <si>
    <t>C-15077</t>
  </si>
  <si>
    <t>C-15078</t>
  </si>
  <si>
    <t>C-15079</t>
  </si>
  <si>
    <t>C-15080</t>
  </si>
  <si>
    <t>C-15081</t>
  </si>
  <si>
    <t>C-15082</t>
  </si>
  <si>
    <t>C-15083</t>
  </si>
  <si>
    <t>C-15084</t>
  </si>
  <si>
    <t>C-15085</t>
  </si>
  <si>
    <t>C-15086</t>
  </si>
  <si>
    <t>C-15087</t>
  </si>
  <si>
    <t>C-15088</t>
  </si>
  <si>
    <t>C-15089</t>
  </si>
  <si>
    <t>C-15090</t>
  </si>
  <si>
    <t>C-15091</t>
  </si>
  <si>
    <t>C-15092</t>
  </si>
  <si>
    <t>(587)EDUARDO CARMONA</t>
  </si>
  <si>
    <t>C-15093</t>
  </si>
  <si>
    <t>C-15094</t>
  </si>
  <si>
    <t>C-15095</t>
  </si>
  <si>
    <t>C-15096</t>
  </si>
  <si>
    <t>C-15097</t>
  </si>
  <si>
    <t>C-15098</t>
  </si>
  <si>
    <t>C-15099</t>
  </si>
  <si>
    <t>C-15100</t>
  </si>
  <si>
    <t>C-15101</t>
  </si>
  <si>
    <t>C-15102</t>
  </si>
  <si>
    <t>C-15103</t>
  </si>
  <si>
    <t>C-15104</t>
  </si>
  <si>
    <t>C-15105</t>
  </si>
  <si>
    <t>C-15106</t>
  </si>
  <si>
    <t>C-15107</t>
  </si>
  <si>
    <t>C-15108</t>
  </si>
  <si>
    <t>C-15109</t>
  </si>
  <si>
    <t>C-15110</t>
  </si>
  <si>
    <t>C-15111</t>
  </si>
  <si>
    <t>C-15112</t>
  </si>
  <si>
    <t>C-15113</t>
  </si>
  <si>
    <t>C-15114</t>
  </si>
  <si>
    <t>C-15115</t>
  </si>
  <si>
    <t>C-15116</t>
  </si>
  <si>
    <t>C-15117</t>
  </si>
  <si>
    <t>C-15118</t>
  </si>
  <si>
    <t>C-15119</t>
  </si>
  <si>
    <t>C-15120</t>
  </si>
  <si>
    <t>C-15121</t>
  </si>
  <si>
    <t>C-15122</t>
  </si>
  <si>
    <t>C-15123</t>
  </si>
  <si>
    <t>C-15124</t>
  </si>
  <si>
    <t>C-15125</t>
  </si>
  <si>
    <t>C-15126</t>
  </si>
  <si>
    <t>C-15127</t>
  </si>
  <si>
    <t>C-15128</t>
  </si>
  <si>
    <t>C-15129</t>
  </si>
  <si>
    <t>C-15130</t>
  </si>
  <si>
    <t>C-15131</t>
  </si>
  <si>
    <t>C-15132</t>
  </si>
  <si>
    <t>C-15133</t>
  </si>
  <si>
    <t>C-15134</t>
  </si>
  <si>
    <t>C-15135</t>
  </si>
  <si>
    <t>C-15136</t>
  </si>
  <si>
    <t>C-15137</t>
  </si>
  <si>
    <t>C-15138</t>
  </si>
  <si>
    <t>C-15139</t>
  </si>
  <si>
    <t>C-15140</t>
  </si>
  <si>
    <t>C-15141</t>
  </si>
  <si>
    <t>C-15142</t>
  </si>
  <si>
    <t>C-15143</t>
  </si>
  <si>
    <t>C-15144</t>
  </si>
  <si>
    <t>C-15145</t>
  </si>
  <si>
    <r>
      <t xml:space="preserve">(542)HUGO HERNANDEZ BOTELLO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</si>
  <si>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C-15146</t>
  </si>
  <si>
    <t>C-15147</t>
  </si>
  <si>
    <t>C-15148</t>
  </si>
  <si>
    <t>C-15149</t>
  </si>
  <si>
    <t>C-15150</t>
  </si>
  <si>
    <t>C-15151</t>
  </si>
  <si>
    <t>C-15152</t>
  </si>
  <si>
    <t>C-15153</t>
  </si>
  <si>
    <t>C-15154</t>
  </si>
  <si>
    <t>C-15155</t>
  </si>
  <si>
    <t>C-15156</t>
  </si>
  <si>
    <t>C-15157</t>
  </si>
  <si>
    <t>C-15158</t>
  </si>
  <si>
    <t>C-15159</t>
  </si>
  <si>
    <t>C-15160</t>
  </si>
  <si>
    <t>C-15161</t>
  </si>
  <si>
    <t>C-15162</t>
  </si>
  <si>
    <t>C-15163</t>
  </si>
  <si>
    <t>C-15164</t>
  </si>
  <si>
    <t>C-15165</t>
  </si>
  <si>
    <t>C-15166</t>
  </si>
  <si>
    <t>C-15167</t>
  </si>
  <si>
    <t>C-15168</t>
  </si>
  <si>
    <t>C-15169</t>
  </si>
  <si>
    <t>C-15170</t>
  </si>
  <si>
    <t>(631)ISABEL BRIONES</t>
  </si>
  <si>
    <t>C-15171</t>
  </si>
  <si>
    <t>C-15172</t>
  </si>
  <si>
    <t>C-15173</t>
  </si>
  <si>
    <t>C-15174</t>
  </si>
  <si>
    <t>C-15175</t>
  </si>
  <si>
    <t>C-15176</t>
  </si>
  <si>
    <t>C-15177</t>
  </si>
  <si>
    <t>16-Mar-22--18-Mar-22</t>
  </si>
  <si>
    <t>C-15178</t>
  </si>
  <si>
    <t>C-15179</t>
  </si>
  <si>
    <t>C-15180</t>
  </si>
  <si>
    <t>C-15181</t>
  </si>
  <si>
    <t>C-15182</t>
  </si>
  <si>
    <t>C-15183</t>
  </si>
  <si>
    <t>C-15184</t>
  </si>
  <si>
    <t>C-15185</t>
  </si>
  <si>
    <t>C-15186</t>
  </si>
  <si>
    <t>C-15187</t>
  </si>
  <si>
    <t>C-15188</t>
  </si>
  <si>
    <t>C-15189</t>
  </si>
  <si>
    <t>C-15190</t>
  </si>
  <si>
    <t>C-15191</t>
  </si>
  <si>
    <t>C-15192</t>
  </si>
  <si>
    <t>C-15193</t>
  </si>
  <si>
    <t>C-15194</t>
  </si>
  <si>
    <t>C-15195</t>
  </si>
  <si>
    <t>C-15196</t>
  </si>
  <si>
    <t>C-15197</t>
  </si>
  <si>
    <t>C-15198</t>
  </si>
  <si>
    <t>C-15199</t>
  </si>
  <si>
    <t>16-Mar-22--17-Mar-22</t>
  </si>
  <si>
    <t>C-15200</t>
  </si>
  <si>
    <t>C-15201</t>
  </si>
  <si>
    <t>C-15202</t>
  </si>
  <si>
    <t>C-15203</t>
  </si>
  <si>
    <t>C-15204</t>
  </si>
  <si>
    <t>C-15205</t>
  </si>
  <si>
    <t>C-15206</t>
  </si>
  <si>
    <t>C-15207</t>
  </si>
  <si>
    <t>C-15208</t>
  </si>
  <si>
    <t>C-15209</t>
  </si>
  <si>
    <t>C-15210</t>
  </si>
  <si>
    <t>C-15211</t>
  </si>
  <si>
    <t>C-15212</t>
  </si>
  <si>
    <t>C-15213</t>
  </si>
  <si>
    <t>C-15214</t>
  </si>
  <si>
    <t>C-15215</t>
  </si>
  <si>
    <t>C-15216</t>
  </si>
  <si>
    <t>C-15217</t>
  </si>
  <si>
    <t>C-15218</t>
  </si>
  <si>
    <t>C-15219</t>
  </si>
  <si>
    <t>C-15220</t>
  </si>
  <si>
    <t>C-15221</t>
  </si>
  <si>
    <t>C-15222</t>
  </si>
  <si>
    <t>C-15223</t>
  </si>
  <si>
    <t>C-15224</t>
  </si>
  <si>
    <t>C-15225</t>
  </si>
  <si>
    <t>C-15226</t>
  </si>
  <si>
    <t>C-15227</t>
  </si>
  <si>
    <r>
      <t xml:space="preserve">(832)RUBEN PEREZ CHABACANO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</si>
  <si>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C-15228</t>
  </si>
  <si>
    <t>C-15229</t>
  </si>
  <si>
    <t>C-15230</t>
  </si>
  <si>
    <t>C-15231</t>
  </si>
  <si>
    <t>(277)RUBEN GALICIA</t>
  </si>
  <si>
    <t>C-15232</t>
  </si>
  <si>
    <t>C-15233</t>
  </si>
  <si>
    <t>C-15234</t>
  </si>
  <si>
    <t>C-15235</t>
  </si>
  <si>
    <t>C-15236</t>
  </si>
  <si>
    <t>C-15237</t>
  </si>
  <si>
    <t>C-15238</t>
  </si>
  <si>
    <t>C-15239</t>
  </si>
  <si>
    <t>C-15240</t>
  </si>
  <si>
    <t>C-15241</t>
  </si>
  <si>
    <t>C-15242</t>
  </si>
  <si>
    <t>C-15243</t>
  </si>
  <si>
    <t>C-15244</t>
  </si>
  <si>
    <t>C-15245</t>
  </si>
  <si>
    <t>C-15246</t>
  </si>
  <si>
    <t>C-15247</t>
  </si>
  <si>
    <t>C-15248</t>
  </si>
  <si>
    <t>C-15249</t>
  </si>
  <si>
    <t>C-15250</t>
  </si>
  <si>
    <t>C-15251</t>
  </si>
  <si>
    <t>C-15252</t>
  </si>
  <si>
    <t>C-15253</t>
  </si>
  <si>
    <t>C-15254</t>
  </si>
  <si>
    <t>C-15255</t>
  </si>
  <si>
    <t>C-15256</t>
  </si>
  <si>
    <t>C-15257</t>
  </si>
  <si>
    <t>C-15258</t>
  </si>
  <si>
    <t>21-Mar-22--24-Mar-22</t>
  </si>
  <si>
    <t>C-15259</t>
  </si>
  <si>
    <t>C-15260</t>
  </si>
  <si>
    <t>C-15261</t>
  </si>
  <si>
    <t>C-15262</t>
  </si>
  <si>
    <t>C-15263</t>
  </si>
  <si>
    <t>C-15264</t>
  </si>
  <si>
    <t>C-15265</t>
  </si>
  <si>
    <t>C-15266</t>
  </si>
  <si>
    <t>C-15267</t>
  </si>
  <si>
    <t>C-15268</t>
  </si>
  <si>
    <t>C-15269</t>
  </si>
  <si>
    <t>C-15270</t>
  </si>
  <si>
    <t>C-15271</t>
  </si>
  <si>
    <t>C-15272</t>
  </si>
  <si>
    <t>C-15273</t>
  </si>
  <si>
    <t>C-15274</t>
  </si>
  <si>
    <t>C-15275</t>
  </si>
  <si>
    <t>C-15276</t>
  </si>
  <si>
    <t>C-15277</t>
  </si>
  <si>
    <t>C-15278</t>
  </si>
  <si>
    <t>C-15279</t>
  </si>
  <si>
    <t>C-15280</t>
  </si>
  <si>
    <t>C-15281</t>
  </si>
  <si>
    <t>C-15282</t>
  </si>
  <si>
    <t>C-15283</t>
  </si>
  <si>
    <t>C-15284</t>
  </si>
  <si>
    <t>C-15285</t>
  </si>
  <si>
    <r>
      <t xml:space="preserve">(124)MIGUEL XOCHIHUATL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</si>
  <si>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C-15286</t>
  </si>
  <si>
    <t>C-15287</t>
  </si>
  <si>
    <t>C-15288</t>
  </si>
  <si>
    <t>C-15289</t>
  </si>
  <si>
    <t>C-15290</t>
  </si>
  <si>
    <t>C-15291</t>
  </si>
  <si>
    <r>
      <t xml:space="preserve">(281)JUAN ZAMBRANO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</si>
  <si>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C-15292</t>
  </si>
  <si>
    <t>C-15293</t>
  </si>
  <si>
    <t>C-15294</t>
  </si>
  <si>
    <t>C-15295</t>
  </si>
  <si>
    <t>C-15296</t>
  </si>
  <si>
    <t>C-15297</t>
  </si>
  <si>
    <t>C-15298</t>
  </si>
  <si>
    <t>C-15299</t>
  </si>
  <si>
    <t>C-15300</t>
  </si>
  <si>
    <r>
      <t xml:space="preserve">(549) JAIME ESPINOZA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</si>
  <si>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No hay ORIGINAL NI COPIA VERDE</t>
  </si>
  <si>
    <t>C-15301</t>
  </si>
  <si>
    <t>C-15302</t>
  </si>
  <si>
    <t>C-15303</t>
  </si>
  <si>
    <t>C-15304</t>
  </si>
  <si>
    <t>C-15305</t>
  </si>
  <si>
    <t>C-15306</t>
  </si>
  <si>
    <t>C-15307</t>
  </si>
  <si>
    <t>C-15308</t>
  </si>
  <si>
    <t>C-15309</t>
  </si>
  <si>
    <t>C-15310</t>
  </si>
  <si>
    <t>C-15311</t>
  </si>
  <si>
    <t>C-15312</t>
  </si>
  <si>
    <t>C-15313</t>
  </si>
  <si>
    <t>C-15314</t>
  </si>
  <si>
    <t>C-15315</t>
  </si>
  <si>
    <t>C-15316</t>
  </si>
  <si>
    <t>C-15317</t>
  </si>
  <si>
    <t>C-15318</t>
  </si>
  <si>
    <t>C-15319</t>
  </si>
  <si>
    <t>C-15320</t>
  </si>
  <si>
    <t>C-15321</t>
  </si>
  <si>
    <t>C-15322</t>
  </si>
  <si>
    <t>C-15323</t>
  </si>
  <si>
    <t>C-15324</t>
  </si>
  <si>
    <t>C-15325</t>
  </si>
  <si>
    <t>C-15326</t>
  </si>
  <si>
    <t>C-15327</t>
  </si>
  <si>
    <t>C-15328</t>
  </si>
  <si>
    <t>C-15329</t>
  </si>
  <si>
    <t>C-15330</t>
  </si>
  <si>
    <t>C-15331</t>
  </si>
  <si>
    <t>C-15332</t>
  </si>
  <si>
    <t>C-15333</t>
  </si>
  <si>
    <t>C-15334</t>
  </si>
  <si>
    <t>C-15335</t>
  </si>
  <si>
    <t>C-15336</t>
  </si>
  <si>
    <t>C-15337</t>
  </si>
  <si>
    <t>C-15338</t>
  </si>
  <si>
    <t>C-15339</t>
  </si>
  <si>
    <t>C-15340</t>
  </si>
  <si>
    <t>C-15341</t>
  </si>
  <si>
    <t>C-15342</t>
  </si>
  <si>
    <t>C-15343</t>
  </si>
  <si>
    <t>C-15344</t>
  </si>
  <si>
    <t>C-15345</t>
  </si>
  <si>
    <t>C-15346</t>
  </si>
  <si>
    <t>C-15347</t>
  </si>
  <si>
    <t>C-15348</t>
  </si>
  <si>
    <t>C-15349</t>
  </si>
  <si>
    <t>C-15350</t>
  </si>
  <si>
    <t>C-15351</t>
  </si>
  <si>
    <t>C-15352</t>
  </si>
  <si>
    <r>
      <t xml:space="preserve">(781)GIOVANY TITLA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</si>
  <si>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C-15353</t>
  </si>
  <si>
    <t>C-15354</t>
  </si>
  <si>
    <t>C-15355</t>
  </si>
  <si>
    <t>C-15356</t>
  </si>
  <si>
    <t>C-15357</t>
  </si>
  <si>
    <t>C-15358</t>
  </si>
  <si>
    <t>C-15359</t>
  </si>
  <si>
    <t>C-15360</t>
  </si>
  <si>
    <t>C-15361</t>
  </si>
  <si>
    <t>C-15362</t>
  </si>
  <si>
    <t>C-15363</t>
  </si>
  <si>
    <t>C-15364</t>
  </si>
  <si>
    <t>C-15365</t>
  </si>
  <si>
    <t>C-15366</t>
  </si>
  <si>
    <t>C-15367</t>
  </si>
  <si>
    <t>C-15368</t>
  </si>
  <si>
    <t>C-15369</t>
  </si>
  <si>
    <t>C-15370</t>
  </si>
  <si>
    <t>C-15371</t>
  </si>
  <si>
    <t>C-15372</t>
  </si>
  <si>
    <t>C-15373</t>
  </si>
  <si>
    <t>C-15374</t>
  </si>
  <si>
    <t>C-15375</t>
  </si>
  <si>
    <t>C-15376</t>
  </si>
  <si>
    <t>C-15377</t>
  </si>
  <si>
    <t>C-15378</t>
  </si>
  <si>
    <t>C-15379</t>
  </si>
  <si>
    <t>C-15380</t>
  </si>
  <si>
    <t>C-15381</t>
  </si>
  <si>
    <t>C-15382</t>
  </si>
  <si>
    <t>C-15383</t>
  </si>
  <si>
    <t>C-15384</t>
  </si>
  <si>
    <t>C-15385</t>
  </si>
  <si>
    <t>C-15386</t>
  </si>
  <si>
    <t>C-15387</t>
  </si>
  <si>
    <t>C-15388</t>
  </si>
  <si>
    <t>C-15389</t>
  </si>
  <si>
    <t>C-15390</t>
  </si>
  <si>
    <t>C-15391</t>
  </si>
  <si>
    <t>C-15392</t>
  </si>
  <si>
    <t>C-15393</t>
  </si>
  <si>
    <t>C-15394</t>
  </si>
  <si>
    <t>C-15395</t>
  </si>
  <si>
    <t>C-15396</t>
  </si>
  <si>
    <t>C-15397</t>
  </si>
  <si>
    <t>C-15398</t>
  </si>
  <si>
    <t>C-15399</t>
  </si>
  <si>
    <t>C-15400</t>
  </si>
  <si>
    <t>C-15401</t>
  </si>
  <si>
    <t>C-15402</t>
  </si>
  <si>
    <t>C-15403</t>
  </si>
  <si>
    <t>C-15404</t>
  </si>
  <si>
    <t>C-15405</t>
  </si>
  <si>
    <t>C-15406</t>
  </si>
  <si>
    <t>C-15407</t>
  </si>
  <si>
    <t>C-15408</t>
  </si>
  <si>
    <r>
      <t xml:space="preserve">(218)PROSUBCA S.A DE C.V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</si>
  <si>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15409</t>
  </si>
  <si>
    <t>C-15409</t>
  </si>
  <si>
    <t>C-15410</t>
  </si>
  <si>
    <t>C-15411</t>
  </si>
  <si>
    <t>C-15412</t>
  </si>
  <si>
    <t>C-15413</t>
  </si>
  <si>
    <t>C-15414</t>
  </si>
  <si>
    <t>C-15415</t>
  </si>
  <si>
    <t>C-15416</t>
  </si>
  <si>
    <t>C-15417</t>
  </si>
  <si>
    <t>C-15418</t>
  </si>
  <si>
    <t>C-15419</t>
  </si>
  <si>
    <t>18-Mar-22--19-Mar-22</t>
  </si>
  <si>
    <t>C-15420</t>
  </si>
  <si>
    <t>C-15421</t>
  </si>
  <si>
    <t>C-15422</t>
  </si>
  <si>
    <t>C-15423</t>
  </si>
  <si>
    <t>C-15424</t>
  </si>
  <si>
    <t>C-15425</t>
  </si>
  <si>
    <t>C-15426</t>
  </si>
  <si>
    <t>C-15427</t>
  </si>
  <si>
    <t>C-15428</t>
  </si>
  <si>
    <t>C-15429</t>
  </si>
  <si>
    <t>C-15430</t>
  </si>
  <si>
    <t>C-15431</t>
  </si>
  <si>
    <t>C-15432</t>
  </si>
  <si>
    <t>C-15433</t>
  </si>
  <si>
    <t>C-15434</t>
  </si>
  <si>
    <t>C-15435</t>
  </si>
  <si>
    <t>C-15436</t>
  </si>
  <si>
    <t>C-15437</t>
  </si>
  <si>
    <t>C-15438</t>
  </si>
  <si>
    <t>C-15439</t>
  </si>
  <si>
    <t>C-15440</t>
  </si>
  <si>
    <t>C-15441</t>
  </si>
  <si>
    <r>
      <t xml:space="preserve">(687)OMAR HERNANDEZ  </t>
    </r>
    <r>
      <rPr>
        <b/>
        <sz val="12"/>
        <color rgb="FFFF0000"/>
        <rFont val="Calibri"/>
        <family val="2"/>
        <scheme val="minor"/>
      </rPr>
      <t>CANCELADA</t>
    </r>
  </si>
  <si>
    <t>C-15442</t>
  </si>
  <si>
    <t>C-15443</t>
  </si>
  <si>
    <t>C-15444</t>
  </si>
  <si>
    <t>C-15445</t>
  </si>
  <si>
    <t>C-15446</t>
  </si>
  <si>
    <t>C-15447</t>
  </si>
  <si>
    <t>C-15448</t>
  </si>
  <si>
    <t>C-15449</t>
  </si>
  <si>
    <t>C-15450</t>
  </si>
  <si>
    <t>C-15451</t>
  </si>
  <si>
    <t>C-15452</t>
  </si>
  <si>
    <t>C-15453</t>
  </si>
  <si>
    <t>C-15454</t>
  </si>
  <si>
    <t>C-15455</t>
  </si>
  <si>
    <t>C-15456</t>
  </si>
  <si>
    <t>C-15457</t>
  </si>
  <si>
    <t>C-15458</t>
  </si>
  <si>
    <t>C-15459</t>
  </si>
  <si>
    <t>C-15460</t>
  </si>
  <si>
    <t>C-15461</t>
  </si>
  <si>
    <t>C-15462</t>
  </si>
  <si>
    <t>C-15463</t>
  </si>
  <si>
    <t>C-15464</t>
  </si>
  <si>
    <t>C-15465</t>
  </si>
  <si>
    <t>C-15466</t>
  </si>
  <si>
    <t>C-15467</t>
  </si>
  <si>
    <t>C-15468</t>
  </si>
  <si>
    <t>C-15469</t>
  </si>
  <si>
    <t>C-15470</t>
  </si>
  <si>
    <t>C-15471</t>
  </si>
  <si>
    <t>C-15472</t>
  </si>
  <si>
    <r>
      <t xml:space="preserve">(277)RUBEN GALICIA  </t>
    </r>
    <r>
      <rPr>
        <b/>
        <sz val="12"/>
        <color rgb="FFFF0000"/>
        <rFont val="Calibri"/>
        <family val="2"/>
        <scheme val="minor"/>
      </rPr>
      <t>CANCELADA</t>
    </r>
  </si>
  <si>
    <t>C-15473</t>
  </si>
  <si>
    <t>C-15474</t>
  </si>
  <si>
    <t>C-15475</t>
  </si>
  <si>
    <t>C-15476</t>
  </si>
  <si>
    <t>C-15477</t>
  </si>
  <si>
    <t>C-15478</t>
  </si>
  <si>
    <t>C-15479</t>
  </si>
  <si>
    <t>C-15480</t>
  </si>
  <si>
    <t>C-15481</t>
  </si>
  <si>
    <t>C-15482</t>
  </si>
  <si>
    <t>C-15483</t>
  </si>
  <si>
    <t>C-15484</t>
  </si>
  <si>
    <t>C-15485</t>
  </si>
  <si>
    <t>C-15486</t>
  </si>
  <si>
    <t>C-15487</t>
  </si>
  <si>
    <t>C-15488</t>
  </si>
  <si>
    <t>C-15489</t>
  </si>
  <si>
    <t>C-15490</t>
  </si>
  <si>
    <t>C-15491</t>
  </si>
  <si>
    <t>C-15492</t>
  </si>
  <si>
    <t>C-15493</t>
  </si>
  <si>
    <t>C-15494</t>
  </si>
  <si>
    <t>C-15495</t>
  </si>
  <si>
    <t>C-15496</t>
  </si>
  <si>
    <t>C-15497</t>
  </si>
  <si>
    <t>C-15498</t>
  </si>
  <si>
    <t>C-15499</t>
  </si>
  <si>
    <t>C-15500</t>
  </si>
  <si>
    <t>C-15501</t>
  </si>
  <si>
    <t>C-15502</t>
  </si>
  <si>
    <t>C-15503</t>
  </si>
  <si>
    <t>C-15504</t>
  </si>
  <si>
    <t>C-15505</t>
  </si>
  <si>
    <t>C-15506</t>
  </si>
  <si>
    <t>C-15507</t>
  </si>
  <si>
    <t>C-15508</t>
  </si>
  <si>
    <t>C-15509</t>
  </si>
  <si>
    <t>C-15510</t>
  </si>
  <si>
    <r>
      <t xml:space="preserve">(93)ALB&amp;CIA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</si>
  <si>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C-15511</t>
  </si>
  <si>
    <t>C-15512</t>
  </si>
  <si>
    <t>C-15513</t>
  </si>
  <si>
    <t>C-15514</t>
  </si>
  <si>
    <t>C-15515</t>
  </si>
  <si>
    <t>C-15516</t>
  </si>
  <si>
    <t>C-15517</t>
  </si>
  <si>
    <t>C-15518</t>
  </si>
  <si>
    <t>(589)PACO DIAZ</t>
  </si>
  <si>
    <t>C-15519</t>
  </si>
  <si>
    <t>C-15520</t>
  </si>
  <si>
    <t>C-15521</t>
  </si>
  <si>
    <t>C-15522</t>
  </si>
  <si>
    <t>C-15523</t>
  </si>
  <si>
    <t>C-15524</t>
  </si>
  <si>
    <t>C-15525</t>
  </si>
  <si>
    <t>C-15526</t>
  </si>
  <si>
    <t>C-15527</t>
  </si>
  <si>
    <t>C-15528</t>
  </si>
  <si>
    <t>C-15529</t>
  </si>
  <si>
    <t>C-15530</t>
  </si>
  <si>
    <t>C-15531</t>
  </si>
  <si>
    <t>C-15532</t>
  </si>
  <si>
    <t>C-15533</t>
  </si>
  <si>
    <t>C-15534</t>
  </si>
  <si>
    <t>C-15535</t>
  </si>
  <si>
    <t>C-15536</t>
  </si>
  <si>
    <t>C-15537</t>
  </si>
  <si>
    <t>C-15538</t>
  </si>
  <si>
    <t>C-15539</t>
  </si>
  <si>
    <t>C-15540</t>
  </si>
  <si>
    <t>C-15541</t>
  </si>
  <si>
    <r>
      <t xml:space="preserve">(591)JULIO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</si>
  <si>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C-15542</t>
  </si>
  <si>
    <t>C-15543</t>
  </si>
  <si>
    <t>C-15544</t>
  </si>
  <si>
    <t>C-15545</t>
  </si>
  <si>
    <t>C-15546</t>
  </si>
  <si>
    <t>C-15547</t>
  </si>
  <si>
    <t>C-15548</t>
  </si>
  <si>
    <t>C-15549</t>
  </si>
  <si>
    <t>C-15550</t>
  </si>
  <si>
    <t>C-15551</t>
  </si>
  <si>
    <t>C-15552</t>
  </si>
  <si>
    <t>C-15553</t>
  </si>
  <si>
    <t>C-15554</t>
  </si>
  <si>
    <t>C-15555</t>
  </si>
  <si>
    <t>C-15556</t>
  </si>
  <si>
    <t>C-15557</t>
  </si>
  <si>
    <t>C-15558</t>
  </si>
  <si>
    <t>C-15559</t>
  </si>
  <si>
    <t>C-15560</t>
  </si>
  <si>
    <t>C-15561</t>
  </si>
  <si>
    <t>C-15562</t>
  </si>
  <si>
    <t>C-15563</t>
  </si>
  <si>
    <t>C-15564</t>
  </si>
  <si>
    <t>C-15565</t>
  </si>
  <si>
    <t>C-15566</t>
  </si>
  <si>
    <t>C-15567</t>
  </si>
  <si>
    <t>C-15568</t>
  </si>
  <si>
    <t>C-15569</t>
  </si>
  <si>
    <t>C-15570</t>
  </si>
  <si>
    <t>C-15571</t>
  </si>
  <si>
    <t>C-15572</t>
  </si>
  <si>
    <t>C-15573</t>
  </si>
  <si>
    <t>C-15574</t>
  </si>
  <si>
    <t>C-15575</t>
  </si>
  <si>
    <t>C-15576</t>
  </si>
  <si>
    <t>C-15577</t>
  </si>
  <si>
    <t>C-15578</t>
  </si>
  <si>
    <t>C-15579</t>
  </si>
  <si>
    <t>C-15580</t>
  </si>
  <si>
    <t>C-15581</t>
  </si>
  <si>
    <t>C-15582</t>
  </si>
  <si>
    <t>C-15583</t>
  </si>
  <si>
    <t>C-15584</t>
  </si>
  <si>
    <t>C-15585</t>
  </si>
  <si>
    <t>C-15586</t>
  </si>
  <si>
    <t>C-15587</t>
  </si>
  <si>
    <t>C-15588</t>
  </si>
  <si>
    <t>C-15589</t>
  </si>
  <si>
    <t>C-15590</t>
  </si>
  <si>
    <t>C-15591</t>
  </si>
  <si>
    <t>C-15592</t>
  </si>
  <si>
    <t>C-15593</t>
  </si>
  <si>
    <t>C-15594</t>
  </si>
  <si>
    <t>C-15595</t>
  </si>
  <si>
    <t>C-15596</t>
  </si>
  <si>
    <t>C-15597</t>
  </si>
  <si>
    <t>C-15598</t>
  </si>
  <si>
    <t>C-15599</t>
  </si>
  <si>
    <t>C-15600</t>
  </si>
  <si>
    <t>C-15601</t>
  </si>
  <si>
    <t>C-15602</t>
  </si>
  <si>
    <t>C-15603</t>
  </si>
  <si>
    <t>C-15604</t>
  </si>
  <si>
    <t>C-15605</t>
  </si>
  <si>
    <t>C-15606</t>
  </si>
  <si>
    <t>C-15607</t>
  </si>
  <si>
    <t>C-15608</t>
  </si>
  <si>
    <t>C-15609</t>
  </si>
  <si>
    <t>C-15610</t>
  </si>
  <si>
    <t>C-15611</t>
  </si>
  <si>
    <t>C-15612</t>
  </si>
  <si>
    <t>C-15613</t>
  </si>
  <si>
    <t>C-15614</t>
  </si>
  <si>
    <t>C-15615</t>
  </si>
  <si>
    <t>C-15616</t>
  </si>
  <si>
    <t>C-15617</t>
  </si>
  <si>
    <t>C-15618</t>
  </si>
  <si>
    <t>C-15619</t>
  </si>
  <si>
    <t>C-15620</t>
  </si>
  <si>
    <t>C-15621</t>
  </si>
  <si>
    <t>C-15622</t>
  </si>
  <si>
    <t>C-15623</t>
  </si>
  <si>
    <t>C-15624</t>
  </si>
  <si>
    <t>C-15625</t>
  </si>
  <si>
    <t>C-15626</t>
  </si>
  <si>
    <t>C-15627</t>
  </si>
  <si>
    <t>C-15628</t>
  </si>
  <si>
    <t>C-15629</t>
  </si>
  <si>
    <t>C-15630</t>
  </si>
  <si>
    <t>C-15631</t>
  </si>
  <si>
    <t>C-15632</t>
  </si>
  <si>
    <t>C-15633</t>
  </si>
  <si>
    <t>C-15634</t>
  </si>
  <si>
    <t>C-15635</t>
  </si>
  <si>
    <t>C-15636</t>
  </si>
  <si>
    <t>C-15637</t>
  </si>
  <si>
    <t>C-15638</t>
  </si>
  <si>
    <t>C-15639</t>
  </si>
  <si>
    <t>C-15640</t>
  </si>
  <si>
    <r>
      <t xml:space="preserve">(851)ALEJANDRO RAMIREZ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</si>
  <si>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C-15641</t>
  </si>
  <si>
    <t>C-15642</t>
  </si>
  <si>
    <t>C-15643</t>
  </si>
  <si>
    <t>C-15644</t>
  </si>
  <si>
    <r>
      <t xml:space="preserve">(38)SUPER SERVICIO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</si>
  <si>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C-15645</t>
  </si>
  <si>
    <t>C-15646</t>
  </si>
  <si>
    <t>C-15647</t>
  </si>
  <si>
    <t>C-15648</t>
  </si>
  <si>
    <t>C-15649</t>
  </si>
  <si>
    <t>C-15650</t>
  </si>
  <si>
    <t>C-15651</t>
  </si>
  <si>
    <t>C-15652</t>
  </si>
  <si>
    <t>C-15653</t>
  </si>
  <si>
    <t>C-15654</t>
  </si>
  <si>
    <t>C-15655</t>
  </si>
  <si>
    <t>19-Mar-22--20-Mar-22</t>
  </si>
  <si>
    <t>C-15656</t>
  </si>
  <si>
    <t>C-15657</t>
  </si>
  <si>
    <t>C-15658</t>
  </si>
  <si>
    <r>
      <t xml:space="preserve">(147)VALERIO FIGUEROA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</si>
  <si>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C-15659</t>
  </si>
  <si>
    <t>C-15660</t>
  </si>
  <si>
    <t>(147)VALERIO FIGUEROA</t>
  </si>
  <si>
    <t>C-15661</t>
  </si>
  <si>
    <t>C-15662</t>
  </si>
  <si>
    <t>C-15663</t>
  </si>
  <si>
    <t>C-15664</t>
  </si>
  <si>
    <t>C-15665</t>
  </si>
  <si>
    <t>C-15666</t>
  </si>
  <si>
    <t>C-15667</t>
  </si>
  <si>
    <t>C-15668</t>
  </si>
  <si>
    <t>C-15669</t>
  </si>
  <si>
    <t>C-15670</t>
  </si>
  <si>
    <t>C-15671</t>
  </si>
  <si>
    <t>C-15672</t>
  </si>
  <si>
    <t>C-15673</t>
  </si>
  <si>
    <t>C-15674</t>
  </si>
  <si>
    <t>C-15675</t>
  </si>
  <si>
    <t>C-15676</t>
  </si>
  <si>
    <t>C-15677</t>
  </si>
  <si>
    <t>C-15678</t>
  </si>
  <si>
    <t>C-15679</t>
  </si>
  <si>
    <t>C-15680</t>
  </si>
  <si>
    <t>C-15681</t>
  </si>
  <si>
    <t>C-15682</t>
  </si>
  <si>
    <t>C-15683</t>
  </si>
  <si>
    <t>C-15684</t>
  </si>
  <si>
    <t>C-15685</t>
  </si>
  <si>
    <t>C-15686</t>
  </si>
  <si>
    <t>C-15687</t>
  </si>
  <si>
    <t>C-15688</t>
  </si>
  <si>
    <t>C-15689</t>
  </si>
  <si>
    <t>C-15690</t>
  </si>
  <si>
    <t>C-15691</t>
  </si>
  <si>
    <t>C-15692</t>
  </si>
  <si>
    <t>C-15693</t>
  </si>
  <si>
    <t>C-15694</t>
  </si>
  <si>
    <t>C-15695</t>
  </si>
  <si>
    <t>C-15696</t>
  </si>
  <si>
    <t>C-15697</t>
  </si>
  <si>
    <t>C-15698</t>
  </si>
  <si>
    <t>C-15699</t>
  </si>
  <si>
    <t>C-15700</t>
  </si>
  <si>
    <t>C-15701</t>
  </si>
  <si>
    <t>C-15702</t>
  </si>
  <si>
    <t>C-15703</t>
  </si>
  <si>
    <t>C-15704</t>
  </si>
  <si>
    <t>C-15705</t>
  </si>
  <si>
    <t>C-15706</t>
  </si>
  <si>
    <t>C-15707</t>
  </si>
  <si>
    <t>C-15708</t>
  </si>
  <si>
    <t>C-15709</t>
  </si>
  <si>
    <t>C-15710</t>
  </si>
  <si>
    <t>C-15711</t>
  </si>
  <si>
    <t>C-15712</t>
  </si>
  <si>
    <t>C-15713</t>
  </si>
  <si>
    <t>C-15714</t>
  </si>
  <si>
    <t>C-15715</t>
  </si>
  <si>
    <t>C-15716</t>
  </si>
  <si>
    <t>C-15717</t>
  </si>
  <si>
    <t>C-15718</t>
  </si>
  <si>
    <t>C-15719</t>
  </si>
  <si>
    <t>C-15720</t>
  </si>
  <si>
    <t>C-15721</t>
  </si>
  <si>
    <t>C-15722</t>
  </si>
  <si>
    <t>C-15723</t>
  </si>
  <si>
    <t>C-15724</t>
  </si>
  <si>
    <t>C-15725</t>
  </si>
  <si>
    <t>C-15726</t>
  </si>
  <si>
    <t>C-15727</t>
  </si>
  <si>
    <t>C-15728</t>
  </si>
  <si>
    <t>C-15729</t>
  </si>
  <si>
    <t>C-15730</t>
  </si>
  <si>
    <t>C-15731</t>
  </si>
  <si>
    <t>C-15732</t>
  </si>
  <si>
    <t>C-15733</t>
  </si>
  <si>
    <t>C-15734</t>
  </si>
  <si>
    <t>C-15735</t>
  </si>
  <si>
    <t>C-15736</t>
  </si>
  <si>
    <t>C-15737</t>
  </si>
  <si>
    <t>C-15738</t>
  </si>
  <si>
    <t>C-15739</t>
  </si>
  <si>
    <t>C-15740</t>
  </si>
  <si>
    <t>C-15741</t>
  </si>
  <si>
    <t>C-15742</t>
  </si>
  <si>
    <t>C-15743</t>
  </si>
  <si>
    <t>C-15744</t>
  </si>
  <si>
    <r>
      <t xml:space="preserve">(879)GUADALUPE VARGAS  </t>
    </r>
    <r>
      <rPr>
        <b/>
        <sz val="12"/>
        <color rgb="FFFF0000"/>
        <rFont val="Calibri"/>
        <family val="2"/>
        <scheme val="minor"/>
      </rPr>
      <t>CANCELADA</t>
    </r>
  </si>
  <si>
    <t>C-15745</t>
  </si>
  <si>
    <t>C-15746</t>
  </si>
  <si>
    <t>C-15747</t>
  </si>
  <si>
    <t>C-15748</t>
  </si>
  <si>
    <t>C-15749</t>
  </si>
  <si>
    <t>C-15750</t>
  </si>
  <si>
    <t>C-15751</t>
  </si>
  <si>
    <t>C-15752</t>
  </si>
  <si>
    <t>C-15753</t>
  </si>
  <si>
    <t>C-15754</t>
  </si>
  <si>
    <t>C-15755</t>
  </si>
  <si>
    <t>C-15756</t>
  </si>
  <si>
    <t>C-15757</t>
  </si>
  <si>
    <t>C-15758</t>
  </si>
  <si>
    <t>C-15759</t>
  </si>
  <si>
    <t>C-15760</t>
  </si>
  <si>
    <t>C-15761</t>
  </si>
  <si>
    <t>C-15762</t>
  </si>
  <si>
    <t>C-15763</t>
  </si>
  <si>
    <t>C-15764</t>
  </si>
  <si>
    <t>C-15765</t>
  </si>
  <si>
    <t>C-15766</t>
  </si>
  <si>
    <t>C-15767</t>
  </si>
  <si>
    <t>C-15768</t>
  </si>
  <si>
    <t>C-15769</t>
  </si>
  <si>
    <t>C-15770</t>
  </si>
  <si>
    <t>C-15771</t>
  </si>
  <si>
    <t>C-15772</t>
  </si>
  <si>
    <t>C-15773</t>
  </si>
  <si>
    <t>C-15774</t>
  </si>
  <si>
    <t>C-15775</t>
  </si>
  <si>
    <t>20-Mar-22--21-Mar-22</t>
  </si>
  <si>
    <t>C-15776</t>
  </si>
  <si>
    <t>C-15777</t>
  </si>
  <si>
    <t>C-15778</t>
  </si>
  <si>
    <t>C-15779</t>
  </si>
  <si>
    <t>C-15780</t>
  </si>
  <si>
    <t>C-15781</t>
  </si>
  <si>
    <t>C-15782</t>
  </si>
  <si>
    <t>C-15783</t>
  </si>
  <si>
    <t>C-15784</t>
  </si>
  <si>
    <t>C-15785</t>
  </si>
  <si>
    <t>C-15786</t>
  </si>
  <si>
    <t>C-15787</t>
  </si>
  <si>
    <t>21-Mar-22--22-Mar-22</t>
  </si>
  <si>
    <t>C-15788</t>
  </si>
  <si>
    <t>C-15789</t>
  </si>
  <si>
    <t>C-15790</t>
  </si>
  <si>
    <t>C-15791</t>
  </si>
  <si>
    <t>C-15792</t>
  </si>
  <si>
    <t>C-15793</t>
  </si>
  <si>
    <t>C-15794</t>
  </si>
  <si>
    <t>C-15795</t>
  </si>
  <si>
    <t>C-15796</t>
  </si>
  <si>
    <t>C-15797</t>
  </si>
  <si>
    <t>C-15798</t>
  </si>
  <si>
    <t>22-Mar-22--23-Mar-22</t>
  </si>
  <si>
    <t>C-15799</t>
  </si>
  <si>
    <t>C-15800</t>
  </si>
  <si>
    <t>C-15801</t>
  </si>
  <si>
    <t>C-15802</t>
  </si>
  <si>
    <t>C-15803</t>
  </si>
  <si>
    <t>C-15804</t>
  </si>
  <si>
    <t>C-15805</t>
  </si>
  <si>
    <t>C-15806</t>
  </si>
  <si>
    <t>C-15807</t>
  </si>
  <si>
    <t>C-15808</t>
  </si>
  <si>
    <t>C-15809</t>
  </si>
  <si>
    <r>
      <t xml:space="preserve">  (816)ISRAEL HERNANDEZ MORENO  </t>
    </r>
    <r>
      <rPr>
        <b/>
        <sz val="12"/>
        <color rgb="FFFF0000"/>
        <rFont val="Calibri"/>
        <family val="2"/>
        <scheme val="minor"/>
      </rPr>
      <t>CANCELADA</t>
    </r>
  </si>
  <si>
    <t>se sustituyo x la 15812</t>
  </si>
  <si>
    <t>C-15810</t>
  </si>
  <si>
    <t>C-15811</t>
  </si>
  <si>
    <t>C-15812</t>
  </si>
  <si>
    <t>C-15813</t>
  </si>
  <si>
    <t>C-15814</t>
  </si>
  <si>
    <t>C-15815</t>
  </si>
  <si>
    <t>C-15816</t>
  </si>
  <si>
    <t>C-15817</t>
  </si>
  <si>
    <t>C-15818</t>
  </si>
  <si>
    <t>C-15819</t>
  </si>
  <si>
    <t>C-15820</t>
  </si>
  <si>
    <t>C-15821</t>
  </si>
  <si>
    <t>C-15822</t>
  </si>
  <si>
    <t>C-15823</t>
  </si>
  <si>
    <t>C-15824</t>
  </si>
  <si>
    <t>C-15825</t>
  </si>
  <si>
    <t>C-15826</t>
  </si>
  <si>
    <t>C-15827</t>
  </si>
  <si>
    <t>C-15828</t>
  </si>
  <si>
    <t>C-15829</t>
  </si>
  <si>
    <t>C-15830</t>
  </si>
  <si>
    <t>C-15831</t>
  </si>
  <si>
    <t>C-15832</t>
  </si>
  <si>
    <t>C-15833</t>
  </si>
  <si>
    <t>C-15834</t>
  </si>
  <si>
    <t>C-15835</t>
  </si>
  <si>
    <t>C-15836</t>
  </si>
  <si>
    <t>C-15837</t>
  </si>
  <si>
    <t>C-15838</t>
  </si>
  <si>
    <t>C-15839</t>
  </si>
  <si>
    <t>C-15840</t>
  </si>
  <si>
    <t>C-15841</t>
  </si>
  <si>
    <t>C-15842</t>
  </si>
  <si>
    <t>C-15843</t>
  </si>
  <si>
    <t>C-15844</t>
  </si>
  <si>
    <t>C-15845</t>
  </si>
  <si>
    <t>C-15846</t>
  </si>
  <si>
    <t>C-15847</t>
  </si>
  <si>
    <t>C-15848</t>
  </si>
  <si>
    <t>C-15849</t>
  </si>
  <si>
    <t>C-15850</t>
  </si>
  <si>
    <t>C-15851</t>
  </si>
  <si>
    <t>C-15852</t>
  </si>
  <si>
    <t>C-15853</t>
  </si>
  <si>
    <t>C-15854</t>
  </si>
  <si>
    <t>C-15855</t>
  </si>
  <si>
    <t>C-15856</t>
  </si>
  <si>
    <t>C-15857</t>
  </si>
  <si>
    <t>C-15858</t>
  </si>
  <si>
    <t>C-15859</t>
  </si>
  <si>
    <t>C-15860</t>
  </si>
  <si>
    <t>C-15861</t>
  </si>
  <si>
    <t>C-15862</t>
  </si>
  <si>
    <t>C-15863</t>
  </si>
  <si>
    <t>C-15864</t>
  </si>
  <si>
    <t>C-15865</t>
  </si>
  <si>
    <t>C-15866</t>
  </si>
  <si>
    <t>C-15867</t>
  </si>
  <si>
    <t>C-15868</t>
  </si>
  <si>
    <t>C-15869</t>
  </si>
  <si>
    <t>C-15870</t>
  </si>
  <si>
    <t>C-15871</t>
  </si>
  <si>
    <t>C-15872</t>
  </si>
  <si>
    <t>C-15873</t>
  </si>
  <si>
    <t>C-15874</t>
  </si>
  <si>
    <t>C-15875</t>
  </si>
  <si>
    <t>C-15876</t>
  </si>
  <si>
    <t>C-15877</t>
  </si>
  <si>
    <t>C-15878</t>
  </si>
  <si>
    <t>C-15879</t>
  </si>
  <si>
    <t>(572)MORALES DIAZ</t>
  </si>
  <si>
    <t>C-15880</t>
  </si>
  <si>
    <t>C-15881</t>
  </si>
  <si>
    <t>C-15882</t>
  </si>
  <si>
    <t>C-15883</t>
  </si>
  <si>
    <r>
      <t xml:space="preserve">(725)ABASTO DE 4 CARNES SA DE CV 11 SUR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</si>
  <si>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15885</t>
  </si>
  <si>
    <t>C-15884</t>
  </si>
  <si>
    <t>C-15885</t>
  </si>
  <si>
    <t>C-15886</t>
  </si>
  <si>
    <t>C-15887</t>
  </si>
  <si>
    <t>C-15888</t>
  </si>
  <si>
    <t>C-15889</t>
  </si>
  <si>
    <t>C-15890</t>
  </si>
  <si>
    <t>C-15891</t>
  </si>
  <si>
    <t>C-15892</t>
  </si>
  <si>
    <t>C-15893</t>
  </si>
  <si>
    <t>C-15894</t>
  </si>
  <si>
    <t>C-15895</t>
  </si>
  <si>
    <t>C-15896</t>
  </si>
  <si>
    <t>C-15897</t>
  </si>
  <si>
    <t>C-15898</t>
  </si>
  <si>
    <t>C-15899</t>
  </si>
  <si>
    <r>
      <t xml:space="preserve">(179)CARMEN FILOMENO ROJAS  </t>
    </r>
    <r>
      <rPr>
        <b/>
        <sz val="12"/>
        <color rgb="FFFF0000"/>
        <rFont val="Calibri"/>
        <family val="2"/>
        <scheme val="minor"/>
      </rPr>
      <t>CANCELADA</t>
    </r>
  </si>
  <si>
    <t>C-15900</t>
  </si>
  <si>
    <t>C-15901</t>
  </si>
  <si>
    <t>C-15902</t>
  </si>
  <si>
    <t>C-15903</t>
  </si>
  <si>
    <t>C-15904</t>
  </si>
  <si>
    <t>C-15905</t>
  </si>
  <si>
    <t>C-15906</t>
  </si>
  <si>
    <t>C-15907</t>
  </si>
  <si>
    <t>19-Mar-22--21-Mar-22</t>
  </si>
  <si>
    <t>C-15908</t>
  </si>
  <si>
    <t>C-15909</t>
  </si>
  <si>
    <t>C-15910</t>
  </si>
  <si>
    <t>C-15911</t>
  </si>
  <si>
    <t>C-15912</t>
  </si>
  <si>
    <t>C-15913</t>
  </si>
  <si>
    <t>C-15914</t>
  </si>
  <si>
    <t>C-15915</t>
  </si>
  <si>
    <t>C-15916</t>
  </si>
  <si>
    <t>C-15917</t>
  </si>
  <si>
    <t>21-Mar-22--23-Mar-22</t>
  </si>
  <si>
    <t>C-15918</t>
  </si>
  <si>
    <t>C-15919</t>
  </si>
  <si>
    <t>C-15920</t>
  </si>
  <si>
    <t>C-15921</t>
  </si>
  <si>
    <t>C-15922</t>
  </si>
  <si>
    <t>C-15923</t>
  </si>
  <si>
    <t>C-15924</t>
  </si>
  <si>
    <t>C-15925</t>
  </si>
  <si>
    <t>C-15926</t>
  </si>
  <si>
    <t>C-15927</t>
  </si>
  <si>
    <t>C-15928</t>
  </si>
  <si>
    <t>C-15929</t>
  </si>
  <si>
    <t>C-15930</t>
  </si>
  <si>
    <t>C-15931</t>
  </si>
  <si>
    <t>C-15932</t>
  </si>
  <si>
    <t>C-15933</t>
  </si>
  <si>
    <t>C-15934</t>
  </si>
  <si>
    <t>C-15935</t>
  </si>
  <si>
    <t>C-15936</t>
  </si>
  <si>
    <t>C-15937</t>
  </si>
  <si>
    <t>C-15938</t>
  </si>
  <si>
    <t>C-15939</t>
  </si>
  <si>
    <t>C-15940</t>
  </si>
  <si>
    <t>C-15941</t>
  </si>
  <si>
    <t>C-15942</t>
  </si>
  <si>
    <t>C-15943</t>
  </si>
  <si>
    <t>C-15944</t>
  </si>
  <si>
    <t>C-15945</t>
  </si>
  <si>
    <t>C-15946</t>
  </si>
  <si>
    <t>C-15947</t>
  </si>
  <si>
    <t>C-15948</t>
  </si>
  <si>
    <t>C-15949</t>
  </si>
  <si>
    <t>C-15950</t>
  </si>
  <si>
    <t>C-15951</t>
  </si>
  <si>
    <t>C-15952</t>
  </si>
  <si>
    <t>C-15953</t>
  </si>
  <si>
    <t>C-15954</t>
  </si>
  <si>
    <t>C-15955</t>
  </si>
  <si>
    <t>C-15956</t>
  </si>
  <si>
    <t>C-15957</t>
  </si>
  <si>
    <t>23-Mar-22--24-Mar-22</t>
  </si>
  <si>
    <t>C-15958</t>
  </si>
  <si>
    <t>C-15959</t>
  </si>
  <si>
    <t>C-15960</t>
  </si>
  <si>
    <t>C-15961</t>
  </si>
  <si>
    <t>C-15962</t>
  </si>
  <si>
    <t>C-15963</t>
  </si>
  <si>
    <t>C-15964</t>
  </si>
  <si>
    <t>C-15965</t>
  </si>
  <si>
    <t>C-15966</t>
  </si>
  <si>
    <t>C-15967</t>
  </si>
  <si>
    <t>C-15968</t>
  </si>
  <si>
    <t>C-15969</t>
  </si>
  <si>
    <t>C-15970</t>
  </si>
  <si>
    <t>C-15971</t>
  </si>
  <si>
    <t>C-15972</t>
  </si>
  <si>
    <t>C-15973</t>
  </si>
  <si>
    <t>C-15974</t>
  </si>
  <si>
    <t>C-15975</t>
  </si>
  <si>
    <t>C-15976</t>
  </si>
  <si>
    <t>C-15977</t>
  </si>
  <si>
    <t>C-15978</t>
  </si>
  <si>
    <t>C-15979</t>
  </si>
  <si>
    <t>C-15980</t>
  </si>
  <si>
    <t>C-15981</t>
  </si>
  <si>
    <t>C-15982</t>
  </si>
  <si>
    <t>C-15983</t>
  </si>
  <si>
    <t>C-15984</t>
  </si>
  <si>
    <t>C-15985</t>
  </si>
  <si>
    <t>C-15986</t>
  </si>
  <si>
    <t>C-15987</t>
  </si>
  <si>
    <t>C-15988</t>
  </si>
  <si>
    <t>C-15989</t>
  </si>
  <si>
    <t>C-15990</t>
  </si>
  <si>
    <t>C-15991</t>
  </si>
  <si>
    <t>C-15992</t>
  </si>
  <si>
    <t>C-15993</t>
  </si>
  <si>
    <t>C-15994</t>
  </si>
  <si>
    <t>C-15995</t>
  </si>
  <si>
    <t>C-15996</t>
  </si>
  <si>
    <t>C-15997</t>
  </si>
  <si>
    <t>C-15998</t>
  </si>
  <si>
    <t>C-15999</t>
  </si>
  <si>
    <t>C-16000</t>
  </si>
  <si>
    <t>C-16001</t>
  </si>
  <si>
    <t>C-16002</t>
  </si>
  <si>
    <t>C-16003</t>
  </si>
  <si>
    <t>C-16004</t>
  </si>
  <si>
    <t>C-16005</t>
  </si>
  <si>
    <t>C-16006</t>
  </si>
  <si>
    <t>C-16007</t>
  </si>
  <si>
    <t>C-16008</t>
  </si>
  <si>
    <t>C-16009</t>
  </si>
  <si>
    <t>C-16010</t>
  </si>
  <si>
    <t>C-16011</t>
  </si>
  <si>
    <t>C-16012</t>
  </si>
  <si>
    <t>C-16013</t>
  </si>
  <si>
    <t>C-16014</t>
  </si>
  <si>
    <t>C-16015</t>
  </si>
  <si>
    <t>C-16016</t>
  </si>
  <si>
    <t>C-16017</t>
  </si>
  <si>
    <t>C-16018</t>
  </si>
  <si>
    <t>C-16019</t>
  </si>
  <si>
    <t>C-16020</t>
  </si>
  <si>
    <t>C-16021</t>
  </si>
  <si>
    <t>C-16022</t>
  </si>
  <si>
    <r>
      <t xml:space="preserve">(703)CARNICERIA  ABRAHAM  </t>
    </r>
    <r>
      <rPr>
        <b/>
        <sz val="12"/>
        <color rgb="FFFF0000"/>
        <rFont val="Calibri"/>
        <family val="2"/>
        <scheme val="minor"/>
      </rPr>
      <t>CANCELADA</t>
    </r>
  </si>
  <si>
    <t>C-16023</t>
  </si>
  <si>
    <t>C-16024</t>
  </si>
  <si>
    <t>C-16025</t>
  </si>
  <si>
    <t>C-16026</t>
  </si>
  <si>
    <t>C-16027</t>
  </si>
  <si>
    <t>C-16028</t>
  </si>
  <si>
    <t>C-16029</t>
  </si>
  <si>
    <t>C-16030</t>
  </si>
  <si>
    <t>C-16031</t>
  </si>
  <si>
    <t>C-16032</t>
  </si>
  <si>
    <t>C-16033</t>
  </si>
  <si>
    <t>C-16034</t>
  </si>
  <si>
    <t>C-16035</t>
  </si>
  <si>
    <t>C-16036</t>
  </si>
  <si>
    <t>C-16037</t>
  </si>
  <si>
    <t>C-16038</t>
  </si>
  <si>
    <t>C-16039</t>
  </si>
  <si>
    <t>C-16040</t>
  </si>
  <si>
    <t>C-16041</t>
  </si>
  <si>
    <t>C-16042</t>
  </si>
  <si>
    <t>C-16043</t>
  </si>
  <si>
    <t>C-16044</t>
  </si>
  <si>
    <t>C-16045</t>
  </si>
  <si>
    <t>C-16046</t>
  </si>
  <si>
    <t>C-16047</t>
  </si>
  <si>
    <t>C-16048</t>
  </si>
  <si>
    <t>C-16049</t>
  </si>
  <si>
    <t>C-16050</t>
  </si>
  <si>
    <t>C-16051</t>
  </si>
  <si>
    <t>C-16052</t>
  </si>
  <si>
    <t>C-16053</t>
  </si>
  <si>
    <t>C-16054</t>
  </si>
  <si>
    <t>C-16055</t>
  </si>
  <si>
    <t>C-16056</t>
  </si>
  <si>
    <t>C-16057</t>
  </si>
  <si>
    <r>
      <t xml:space="preserve">(152)PEDRO RAMIRO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</si>
  <si>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C-16058</t>
  </si>
  <si>
    <t>C-16059</t>
  </si>
  <si>
    <t>C-16060</t>
  </si>
  <si>
    <t>(274)JESUS ESTEBAN</t>
  </si>
  <si>
    <t>C-16061</t>
  </si>
  <si>
    <t>C-16062</t>
  </si>
  <si>
    <t>C-16063</t>
  </si>
  <si>
    <t>C-16064</t>
  </si>
  <si>
    <t>C-16065</t>
  </si>
  <si>
    <t>C-16066</t>
  </si>
  <si>
    <t>C-16067</t>
  </si>
  <si>
    <t>C-16068</t>
  </si>
  <si>
    <t>C-16069</t>
  </si>
  <si>
    <t>C-16070</t>
  </si>
  <si>
    <t>C-16071</t>
  </si>
  <si>
    <t>C-16072</t>
  </si>
  <si>
    <t>C-16073</t>
  </si>
  <si>
    <t>C-16074</t>
  </si>
  <si>
    <t>C-16075</t>
  </si>
  <si>
    <t>C-16076</t>
  </si>
  <si>
    <t>C-16077</t>
  </si>
  <si>
    <t>C-16078</t>
  </si>
  <si>
    <t>C-16079</t>
  </si>
  <si>
    <t>C-16080</t>
  </si>
  <si>
    <t>C-16081</t>
  </si>
  <si>
    <t>C-16082</t>
  </si>
  <si>
    <t>C-16083</t>
  </si>
  <si>
    <t>C-16084</t>
  </si>
  <si>
    <t>C-16085</t>
  </si>
  <si>
    <t>C-16086</t>
  </si>
  <si>
    <t>C-16087</t>
  </si>
  <si>
    <t>C-16088</t>
  </si>
  <si>
    <t>C-16089</t>
  </si>
  <si>
    <t>C-16090</t>
  </si>
  <si>
    <t>C-16091</t>
  </si>
  <si>
    <t>C-16092</t>
  </si>
  <si>
    <t>se sustituyo x la 16105</t>
  </si>
  <si>
    <t>C-16093</t>
  </si>
  <si>
    <t>C-16094</t>
  </si>
  <si>
    <t>C-16095</t>
  </si>
  <si>
    <t>C-16096</t>
  </si>
  <si>
    <t>C-16097</t>
  </si>
  <si>
    <t>C-16098</t>
  </si>
  <si>
    <t>C-16099</t>
  </si>
  <si>
    <t>C-16100</t>
  </si>
  <si>
    <r>
      <t xml:space="preserve">(590)CARNICERIA HUGO´S  </t>
    </r>
    <r>
      <rPr>
        <b/>
        <sz val="12"/>
        <color rgb="FFFF0000"/>
        <rFont val="Calibri"/>
        <family val="2"/>
        <scheme val="minor"/>
      </rPr>
      <t>CANCELADA</t>
    </r>
  </si>
  <si>
    <t>C-16101</t>
  </si>
  <si>
    <t>C-16102</t>
  </si>
  <si>
    <t>C-16103</t>
  </si>
  <si>
    <t>C-16104</t>
  </si>
  <si>
    <t>C-16105</t>
  </si>
  <si>
    <t>C-16106</t>
  </si>
  <si>
    <t>C-16107</t>
  </si>
  <si>
    <t>(250)CORTES FINOS LA MORENA</t>
  </si>
  <si>
    <t>C-16108</t>
  </si>
  <si>
    <t>C-16109</t>
  </si>
  <si>
    <r>
      <t xml:space="preserve">(297)ZAPATA  JUQUILA  </t>
    </r>
    <r>
      <rPr>
        <b/>
        <sz val="12"/>
        <color rgb="FFFF0000"/>
        <rFont val="Calibri"/>
        <family val="2"/>
        <scheme val="minor"/>
      </rPr>
      <t>CANCELADA</t>
    </r>
  </si>
  <si>
    <t>se sustituyo x la 16109</t>
  </si>
  <si>
    <t>C-16110</t>
  </si>
  <si>
    <t>C-16111</t>
  </si>
  <si>
    <t>C-16112</t>
  </si>
  <si>
    <t>C-16113</t>
  </si>
  <si>
    <t>C-16114</t>
  </si>
  <si>
    <t>C-16115</t>
  </si>
  <si>
    <t>C-16116</t>
  </si>
  <si>
    <t>C-16117</t>
  </si>
  <si>
    <t>C-16118</t>
  </si>
  <si>
    <t>C-16119</t>
  </si>
  <si>
    <t>C-16120</t>
  </si>
  <si>
    <t>C-16121</t>
  </si>
  <si>
    <t>C-16122</t>
  </si>
  <si>
    <t>C-16123</t>
  </si>
  <si>
    <t>C-16124</t>
  </si>
  <si>
    <t>C-16125</t>
  </si>
  <si>
    <t>C-16126</t>
  </si>
  <si>
    <t>C-16127</t>
  </si>
  <si>
    <t>C-16128</t>
  </si>
  <si>
    <t>C-16129</t>
  </si>
  <si>
    <t>C-16130</t>
  </si>
  <si>
    <t>C-16131</t>
  </si>
  <si>
    <t>C-16132</t>
  </si>
  <si>
    <t>C-16133</t>
  </si>
  <si>
    <r>
      <t xml:space="preserve">(93)ALB&amp;CIA  </t>
    </r>
    <r>
      <rPr>
        <b/>
        <sz val="12"/>
        <color rgb="FFFF0000"/>
        <rFont val="Calibri"/>
        <family val="2"/>
        <scheme val="minor"/>
      </rPr>
      <t>CANCELADA</t>
    </r>
  </si>
  <si>
    <t>C-16134</t>
  </si>
  <si>
    <t>C-16135</t>
  </si>
  <si>
    <t>C-16136</t>
  </si>
  <si>
    <t>C-16137</t>
  </si>
  <si>
    <t>C-16138</t>
  </si>
  <si>
    <t>C-16139</t>
  </si>
  <si>
    <t>C-16140</t>
  </si>
  <si>
    <t>C-16141</t>
  </si>
  <si>
    <t>C-16142</t>
  </si>
  <si>
    <t>C-16143</t>
  </si>
  <si>
    <t>C-16144</t>
  </si>
  <si>
    <t>C-16145</t>
  </si>
  <si>
    <t>C-16146</t>
  </si>
  <si>
    <t>C-16147</t>
  </si>
  <si>
    <t>C-16148</t>
  </si>
  <si>
    <t>C-16149</t>
  </si>
  <si>
    <t>C-16150</t>
  </si>
  <si>
    <t>C-16151</t>
  </si>
  <si>
    <t>C-16152</t>
  </si>
  <si>
    <t>C-16153</t>
  </si>
  <si>
    <t>C-16154</t>
  </si>
  <si>
    <t>C-16155</t>
  </si>
  <si>
    <t>C-16156</t>
  </si>
  <si>
    <t>C-16157</t>
  </si>
  <si>
    <t>C-16158</t>
  </si>
  <si>
    <t>C-16159</t>
  </si>
  <si>
    <t>C-16160</t>
  </si>
  <si>
    <t>C-16161</t>
  </si>
  <si>
    <t>C-16162</t>
  </si>
  <si>
    <t>C-16163</t>
  </si>
  <si>
    <t>C-16164</t>
  </si>
  <si>
    <t>C-16165</t>
  </si>
  <si>
    <t>C-16166</t>
  </si>
  <si>
    <t>C-16167</t>
  </si>
  <si>
    <t>C-16168</t>
  </si>
  <si>
    <t>C-16169</t>
  </si>
  <si>
    <t>C-16170</t>
  </si>
  <si>
    <t>C-16171</t>
  </si>
  <si>
    <t>C-16172</t>
  </si>
  <si>
    <t>C-16173</t>
  </si>
  <si>
    <t>C-16174</t>
  </si>
  <si>
    <t>C-16175</t>
  </si>
  <si>
    <t>C-16176</t>
  </si>
  <si>
    <t>C-16177</t>
  </si>
  <si>
    <t>C-16178</t>
  </si>
  <si>
    <t>24-Mar-22--25-Mar-22</t>
  </si>
  <si>
    <t>C-16179</t>
  </si>
  <si>
    <t>C-16180</t>
  </si>
  <si>
    <t>C-16181</t>
  </si>
  <si>
    <t>C-16182</t>
  </si>
  <si>
    <t>C-16183</t>
  </si>
  <si>
    <t>C-16184</t>
  </si>
  <si>
    <t>C-16185</t>
  </si>
  <si>
    <t>C-16186</t>
  </si>
  <si>
    <t>C-16187</t>
  </si>
  <si>
    <t>C-16188</t>
  </si>
  <si>
    <t>C-16189</t>
  </si>
  <si>
    <t>C-16190</t>
  </si>
  <si>
    <t>C-16191</t>
  </si>
  <si>
    <t>C-16192</t>
  </si>
  <si>
    <t>C-16193</t>
  </si>
  <si>
    <t>C-16194</t>
  </si>
  <si>
    <t>C-16195</t>
  </si>
  <si>
    <t>C-16196</t>
  </si>
  <si>
    <t>C-16197</t>
  </si>
  <si>
    <t>C-16198</t>
  </si>
  <si>
    <t>C-16199</t>
  </si>
  <si>
    <r>
      <t xml:space="preserve">(493)GIL 5 MAYO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</si>
  <si>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16200</t>
  </si>
  <si>
    <t>C-16200</t>
  </si>
  <si>
    <t>C-16201</t>
  </si>
  <si>
    <t>C-16202</t>
  </si>
  <si>
    <t>C-16203</t>
  </si>
  <si>
    <t>C-16204</t>
  </si>
  <si>
    <t>C-16205</t>
  </si>
  <si>
    <t>C-16206</t>
  </si>
  <si>
    <t>C-16207</t>
  </si>
  <si>
    <t>C-16208</t>
  </si>
  <si>
    <t>C-16209</t>
  </si>
  <si>
    <t>C-16210</t>
  </si>
  <si>
    <t>C-16211</t>
  </si>
  <si>
    <t>C-16212</t>
  </si>
  <si>
    <t>C-16213</t>
  </si>
  <si>
    <t>C-16214</t>
  </si>
  <si>
    <t>C-16215</t>
  </si>
  <si>
    <t>C-16216</t>
  </si>
  <si>
    <t>C-16217</t>
  </si>
  <si>
    <t>C-16218</t>
  </si>
  <si>
    <t>C-16219</t>
  </si>
  <si>
    <t>C-16220</t>
  </si>
  <si>
    <t>C-16221</t>
  </si>
  <si>
    <t>C-16222</t>
  </si>
  <si>
    <t>C-16223</t>
  </si>
  <si>
    <t>C-16224</t>
  </si>
  <si>
    <t>C-16225</t>
  </si>
  <si>
    <t>C-16226</t>
  </si>
  <si>
    <t>C-16227</t>
  </si>
  <si>
    <t>C-16228</t>
  </si>
  <si>
    <t>C-16229</t>
  </si>
  <si>
    <t>C-16230</t>
  </si>
  <si>
    <t>C-16231</t>
  </si>
  <si>
    <t>C-16232</t>
  </si>
  <si>
    <t>C-16233</t>
  </si>
  <si>
    <t>C-16234</t>
  </si>
  <si>
    <t>C-16235</t>
  </si>
  <si>
    <t>C-16236</t>
  </si>
  <si>
    <t>C-16237</t>
  </si>
  <si>
    <t>C-16238</t>
  </si>
  <si>
    <t>C-16239</t>
  </si>
  <si>
    <t>C-16240</t>
  </si>
  <si>
    <t>C-16241</t>
  </si>
  <si>
    <t>C-16242</t>
  </si>
  <si>
    <t>C-16243</t>
  </si>
  <si>
    <t>C-16244</t>
  </si>
  <si>
    <t>C-16245</t>
  </si>
  <si>
    <t>C-16246</t>
  </si>
  <si>
    <t>C-16247</t>
  </si>
  <si>
    <t>C-16248</t>
  </si>
  <si>
    <t>C-16249</t>
  </si>
  <si>
    <t>C-16250</t>
  </si>
  <si>
    <t>C-16251</t>
  </si>
  <si>
    <r>
      <t xml:space="preserve">(721)JOSE LUIS FLORES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</si>
  <si>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16252</t>
  </si>
  <si>
    <t>C-16252</t>
  </si>
  <si>
    <t>C-16253</t>
  </si>
  <si>
    <t>C-16254</t>
  </si>
  <si>
    <t>C-16255</t>
  </si>
  <si>
    <t>C-16256</t>
  </si>
  <si>
    <t>C-16257</t>
  </si>
  <si>
    <t>C-16258</t>
  </si>
  <si>
    <t>C-16259</t>
  </si>
  <si>
    <t>C-16260</t>
  </si>
  <si>
    <t>(894)GLORIA</t>
  </si>
  <si>
    <t>C-16261</t>
  </si>
  <si>
    <t>C-16262</t>
  </si>
  <si>
    <t>C-16263</t>
  </si>
  <si>
    <t>C-16264</t>
  </si>
  <si>
    <t>C-16265</t>
  </si>
  <si>
    <t>C-16266</t>
  </si>
  <si>
    <t>C-16267</t>
  </si>
  <si>
    <t>C-16268</t>
  </si>
  <si>
    <t>C-16269</t>
  </si>
  <si>
    <t>(895)LUIS ALBERTO MENDEZ</t>
  </si>
  <si>
    <t>C-16270</t>
  </si>
  <si>
    <t>C-16271</t>
  </si>
  <si>
    <t>C-16272</t>
  </si>
  <si>
    <t>C-16273</t>
  </si>
  <si>
    <t>C-16274</t>
  </si>
  <si>
    <t>C-16275</t>
  </si>
  <si>
    <t>C-16276</t>
  </si>
  <si>
    <t>C-16277</t>
  </si>
  <si>
    <t>C-16278</t>
  </si>
  <si>
    <t>C-16279</t>
  </si>
  <si>
    <t>C-16280</t>
  </si>
  <si>
    <t>C-16281</t>
  </si>
  <si>
    <t>C-16282</t>
  </si>
  <si>
    <t>C-16283</t>
  </si>
  <si>
    <t>C-16284</t>
  </si>
  <si>
    <t>C-16285</t>
  </si>
  <si>
    <t>C-16286</t>
  </si>
  <si>
    <t>C-16287</t>
  </si>
  <si>
    <t>C-16288</t>
  </si>
  <si>
    <t>C-16289</t>
  </si>
  <si>
    <t>C-16290</t>
  </si>
  <si>
    <t>C-16291</t>
  </si>
  <si>
    <t>C-16292</t>
  </si>
  <si>
    <t>C-16293</t>
  </si>
  <si>
    <t>C-16294</t>
  </si>
  <si>
    <t>C-16295</t>
  </si>
  <si>
    <t>C-16296</t>
  </si>
  <si>
    <t>C-16297</t>
  </si>
  <si>
    <t>C-16298</t>
  </si>
  <si>
    <t>C-16299</t>
  </si>
  <si>
    <t>C-16300</t>
  </si>
  <si>
    <t>C-16301</t>
  </si>
  <si>
    <t>25-Mar-22--26-Mar-22</t>
  </si>
  <si>
    <t>C-16302</t>
  </si>
  <si>
    <t>C-16303</t>
  </si>
  <si>
    <t>C-16304</t>
  </si>
  <si>
    <t>C-16305</t>
  </si>
  <si>
    <t>C-16306</t>
  </si>
  <si>
    <t>C-16307</t>
  </si>
  <si>
    <t>C-16308</t>
  </si>
  <si>
    <t>C-16309</t>
  </si>
  <si>
    <t>C-16310</t>
  </si>
  <si>
    <t>C-16311</t>
  </si>
  <si>
    <t>C-16312</t>
  </si>
  <si>
    <t>C-16313</t>
  </si>
  <si>
    <t>C-16314</t>
  </si>
  <si>
    <t>C-16315</t>
  </si>
  <si>
    <t>C-16316</t>
  </si>
  <si>
    <t>C-16317</t>
  </si>
  <si>
    <t>C-16318</t>
  </si>
  <si>
    <t>C-16319</t>
  </si>
  <si>
    <t>C-16320</t>
  </si>
  <si>
    <t>C-16321</t>
  </si>
  <si>
    <t>C-16322</t>
  </si>
  <si>
    <t>C-16323</t>
  </si>
  <si>
    <t>C-16324</t>
  </si>
  <si>
    <t>C-16325</t>
  </si>
  <si>
    <t>C-16326</t>
  </si>
  <si>
    <t>C-16327</t>
  </si>
  <si>
    <t>C-16328</t>
  </si>
  <si>
    <t>C-16329</t>
  </si>
  <si>
    <t>C-16330</t>
  </si>
  <si>
    <t>C-16331</t>
  </si>
  <si>
    <t>C-16332</t>
  </si>
  <si>
    <t>C-16333</t>
  </si>
  <si>
    <t>C-16334</t>
  </si>
  <si>
    <t>C-16335</t>
  </si>
  <si>
    <t>C-16336</t>
  </si>
  <si>
    <t>C-16337</t>
  </si>
  <si>
    <t>C-16338</t>
  </si>
  <si>
    <t>C-16339</t>
  </si>
  <si>
    <t>C-16340</t>
  </si>
  <si>
    <t>C-16341</t>
  </si>
  <si>
    <t>C-16342</t>
  </si>
  <si>
    <t>C-16343</t>
  </si>
  <si>
    <t>C-16344</t>
  </si>
  <si>
    <t>C-16345</t>
  </si>
  <si>
    <t>C-16346</t>
  </si>
  <si>
    <r>
      <t xml:space="preserve">(114)SAGRADO CORAZON ZAVALETA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</si>
  <si>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C-16347</t>
  </si>
  <si>
    <t>C-16348</t>
  </si>
  <si>
    <t>C-16349</t>
  </si>
  <si>
    <t>C-16350</t>
  </si>
  <si>
    <t>C-16351</t>
  </si>
  <si>
    <t>C-16352</t>
  </si>
  <si>
    <t>(874)SAO PAOLO</t>
  </si>
  <si>
    <t>C-16353</t>
  </si>
  <si>
    <t>C-16354</t>
  </si>
  <si>
    <t>C-16355</t>
  </si>
  <si>
    <t>C-16356</t>
  </si>
  <si>
    <t>C-16357</t>
  </si>
  <si>
    <t>C-16358</t>
  </si>
  <si>
    <t>C-16359</t>
  </si>
  <si>
    <t>C-16360</t>
  </si>
  <si>
    <t>C-16361</t>
  </si>
  <si>
    <t>C-16362</t>
  </si>
  <si>
    <t>C-16363</t>
  </si>
  <si>
    <t>C-16364</t>
  </si>
  <si>
    <t>C-16365</t>
  </si>
  <si>
    <t>C-16366</t>
  </si>
  <si>
    <t>C-16367</t>
  </si>
  <si>
    <t>C-16368</t>
  </si>
  <si>
    <t>C-16369</t>
  </si>
  <si>
    <t>C-16370</t>
  </si>
  <si>
    <t>C-16371</t>
  </si>
  <si>
    <t>C-16372</t>
  </si>
  <si>
    <t>C-16373</t>
  </si>
  <si>
    <t>C-16374</t>
  </si>
  <si>
    <t>C-16375</t>
  </si>
  <si>
    <t>C-16376</t>
  </si>
  <si>
    <t>C-16377</t>
  </si>
  <si>
    <t>C-16378</t>
  </si>
  <si>
    <t>C-16379</t>
  </si>
  <si>
    <r>
      <t xml:space="preserve">(44)JAVIER ROCHA  </t>
    </r>
    <r>
      <rPr>
        <b/>
        <sz val="12"/>
        <color rgb="FFFF0000"/>
        <rFont val="Calibri"/>
        <family val="2"/>
        <scheme val="minor"/>
      </rPr>
      <t>CANCELADA</t>
    </r>
  </si>
  <si>
    <t>se sustituyo x la 16367</t>
  </si>
  <si>
    <t>C-16380</t>
  </si>
  <si>
    <t>C-16381</t>
  </si>
  <si>
    <t>C-16382</t>
  </si>
  <si>
    <t>C-16383</t>
  </si>
  <si>
    <t>C-16384</t>
  </si>
  <si>
    <t>C-16385</t>
  </si>
  <si>
    <t>C-16386</t>
  </si>
  <si>
    <t>C-16387</t>
  </si>
  <si>
    <t>C-16388</t>
  </si>
  <si>
    <t>C-16389</t>
  </si>
  <si>
    <t>C-16390</t>
  </si>
  <si>
    <t>C-16391</t>
  </si>
  <si>
    <t>C-16392</t>
  </si>
  <si>
    <t>C-16393</t>
  </si>
  <si>
    <t>C-16394</t>
  </si>
  <si>
    <t>C-16395</t>
  </si>
  <si>
    <t>C-16396</t>
  </si>
  <si>
    <t>C-16397</t>
  </si>
  <si>
    <t>C-16398</t>
  </si>
  <si>
    <t>C-16399</t>
  </si>
  <si>
    <t>C-16400</t>
  </si>
  <si>
    <t>C-16401</t>
  </si>
  <si>
    <t>C-16402</t>
  </si>
  <si>
    <t>C-16403</t>
  </si>
  <si>
    <t>C-16404</t>
  </si>
  <si>
    <t>C-16405</t>
  </si>
  <si>
    <t>C-16406</t>
  </si>
  <si>
    <t>C-16407</t>
  </si>
  <si>
    <t>C-16408</t>
  </si>
  <si>
    <t>C-16409</t>
  </si>
  <si>
    <t>C-16410</t>
  </si>
  <si>
    <t>C-16411</t>
  </si>
  <si>
    <t>C-16412</t>
  </si>
  <si>
    <t>C-16413</t>
  </si>
  <si>
    <t>C-16414</t>
  </si>
  <si>
    <t>C-16415</t>
  </si>
  <si>
    <t>C-16416</t>
  </si>
  <si>
    <t>26-Mar-22--27-Mar-22</t>
  </si>
  <si>
    <t>C-16417</t>
  </si>
  <si>
    <t>C-16418</t>
  </si>
  <si>
    <t>C-16419</t>
  </si>
  <si>
    <t>C-16420</t>
  </si>
  <si>
    <t>C-16421</t>
  </si>
  <si>
    <t>C-16422</t>
  </si>
  <si>
    <t>C-16423</t>
  </si>
  <si>
    <t>C-16424</t>
  </si>
  <si>
    <t>C-16425</t>
  </si>
  <si>
    <t>C-16426</t>
  </si>
  <si>
    <t>C-16427</t>
  </si>
  <si>
    <t>C-16428</t>
  </si>
  <si>
    <t>C-16429</t>
  </si>
  <si>
    <t>C-16430</t>
  </si>
  <si>
    <t>C-16431</t>
  </si>
  <si>
    <t>C-16432</t>
  </si>
  <si>
    <t>C-16433</t>
  </si>
  <si>
    <t>C-16434</t>
  </si>
  <si>
    <t>C-16435</t>
  </si>
  <si>
    <t>C-16436</t>
  </si>
  <si>
    <t>C-16437</t>
  </si>
  <si>
    <t>C-16438</t>
  </si>
  <si>
    <t>C-16439</t>
  </si>
  <si>
    <t>C-16440</t>
  </si>
  <si>
    <t>C-16441</t>
  </si>
  <si>
    <t>C-16442</t>
  </si>
  <si>
    <t>C-16443</t>
  </si>
  <si>
    <t>C-16444</t>
  </si>
  <si>
    <t>C-16445</t>
  </si>
  <si>
    <t>C-16446</t>
  </si>
  <si>
    <t>C-16447</t>
  </si>
  <si>
    <t>C-16448</t>
  </si>
  <si>
    <t>C-16449</t>
  </si>
  <si>
    <t>C-16450</t>
  </si>
  <si>
    <t>C-16451</t>
  </si>
  <si>
    <t>C-16452</t>
  </si>
  <si>
    <t>C-16453</t>
  </si>
  <si>
    <t>C-16454</t>
  </si>
  <si>
    <t>C-16455</t>
  </si>
  <si>
    <t>(403)NU3</t>
  </si>
  <si>
    <t>C-16456</t>
  </si>
  <si>
    <t>C-16457</t>
  </si>
  <si>
    <t>C-16458</t>
  </si>
  <si>
    <t>C-16459</t>
  </si>
  <si>
    <t>C-16460</t>
  </si>
  <si>
    <t>C-16461</t>
  </si>
  <si>
    <t>C-16462</t>
  </si>
  <si>
    <t>C-16463</t>
  </si>
  <si>
    <t>C-16464</t>
  </si>
  <si>
    <t>C-16465</t>
  </si>
  <si>
    <t>C-16466</t>
  </si>
  <si>
    <t>C-16467</t>
  </si>
  <si>
    <t>C-16468</t>
  </si>
  <si>
    <t>C-16469</t>
  </si>
  <si>
    <t>C-16470</t>
  </si>
  <si>
    <t>C-16471</t>
  </si>
  <si>
    <t>C-16472</t>
  </si>
  <si>
    <t>C-16473</t>
  </si>
  <si>
    <t>C-16474</t>
  </si>
  <si>
    <t>C-16475</t>
  </si>
  <si>
    <t>C-16476</t>
  </si>
  <si>
    <t>C-16477</t>
  </si>
  <si>
    <t>C-16478</t>
  </si>
  <si>
    <t>C-16479</t>
  </si>
  <si>
    <t>C-16480</t>
  </si>
  <si>
    <t>C-16481</t>
  </si>
  <si>
    <t>C-16482</t>
  </si>
  <si>
    <t>C-16483</t>
  </si>
  <si>
    <t>C-16484</t>
  </si>
  <si>
    <t>C-16485</t>
  </si>
  <si>
    <t>C-16486</t>
  </si>
  <si>
    <t>C-16487</t>
  </si>
  <si>
    <t>C-16488</t>
  </si>
  <si>
    <t>C-16489</t>
  </si>
  <si>
    <t>C-16490</t>
  </si>
  <si>
    <t>C-16491</t>
  </si>
  <si>
    <t>C-16492</t>
  </si>
  <si>
    <t>C-16493</t>
  </si>
  <si>
    <t>C-16494</t>
  </si>
  <si>
    <t>C-16495</t>
  </si>
  <si>
    <t>C-16496</t>
  </si>
  <si>
    <t>C-16497</t>
  </si>
  <si>
    <t>C-16498</t>
  </si>
  <si>
    <t>C-16499</t>
  </si>
  <si>
    <t>C-16500</t>
  </si>
  <si>
    <t>C-16501</t>
  </si>
  <si>
    <t>(331)ROBERTO MORALES</t>
  </si>
  <si>
    <t>C-16502</t>
  </si>
  <si>
    <t>C-16503</t>
  </si>
  <si>
    <t>C-16504</t>
  </si>
  <si>
    <t>C-16505</t>
  </si>
  <si>
    <t>C-16506</t>
  </si>
  <si>
    <r>
      <t>(322)JOSE GUILLERMO PEREZ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</si>
  <si>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C-16507</t>
  </si>
  <si>
    <t>C-16508</t>
  </si>
  <si>
    <t>C-16509</t>
  </si>
  <si>
    <t>C-16510</t>
  </si>
  <si>
    <t>C-16511</t>
  </si>
  <si>
    <t>C-16512</t>
  </si>
  <si>
    <t>C-16513</t>
  </si>
  <si>
    <t>C-16514</t>
  </si>
  <si>
    <t>C-16515</t>
  </si>
  <si>
    <t>C-16516</t>
  </si>
  <si>
    <t>C-16517</t>
  </si>
  <si>
    <t>C-16518</t>
  </si>
  <si>
    <t>C-16519</t>
  </si>
  <si>
    <t>C-16520</t>
  </si>
  <si>
    <t>C-16521</t>
  </si>
  <si>
    <t>C-16522</t>
  </si>
  <si>
    <t>C-16523</t>
  </si>
  <si>
    <t>C-16524</t>
  </si>
  <si>
    <t>C-16525</t>
  </si>
  <si>
    <t>C-16526</t>
  </si>
  <si>
    <t>(531)ANTONIO</t>
  </si>
  <si>
    <t>C-16527</t>
  </si>
  <si>
    <t>C-16528</t>
  </si>
  <si>
    <t>C-16529</t>
  </si>
  <si>
    <t>C-16530</t>
  </si>
  <si>
    <t>C-16531</t>
  </si>
  <si>
    <t>C-16532</t>
  </si>
  <si>
    <t>C-16533</t>
  </si>
  <si>
    <t>C-16534</t>
  </si>
  <si>
    <t>C-16535</t>
  </si>
  <si>
    <t>C-16536</t>
  </si>
  <si>
    <t>C-16537</t>
  </si>
  <si>
    <t>C-16538</t>
  </si>
  <si>
    <t>C-16539</t>
  </si>
  <si>
    <t>C-16540</t>
  </si>
  <si>
    <t>C-16541</t>
  </si>
  <si>
    <t>C-16542</t>
  </si>
  <si>
    <t>C-16543</t>
  </si>
  <si>
    <t>27-Mar-22--28-Mar-22</t>
  </si>
  <si>
    <t>C-16544</t>
  </si>
  <si>
    <t>C-16545</t>
  </si>
  <si>
    <t>C-16546</t>
  </si>
  <si>
    <t>C-16547</t>
  </si>
  <si>
    <t>C-16548</t>
  </si>
  <si>
    <t>C-16549</t>
  </si>
  <si>
    <t>C-16550</t>
  </si>
  <si>
    <t>C-16551</t>
  </si>
  <si>
    <t>C-16552</t>
  </si>
  <si>
    <t>C-16553</t>
  </si>
  <si>
    <t>C-16554</t>
  </si>
  <si>
    <t>C-16555</t>
  </si>
  <si>
    <t>C-16556</t>
  </si>
  <si>
    <t>C-16557</t>
  </si>
  <si>
    <t>C-16558</t>
  </si>
  <si>
    <t>C-16559</t>
  </si>
  <si>
    <t>C-16560</t>
  </si>
  <si>
    <t>C-16561</t>
  </si>
  <si>
    <t>C-16562</t>
  </si>
  <si>
    <t>C-16563</t>
  </si>
  <si>
    <t>C-16564</t>
  </si>
  <si>
    <t>C-16565</t>
  </si>
  <si>
    <t>C-16566</t>
  </si>
  <si>
    <t>C-16567</t>
  </si>
  <si>
    <t>C-16568</t>
  </si>
  <si>
    <t>C-16569</t>
  </si>
  <si>
    <t>C-16570</t>
  </si>
  <si>
    <t>C-16571</t>
  </si>
  <si>
    <t>C-16572</t>
  </si>
  <si>
    <t>C-16573</t>
  </si>
  <si>
    <t>C-16574</t>
  </si>
  <si>
    <t>C-16575</t>
  </si>
  <si>
    <t>C-16576</t>
  </si>
  <si>
    <t>C-16577</t>
  </si>
  <si>
    <t>C-16578</t>
  </si>
  <si>
    <t>C-16579</t>
  </si>
  <si>
    <t>C-16580</t>
  </si>
  <si>
    <t>C-16581</t>
  </si>
  <si>
    <t>C-16582</t>
  </si>
  <si>
    <t>C-16583</t>
  </si>
  <si>
    <t>C-16584</t>
  </si>
  <si>
    <t>C-16585</t>
  </si>
  <si>
    <t>C-16586</t>
  </si>
  <si>
    <t>C-16587</t>
  </si>
  <si>
    <t>C-16588</t>
  </si>
  <si>
    <t>C-16589</t>
  </si>
  <si>
    <t>C-16590</t>
  </si>
  <si>
    <t>C-16591</t>
  </si>
  <si>
    <t>C-16592</t>
  </si>
  <si>
    <t>C-16593</t>
  </si>
  <si>
    <t>C-16594</t>
  </si>
  <si>
    <t>C-16595</t>
  </si>
  <si>
    <t>C-16596</t>
  </si>
  <si>
    <t>C-16597</t>
  </si>
  <si>
    <t>C-16598</t>
  </si>
  <si>
    <t>C-16599</t>
  </si>
  <si>
    <t>C-16600</t>
  </si>
  <si>
    <t>C-16601</t>
  </si>
  <si>
    <t>C-16602</t>
  </si>
  <si>
    <t>C-16603</t>
  </si>
  <si>
    <t>C-16604</t>
  </si>
  <si>
    <t>C-16605</t>
  </si>
  <si>
    <t>C-16606</t>
  </si>
  <si>
    <t>C-16607</t>
  </si>
  <si>
    <r>
      <t xml:space="preserve">(117)NARCISO ROMERO CAMALEON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</si>
  <si>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C-16608</t>
  </si>
  <si>
    <t>C-16609</t>
  </si>
  <si>
    <t>C-16610</t>
  </si>
  <si>
    <t>C-16611</t>
  </si>
  <si>
    <t>C-16612</t>
  </si>
  <si>
    <t>C-16613</t>
  </si>
  <si>
    <t>C-16614</t>
  </si>
  <si>
    <t>C-16615</t>
  </si>
  <si>
    <t>C-16616</t>
  </si>
  <si>
    <t>C-16617</t>
  </si>
  <si>
    <t>C-16618</t>
  </si>
  <si>
    <t>C-16619</t>
  </si>
  <si>
    <t>C-16620</t>
  </si>
  <si>
    <t>C-16621</t>
  </si>
  <si>
    <t>C-16622</t>
  </si>
  <si>
    <t>C-16623</t>
  </si>
  <si>
    <t>C-16624</t>
  </si>
  <si>
    <t>C-16625</t>
  </si>
  <si>
    <t>C-16626</t>
  </si>
  <si>
    <t>C-16627</t>
  </si>
  <si>
    <t>C-16628</t>
  </si>
  <si>
    <t>C-16629</t>
  </si>
  <si>
    <t>C-16630</t>
  </si>
  <si>
    <t>C-16631</t>
  </si>
  <si>
    <t>C-16632</t>
  </si>
  <si>
    <t>C-16633</t>
  </si>
  <si>
    <t>C-16634</t>
  </si>
  <si>
    <t>C-16635</t>
  </si>
  <si>
    <t>C-16636</t>
  </si>
  <si>
    <t>C-16637</t>
  </si>
  <si>
    <t>C-16638</t>
  </si>
  <si>
    <t>C-16639</t>
  </si>
  <si>
    <t>C-16640</t>
  </si>
  <si>
    <t>C-16641</t>
  </si>
  <si>
    <t>C-16642</t>
  </si>
  <si>
    <t>26/03/2022</t>
  </si>
  <si>
    <t>C-16643</t>
  </si>
  <si>
    <t>C-16644</t>
  </si>
  <si>
    <t>C-16645</t>
  </si>
  <si>
    <t>C-16646</t>
  </si>
  <si>
    <t>C-16647</t>
  </si>
  <si>
    <t>C-16648</t>
  </si>
  <si>
    <t>C-16649</t>
  </si>
  <si>
    <t>C-16650</t>
  </si>
  <si>
    <t>C-16651</t>
  </si>
  <si>
    <t>C-16652</t>
  </si>
  <si>
    <t>C-16653</t>
  </si>
  <si>
    <t>C-16654</t>
  </si>
  <si>
    <t>C-16655</t>
  </si>
  <si>
    <t>C-16656</t>
  </si>
  <si>
    <t>C-16657</t>
  </si>
  <si>
    <t>C-16658</t>
  </si>
  <si>
    <t>C-16659</t>
  </si>
  <si>
    <t>C-16660</t>
  </si>
  <si>
    <t>C-16661</t>
  </si>
  <si>
    <t>(257)ALFONSO RUIZ</t>
  </si>
  <si>
    <t>C-16662</t>
  </si>
  <si>
    <t>C-16663</t>
  </si>
  <si>
    <t>C-16664</t>
  </si>
  <si>
    <t>C-16665</t>
  </si>
  <si>
    <t>C-16666</t>
  </si>
  <si>
    <t>C-16667</t>
  </si>
  <si>
    <t>C-16668</t>
  </si>
  <si>
    <t>C-16669</t>
  </si>
  <si>
    <t>C-16670</t>
  </si>
  <si>
    <t>C-16671</t>
  </si>
  <si>
    <t>C-16672</t>
  </si>
  <si>
    <t>C-16673</t>
  </si>
  <si>
    <t>C-16674</t>
  </si>
  <si>
    <t>C-16675</t>
  </si>
  <si>
    <t>C-16676</t>
  </si>
  <si>
    <t>C-16677</t>
  </si>
  <si>
    <t>C-16678</t>
  </si>
  <si>
    <t>C-16679</t>
  </si>
  <si>
    <t>C-16680</t>
  </si>
  <si>
    <t>C-16681</t>
  </si>
  <si>
    <t>se sustituyo x la 16672</t>
  </si>
  <si>
    <t>C-16682</t>
  </si>
  <si>
    <t>C-16683</t>
  </si>
  <si>
    <t>C-16684</t>
  </si>
  <si>
    <t>C-16685</t>
  </si>
  <si>
    <t>C-16686</t>
  </si>
  <si>
    <t>C-16687</t>
  </si>
  <si>
    <t>C-16688</t>
  </si>
  <si>
    <t>C-16689</t>
  </si>
  <si>
    <t>C-16690</t>
  </si>
  <si>
    <t>28-Mar-22--29-Mar-22</t>
  </si>
  <si>
    <t>C-16691</t>
  </si>
  <si>
    <t>C-16692</t>
  </si>
  <si>
    <t>C-16693</t>
  </si>
  <si>
    <t>C-16694</t>
  </si>
  <si>
    <t>C-16695</t>
  </si>
  <si>
    <t>C-16696</t>
  </si>
  <si>
    <t>C-16697</t>
  </si>
  <si>
    <t>C-16698</t>
  </si>
  <si>
    <t>C-16699</t>
  </si>
  <si>
    <t>C-16700</t>
  </si>
  <si>
    <t>C-16701</t>
  </si>
  <si>
    <t>C-16702</t>
  </si>
  <si>
    <t>C-16703</t>
  </si>
  <si>
    <t>C-16704</t>
  </si>
  <si>
    <t>C-16705</t>
  </si>
  <si>
    <t>C-16706</t>
  </si>
  <si>
    <t>C-16707</t>
  </si>
  <si>
    <t>C-16708</t>
  </si>
  <si>
    <t>C-16709</t>
  </si>
  <si>
    <t>C-16710</t>
  </si>
  <si>
    <t>C-16711</t>
  </si>
  <si>
    <t>C-16712</t>
  </si>
  <si>
    <t>C-16713</t>
  </si>
  <si>
    <t>C-16714</t>
  </si>
  <si>
    <t>C-16715</t>
  </si>
  <si>
    <t>C-16716</t>
  </si>
  <si>
    <t>C-16717</t>
  </si>
  <si>
    <t>C-16718</t>
  </si>
  <si>
    <t>C-16719</t>
  </si>
  <si>
    <t>C-16720</t>
  </si>
  <si>
    <t>C-16721</t>
  </si>
  <si>
    <t>C-16722</t>
  </si>
  <si>
    <t>C-16723</t>
  </si>
  <si>
    <t>C-16724</t>
  </si>
  <si>
    <t>C-16725</t>
  </si>
  <si>
    <t>C-16726</t>
  </si>
  <si>
    <t>C-16727</t>
  </si>
  <si>
    <t>C-16728</t>
  </si>
  <si>
    <t>C-16729</t>
  </si>
  <si>
    <t>C-16730</t>
  </si>
  <si>
    <t>C-16731</t>
  </si>
  <si>
    <t>C-16732</t>
  </si>
  <si>
    <t>C-16733</t>
  </si>
  <si>
    <t>C-16734</t>
  </si>
  <si>
    <t>C-16735</t>
  </si>
  <si>
    <t>C-16736</t>
  </si>
  <si>
    <t>C-16737</t>
  </si>
  <si>
    <t>29-Mar-22--31-Mar-22</t>
  </si>
  <si>
    <t>C-16738</t>
  </si>
  <si>
    <t>C-16739</t>
  </si>
  <si>
    <t>C-16740</t>
  </si>
  <si>
    <t>C-16741</t>
  </si>
  <si>
    <t>C-16742</t>
  </si>
  <si>
    <t>C-16743</t>
  </si>
  <si>
    <t>C-16744</t>
  </si>
  <si>
    <t>C-16745</t>
  </si>
  <si>
    <t>C-16746</t>
  </si>
  <si>
    <t>C-16747</t>
  </si>
  <si>
    <t>C-16748</t>
  </si>
  <si>
    <t>C-16749</t>
  </si>
  <si>
    <t>C-16750</t>
  </si>
  <si>
    <t>C-16751</t>
  </si>
  <si>
    <t>C-16752</t>
  </si>
  <si>
    <t>C-16753</t>
  </si>
  <si>
    <t>C-16754</t>
  </si>
  <si>
    <t>C-16755</t>
  </si>
  <si>
    <t>C-16756</t>
  </si>
  <si>
    <t>C-16757</t>
  </si>
  <si>
    <t>C-16758</t>
  </si>
  <si>
    <t>C-16759</t>
  </si>
  <si>
    <t>C-16760</t>
  </si>
  <si>
    <t>C-16761</t>
  </si>
  <si>
    <t>C-16762</t>
  </si>
  <si>
    <t>C-16763</t>
  </si>
  <si>
    <t>C-16764</t>
  </si>
  <si>
    <t>C-16765</t>
  </si>
  <si>
    <t>C-16766</t>
  </si>
  <si>
    <t>29-Mar-22--30-Mar-22</t>
  </si>
  <si>
    <t>C-16767</t>
  </si>
  <si>
    <t>C-16768</t>
  </si>
  <si>
    <t>C-16769</t>
  </si>
  <si>
    <t>C-16770</t>
  </si>
  <si>
    <t>C-16771</t>
  </si>
  <si>
    <t>C-16772</t>
  </si>
  <si>
    <t>C-16773</t>
  </si>
  <si>
    <t>C-16774</t>
  </si>
  <si>
    <t>C-16775</t>
  </si>
  <si>
    <t>C-16776</t>
  </si>
  <si>
    <t>C-16777</t>
  </si>
  <si>
    <t>C-16778</t>
  </si>
  <si>
    <t>C-16779</t>
  </si>
  <si>
    <t>C-16780</t>
  </si>
  <si>
    <t>C-16781</t>
  </si>
  <si>
    <t>C-16782</t>
  </si>
  <si>
    <t>C-16783</t>
  </si>
  <si>
    <t>C-16784</t>
  </si>
  <si>
    <t>C-16785</t>
  </si>
  <si>
    <t>C-16786</t>
  </si>
  <si>
    <t>C-16787</t>
  </si>
  <si>
    <t>C-16788</t>
  </si>
  <si>
    <t>C-16789</t>
  </si>
  <si>
    <t>C-16790</t>
  </si>
  <si>
    <t>C-16791</t>
  </si>
  <si>
    <t>C-16792</t>
  </si>
  <si>
    <t>C-16793</t>
  </si>
  <si>
    <t>C-16794</t>
  </si>
  <si>
    <t>C-16795</t>
  </si>
  <si>
    <t>C-16796</t>
  </si>
  <si>
    <t>C-16797</t>
  </si>
  <si>
    <t>C-16798</t>
  </si>
  <si>
    <t>C-16799</t>
  </si>
  <si>
    <t>C-16800</t>
  </si>
  <si>
    <t>C-16801</t>
  </si>
  <si>
    <t>C-16802</t>
  </si>
  <si>
    <t>C-16803</t>
  </si>
  <si>
    <t>C-16804</t>
  </si>
  <si>
    <t>C-16805</t>
  </si>
  <si>
    <t>C-16806</t>
  </si>
  <si>
    <t>C-16807</t>
  </si>
  <si>
    <t>C-16808</t>
  </si>
  <si>
    <t>C-16809</t>
  </si>
  <si>
    <t>C-16810</t>
  </si>
  <si>
    <t>C-16811</t>
  </si>
  <si>
    <t>C-16812</t>
  </si>
  <si>
    <t>C-16813</t>
  </si>
  <si>
    <t>C-16814</t>
  </si>
  <si>
    <t>C-16815</t>
  </si>
  <si>
    <t>C-16816</t>
  </si>
  <si>
    <t>C-16817</t>
  </si>
  <si>
    <t>C-16818</t>
  </si>
  <si>
    <t>C-16819</t>
  </si>
  <si>
    <t>C-16820</t>
  </si>
  <si>
    <t>(896)SUPER AHORROS VICTORINO S.A DE C.V</t>
  </si>
  <si>
    <t>C-16821</t>
  </si>
  <si>
    <t>C-16822</t>
  </si>
  <si>
    <t>C-16823</t>
  </si>
  <si>
    <t>C-16824</t>
  </si>
  <si>
    <t>C-16825</t>
  </si>
  <si>
    <t>C-16826</t>
  </si>
  <si>
    <t>C-16827</t>
  </si>
  <si>
    <t>C-16828</t>
  </si>
  <si>
    <t>C-16829</t>
  </si>
  <si>
    <t>C-16830</t>
  </si>
  <si>
    <t>C-16831</t>
  </si>
  <si>
    <t>C-16832</t>
  </si>
  <si>
    <t>C-16833</t>
  </si>
  <si>
    <t>C-16834</t>
  </si>
  <si>
    <t>C-16835</t>
  </si>
  <si>
    <t>C-16836</t>
  </si>
  <si>
    <t>C-16837</t>
  </si>
  <si>
    <t>C-16838</t>
  </si>
  <si>
    <t>C-16839</t>
  </si>
  <si>
    <t>C-16840</t>
  </si>
  <si>
    <t>C-16841</t>
  </si>
  <si>
    <t>C-16842</t>
  </si>
  <si>
    <t>C-16843</t>
  </si>
  <si>
    <t>C-16844</t>
  </si>
  <si>
    <t>C-16845</t>
  </si>
  <si>
    <t>C-16846</t>
  </si>
  <si>
    <t>C-16847</t>
  </si>
  <si>
    <t>C-16848</t>
  </si>
  <si>
    <t>C-16849</t>
  </si>
  <si>
    <t>C-16850</t>
  </si>
  <si>
    <t>C-16851</t>
  </si>
  <si>
    <t>C-16852</t>
  </si>
  <si>
    <t>(897)DICARLE</t>
  </si>
  <si>
    <t>C-16853</t>
  </si>
  <si>
    <t>C-16854</t>
  </si>
  <si>
    <t>C-16855</t>
  </si>
  <si>
    <t>C-16856</t>
  </si>
  <si>
    <t>C-16857</t>
  </si>
  <si>
    <t>C-16858</t>
  </si>
  <si>
    <t>C-16859</t>
  </si>
  <si>
    <t>C-16860</t>
  </si>
  <si>
    <t>C-16861</t>
  </si>
  <si>
    <t>C-16862</t>
  </si>
  <si>
    <t>C-16863</t>
  </si>
  <si>
    <t>C-16864</t>
  </si>
  <si>
    <t>C-16865</t>
  </si>
  <si>
    <t>C-16866</t>
  </si>
  <si>
    <t>C-16867</t>
  </si>
  <si>
    <t>C-16868</t>
  </si>
  <si>
    <t>C-16869</t>
  </si>
  <si>
    <t>C-16870</t>
  </si>
  <si>
    <t>C-16871</t>
  </si>
  <si>
    <t>C-16872</t>
  </si>
  <si>
    <t>C-16873</t>
  </si>
  <si>
    <t>C-16874</t>
  </si>
  <si>
    <t>C-16875</t>
  </si>
  <si>
    <t>C-16876</t>
  </si>
  <si>
    <t>C-16877</t>
  </si>
  <si>
    <t>C-16878</t>
  </si>
  <si>
    <t>C-16879</t>
  </si>
  <si>
    <t>C-16880</t>
  </si>
  <si>
    <t>C-16881</t>
  </si>
  <si>
    <t>C-16882</t>
  </si>
  <si>
    <t>C-16883</t>
  </si>
  <si>
    <t>C-16884</t>
  </si>
  <si>
    <t>C-16885</t>
  </si>
  <si>
    <t>C-16886</t>
  </si>
  <si>
    <t>C-16887</t>
  </si>
  <si>
    <t>C-16888</t>
  </si>
  <si>
    <t>C-16889</t>
  </si>
  <si>
    <t xml:space="preserve">(254)IRENE CASTILLO  </t>
  </si>
  <si>
    <t>C-16890</t>
  </si>
  <si>
    <t>C-16891</t>
  </si>
  <si>
    <t>C-16892</t>
  </si>
  <si>
    <t>C-16893</t>
  </si>
  <si>
    <t>C-16894</t>
  </si>
  <si>
    <t>C-16895</t>
  </si>
  <si>
    <t>C-16896</t>
  </si>
  <si>
    <t>C-16897</t>
  </si>
  <si>
    <t>C-16898</t>
  </si>
  <si>
    <t>C-16899</t>
  </si>
  <si>
    <t>C-16900</t>
  </si>
  <si>
    <t>C-16901</t>
  </si>
  <si>
    <t>C-16902</t>
  </si>
  <si>
    <t>C-16903</t>
  </si>
  <si>
    <t>C-16904</t>
  </si>
  <si>
    <t>C-16905</t>
  </si>
  <si>
    <t>C-16906</t>
  </si>
  <si>
    <t>C-16907</t>
  </si>
  <si>
    <t>C-16908</t>
  </si>
  <si>
    <t>C-16909</t>
  </si>
  <si>
    <t>C-16910</t>
  </si>
  <si>
    <t>C-16911</t>
  </si>
  <si>
    <t>C-16912</t>
  </si>
  <si>
    <t>C-16913</t>
  </si>
  <si>
    <t>C-16914</t>
  </si>
  <si>
    <t>C-16915</t>
  </si>
  <si>
    <t>C-16916</t>
  </si>
  <si>
    <t>C-16917</t>
  </si>
  <si>
    <t>C-16918</t>
  </si>
  <si>
    <t>C-16919</t>
  </si>
  <si>
    <t>C-16920</t>
  </si>
  <si>
    <t>C-16921</t>
  </si>
  <si>
    <t>C-16922</t>
  </si>
  <si>
    <t>C-16923</t>
  </si>
  <si>
    <t>C-16924</t>
  </si>
  <si>
    <t>C-16925</t>
  </si>
  <si>
    <t>C-16926</t>
  </si>
  <si>
    <t>C-16927</t>
  </si>
  <si>
    <t>C-16928</t>
  </si>
  <si>
    <t>C-16929</t>
  </si>
  <si>
    <t>C-16930</t>
  </si>
  <si>
    <t>C-16931</t>
  </si>
  <si>
    <t>C-16932</t>
  </si>
  <si>
    <t>C-16933</t>
  </si>
  <si>
    <t>(898)ADRIANA SORIANO</t>
  </si>
  <si>
    <t>29/03/2022</t>
  </si>
  <si>
    <t>C-16934</t>
  </si>
  <si>
    <t>C-16935</t>
  </si>
  <si>
    <t>C-16936</t>
  </si>
  <si>
    <t>C-16937</t>
  </si>
  <si>
    <t>C-16938</t>
  </si>
  <si>
    <r>
      <t>(451)SERGIO LEDO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</si>
  <si>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C-16939</t>
  </si>
  <si>
    <t>C-16940</t>
  </si>
  <si>
    <t>C-16941</t>
  </si>
  <si>
    <t>C-16942</t>
  </si>
  <si>
    <t>C-16943</t>
  </si>
  <si>
    <t>C-16944</t>
  </si>
  <si>
    <t>C-16945</t>
  </si>
  <si>
    <r>
      <t xml:space="preserve">(576)ROBERTO HERNANDEZ PINEDA  </t>
    </r>
    <r>
      <rPr>
        <b/>
        <sz val="12"/>
        <color rgb="FFFF0000"/>
        <rFont val="Calibri"/>
        <family val="2"/>
        <scheme val="minor"/>
      </rPr>
      <t>CANCELADA</t>
    </r>
  </si>
  <si>
    <t>C-16946</t>
  </si>
  <si>
    <t>C-16947</t>
  </si>
  <si>
    <t>C-16948</t>
  </si>
  <si>
    <t>C-16949</t>
  </si>
  <si>
    <r>
      <t xml:space="preserve">(187)CIC-11 SUR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</si>
  <si>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C-16950</t>
  </si>
  <si>
    <t>C-16951</t>
  </si>
  <si>
    <t>C-16952</t>
  </si>
  <si>
    <t>C-16953</t>
  </si>
  <si>
    <t>C-16954</t>
  </si>
  <si>
    <t>C-16955</t>
  </si>
  <si>
    <t>C-16956</t>
  </si>
  <si>
    <t>C-16957</t>
  </si>
  <si>
    <t>C-16958</t>
  </si>
  <si>
    <t>C-16959</t>
  </si>
  <si>
    <t>C-16960</t>
  </si>
  <si>
    <t>C-16961</t>
  </si>
  <si>
    <t>C-16962</t>
  </si>
  <si>
    <t>C-16963</t>
  </si>
  <si>
    <t>C-16964</t>
  </si>
  <si>
    <t>C-16965</t>
  </si>
  <si>
    <t>C-16966</t>
  </si>
  <si>
    <t>C-16967</t>
  </si>
  <si>
    <t>C-16968</t>
  </si>
  <si>
    <t>(190)JAIME GASPARIANO</t>
  </si>
  <si>
    <t>C-16969</t>
  </si>
  <si>
    <t>C-16970</t>
  </si>
  <si>
    <t>C-16971</t>
  </si>
  <si>
    <t>C-16972</t>
  </si>
  <si>
    <t>C-16973</t>
  </si>
  <si>
    <t>C-16974</t>
  </si>
  <si>
    <t>C-16975</t>
  </si>
  <si>
    <t>C-16976</t>
  </si>
  <si>
    <t>C-16977</t>
  </si>
  <si>
    <t>C-16978</t>
  </si>
  <si>
    <t>(482)FERNANDO RAMIREZ</t>
  </si>
  <si>
    <t>C-16979</t>
  </si>
  <si>
    <t>C-16980</t>
  </si>
  <si>
    <t>C-16981</t>
  </si>
  <si>
    <t>C-16982</t>
  </si>
  <si>
    <t>C-16983</t>
  </si>
  <si>
    <t>C-16984</t>
  </si>
  <si>
    <t>C-16985</t>
  </si>
  <si>
    <t>C-16986</t>
  </si>
  <si>
    <t>C-16987</t>
  </si>
  <si>
    <t>C-16988</t>
  </si>
  <si>
    <t>C-16989</t>
  </si>
  <si>
    <t>C-16990</t>
  </si>
  <si>
    <t>C-16991</t>
  </si>
  <si>
    <t>C-16992</t>
  </si>
  <si>
    <t>C-16993</t>
  </si>
  <si>
    <t>C-16994</t>
  </si>
  <si>
    <t>C-16995</t>
  </si>
  <si>
    <t>C-16996</t>
  </si>
  <si>
    <t>C-16997</t>
  </si>
  <si>
    <t>C-16998</t>
  </si>
  <si>
    <t>C-16999</t>
  </si>
  <si>
    <t>C-17000</t>
  </si>
  <si>
    <t>C-17001</t>
  </si>
  <si>
    <t>C-17002</t>
  </si>
  <si>
    <t>C-17003</t>
  </si>
  <si>
    <t>C-17004</t>
  </si>
  <si>
    <t>C-17005</t>
  </si>
  <si>
    <t>C-17006</t>
  </si>
  <si>
    <t>C-17007</t>
  </si>
  <si>
    <t>C-17008</t>
  </si>
  <si>
    <t>C-17009</t>
  </si>
  <si>
    <t>C-17010</t>
  </si>
  <si>
    <t>C-17011</t>
  </si>
  <si>
    <t>C-17012</t>
  </si>
  <si>
    <t>C-17013</t>
  </si>
  <si>
    <t>C-17014</t>
  </si>
  <si>
    <t>C-17015</t>
  </si>
  <si>
    <t>C-17016</t>
  </si>
  <si>
    <t>C-17017</t>
  </si>
  <si>
    <t>C-17018</t>
  </si>
  <si>
    <t>C-17019</t>
  </si>
  <si>
    <t>C-17020</t>
  </si>
  <si>
    <t>C-17021</t>
  </si>
  <si>
    <t>C-17022</t>
  </si>
  <si>
    <t>C-17023</t>
  </si>
  <si>
    <t>C-17024</t>
  </si>
  <si>
    <t>C-17025</t>
  </si>
  <si>
    <t>C-17026</t>
  </si>
  <si>
    <t>C-17027</t>
  </si>
  <si>
    <t>C-17028</t>
  </si>
  <si>
    <t>C-17029</t>
  </si>
  <si>
    <t>C-17030</t>
  </si>
  <si>
    <t>C-17031</t>
  </si>
  <si>
    <t>C-17032</t>
  </si>
  <si>
    <t>C-17033</t>
  </si>
  <si>
    <t>C-17034</t>
  </si>
  <si>
    <t>C-17035</t>
  </si>
  <si>
    <t>C-17036</t>
  </si>
  <si>
    <t>C-17037</t>
  </si>
  <si>
    <t>C-17038</t>
  </si>
  <si>
    <t>C-17039</t>
  </si>
  <si>
    <t>C-17040</t>
  </si>
  <si>
    <t>C-17041</t>
  </si>
  <si>
    <t>C-17042</t>
  </si>
  <si>
    <t>C-17043</t>
  </si>
  <si>
    <t>C-17044</t>
  </si>
  <si>
    <t>C-17045</t>
  </si>
  <si>
    <t>C-17046</t>
  </si>
  <si>
    <t>C-17047</t>
  </si>
  <si>
    <t>C-17048</t>
  </si>
  <si>
    <t>C-17049</t>
  </si>
  <si>
    <t>C-17050</t>
  </si>
  <si>
    <t>C-17051</t>
  </si>
  <si>
    <t>C-17052</t>
  </si>
  <si>
    <t>C-17053</t>
  </si>
  <si>
    <t>C-17054</t>
  </si>
  <si>
    <t>C-17055</t>
  </si>
  <si>
    <t>C-17056</t>
  </si>
  <si>
    <t>C-17057</t>
  </si>
  <si>
    <t>C-17058</t>
  </si>
  <si>
    <t>C-17059</t>
  </si>
  <si>
    <t>C-17060</t>
  </si>
  <si>
    <t>C-17061</t>
  </si>
  <si>
    <t>C-17062</t>
  </si>
  <si>
    <t>C-17063</t>
  </si>
  <si>
    <t>C-17064</t>
  </si>
  <si>
    <t>C-17065</t>
  </si>
  <si>
    <t>C-17066</t>
  </si>
  <si>
    <t>C-17067</t>
  </si>
  <si>
    <t>C-17068</t>
  </si>
  <si>
    <t>C-17069</t>
  </si>
  <si>
    <t>C-17070</t>
  </si>
  <si>
    <t>C-17071</t>
  </si>
  <si>
    <t>C-17072</t>
  </si>
  <si>
    <t>C-17073</t>
  </si>
  <si>
    <t>C-17074</t>
  </si>
  <si>
    <t>C-17075</t>
  </si>
  <si>
    <t>C-17076</t>
  </si>
  <si>
    <t>C-17077</t>
  </si>
  <si>
    <t>C-17078</t>
  </si>
  <si>
    <t>C-17079</t>
  </si>
  <si>
    <t>C-17080</t>
  </si>
  <si>
    <t>C-17081</t>
  </si>
  <si>
    <t>C-17082</t>
  </si>
  <si>
    <t>C-17083</t>
  </si>
  <si>
    <t>C-17084</t>
  </si>
  <si>
    <t>C-17085</t>
  </si>
  <si>
    <t>C-17086</t>
  </si>
  <si>
    <t>C-17087</t>
  </si>
  <si>
    <t>C-17088</t>
  </si>
  <si>
    <t>C-17089</t>
  </si>
  <si>
    <t>C-17090</t>
  </si>
  <si>
    <t>C-17091</t>
  </si>
  <si>
    <t>C-17092</t>
  </si>
  <si>
    <t>C-17093</t>
  </si>
  <si>
    <t>C-17094</t>
  </si>
  <si>
    <t>C-17095</t>
  </si>
  <si>
    <t>C-17096</t>
  </si>
  <si>
    <t>C-17097</t>
  </si>
  <si>
    <t>C-17098</t>
  </si>
  <si>
    <t>C-17099</t>
  </si>
  <si>
    <t>C-17100</t>
  </si>
  <si>
    <t>C-17101</t>
  </si>
  <si>
    <t>C-17102</t>
  </si>
  <si>
    <t>C-17103</t>
  </si>
  <si>
    <t>C-17104</t>
  </si>
  <si>
    <t>C-17105</t>
  </si>
  <si>
    <t>C-17106</t>
  </si>
  <si>
    <t>C-17107</t>
  </si>
  <si>
    <t>C-17108</t>
  </si>
  <si>
    <t>C-17109</t>
  </si>
  <si>
    <t>C-17110</t>
  </si>
  <si>
    <t>C-17111</t>
  </si>
  <si>
    <t>C-17112</t>
  </si>
  <si>
    <t>C-17113</t>
  </si>
  <si>
    <t>C-17114</t>
  </si>
  <si>
    <t>C-17115</t>
  </si>
  <si>
    <t>C-17116</t>
  </si>
  <si>
    <t>C-17117</t>
  </si>
  <si>
    <t>C-17118</t>
  </si>
  <si>
    <t>C-17119</t>
  </si>
  <si>
    <t>C-17120</t>
  </si>
  <si>
    <t>C-17121</t>
  </si>
  <si>
    <t>C-17122</t>
  </si>
  <si>
    <t>C-17123</t>
  </si>
  <si>
    <t>C-17124</t>
  </si>
  <si>
    <t>C-17125</t>
  </si>
  <si>
    <t>C-17126</t>
  </si>
  <si>
    <t>C-17127</t>
  </si>
  <si>
    <t>C-17128</t>
  </si>
  <si>
    <t>C-17129</t>
  </si>
  <si>
    <t>C-17130</t>
  </si>
  <si>
    <t>C-17131</t>
  </si>
  <si>
    <t>C-17132</t>
  </si>
  <si>
    <t>C-17133</t>
  </si>
  <si>
    <t>C-17134</t>
  </si>
  <si>
    <t>C-17135</t>
  </si>
  <si>
    <t>C-17136</t>
  </si>
  <si>
    <t>C-17137</t>
  </si>
  <si>
    <t>C-17138</t>
  </si>
  <si>
    <t>C-17139</t>
  </si>
  <si>
    <t>C-17140</t>
  </si>
  <si>
    <t>C-17141</t>
  </si>
  <si>
    <t>C-17142</t>
  </si>
  <si>
    <t>C-17143</t>
  </si>
  <si>
    <t>C-17144</t>
  </si>
  <si>
    <t>C-17145</t>
  </si>
  <si>
    <t>C-17146</t>
  </si>
  <si>
    <t>C-17147</t>
  </si>
  <si>
    <t>C-17148</t>
  </si>
  <si>
    <t>C-17149</t>
  </si>
  <si>
    <t>C-17150</t>
  </si>
  <si>
    <t>C-17151</t>
  </si>
  <si>
    <t>C-17152</t>
  </si>
  <si>
    <t>C-17153</t>
  </si>
  <si>
    <t>C-17154</t>
  </si>
  <si>
    <t>C-17155</t>
  </si>
  <si>
    <t>C-17156</t>
  </si>
  <si>
    <t>C-17157</t>
  </si>
  <si>
    <t>C-17158</t>
  </si>
  <si>
    <t>C-17159</t>
  </si>
  <si>
    <t>C-17160</t>
  </si>
  <si>
    <t>C-17161</t>
  </si>
  <si>
    <t>C-17162</t>
  </si>
  <si>
    <t>C-17163</t>
  </si>
  <si>
    <t>C-17164</t>
  </si>
  <si>
    <t>C-17165</t>
  </si>
  <si>
    <t>C-17166</t>
  </si>
  <si>
    <t>C-17167</t>
  </si>
  <si>
    <t>C-17168</t>
  </si>
  <si>
    <t>C-17169</t>
  </si>
  <si>
    <t>C-17170</t>
  </si>
  <si>
    <t>C-17171</t>
  </si>
  <si>
    <t>C-17172</t>
  </si>
  <si>
    <t>C-17173</t>
  </si>
  <si>
    <t>C-17174</t>
  </si>
  <si>
    <t>C-17175</t>
  </si>
  <si>
    <r>
      <t xml:space="preserve">(649)VICTOR LOPEZ  </t>
    </r>
    <r>
      <rPr>
        <b/>
        <sz val="12"/>
        <color rgb="FFFF0000"/>
        <rFont val="Calibri"/>
        <family val="2"/>
        <scheme val="minor"/>
      </rPr>
      <t>CANCELADA</t>
    </r>
  </si>
  <si>
    <t>C-17176</t>
  </si>
  <si>
    <t>C-17177</t>
  </si>
  <si>
    <t>C-17178</t>
  </si>
  <si>
    <t>C-17179</t>
  </si>
  <si>
    <t>C-17180</t>
  </si>
  <si>
    <t>C-17181</t>
  </si>
  <si>
    <t>C-17182</t>
  </si>
  <si>
    <t>C-17183</t>
  </si>
  <si>
    <t>C-17184</t>
  </si>
  <si>
    <t>C-17185</t>
  </si>
  <si>
    <t>C-17186</t>
  </si>
  <si>
    <t>C-17187</t>
  </si>
  <si>
    <t>C-17188</t>
  </si>
  <si>
    <t>C-17189</t>
  </si>
  <si>
    <t>C-17190</t>
  </si>
  <si>
    <t>C-17191</t>
  </si>
  <si>
    <t>C-17192</t>
  </si>
  <si>
    <t>C-17193</t>
  </si>
  <si>
    <t>C-17194</t>
  </si>
  <si>
    <t>C-17195</t>
  </si>
  <si>
    <t>C-17196</t>
  </si>
  <si>
    <t>C-17197</t>
  </si>
  <si>
    <t>C-17198</t>
  </si>
  <si>
    <t>C-17199</t>
  </si>
  <si>
    <t>C-17200</t>
  </si>
  <si>
    <t>C-17201</t>
  </si>
  <si>
    <t>C-17202</t>
  </si>
  <si>
    <t>C-17203</t>
  </si>
  <si>
    <t>C-17204</t>
  </si>
  <si>
    <t>C-17205</t>
  </si>
  <si>
    <t>C-17206</t>
  </si>
  <si>
    <t>C-17207</t>
  </si>
  <si>
    <t>C-17208</t>
  </si>
  <si>
    <t>C-17209</t>
  </si>
  <si>
    <t>C-17210</t>
  </si>
  <si>
    <t>C-17211</t>
  </si>
  <si>
    <t>18-Mar-22--25-Mar-22--01-abr--22</t>
  </si>
  <si>
    <t>29-Mar-22--1-Abr-22</t>
  </si>
  <si>
    <t>31-Mar-22--1-Abr-22</t>
  </si>
  <si>
    <t>1-Abr-22--2-Abr-22</t>
  </si>
  <si>
    <t>1-Abr-22--8-Abr-22</t>
  </si>
  <si>
    <t>6-Abr-22--9-Abr-22</t>
  </si>
  <si>
    <t>23-Mar-22--19-Abr-22</t>
  </si>
  <si>
    <t>31-Mar-22--7-Abr-22--19-Abr-22</t>
  </si>
  <si>
    <t>NESTOR</t>
  </si>
  <si>
    <t>Columna1</t>
  </si>
  <si>
    <t xml:space="preserve">REMISIONES  OBRADOR 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</si>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</sst>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;\-&quot;$&quot;#,##0.00"/>
    <numFmt numFmtId="44" formatCode="_-&quot;$&quot;* #,##0.00_-;\-&quot;$&quot;* #,##0.00_-;_-&quot;$&quot;* &quot;-&quot;??_-;_-@_-"/>
    <numFmt numFmtId="164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7">
    <xf numFmtId="0" fontId="0" fillId="0" borderId="0" xfId="0"/>
    <xf numFmtId="15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44" fontId="2" fillId="0" borderId="0" xfId="1" applyFont="1" applyFill="1"/>
    <xf numFmtId="15" fontId="2" fillId="0" borderId="0" xfId="0" applyNumberFormat="1" applyFont="1" applyFill="1" applyAlignment="1">
      <alignment horizontal="center" wrapText="1"/>
    </xf>
    <xf numFmtId="44" fontId="3" fillId="0" borderId="0" xfId="1" applyFont="1" applyFill="1"/>
    <xf numFmtId="15" fontId="2" fillId="0" borderId="1" xfId="0" applyNumberFormat="1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49" fontId="2" fillId="0" borderId="2" xfId="0" applyNumberFormat="1" applyFont="1" applyFill="1" applyBorder="1"/>
    <xf numFmtId="44" fontId="2" fillId="0" borderId="2" xfId="1" applyFont="1" applyFill="1" applyBorder="1"/>
    <xf numFmtId="15" fontId="2" fillId="0" borderId="2" xfId="0" applyNumberFormat="1" applyFont="1" applyFill="1" applyBorder="1" applyAlignment="1">
      <alignment horizontal="center" wrapText="1"/>
    </xf>
    <xf numFmtId="44" fontId="3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44" fontId="3" fillId="2" borderId="2" xfId="1" applyFont="1" applyFill="1" applyBorder="1"/>
    <xf numFmtId="49" fontId="2" fillId="2" borderId="2" xfId="0" applyNumberFormat="1" applyFont="1" applyFill="1" applyBorder="1"/>
    <xf numFmtId="0" fontId="2" fillId="2" borderId="0" xfId="0" applyFont="1" applyFill="1"/>
    <xf numFmtId="49" fontId="3" fillId="0" borderId="2" xfId="0" applyNumberFormat="1" applyFont="1" applyFill="1" applyBorder="1"/>
    <xf numFmtId="49" fontId="2" fillId="0" borderId="2" xfId="0" applyNumberFormat="1" applyFont="1" applyFill="1" applyBorder="1" applyAlignment="1">
      <alignment wrapText="1"/>
    </xf>
    <xf numFmtId="15" fontId="5" fillId="0" borderId="3" xfId="0" applyNumberFormat="1" applyFont="1" applyFill="1" applyBorder="1" applyAlignment="1">
      <alignment horizontal="center"/>
    </xf>
    <xf numFmtId="49" fontId="5" fillId="0" borderId="4" xfId="0" applyNumberFormat="1" applyFont="1" applyFill="1" applyBorder="1" applyAlignment="1">
      <alignment horizontal="center"/>
    </xf>
    <xf numFmtId="49" fontId="5" fillId="0" borderId="4" xfId="0" applyNumberFormat="1" applyFont="1" applyFill="1" applyBorder="1"/>
    <xf numFmtId="44" fontId="2" fillId="0" borderId="5" xfId="1" applyFont="1" applyFill="1" applyBorder="1"/>
    <xf numFmtId="15" fontId="2" fillId="0" borderId="5" xfId="0" applyNumberFormat="1" applyFont="1" applyFill="1" applyBorder="1" applyAlignment="1">
      <alignment horizontal="center" wrapText="1"/>
    </xf>
    <xf numFmtId="44" fontId="3" fillId="0" borderId="5" xfId="1" applyFont="1" applyFill="1" applyBorder="1"/>
    <xf numFmtId="44" fontId="2" fillId="0" borderId="0" xfId="1" applyFont="1" applyFill="1" applyAlignment="1">
      <alignment vertical="center"/>
    </xf>
    <xf numFmtId="15" fontId="2" fillId="0" borderId="0" xfId="0" applyNumberFormat="1" applyFont="1" applyFill="1" applyAlignment="1">
      <alignment horizontal="center" vertical="center" wrapText="1"/>
    </xf>
    <xf numFmtId="44" fontId="3" fillId="0" borderId="0" xfId="1" applyFont="1" applyFill="1" applyAlignment="1">
      <alignment vertical="center"/>
    </xf>
    <xf numFmtId="15" fontId="5" fillId="0" borderId="6" xfId="0" applyNumberFormat="1" applyFont="1" applyFill="1" applyBorder="1" applyAlignment="1">
      <alignment horizontal="center" vertical="center" wrapText="1"/>
    </xf>
    <xf numFmtId="44" fontId="5" fillId="3" borderId="6" xfId="1" applyFont="1" applyFill="1" applyBorder="1" applyAlignment="1">
      <alignment vertical="center"/>
    </xf>
    <xf numFmtId="44" fontId="6" fillId="3" borderId="6" xfId="1" applyFont="1" applyFill="1" applyBorder="1" applyAlignment="1">
      <alignment vertical="center"/>
    </xf>
    <xf numFmtId="15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44" fontId="8" fillId="0" borderId="0" xfId="1" applyFont="1"/>
    <xf numFmtId="15" fontId="8" fillId="0" borderId="0" xfId="0" applyNumberFormat="1" applyFont="1" applyAlignment="1">
      <alignment horizontal="center" wrapText="1"/>
    </xf>
    <xf numFmtId="44" fontId="9" fillId="0" borderId="0" xfId="1" applyFont="1"/>
    <xf numFmtId="49" fontId="8" fillId="0" borderId="0" xfId="0" applyNumberFormat="1" applyFont="1" applyAlignment="1">
      <alignment horizontal="center"/>
    </xf>
    <xf numFmtId="49" fontId="8" fillId="0" borderId="0" xfId="0" applyNumberFormat="1" applyFont="1"/>
    <xf numFmtId="15" fontId="10" fillId="0" borderId="0" xfId="0" applyNumberFormat="1" applyFont="1" applyAlignment="1">
      <alignment horizontal="center" wrapText="1"/>
    </xf>
    <xf numFmtId="49" fontId="9" fillId="0" borderId="0" xfId="0" applyNumberFormat="1" applyFont="1"/>
    <xf numFmtId="49" fontId="8" fillId="0" borderId="0" xfId="0" applyNumberFormat="1" applyFont="1" applyAlignment="1">
      <alignment wrapText="1"/>
    </xf>
    <xf numFmtId="15" fontId="8" fillId="0" borderId="0" xfId="0" applyNumberFormat="1" applyFont="1" applyFill="1" applyAlignment="1">
      <alignment wrapText="1"/>
    </xf>
    <xf numFmtId="15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44" fontId="11" fillId="0" borderId="0" xfId="1" applyFont="1"/>
    <xf numFmtId="15" fontId="11" fillId="0" borderId="0" xfId="0" applyNumberFormat="1" applyFont="1" applyAlignment="1">
      <alignment horizontal="center" wrapText="1"/>
    </xf>
    <xf numFmtId="44" fontId="12" fillId="0" borderId="0" xfId="1" applyFont="1"/>
    <xf numFmtId="44" fontId="9" fillId="0" borderId="0" xfId="1" applyFont="1" applyFill="1"/>
    <xf numFmtId="15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44" fontId="7" fillId="0" borderId="0" xfId="1" applyFont="1" applyAlignment="1">
      <alignment horizontal="center" vertical="center"/>
    </xf>
    <xf numFmtId="15" fontId="7" fillId="0" borderId="0" xfId="0" applyNumberFormat="1" applyFont="1" applyAlignment="1">
      <alignment horizontal="center" vertical="center" wrapText="1"/>
    </xf>
    <xf numFmtId="44" fontId="14" fillId="0" borderId="0" xfId="1" applyFont="1" applyAlignment="1">
      <alignment horizontal="center" vertical="center"/>
    </xf>
    <xf numFmtId="0" fontId="7" fillId="0" borderId="0" xfId="0" applyFont="1" applyAlignment="1">
      <alignment vertical="center"/>
    </xf>
    <xf numFmtId="49" fontId="8" fillId="0" borderId="0" xfId="0" applyNumberFormat="1" applyFont="1" applyAlignment="1">
      <alignment horizontal="left"/>
    </xf>
    <xf numFmtId="44" fontId="8" fillId="0" borderId="0" xfId="1" applyFont="1" applyAlignment="1">
      <alignment horizontal="center"/>
    </xf>
    <xf numFmtId="44" fontId="9" fillId="0" borderId="0" xfId="1" applyFont="1" applyAlignment="1">
      <alignment horizontal="center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 wrapText="1"/>
    </xf>
    <xf numFmtId="15" fontId="15" fillId="2" borderId="0" xfId="0" applyNumberFormat="1" applyFont="1" applyFill="1" applyAlignment="1">
      <alignment horizontal="center" wrapText="1"/>
    </xf>
    <xf numFmtId="44" fontId="8" fillId="2" borderId="0" xfId="1" applyFont="1" applyFill="1" applyAlignment="1">
      <alignment horizontal="center"/>
    </xf>
    <xf numFmtId="44" fontId="9" fillId="2" borderId="0" xfId="1" applyFont="1" applyFill="1" applyAlignment="1">
      <alignment horizontal="center"/>
    </xf>
    <xf numFmtId="49" fontId="9" fillId="2" borderId="0" xfId="0" applyNumberFormat="1" applyFont="1" applyFill="1" applyAlignment="1">
      <alignment horizontal="left"/>
    </xf>
    <xf numFmtId="0" fontId="8" fillId="2" borderId="0" xfId="0" applyFont="1" applyFill="1"/>
    <xf numFmtId="0" fontId="8" fillId="0" borderId="0" xfId="0" applyFont="1" applyAlignment="1">
      <alignment horizontal="left"/>
    </xf>
    <xf numFmtId="44" fontId="8" fillId="0" borderId="13" xfId="1" applyFont="1" applyBorder="1" applyAlignment="1">
      <alignment horizontal="center"/>
    </xf>
    <xf numFmtId="15" fontId="8" fillId="0" borderId="13" xfId="0" applyNumberFormat="1" applyFont="1" applyBorder="1" applyAlignment="1">
      <alignment horizontal="center" wrapText="1"/>
    </xf>
    <xf numFmtId="44" fontId="9" fillId="0" borderId="13" xfId="1" applyFont="1" applyBorder="1" applyAlignment="1">
      <alignment horizontal="center"/>
    </xf>
    <xf numFmtId="44" fontId="7" fillId="0" borderId="0" xfId="1" applyFont="1" applyAlignment="1">
      <alignment horizontal="center"/>
    </xf>
    <xf numFmtId="44" fontId="14" fillId="0" borderId="0" xfId="1" applyFont="1" applyAlignment="1">
      <alignment horizontal="center"/>
    </xf>
    <xf numFmtId="15" fontId="8" fillId="3" borderId="0" xfId="0" applyNumberFormat="1" applyFont="1" applyFill="1" applyAlignment="1">
      <alignment horizontal="center"/>
    </xf>
    <xf numFmtId="49" fontId="8" fillId="3" borderId="0" xfId="0" applyNumberFormat="1" applyFont="1" applyFill="1" applyAlignment="1">
      <alignment horizontal="center"/>
    </xf>
    <xf numFmtId="49" fontId="8" fillId="3" borderId="0" xfId="0" applyNumberFormat="1" applyFont="1" applyFill="1"/>
    <xf numFmtId="44" fontId="8" fillId="3" borderId="0" xfId="1" applyFont="1" applyFill="1"/>
    <xf numFmtId="15" fontId="8" fillId="3" borderId="0" xfId="0" applyNumberFormat="1" applyFont="1" applyFill="1" applyAlignment="1">
      <alignment horizontal="center" wrapText="1"/>
    </xf>
    <xf numFmtId="44" fontId="9" fillId="3" borderId="0" xfId="1" applyFont="1" applyFill="1"/>
    <xf numFmtId="164" fontId="7" fillId="4" borderId="7" xfId="0" applyNumberFormat="1" applyFont="1" applyFill="1" applyBorder="1" applyAlignment="1">
      <alignment horizontal="center" vertical="center" wrapText="1"/>
    </xf>
    <xf numFmtId="164" fontId="7" fillId="4" borderId="8" xfId="0" applyNumberFormat="1" applyFont="1" applyFill="1" applyBorder="1" applyAlignment="1">
      <alignment horizontal="center" vertical="center" wrapText="1"/>
    </xf>
    <xf numFmtId="164" fontId="7" fillId="4" borderId="9" xfId="0" applyNumberFormat="1" applyFont="1" applyFill="1" applyBorder="1" applyAlignment="1">
      <alignment horizontal="center" vertical="center" wrapText="1"/>
    </xf>
    <xf numFmtId="164" fontId="7" fillId="4" borderId="10" xfId="0" applyNumberFormat="1" applyFont="1" applyFill="1" applyBorder="1" applyAlignment="1">
      <alignment horizontal="center" vertical="center" wrapText="1"/>
    </xf>
    <xf numFmtId="7" fontId="13" fillId="3" borderId="7" xfId="1" applyNumberFormat="1" applyFont="1" applyFill="1" applyBorder="1" applyAlignment="1">
      <alignment horizontal="center" vertical="center" wrapText="1"/>
    </xf>
    <xf numFmtId="7" fontId="13" fillId="3" borderId="8" xfId="1" applyNumberFormat="1" applyFont="1" applyFill="1" applyBorder="1" applyAlignment="1">
      <alignment horizontal="center" vertical="center" wrapText="1"/>
    </xf>
    <xf numFmtId="7" fontId="13" fillId="3" borderId="9" xfId="1" applyNumberFormat="1" applyFont="1" applyFill="1" applyBorder="1" applyAlignment="1">
      <alignment horizontal="center" vertical="center" wrapText="1"/>
    </xf>
    <xf numFmtId="7" fontId="13" fillId="3" borderId="10" xfId="1" applyNumberFormat="1" applyFont="1" applyFill="1" applyBorder="1" applyAlignment="1">
      <alignment horizontal="center" vertical="center" wrapText="1"/>
    </xf>
    <xf numFmtId="7" fontId="16" fillId="3" borderId="7" xfId="1" applyNumberFormat="1" applyFont="1" applyFill="1" applyBorder="1" applyAlignment="1">
      <alignment horizontal="center" vertical="center" wrapText="1"/>
    </xf>
    <xf numFmtId="7" fontId="16" fillId="3" borderId="8" xfId="1" applyNumberFormat="1" applyFont="1" applyFill="1" applyBorder="1" applyAlignment="1">
      <alignment horizontal="center" vertical="center" wrapText="1"/>
    </xf>
    <xf numFmtId="7" fontId="16" fillId="3" borderId="11" xfId="1" applyNumberFormat="1" applyFont="1" applyFill="1" applyBorder="1" applyAlignment="1">
      <alignment horizontal="center" vertical="center" wrapText="1"/>
    </xf>
    <xf numFmtId="7" fontId="16" fillId="3" borderId="12" xfId="1" applyNumberFormat="1" applyFont="1" applyFill="1" applyBorder="1" applyAlignment="1">
      <alignment horizontal="center" vertical="center" wrapText="1"/>
    </xf>
    <xf numFmtId="7" fontId="16" fillId="3" borderId="9" xfId="1" applyNumberFormat="1" applyFont="1" applyFill="1" applyBorder="1" applyAlignment="1">
      <alignment horizontal="center" vertical="center" wrapText="1"/>
    </xf>
    <xf numFmtId="7" fontId="16" fillId="3" borderId="10" xfId="1" applyNumberFormat="1" applyFont="1" applyFill="1" applyBorder="1" applyAlignment="1">
      <alignment horizontal="center" vertical="center" wrapText="1"/>
    </xf>
    <xf numFmtId="15" fontId="8" fillId="5" borderId="1" xfId="0" applyNumberFormat="1" applyFont="1" applyFill="1" applyBorder="1" applyAlignment="1">
      <alignment horizontal="center"/>
    </xf>
    <xf numFmtId="49" fontId="8" fillId="5" borderId="2" xfId="0" applyNumberFormat="1" applyFont="1" applyFill="1" applyBorder="1" applyAlignment="1">
      <alignment horizontal="center"/>
    </xf>
    <xf numFmtId="49" fontId="8" fillId="5" borderId="2" xfId="0" applyNumberFormat="1" applyFont="1" applyFill="1" applyBorder="1"/>
    <xf numFmtId="15" fontId="8" fillId="3" borderId="1" xfId="0" applyNumberFormat="1" applyFont="1" applyFill="1" applyBorder="1" applyAlignment="1">
      <alignment horizontal="center"/>
    </xf>
    <xf numFmtId="49" fontId="8" fillId="3" borderId="2" xfId="0" applyNumberFormat="1" applyFont="1" applyFill="1" applyBorder="1" applyAlignment="1">
      <alignment horizontal="center"/>
    </xf>
    <xf numFmtId="49" fontId="8" fillId="3" borderId="2" xfId="0" applyNumberFormat="1" applyFont="1" applyFill="1" applyBorder="1"/>
    <xf numFmtId="0" fontId="8" fillId="5" borderId="14" xfId="0" applyFont="1" applyFill="1" applyBorder="1" applyAlignment="1">
      <alignment horizontal="center"/>
    </xf>
    <xf numFmtId="49" fontId="8" fillId="3" borderId="14" xfId="0" applyNumberFormat="1" applyFont="1" applyFill="1" applyBorder="1" applyAlignment="1">
      <alignment horizontal="center"/>
    </xf>
    <xf numFmtId="44" fontId="8" fillId="5" borderId="2" xfId="1" applyFont="1" applyFill="1" applyBorder="1"/>
    <xf numFmtId="44" fontId="8" fillId="3" borderId="2" xfId="1" applyFont="1" applyFill="1" applyBorder="1"/>
    <xf numFmtId="0" fontId="8" fillId="0" borderId="7" xfId="0" applyFont="1" applyBorder="1" applyAlignment="1">
      <alignment horizontal="right" vertical="center"/>
    </xf>
    <xf numFmtId="44" fontId="8" fillId="0" borderId="8" xfId="1" applyFont="1" applyBorder="1" applyAlignment="1">
      <alignment horizontal="center" vertical="center"/>
    </xf>
    <xf numFmtId="0" fontId="8" fillId="0" borderId="9" xfId="0" applyFont="1" applyBorder="1" applyAlignment="1">
      <alignment horizontal="right" vertical="center"/>
    </xf>
    <xf numFmtId="44" fontId="8" fillId="0" borderId="10" xfId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40"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theme="4" tint="0.79998168889431442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00FF"/>
      <color rgb="FF33CC33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824278</xdr:colOff>
      <xdr:row>3238</xdr:row>
      <xdr:rowOff>300401</xdr:rowOff>
    </xdr:from>
    <xdr:to>
      <xdr:col>6</xdr:col>
      <xdr:colOff>534864</xdr:colOff>
      <xdr:row>3242</xdr:row>
      <xdr:rowOff>113565</xdr:rowOff>
    </xdr:to>
    <xdr:sp macro="" textlink="">
      <xdr:nvSpPr>
        <xdr:cNvPr id="2" name="Cerrar llave 1"/>
        <xdr:cNvSpPr/>
      </xdr:nvSpPr>
      <xdr:spPr>
        <a:xfrm rot="5400000">
          <a:off x="7030181" y="629111594"/>
          <a:ext cx="794972" cy="277324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990600</xdr:colOff>
      <xdr:row>3172</xdr:row>
      <xdr:rowOff>66675</xdr:rowOff>
    </xdr:from>
    <xdr:to>
      <xdr:col>6</xdr:col>
      <xdr:colOff>820615</xdr:colOff>
      <xdr:row>3176</xdr:row>
      <xdr:rowOff>61547</xdr:rowOff>
    </xdr:to>
    <xdr:sp macro="" textlink="">
      <xdr:nvSpPr>
        <xdr:cNvPr id="2" name="Cerrar llave 1"/>
        <xdr:cNvSpPr/>
      </xdr:nvSpPr>
      <xdr:spPr>
        <a:xfrm rot="5400000">
          <a:off x="7847134" y="646329866"/>
          <a:ext cx="794972" cy="363049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876300</xdr:colOff>
      <xdr:row>3446</xdr:row>
      <xdr:rowOff>0</xdr:rowOff>
    </xdr:from>
    <xdr:to>
      <xdr:col>6</xdr:col>
      <xdr:colOff>626299</xdr:colOff>
      <xdr:row>3450</xdr:row>
      <xdr:rowOff>71703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0" y="700363725"/>
          <a:ext cx="3645724" cy="87180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1:H3239" totalsRowShown="0" headerRowDxfId="39" dataDxfId="38">
  <autoFilter ref="A1:H3239"/>
  <tableColumns count="8">
    <tableColumn id="1" name="Fecha" dataDxfId="37"/>
    <tableColumn id="2" name="Folio-Serie" dataDxfId="36"/>
    <tableColumn id="4" name="Nombre-Cliente" dataDxfId="35"/>
    <tableColumn id="6" name="Importe" dataDxfId="34" dataCellStyle="Moneda"/>
    <tableColumn id="7" name="Fecha-Pago" dataDxfId="33"/>
    <tableColumn id="8" name="Pagado" dataDxfId="32" dataCellStyle="Moneda"/>
    <tableColumn id="9" name="Saldo" dataDxfId="31" dataCellStyle="Moneda">
      <calculatedColumnFormula>Tabla1[[#This Row],[Importe]]-Tabla1[[#This Row],[Pagado]]</calculatedColumnFormula>
    </tableColumn>
    <tableColumn id="10" name="Estado" dataDxfId="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1:I3172" totalsRowCount="1" headerRowDxfId="29" dataDxfId="28">
  <autoFilter ref="A1:I3171"/>
  <tableColumns count="9">
    <tableColumn id="1" name="Fecha" dataDxfId="27" totalsRowDxfId="26"/>
    <tableColumn id="2" name="Folio-Serie" dataDxfId="25" totalsRowDxfId="24"/>
    <tableColumn id="4" name="Nombre-Cliente" dataDxfId="23" totalsRowDxfId="22"/>
    <tableColumn id="6" name="Importe" totalsRowFunction="sum" dataDxfId="21" totalsRowDxfId="20" dataCellStyle="Moneda"/>
    <tableColumn id="7" name="Fecha-Pago" dataDxfId="19" totalsRowDxfId="18"/>
    <tableColumn id="8" name="Pagado" totalsRowFunction="sum" dataDxfId="17" totalsRowDxfId="16" dataCellStyle="Moneda"/>
    <tableColumn id="9" name="Saldo" totalsRowFunction="sum" dataDxfId="15" totalsRowDxfId="14" dataCellStyle="Moneda">
      <calculatedColumnFormula>Tabla13[[#This Row],[Importe]]-Tabla13[[#This Row],[Pagado]]</calculatedColumnFormula>
    </tableColumn>
    <tableColumn id="10" name="Estado" dataDxfId="13" totalsRowDxfId="12"/>
    <tableColumn id="3" name="Columna1" dataDxfId="11" totalsRow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14" displayName="Tabla14" ref="A1:H3444" totalsRowShown="0" headerRowDxfId="9" dataDxfId="8">
  <autoFilter ref="A1:H3444"/>
  <tableColumns count="8">
    <tableColumn id="1" name="Fecha" dataDxfId="7"/>
    <tableColumn id="2" name="Folio-Serie" dataDxfId="6"/>
    <tableColumn id="4" name="Nombre-Cliente" dataDxfId="5"/>
    <tableColumn id="6" name="Importe" dataDxfId="4" dataCellStyle="Moneda"/>
    <tableColumn id="7" name="Fecha-Pago" dataDxfId="3"/>
    <tableColumn id="8" name="Pagado" dataDxfId="2" dataCellStyle="Moneda"/>
    <tableColumn id="9" name="Saldo" dataDxfId="1" dataCellStyle="Moneda">
      <calculatedColumnFormula>Tabla14[[#This Row],[Importe]]-Tabla14[[#This Row],[Pagado]]</calculatedColumnFormula>
    </tableColumn>
    <tableColumn id="10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K3246"/>
  <sheetViews>
    <sheetView zoomScale="130" zoomScaleNormal="130" workbookViewId="0">
      <pane xSplit="2" ySplit="1" topLeftCell="D1380" activePane="bottomRight" state="frozen"/>
      <selection pane="topRight" activeCell="C1" sqref="C1"/>
      <selection pane="bottomLeft" activeCell="A2" sqref="A2"/>
      <selection pane="bottomRight" activeCell="F1393" sqref="F1393"/>
    </sheetView>
  </sheetViews>
  <sheetFormatPr baseColWidth="10" defaultRowHeight="15" x14ac:dyDescent="0.25"/>
  <cols>
    <col min="1" max="1" width="15.140625" style="1" customWidth="1"/>
    <col min="2" max="2" width="13" style="2" bestFit="1" customWidth="1"/>
    <col min="3" max="3" width="50.140625" style="3" bestFit="1" customWidth="1"/>
    <col min="4" max="4" width="16" style="4" customWidth="1"/>
    <col min="5" max="5" width="13.42578125" style="5" bestFit="1" customWidth="1"/>
    <col min="6" max="6" width="16.42578125" style="4" customWidth="1"/>
    <col min="7" max="7" width="22" style="6" customWidth="1"/>
    <col min="8" max="8" width="11.7109375" style="3" bestFit="1" customWidth="1"/>
    <col min="9" max="16384" width="11.42578125" style="3"/>
  </cols>
  <sheetData>
    <row r="1" spans="1:8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6" t="s">
        <v>6</v>
      </c>
      <c r="H1" s="3" t="s">
        <v>7</v>
      </c>
    </row>
    <row r="2" spans="1:8" x14ac:dyDescent="0.25">
      <c r="A2" s="7">
        <v>44563</v>
      </c>
      <c r="B2" s="8" t="s">
        <v>8</v>
      </c>
      <c r="C2" s="9" t="s">
        <v>9</v>
      </c>
      <c r="D2" s="10">
        <v>4925.6000000000004</v>
      </c>
      <c r="E2" s="11">
        <v>44563</v>
      </c>
      <c r="F2" s="10">
        <v>4925.6000000000004</v>
      </c>
      <c r="G2" s="12">
        <f>Tabla1[[#This Row],[Importe]]-Tabla1[[#This Row],[Pagado]]</f>
        <v>0</v>
      </c>
      <c r="H2" s="9" t="s">
        <v>10</v>
      </c>
    </row>
    <row r="3" spans="1:8" x14ac:dyDescent="0.25">
      <c r="A3" s="7">
        <v>44563</v>
      </c>
      <c r="B3" s="8" t="s">
        <v>11</v>
      </c>
      <c r="C3" s="9" t="s">
        <v>12</v>
      </c>
      <c r="D3" s="10">
        <v>55031.65</v>
      </c>
      <c r="E3" s="11">
        <v>44564</v>
      </c>
      <c r="F3" s="10">
        <v>55031.65</v>
      </c>
      <c r="G3" s="12">
        <f>Tabla1[[#This Row],[Importe]]-Tabla1[[#This Row],[Pagado]]</f>
        <v>0</v>
      </c>
      <c r="H3" s="9" t="s">
        <v>10</v>
      </c>
    </row>
    <row r="4" spans="1:8" x14ac:dyDescent="0.25">
      <c r="A4" s="7">
        <v>44563</v>
      </c>
      <c r="B4" s="8" t="s">
        <v>13</v>
      </c>
      <c r="C4" s="9" t="s">
        <v>14</v>
      </c>
      <c r="D4" s="10">
        <v>22050</v>
      </c>
      <c r="E4" s="11">
        <v>44563</v>
      </c>
      <c r="F4" s="10">
        <v>22050</v>
      </c>
      <c r="G4" s="12">
        <f>Tabla1[[#This Row],[Importe]]-Tabla1[[#This Row],[Pagado]]</f>
        <v>0</v>
      </c>
      <c r="H4" s="9" t="s">
        <v>10</v>
      </c>
    </row>
    <row r="5" spans="1:8" x14ac:dyDescent="0.25">
      <c r="A5" s="7">
        <v>44563</v>
      </c>
      <c r="B5" s="8" t="s">
        <v>15</v>
      </c>
      <c r="C5" s="9" t="s">
        <v>16</v>
      </c>
      <c r="D5" s="10">
        <v>9650.7999999999993</v>
      </c>
      <c r="E5" s="11">
        <v>44563</v>
      </c>
      <c r="F5" s="10">
        <v>9650.7999999999993</v>
      </c>
      <c r="G5" s="12">
        <f>Tabla1[[#This Row],[Importe]]-Tabla1[[#This Row],[Pagado]]</f>
        <v>0</v>
      </c>
      <c r="H5" s="9" t="s">
        <v>10</v>
      </c>
    </row>
    <row r="6" spans="1:8" x14ac:dyDescent="0.25">
      <c r="A6" s="7">
        <v>44563</v>
      </c>
      <c r="B6" s="8" t="s">
        <v>17</v>
      </c>
      <c r="C6" s="9" t="s">
        <v>18</v>
      </c>
      <c r="D6" s="10">
        <v>1410.1</v>
      </c>
      <c r="E6" s="11">
        <v>44563</v>
      </c>
      <c r="F6" s="10">
        <v>1410.1</v>
      </c>
      <c r="G6" s="12">
        <f>Tabla1[[#This Row],[Importe]]-Tabla1[[#This Row],[Pagado]]</f>
        <v>0</v>
      </c>
      <c r="H6" s="9" t="s">
        <v>10</v>
      </c>
    </row>
    <row r="7" spans="1:8" x14ac:dyDescent="0.25">
      <c r="A7" s="7">
        <v>44563</v>
      </c>
      <c r="B7" s="8" t="s">
        <v>19</v>
      </c>
      <c r="C7" s="9" t="s">
        <v>20</v>
      </c>
      <c r="D7" s="10">
        <v>7246.2</v>
      </c>
      <c r="E7" s="11">
        <v>44563</v>
      </c>
      <c r="F7" s="10">
        <v>7246.2</v>
      </c>
      <c r="G7" s="12">
        <f>Tabla1[[#This Row],[Importe]]-Tabla1[[#This Row],[Pagado]]</f>
        <v>0</v>
      </c>
      <c r="H7" s="9" t="s">
        <v>10</v>
      </c>
    </row>
    <row r="8" spans="1:8" x14ac:dyDescent="0.25">
      <c r="A8" s="7">
        <v>44563</v>
      </c>
      <c r="B8" s="8" t="s">
        <v>21</v>
      </c>
      <c r="C8" s="9" t="s">
        <v>22</v>
      </c>
      <c r="D8" s="10">
        <v>34709.300000000003</v>
      </c>
      <c r="E8" s="11">
        <v>44563</v>
      </c>
      <c r="F8" s="10">
        <v>34709.300000000003</v>
      </c>
      <c r="G8" s="12">
        <f>Tabla1[[#This Row],[Importe]]-Tabla1[[#This Row],[Pagado]]</f>
        <v>0</v>
      </c>
      <c r="H8" s="9" t="s">
        <v>10</v>
      </c>
    </row>
    <row r="9" spans="1:8" x14ac:dyDescent="0.25">
      <c r="A9" s="7">
        <v>44563</v>
      </c>
      <c r="B9" s="8" t="s">
        <v>23</v>
      </c>
      <c r="C9" s="9" t="s">
        <v>24</v>
      </c>
      <c r="D9" s="10">
        <v>5089.2</v>
      </c>
      <c r="E9" s="11">
        <v>44563</v>
      </c>
      <c r="F9" s="10">
        <v>5089.2</v>
      </c>
      <c r="G9" s="12">
        <f>Tabla1[[#This Row],[Importe]]-Tabla1[[#This Row],[Pagado]]</f>
        <v>0</v>
      </c>
      <c r="H9" s="9" t="s">
        <v>10</v>
      </c>
    </row>
    <row r="10" spans="1:8" x14ac:dyDescent="0.25">
      <c r="A10" s="7">
        <v>44563</v>
      </c>
      <c r="B10" s="8" t="s">
        <v>25</v>
      </c>
      <c r="C10" s="9" t="s">
        <v>12</v>
      </c>
      <c r="D10" s="10">
        <v>690</v>
      </c>
      <c r="E10" s="11">
        <v>44564</v>
      </c>
      <c r="F10" s="10">
        <v>690</v>
      </c>
      <c r="G10" s="12">
        <f>Tabla1[[#This Row],[Importe]]-Tabla1[[#This Row],[Pagado]]</f>
        <v>0</v>
      </c>
      <c r="H10" s="9" t="s">
        <v>10</v>
      </c>
    </row>
    <row r="11" spans="1:8" x14ac:dyDescent="0.25">
      <c r="A11" s="7">
        <v>44563</v>
      </c>
      <c r="B11" s="8" t="s">
        <v>26</v>
      </c>
      <c r="C11" s="9" t="s">
        <v>27</v>
      </c>
      <c r="D11" s="10">
        <v>4558.2</v>
      </c>
      <c r="E11" s="11">
        <v>44563</v>
      </c>
      <c r="F11" s="10">
        <v>4558.2</v>
      </c>
      <c r="G11" s="12">
        <f>Tabla1[[#This Row],[Importe]]-Tabla1[[#This Row],[Pagado]]</f>
        <v>0</v>
      </c>
      <c r="H11" s="9" t="s">
        <v>10</v>
      </c>
    </row>
    <row r="12" spans="1:8" x14ac:dyDescent="0.25">
      <c r="A12" s="7">
        <v>44563</v>
      </c>
      <c r="B12" s="8" t="s">
        <v>28</v>
      </c>
      <c r="C12" s="9" t="s">
        <v>29</v>
      </c>
      <c r="D12" s="10">
        <v>8713.6</v>
      </c>
      <c r="E12" s="11">
        <v>44563</v>
      </c>
      <c r="F12" s="10">
        <v>8713.6</v>
      </c>
      <c r="G12" s="12">
        <f>Tabla1[[#This Row],[Importe]]-Tabla1[[#This Row],[Pagado]]</f>
        <v>0</v>
      </c>
      <c r="H12" s="9" t="s">
        <v>10</v>
      </c>
    </row>
    <row r="13" spans="1:8" x14ac:dyDescent="0.25">
      <c r="A13" s="7">
        <v>44563</v>
      </c>
      <c r="B13" s="8" t="s">
        <v>30</v>
      </c>
      <c r="C13" s="9" t="s">
        <v>31</v>
      </c>
      <c r="D13" s="10">
        <v>1094.5999999999999</v>
      </c>
      <c r="E13" s="11">
        <v>44563</v>
      </c>
      <c r="F13" s="10">
        <v>1094.5999999999999</v>
      </c>
      <c r="G13" s="12">
        <f>Tabla1[[#This Row],[Importe]]-Tabla1[[#This Row],[Pagado]]</f>
        <v>0</v>
      </c>
      <c r="H13" s="9" t="s">
        <v>10</v>
      </c>
    </row>
    <row r="14" spans="1:8" x14ac:dyDescent="0.25">
      <c r="A14" s="7">
        <v>44563</v>
      </c>
      <c r="B14" s="8" t="s">
        <v>32</v>
      </c>
      <c r="C14" s="9" t="s">
        <v>33</v>
      </c>
      <c r="D14" s="10">
        <v>20639.599999999999</v>
      </c>
      <c r="E14" s="11">
        <v>44563</v>
      </c>
      <c r="F14" s="10">
        <v>20639.599999999999</v>
      </c>
      <c r="G14" s="12">
        <f>Tabla1[[#This Row],[Importe]]-Tabla1[[#This Row],[Pagado]]</f>
        <v>0</v>
      </c>
      <c r="H14" s="9" t="s">
        <v>10</v>
      </c>
    </row>
    <row r="15" spans="1:8" x14ac:dyDescent="0.25">
      <c r="A15" s="7">
        <v>44563</v>
      </c>
      <c r="B15" s="8" t="s">
        <v>34</v>
      </c>
      <c r="C15" s="9" t="s">
        <v>35</v>
      </c>
      <c r="D15" s="10">
        <v>616.5</v>
      </c>
      <c r="E15" s="11">
        <v>44563</v>
      </c>
      <c r="F15" s="10">
        <v>616.5</v>
      </c>
      <c r="G15" s="12">
        <f>Tabla1[[#This Row],[Importe]]-Tabla1[[#This Row],[Pagado]]</f>
        <v>0</v>
      </c>
      <c r="H15" s="9" t="s">
        <v>10</v>
      </c>
    </row>
    <row r="16" spans="1:8" x14ac:dyDescent="0.25">
      <c r="A16" s="7">
        <v>44563</v>
      </c>
      <c r="B16" s="8" t="s">
        <v>36</v>
      </c>
      <c r="C16" s="9" t="s">
        <v>37</v>
      </c>
      <c r="D16" s="10">
        <v>3429</v>
      </c>
      <c r="E16" s="11">
        <v>44563</v>
      </c>
      <c r="F16" s="10">
        <v>3429</v>
      </c>
      <c r="G16" s="12">
        <f>Tabla1[[#This Row],[Importe]]-Tabla1[[#This Row],[Pagado]]</f>
        <v>0</v>
      </c>
      <c r="H16" s="9" t="s">
        <v>10</v>
      </c>
    </row>
    <row r="17" spans="1:8" ht="30" x14ac:dyDescent="0.25">
      <c r="A17" s="7">
        <v>44563</v>
      </c>
      <c r="B17" s="8" t="s">
        <v>38</v>
      </c>
      <c r="C17" s="9" t="s">
        <v>39</v>
      </c>
      <c r="D17" s="10">
        <v>16035</v>
      </c>
      <c r="E17" s="11" t="s">
        <v>40</v>
      </c>
      <c r="F17" s="10">
        <f>8500+7535</f>
        <v>16035</v>
      </c>
      <c r="G17" s="12">
        <f>Tabla1[[#This Row],[Importe]]-Tabla1[[#This Row],[Pagado]]</f>
        <v>0</v>
      </c>
      <c r="H17" s="9" t="s">
        <v>10</v>
      </c>
    </row>
    <row r="18" spans="1:8" x14ac:dyDescent="0.25">
      <c r="A18" s="7">
        <v>44563</v>
      </c>
      <c r="B18" s="8" t="s">
        <v>41</v>
      </c>
      <c r="C18" s="9" t="s">
        <v>31</v>
      </c>
      <c r="D18" s="10">
        <v>1040</v>
      </c>
      <c r="E18" s="11">
        <v>44563</v>
      </c>
      <c r="F18" s="10">
        <v>1040</v>
      </c>
      <c r="G18" s="12">
        <f>Tabla1[[#This Row],[Importe]]-Tabla1[[#This Row],[Pagado]]</f>
        <v>0</v>
      </c>
      <c r="H18" s="9" t="s">
        <v>10</v>
      </c>
    </row>
    <row r="19" spans="1:8" x14ac:dyDescent="0.25">
      <c r="A19" s="7">
        <v>44563</v>
      </c>
      <c r="B19" s="8" t="s">
        <v>42</v>
      </c>
      <c r="C19" s="9" t="s">
        <v>43</v>
      </c>
      <c r="D19" s="10">
        <v>8424</v>
      </c>
      <c r="E19" s="11">
        <v>44563</v>
      </c>
      <c r="F19" s="10">
        <v>8424</v>
      </c>
      <c r="G19" s="12">
        <f>Tabla1[[#This Row],[Importe]]-Tabla1[[#This Row],[Pagado]]</f>
        <v>0</v>
      </c>
      <c r="H19" s="9" t="s">
        <v>10</v>
      </c>
    </row>
    <row r="20" spans="1:8" x14ac:dyDescent="0.25">
      <c r="A20" s="7">
        <v>44563</v>
      </c>
      <c r="B20" s="8" t="s">
        <v>44</v>
      </c>
      <c r="C20" s="9" t="s">
        <v>45</v>
      </c>
      <c r="D20" s="10">
        <v>8759.4</v>
      </c>
      <c r="E20" s="11">
        <v>44563</v>
      </c>
      <c r="F20" s="10">
        <v>8759.4</v>
      </c>
      <c r="G20" s="12">
        <f>Tabla1[[#This Row],[Importe]]-Tabla1[[#This Row],[Pagado]]</f>
        <v>0</v>
      </c>
      <c r="H20" s="9" t="s">
        <v>10</v>
      </c>
    </row>
    <row r="21" spans="1:8" x14ac:dyDescent="0.25">
      <c r="A21" s="7">
        <v>44563</v>
      </c>
      <c r="B21" s="8" t="s">
        <v>46</v>
      </c>
      <c r="C21" s="9" t="s">
        <v>47</v>
      </c>
      <c r="D21" s="10">
        <v>44499.28</v>
      </c>
      <c r="E21" s="11">
        <v>44563</v>
      </c>
      <c r="F21" s="10">
        <v>44499.28</v>
      </c>
      <c r="G21" s="12">
        <f>Tabla1[[#This Row],[Importe]]-Tabla1[[#This Row],[Pagado]]</f>
        <v>0</v>
      </c>
      <c r="H21" s="9" t="s">
        <v>10</v>
      </c>
    </row>
    <row r="22" spans="1:8" x14ac:dyDescent="0.25">
      <c r="A22" s="7">
        <v>44563</v>
      </c>
      <c r="B22" s="8" t="s">
        <v>48</v>
      </c>
      <c r="C22" s="9" t="s">
        <v>49</v>
      </c>
      <c r="D22" s="10">
        <v>4816.8</v>
      </c>
      <c r="E22" s="11">
        <v>44563</v>
      </c>
      <c r="F22" s="10">
        <v>4816.8</v>
      </c>
      <c r="G22" s="12">
        <f>Tabla1[[#This Row],[Importe]]-Tabla1[[#This Row],[Pagado]]</f>
        <v>0</v>
      </c>
      <c r="H22" s="9" t="s">
        <v>10</v>
      </c>
    </row>
    <row r="23" spans="1:8" x14ac:dyDescent="0.25">
      <c r="A23" s="7">
        <v>44563</v>
      </c>
      <c r="B23" s="8" t="s">
        <v>50</v>
      </c>
      <c r="C23" s="9" t="s">
        <v>51</v>
      </c>
      <c r="D23" s="10">
        <v>3051.4</v>
      </c>
      <c r="E23" s="11">
        <v>44563</v>
      </c>
      <c r="F23" s="10">
        <v>3051.4</v>
      </c>
      <c r="G23" s="12">
        <f>Tabla1[[#This Row],[Importe]]-Tabla1[[#This Row],[Pagado]]</f>
        <v>0</v>
      </c>
      <c r="H23" s="9" t="s">
        <v>10</v>
      </c>
    </row>
    <row r="24" spans="1:8" x14ac:dyDescent="0.25">
      <c r="A24" s="7">
        <v>44563</v>
      </c>
      <c r="B24" s="8" t="s">
        <v>52</v>
      </c>
      <c r="C24" s="9" t="s">
        <v>53</v>
      </c>
      <c r="D24" s="10">
        <v>1902.4</v>
      </c>
      <c r="E24" s="11">
        <v>44563</v>
      </c>
      <c r="F24" s="10">
        <v>1902.4</v>
      </c>
      <c r="G24" s="12">
        <f>Tabla1[[#This Row],[Importe]]-Tabla1[[#This Row],[Pagado]]</f>
        <v>0</v>
      </c>
      <c r="H24" s="9" t="s">
        <v>10</v>
      </c>
    </row>
    <row r="25" spans="1:8" x14ac:dyDescent="0.25">
      <c r="A25" s="7">
        <v>44563</v>
      </c>
      <c r="B25" s="8" t="s">
        <v>54</v>
      </c>
      <c r="C25" s="9" t="s">
        <v>22</v>
      </c>
      <c r="D25" s="10">
        <v>17145.599999999999</v>
      </c>
      <c r="E25" s="11">
        <v>44564</v>
      </c>
      <c r="F25" s="10">
        <v>17145.599999999999</v>
      </c>
      <c r="G25" s="12">
        <f>Tabla1[[#This Row],[Importe]]-Tabla1[[#This Row],[Pagado]]</f>
        <v>0</v>
      </c>
      <c r="H25" s="9" t="s">
        <v>10</v>
      </c>
    </row>
    <row r="26" spans="1:8" x14ac:dyDescent="0.25">
      <c r="A26" s="7">
        <v>44563</v>
      </c>
      <c r="B26" s="8" t="s">
        <v>55</v>
      </c>
      <c r="C26" s="9" t="s">
        <v>56</v>
      </c>
      <c r="D26" s="10">
        <v>1475.6</v>
      </c>
      <c r="E26" s="11">
        <v>44563</v>
      </c>
      <c r="F26" s="10">
        <v>1475.6</v>
      </c>
      <c r="G26" s="12">
        <f>Tabla1[[#This Row],[Importe]]-Tabla1[[#This Row],[Pagado]]</f>
        <v>0</v>
      </c>
      <c r="H26" s="9" t="s">
        <v>10</v>
      </c>
    </row>
    <row r="27" spans="1:8" x14ac:dyDescent="0.25">
      <c r="A27" s="7">
        <v>44563</v>
      </c>
      <c r="B27" s="8" t="s">
        <v>57</v>
      </c>
      <c r="C27" s="9" t="s">
        <v>58</v>
      </c>
      <c r="D27" s="10">
        <v>2340</v>
      </c>
      <c r="E27" s="11">
        <v>44563</v>
      </c>
      <c r="F27" s="10">
        <v>2340</v>
      </c>
      <c r="G27" s="12">
        <f>Tabla1[[#This Row],[Importe]]-Tabla1[[#This Row],[Pagado]]</f>
        <v>0</v>
      </c>
      <c r="H27" s="9" t="s">
        <v>10</v>
      </c>
    </row>
    <row r="28" spans="1:8" x14ac:dyDescent="0.25">
      <c r="A28" s="7">
        <v>44563</v>
      </c>
      <c r="B28" s="8" t="s">
        <v>59</v>
      </c>
      <c r="C28" s="9" t="s">
        <v>60</v>
      </c>
      <c r="D28" s="10">
        <v>5190.8999999999996</v>
      </c>
      <c r="E28" s="11">
        <v>44565</v>
      </c>
      <c r="F28" s="10">
        <v>5190.8999999999996</v>
      </c>
      <c r="G28" s="12">
        <f>Tabla1[[#This Row],[Importe]]-Tabla1[[#This Row],[Pagado]]</f>
        <v>0</v>
      </c>
      <c r="H28" s="9" t="s">
        <v>10</v>
      </c>
    </row>
    <row r="29" spans="1:8" x14ac:dyDescent="0.25">
      <c r="A29" s="7">
        <v>44563</v>
      </c>
      <c r="B29" s="8" t="s">
        <v>61</v>
      </c>
      <c r="C29" s="9" t="s">
        <v>62</v>
      </c>
      <c r="D29" s="10">
        <v>1875</v>
      </c>
      <c r="E29" s="11">
        <v>44563</v>
      </c>
      <c r="F29" s="10">
        <v>1875</v>
      </c>
      <c r="G29" s="12">
        <f>Tabla1[[#This Row],[Importe]]-Tabla1[[#This Row],[Pagado]]</f>
        <v>0</v>
      </c>
      <c r="H29" s="9" t="s">
        <v>10</v>
      </c>
    </row>
    <row r="30" spans="1:8" x14ac:dyDescent="0.25">
      <c r="A30" s="7">
        <v>44563</v>
      </c>
      <c r="B30" s="8" t="s">
        <v>63</v>
      </c>
      <c r="C30" s="9" t="s">
        <v>64</v>
      </c>
      <c r="D30" s="10">
        <v>4180</v>
      </c>
      <c r="E30" s="11">
        <v>44565</v>
      </c>
      <c r="F30" s="10">
        <v>4180</v>
      </c>
      <c r="G30" s="12">
        <f>Tabla1[[#This Row],[Importe]]-Tabla1[[#This Row],[Pagado]]</f>
        <v>0</v>
      </c>
      <c r="H30" s="9" t="s">
        <v>10</v>
      </c>
    </row>
    <row r="31" spans="1:8" x14ac:dyDescent="0.25">
      <c r="A31" s="7">
        <v>44563</v>
      </c>
      <c r="B31" s="8" t="s">
        <v>65</v>
      </c>
      <c r="C31" s="9" t="s">
        <v>31</v>
      </c>
      <c r="D31" s="10">
        <v>1083.8</v>
      </c>
      <c r="E31" s="11">
        <v>44563</v>
      </c>
      <c r="F31" s="10">
        <v>1083.8</v>
      </c>
      <c r="G31" s="12">
        <f>Tabla1[[#This Row],[Importe]]-Tabla1[[#This Row],[Pagado]]</f>
        <v>0</v>
      </c>
      <c r="H31" s="9" t="s">
        <v>10</v>
      </c>
    </row>
    <row r="32" spans="1:8" x14ac:dyDescent="0.25">
      <c r="A32" s="7">
        <v>44563</v>
      </c>
      <c r="B32" s="8" t="s">
        <v>66</v>
      </c>
      <c r="C32" s="9" t="s">
        <v>67</v>
      </c>
      <c r="D32" s="10">
        <v>3917.6</v>
      </c>
      <c r="E32" s="11">
        <v>44563</v>
      </c>
      <c r="F32" s="10">
        <v>3917.6</v>
      </c>
      <c r="G32" s="12">
        <f>Tabla1[[#This Row],[Importe]]-Tabla1[[#This Row],[Pagado]]</f>
        <v>0</v>
      </c>
      <c r="H32" s="9" t="s">
        <v>10</v>
      </c>
    </row>
    <row r="33" spans="1:8" x14ac:dyDescent="0.25">
      <c r="A33" s="7">
        <v>44563</v>
      </c>
      <c r="B33" s="8" t="s">
        <v>68</v>
      </c>
      <c r="C33" s="9" t="s">
        <v>69</v>
      </c>
      <c r="D33" s="10">
        <v>2884</v>
      </c>
      <c r="E33" s="11">
        <v>44563</v>
      </c>
      <c r="F33" s="10">
        <v>2884</v>
      </c>
      <c r="G33" s="12">
        <f>Tabla1[[#This Row],[Importe]]-Tabla1[[#This Row],[Pagado]]</f>
        <v>0</v>
      </c>
      <c r="H33" s="9" t="s">
        <v>10</v>
      </c>
    </row>
    <row r="34" spans="1:8" x14ac:dyDescent="0.25">
      <c r="A34" s="7">
        <v>44563</v>
      </c>
      <c r="B34" s="8" t="s">
        <v>70</v>
      </c>
      <c r="C34" s="9" t="s">
        <v>71</v>
      </c>
      <c r="D34" s="10">
        <v>1399.5</v>
      </c>
      <c r="E34" s="11">
        <v>44563</v>
      </c>
      <c r="F34" s="10">
        <v>1399.5</v>
      </c>
      <c r="G34" s="12">
        <f>Tabla1[[#This Row],[Importe]]-Tabla1[[#This Row],[Pagado]]</f>
        <v>0</v>
      </c>
      <c r="H34" s="9" t="s">
        <v>10</v>
      </c>
    </row>
    <row r="35" spans="1:8" x14ac:dyDescent="0.25">
      <c r="A35" s="7">
        <v>44563</v>
      </c>
      <c r="B35" s="8" t="s">
        <v>72</v>
      </c>
      <c r="C35" s="9" t="s">
        <v>16</v>
      </c>
      <c r="D35" s="10">
        <v>2661</v>
      </c>
      <c r="E35" s="11">
        <v>44563</v>
      </c>
      <c r="F35" s="10">
        <v>2661</v>
      </c>
      <c r="G35" s="12">
        <f>Tabla1[[#This Row],[Importe]]-Tabla1[[#This Row],[Pagado]]</f>
        <v>0</v>
      </c>
      <c r="H35" s="9" t="s">
        <v>10</v>
      </c>
    </row>
    <row r="36" spans="1:8" x14ac:dyDescent="0.25">
      <c r="A36" s="7">
        <v>44563</v>
      </c>
      <c r="B36" s="8" t="s">
        <v>73</v>
      </c>
      <c r="C36" s="9" t="s">
        <v>16</v>
      </c>
      <c r="D36" s="10">
        <v>585</v>
      </c>
      <c r="E36" s="11">
        <v>44563</v>
      </c>
      <c r="F36" s="10">
        <v>585</v>
      </c>
      <c r="G36" s="12">
        <f>Tabla1[[#This Row],[Importe]]-Tabla1[[#This Row],[Pagado]]</f>
        <v>0</v>
      </c>
      <c r="H36" s="9" t="s">
        <v>10</v>
      </c>
    </row>
    <row r="37" spans="1:8" x14ac:dyDescent="0.25">
      <c r="A37" s="7">
        <v>44563</v>
      </c>
      <c r="B37" s="8" t="s">
        <v>74</v>
      </c>
      <c r="C37" s="9" t="s">
        <v>75</v>
      </c>
      <c r="D37" s="10">
        <v>8517.6</v>
      </c>
      <c r="E37" s="11">
        <v>44563</v>
      </c>
      <c r="F37" s="10">
        <v>8517.6</v>
      </c>
      <c r="G37" s="12">
        <f>Tabla1[[#This Row],[Importe]]-Tabla1[[#This Row],[Pagado]]</f>
        <v>0</v>
      </c>
      <c r="H37" s="9" t="s">
        <v>10</v>
      </c>
    </row>
    <row r="38" spans="1:8" x14ac:dyDescent="0.25">
      <c r="A38" s="7">
        <v>44563</v>
      </c>
      <c r="B38" s="8" t="s">
        <v>76</v>
      </c>
      <c r="C38" s="9" t="s">
        <v>31</v>
      </c>
      <c r="D38" s="10">
        <v>946.4</v>
      </c>
      <c r="E38" s="11">
        <v>44563</v>
      </c>
      <c r="F38" s="10">
        <v>946.4</v>
      </c>
      <c r="G38" s="12">
        <f>Tabla1[[#This Row],[Importe]]-Tabla1[[#This Row],[Pagado]]</f>
        <v>0</v>
      </c>
      <c r="H38" s="9" t="s">
        <v>10</v>
      </c>
    </row>
    <row r="39" spans="1:8" x14ac:dyDescent="0.25">
      <c r="A39" s="7">
        <v>44563</v>
      </c>
      <c r="B39" s="8" t="s">
        <v>77</v>
      </c>
      <c r="C39" s="9" t="s">
        <v>62</v>
      </c>
      <c r="D39" s="10">
        <v>7301.2</v>
      </c>
      <c r="E39" s="11">
        <v>44564</v>
      </c>
      <c r="F39" s="10">
        <v>7301.2</v>
      </c>
      <c r="G39" s="12">
        <f>Tabla1[[#This Row],[Importe]]-Tabla1[[#This Row],[Pagado]]</f>
        <v>0</v>
      </c>
      <c r="H39" s="9" t="s">
        <v>10</v>
      </c>
    </row>
    <row r="40" spans="1:8" x14ac:dyDescent="0.25">
      <c r="A40" s="7">
        <v>44564</v>
      </c>
      <c r="B40" s="8" t="s">
        <v>78</v>
      </c>
      <c r="C40" s="9" t="s">
        <v>79</v>
      </c>
      <c r="D40" s="10">
        <v>5896.8</v>
      </c>
      <c r="E40" s="11">
        <v>44564</v>
      </c>
      <c r="F40" s="10">
        <v>5896.8</v>
      </c>
      <c r="G40" s="12">
        <f>Tabla1[[#This Row],[Importe]]-Tabla1[[#This Row],[Pagado]]</f>
        <v>0</v>
      </c>
      <c r="H40" s="9" t="s">
        <v>10</v>
      </c>
    </row>
    <row r="41" spans="1:8" x14ac:dyDescent="0.25">
      <c r="A41" s="7">
        <v>44564</v>
      </c>
      <c r="B41" s="8" t="s">
        <v>80</v>
      </c>
      <c r="C41" s="9" t="s">
        <v>79</v>
      </c>
      <c r="D41" s="10">
        <v>9578.7999999999993</v>
      </c>
      <c r="E41" s="11">
        <v>44564</v>
      </c>
      <c r="F41" s="10">
        <v>9578.7999999999993</v>
      </c>
      <c r="G41" s="12">
        <f>Tabla1[[#This Row],[Importe]]-Tabla1[[#This Row],[Pagado]]</f>
        <v>0</v>
      </c>
      <c r="H41" s="9" t="s">
        <v>10</v>
      </c>
    </row>
    <row r="42" spans="1:8" x14ac:dyDescent="0.25">
      <c r="A42" s="7">
        <v>44564</v>
      </c>
      <c r="B42" s="8" t="s">
        <v>81</v>
      </c>
      <c r="C42" s="9" t="s">
        <v>12</v>
      </c>
      <c r="D42" s="10">
        <v>43423.45</v>
      </c>
      <c r="E42" s="11">
        <v>44565</v>
      </c>
      <c r="F42" s="10">
        <v>43423.45</v>
      </c>
      <c r="G42" s="12">
        <f>Tabla1[[#This Row],[Importe]]-Tabla1[[#This Row],[Pagado]]</f>
        <v>0</v>
      </c>
      <c r="H42" s="9" t="s">
        <v>10</v>
      </c>
    </row>
    <row r="43" spans="1:8" x14ac:dyDescent="0.25">
      <c r="A43" s="7">
        <v>44564</v>
      </c>
      <c r="B43" s="8" t="s">
        <v>82</v>
      </c>
      <c r="C43" s="9" t="s">
        <v>83</v>
      </c>
      <c r="D43" s="10">
        <v>9418.7999999999993</v>
      </c>
      <c r="E43" s="11">
        <v>44564</v>
      </c>
      <c r="F43" s="10">
        <v>9418.7999999999993</v>
      </c>
      <c r="G43" s="12">
        <f>Tabla1[[#This Row],[Importe]]-Tabla1[[#This Row],[Pagado]]</f>
        <v>0</v>
      </c>
      <c r="H43" s="9" t="s">
        <v>10</v>
      </c>
    </row>
    <row r="44" spans="1:8" x14ac:dyDescent="0.25">
      <c r="A44" s="7">
        <v>44564</v>
      </c>
      <c r="B44" s="8" t="s">
        <v>84</v>
      </c>
      <c r="C44" s="9" t="s">
        <v>85</v>
      </c>
      <c r="D44" s="10">
        <v>1741.6</v>
      </c>
      <c r="E44" s="11">
        <v>44564</v>
      </c>
      <c r="F44" s="10">
        <v>1741.6</v>
      </c>
      <c r="G44" s="12">
        <f>Tabla1[[#This Row],[Importe]]-Tabla1[[#This Row],[Pagado]]</f>
        <v>0</v>
      </c>
      <c r="H44" s="9" t="s">
        <v>10</v>
      </c>
    </row>
    <row r="45" spans="1:8" x14ac:dyDescent="0.25">
      <c r="A45" s="7">
        <v>44564</v>
      </c>
      <c r="B45" s="8" t="s">
        <v>86</v>
      </c>
      <c r="C45" s="9" t="s">
        <v>87</v>
      </c>
      <c r="D45" s="10">
        <v>2438.8000000000002</v>
      </c>
      <c r="E45" s="11">
        <v>44564</v>
      </c>
      <c r="F45" s="10">
        <v>2438.8000000000002</v>
      </c>
      <c r="G45" s="12">
        <f>Tabla1[[#This Row],[Importe]]-Tabla1[[#This Row],[Pagado]]</f>
        <v>0</v>
      </c>
      <c r="H45" s="9" t="s">
        <v>10</v>
      </c>
    </row>
    <row r="46" spans="1:8" x14ac:dyDescent="0.25">
      <c r="A46" s="7">
        <v>44564</v>
      </c>
      <c r="B46" s="8" t="s">
        <v>88</v>
      </c>
      <c r="C46" s="9" t="s">
        <v>89</v>
      </c>
      <c r="D46" s="10">
        <v>5674.5</v>
      </c>
      <c r="E46" s="11">
        <v>44565</v>
      </c>
      <c r="F46" s="10">
        <v>5674.5</v>
      </c>
      <c r="G46" s="12">
        <f>Tabla1[[#This Row],[Importe]]-Tabla1[[#This Row],[Pagado]]</f>
        <v>0</v>
      </c>
      <c r="H46" s="9" t="s">
        <v>10</v>
      </c>
    </row>
    <row r="47" spans="1:8" x14ac:dyDescent="0.25">
      <c r="A47" s="7">
        <v>44564</v>
      </c>
      <c r="B47" s="8" t="s">
        <v>90</v>
      </c>
      <c r="C47" s="9" t="s">
        <v>91</v>
      </c>
      <c r="D47" s="10">
        <v>4575.2</v>
      </c>
      <c r="E47" s="11">
        <v>44569</v>
      </c>
      <c r="F47" s="10">
        <v>4575.2</v>
      </c>
      <c r="G47" s="12">
        <f>Tabla1[[#This Row],[Importe]]-Tabla1[[#This Row],[Pagado]]</f>
        <v>0</v>
      </c>
      <c r="H47" s="9" t="s">
        <v>10</v>
      </c>
    </row>
    <row r="48" spans="1:8" x14ac:dyDescent="0.25">
      <c r="A48" s="7">
        <v>44564</v>
      </c>
      <c r="B48" s="8" t="s">
        <v>92</v>
      </c>
      <c r="C48" s="9" t="s">
        <v>93</v>
      </c>
      <c r="D48" s="10">
        <v>5631.7</v>
      </c>
      <c r="E48" s="11">
        <v>44565</v>
      </c>
      <c r="F48" s="10">
        <v>5631.7</v>
      </c>
      <c r="G48" s="12">
        <f>Tabla1[[#This Row],[Importe]]-Tabla1[[#This Row],[Pagado]]</f>
        <v>0</v>
      </c>
      <c r="H48" s="9" t="s">
        <v>10</v>
      </c>
    </row>
    <row r="49" spans="1:8" x14ac:dyDescent="0.25">
      <c r="A49" s="7">
        <v>44564</v>
      </c>
      <c r="B49" s="8" t="s">
        <v>94</v>
      </c>
      <c r="C49" s="9" t="s">
        <v>95</v>
      </c>
      <c r="D49" s="10">
        <v>5783.2</v>
      </c>
      <c r="E49" s="11">
        <v>44564</v>
      </c>
      <c r="F49" s="10">
        <v>5783.2</v>
      </c>
      <c r="G49" s="12">
        <f>Tabla1[[#This Row],[Importe]]-Tabla1[[#This Row],[Pagado]]</f>
        <v>0</v>
      </c>
      <c r="H49" s="9" t="s">
        <v>10</v>
      </c>
    </row>
    <row r="50" spans="1:8" x14ac:dyDescent="0.25">
      <c r="A50" s="7">
        <v>44564</v>
      </c>
      <c r="B50" s="8" t="s">
        <v>96</v>
      </c>
      <c r="C50" s="9" t="s">
        <v>97</v>
      </c>
      <c r="D50" s="10">
        <v>5582.5</v>
      </c>
      <c r="E50" s="11">
        <v>44565</v>
      </c>
      <c r="F50" s="10">
        <v>5582.5</v>
      </c>
      <c r="G50" s="12">
        <f>Tabla1[[#This Row],[Importe]]-Tabla1[[#This Row],[Pagado]]</f>
        <v>0</v>
      </c>
      <c r="H50" s="9" t="s">
        <v>10</v>
      </c>
    </row>
    <row r="51" spans="1:8" ht="30" x14ac:dyDescent="0.25">
      <c r="A51" s="7">
        <v>44564</v>
      </c>
      <c r="B51" s="8" t="s">
        <v>98</v>
      </c>
      <c r="C51" s="9" t="s">
        <v>99</v>
      </c>
      <c r="D51" s="10">
        <v>7733.5</v>
      </c>
      <c r="E51" s="11" t="s">
        <v>100</v>
      </c>
      <c r="F51" s="10">
        <f>5000+2733.5</f>
        <v>7733.5</v>
      </c>
      <c r="G51" s="12">
        <f>Tabla1[[#This Row],[Importe]]-Tabla1[[#This Row],[Pagado]]</f>
        <v>0</v>
      </c>
      <c r="H51" s="9" t="s">
        <v>10</v>
      </c>
    </row>
    <row r="52" spans="1:8" x14ac:dyDescent="0.25">
      <c r="A52" s="7">
        <v>44564</v>
      </c>
      <c r="B52" s="8" t="s">
        <v>101</v>
      </c>
      <c r="C52" s="9" t="s">
        <v>60</v>
      </c>
      <c r="D52" s="10">
        <v>4330</v>
      </c>
      <c r="E52" s="11">
        <v>44567</v>
      </c>
      <c r="F52" s="10">
        <v>4330</v>
      </c>
      <c r="G52" s="12">
        <f>Tabla1[[#This Row],[Importe]]-Tabla1[[#This Row],[Pagado]]</f>
        <v>0</v>
      </c>
      <c r="H52" s="9" t="s">
        <v>10</v>
      </c>
    </row>
    <row r="53" spans="1:8" x14ac:dyDescent="0.25">
      <c r="A53" s="7">
        <v>44564</v>
      </c>
      <c r="B53" s="8" t="s">
        <v>102</v>
      </c>
      <c r="C53" s="9" t="s">
        <v>22</v>
      </c>
      <c r="D53" s="10">
        <v>50529.3</v>
      </c>
      <c r="E53" s="11">
        <v>44566</v>
      </c>
      <c r="F53" s="10">
        <v>50529.3</v>
      </c>
      <c r="G53" s="12">
        <f>Tabla1[[#This Row],[Importe]]-Tabla1[[#This Row],[Pagado]]</f>
        <v>0</v>
      </c>
      <c r="H53" s="9" t="s">
        <v>10</v>
      </c>
    </row>
    <row r="54" spans="1:8" x14ac:dyDescent="0.25">
      <c r="A54" s="7">
        <v>44564</v>
      </c>
      <c r="B54" s="8" t="s">
        <v>103</v>
      </c>
      <c r="C54" s="9" t="s">
        <v>64</v>
      </c>
      <c r="D54" s="10">
        <v>3824.7</v>
      </c>
      <c r="E54" s="11">
        <v>44565</v>
      </c>
      <c r="F54" s="10">
        <v>3824.7</v>
      </c>
      <c r="G54" s="12">
        <f>Tabla1[[#This Row],[Importe]]-Tabla1[[#This Row],[Pagado]]</f>
        <v>0</v>
      </c>
      <c r="H54" s="9" t="s">
        <v>10</v>
      </c>
    </row>
    <row r="55" spans="1:8" x14ac:dyDescent="0.25">
      <c r="A55" s="7">
        <v>44564</v>
      </c>
      <c r="B55" s="8" t="s">
        <v>104</v>
      </c>
      <c r="C55" s="9" t="s">
        <v>105</v>
      </c>
      <c r="D55" s="10">
        <v>4455</v>
      </c>
      <c r="E55" s="11">
        <v>44565</v>
      </c>
      <c r="F55" s="10">
        <v>4455</v>
      </c>
      <c r="G55" s="12">
        <f>Tabla1[[#This Row],[Importe]]-Tabla1[[#This Row],[Pagado]]</f>
        <v>0</v>
      </c>
      <c r="H55" s="9" t="s">
        <v>10</v>
      </c>
    </row>
    <row r="56" spans="1:8" x14ac:dyDescent="0.25">
      <c r="A56" s="7">
        <v>44564</v>
      </c>
      <c r="B56" s="8" t="s">
        <v>106</v>
      </c>
      <c r="C56" s="9" t="s">
        <v>107</v>
      </c>
      <c r="D56" s="10">
        <v>12374.7</v>
      </c>
      <c r="E56" s="11">
        <v>44564</v>
      </c>
      <c r="F56" s="10">
        <v>12374.7</v>
      </c>
      <c r="G56" s="12">
        <f>Tabla1[[#This Row],[Importe]]-Tabla1[[#This Row],[Pagado]]</f>
        <v>0</v>
      </c>
      <c r="H56" s="9" t="s">
        <v>10</v>
      </c>
    </row>
    <row r="57" spans="1:8" x14ac:dyDescent="0.25">
      <c r="A57" s="7">
        <v>44564</v>
      </c>
      <c r="B57" s="8" t="s">
        <v>108</v>
      </c>
      <c r="C57" s="9" t="s">
        <v>109</v>
      </c>
      <c r="D57" s="10">
        <v>4433</v>
      </c>
      <c r="E57" s="11">
        <v>44565</v>
      </c>
      <c r="F57" s="10">
        <v>4433</v>
      </c>
      <c r="G57" s="12">
        <f>Tabla1[[#This Row],[Importe]]-Tabla1[[#This Row],[Pagado]]</f>
        <v>0</v>
      </c>
      <c r="H57" s="9" t="s">
        <v>10</v>
      </c>
    </row>
    <row r="58" spans="1:8" x14ac:dyDescent="0.25">
      <c r="A58" s="7">
        <v>44564</v>
      </c>
      <c r="B58" s="8" t="s">
        <v>110</v>
      </c>
      <c r="C58" s="9" t="s">
        <v>111</v>
      </c>
      <c r="D58" s="10">
        <v>4103</v>
      </c>
      <c r="E58" s="11">
        <v>44565</v>
      </c>
      <c r="F58" s="10">
        <v>4103</v>
      </c>
      <c r="G58" s="12">
        <f>Tabla1[[#This Row],[Importe]]-Tabla1[[#This Row],[Pagado]]</f>
        <v>0</v>
      </c>
      <c r="H58" s="9" t="s">
        <v>10</v>
      </c>
    </row>
    <row r="59" spans="1:8" x14ac:dyDescent="0.25">
      <c r="A59" s="7">
        <v>44564</v>
      </c>
      <c r="B59" s="8" t="s">
        <v>112</v>
      </c>
      <c r="C59" s="9" t="s">
        <v>9</v>
      </c>
      <c r="D59" s="10">
        <v>5380.2</v>
      </c>
      <c r="E59" s="11">
        <v>44564</v>
      </c>
      <c r="F59" s="10">
        <v>5380.2</v>
      </c>
      <c r="G59" s="12">
        <f>Tabla1[[#This Row],[Importe]]-Tabla1[[#This Row],[Pagado]]</f>
        <v>0</v>
      </c>
      <c r="H59" s="9" t="s">
        <v>10</v>
      </c>
    </row>
    <row r="60" spans="1:8" x14ac:dyDescent="0.25">
      <c r="A60" s="7">
        <v>44564</v>
      </c>
      <c r="B60" s="8" t="s">
        <v>113</v>
      </c>
      <c r="C60" s="9" t="s">
        <v>114</v>
      </c>
      <c r="D60" s="10">
        <v>4493.5</v>
      </c>
      <c r="E60" s="11">
        <v>44565</v>
      </c>
      <c r="F60" s="10">
        <v>4493.5</v>
      </c>
      <c r="G60" s="12">
        <f>Tabla1[[#This Row],[Importe]]-Tabla1[[#This Row],[Pagado]]</f>
        <v>0</v>
      </c>
      <c r="H60" s="9" t="s">
        <v>10</v>
      </c>
    </row>
    <row r="61" spans="1:8" x14ac:dyDescent="0.25">
      <c r="A61" s="7">
        <v>44564</v>
      </c>
      <c r="B61" s="8" t="s">
        <v>115</v>
      </c>
      <c r="C61" s="9" t="s">
        <v>116</v>
      </c>
      <c r="D61" s="10">
        <v>4041.3</v>
      </c>
      <c r="E61" s="11">
        <v>44565</v>
      </c>
      <c r="F61" s="10">
        <v>4041.3</v>
      </c>
      <c r="G61" s="12">
        <f>Tabla1[[#This Row],[Importe]]-Tabla1[[#This Row],[Pagado]]</f>
        <v>0</v>
      </c>
      <c r="H61" s="9" t="s">
        <v>10</v>
      </c>
    </row>
    <row r="62" spans="1:8" x14ac:dyDescent="0.25">
      <c r="A62" s="7">
        <v>44564</v>
      </c>
      <c r="B62" s="8" t="s">
        <v>117</v>
      </c>
      <c r="C62" s="9" t="s">
        <v>118</v>
      </c>
      <c r="D62" s="10">
        <v>4110.3999999999996</v>
      </c>
      <c r="E62" s="11">
        <v>44564</v>
      </c>
      <c r="F62" s="10">
        <v>4110.3999999999996</v>
      </c>
      <c r="G62" s="12">
        <f>Tabla1[[#This Row],[Importe]]-Tabla1[[#This Row],[Pagado]]</f>
        <v>0</v>
      </c>
      <c r="H62" s="9" t="s">
        <v>10</v>
      </c>
    </row>
    <row r="63" spans="1:8" x14ac:dyDescent="0.25">
      <c r="A63" s="7">
        <v>44564</v>
      </c>
      <c r="B63" s="8" t="s">
        <v>119</v>
      </c>
      <c r="C63" s="9" t="s">
        <v>120</v>
      </c>
      <c r="D63" s="10">
        <v>4360.5</v>
      </c>
      <c r="E63" s="11">
        <v>44566</v>
      </c>
      <c r="F63" s="10">
        <v>4360.5</v>
      </c>
      <c r="G63" s="12">
        <f>Tabla1[[#This Row],[Importe]]-Tabla1[[#This Row],[Pagado]]</f>
        <v>0</v>
      </c>
      <c r="H63" s="9" t="s">
        <v>10</v>
      </c>
    </row>
    <row r="64" spans="1:8" ht="30" x14ac:dyDescent="0.25">
      <c r="A64" s="7">
        <v>44564</v>
      </c>
      <c r="B64" s="8" t="s">
        <v>121</v>
      </c>
      <c r="C64" s="9" t="s">
        <v>39</v>
      </c>
      <c r="D64" s="10">
        <v>23726.7</v>
      </c>
      <c r="E64" s="11" t="s">
        <v>122</v>
      </c>
      <c r="F64" s="10">
        <f>4000+19726.7</f>
        <v>23726.7</v>
      </c>
      <c r="G64" s="12">
        <f>Tabla1[[#This Row],[Importe]]-Tabla1[[#This Row],[Pagado]]</f>
        <v>0</v>
      </c>
      <c r="H64" s="9" t="s">
        <v>10</v>
      </c>
    </row>
    <row r="65" spans="1:8" x14ac:dyDescent="0.25">
      <c r="A65" s="7">
        <v>44564</v>
      </c>
      <c r="B65" s="8" t="s">
        <v>123</v>
      </c>
      <c r="C65" s="9" t="s">
        <v>47</v>
      </c>
      <c r="D65" s="10">
        <v>38397.800000000003</v>
      </c>
      <c r="E65" s="11">
        <v>44564</v>
      </c>
      <c r="F65" s="10">
        <v>38397.800000000003</v>
      </c>
      <c r="G65" s="12">
        <f>Tabla1[[#This Row],[Importe]]-Tabla1[[#This Row],[Pagado]]</f>
        <v>0</v>
      </c>
      <c r="H65" s="9" t="s">
        <v>10</v>
      </c>
    </row>
    <row r="66" spans="1:8" x14ac:dyDescent="0.25">
      <c r="A66" s="7">
        <v>44564</v>
      </c>
      <c r="B66" s="8" t="s">
        <v>124</v>
      </c>
      <c r="C66" s="9" t="s">
        <v>125</v>
      </c>
      <c r="D66" s="10">
        <v>2339.8000000000002</v>
      </c>
      <c r="E66" s="11">
        <v>44564</v>
      </c>
      <c r="F66" s="10">
        <v>2339.8000000000002</v>
      </c>
      <c r="G66" s="12">
        <f>Tabla1[[#This Row],[Importe]]-Tabla1[[#This Row],[Pagado]]</f>
        <v>0</v>
      </c>
      <c r="H66" s="9" t="s">
        <v>10</v>
      </c>
    </row>
    <row r="67" spans="1:8" x14ac:dyDescent="0.25">
      <c r="A67" s="7">
        <v>44564</v>
      </c>
      <c r="B67" s="8" t="s">
        <v>126</v>
      </c>
      <c r="C67" s="9" t="s">
        <v>127</v>
      </c>
      <c r="D67" s="10">
        <v>3771</v>
      </c>
      <c r="E67" s="11">
        <v>44564</v>
      </c>
      <c r="F67" s="10">
        <v>3771</v>
      </c>
      <c r="G67" s="12">
        <f>Tabla1[[#This Row],[Importe]]-Tabla1[[#This Row],[Pagado]]</f>
        <v>0</v>
      </c>
      <c r="H67" s="9" t="s">
        <v>10</v>
      </c>
    </row>
    <row r="68" spans="1:8" x14ac:dyDescent="0.25">
      <c r="A68" s="7">
        <v>44564</v>
      </c>
      <c r="B68" s="8" t="s">
        <v>128</v>
      </c>
      <c r="C68" s="9" t="s">
        <v>129</v>
      </c>
      <c r="D68" s="10">
        <v>3451.8</v>
      </c>
      <c r="E68" s="11">
        <v>44564</v>
      </c>
      <c r="F68" s="10">
        <v>3451.8</v>
      </c>
      <c r="G68" s="12">
        <f>Tabla1[[#This Row],[Importe]]-Tabla1[[#This Row],[Pagado]]</f>
        <v>0</v>
      </c>
      <c r="H68" s="9" t="s">
        <v>10</v>
      </c>
    </row>
    <row r="69" spans="1:8" x14ac:dyDescent="0.25">
      <c r="A69" s="7">
        <v>44564</v>
      </c>
      <c r="B69" s="8" t="s">
        <v>130</v>
      </c>
      <c r="C69" s="9" t="s">
        <v>131</v>
      </c>
      <c r="D69" s="10">
        <v>12163.2</v>
      </c>
      <c r="E69" s="11">
        <v>44564</v>
      </c>
      <c r="F69" s="10">
        <v>12163.2</v>
      </c>
      <c r="G69" s="12">
        <f>Tabla1[[#This Row],[Importe]]-Tabla1[[#This Row],[Pagado]]</f>
        <v>0</v>
      </c>
      <c r="H69" s="9" t="s">
        <v>10</v>
      </c>
    </row>
    <row r="70" spans="1:8" x14ac:dyDescent="0.25">
      <c r="A70" s="7">
        <v>44564</v>
      </c>
      <c r="B70" s="8" t="s">
        <v>132</v>
      </c>
      <c r="C70" s="9" t="s">
        <v>133</v>
      </c>
      <c r="D70" s="10">
        <v>7643.7</v>
      </c>
      <c r="E70" s="11">
        <v>44565</v>
      </c>
      <c r="F70" s="10">
        <v>7643.7</v>
      </c>
      <c r="G70" s="12">
        <f>Tabla1[[#This Row],[Importe]]-Tabla1[[#This Row],[Pagado]]</f>
        <v>0</v>
      </c>
      <c r="H70" s="9" t="s">
        <v>10</v>
      </c>
    </row>
    <row r="71" spans="1:8" x14ac:dyDescent="0.25">
      <c r="A71" s="7">
        <v>44564</v>
      </c>
      <c r="B71" s="8" t="s">
        <v>134</v>
      </c>
      <c r="C71" s="9" t="s">
        <v>135</v>
      </c>
      <c r="D71" s="10">
        <v>1035.8</v>
      </c>
      <c r="E71" s="11">
        <v>44564</v>
      </c>
      <c r="F71" s="10">
        <v>1035.8</v>
      </c>
      <c r="G71" s="12">
        <f>Tabla1[[#This Row],[Importe]]-Tabla1[[#This Row],[Pagado]]</f>
        <v>0</v>
      </c>
      <c r="H71" s="9" t="s">
        <v>10</v>
      </c>
    </row>
    <row r="72" spans="1:8" x14ac:dyDescent="0.25">
      <c r="A72" s="7">
        <v>44564</v>
      </c>
      <c r="B72" s="8" t="s">
        <v>136</v>
      </c>
      <c r="C72" s="9" t="s">
        <v>137</v>
      </c>
      <c r="D72" s="10">
        <v>19477.599999999999</v>
      </c>
      <c r="E72" s="11">
        <v>44564</v>
      </c>
      <c r="F72" s="10">
        <v>19477.599999999999</v>
      </c>
      <c r="G72" s="12">
        <f>Tabla1[[#This Row],[Importe]]-Tabla1[[#This Row],[Pagado]]</f>
        <v>0</v>
      </c>
      <c r="H72" s="9" t="s">
        <v>10</v>
      </c>
    </row>
    <row r="73" spans="1:8" x14ac:dyDescent="0.25">
      <c r="A73" s="7">
        <v>44564</v>
      </c>
      <c r="B73" s="8" t="s">
        <v>138</v>
      </c>
      <c r="C73" s="9" t="s">
        <v>27</v>
      </c>
      <c r="D73" s="10">
        <v>6085.5</v>
      </c>
      <c r="E73" s="11">
        <v>44564</v>
      </c>
      <c r="F73" s="10">
        <v>6085.5</v>
      </c>
      <c r="G73" s="12">
        <f>Tabla1[[#This Row],[Importe]]-Tabla1[[#This Row],[Pagado]]</f>
        <v>0</v>
      </c>
      <c r="H73" s="9" t="s">
        <v>10</v>
      </c>
    </row>
    <row r="74" spans="1:8" x14ac:dyDescent="0.25">
      <c r="A74" s="7">
        <v>44564</v>
      </c>
      <c r="B74" s="8" t="s">
        <v>139</v>
      </c>
      <c r="C74" s="9" t="s">
        <v>140</v>
      </c>
      <c r="D74" s="10">
        <v>711</v>
      </c>
      <c r="E74" s="11">
        <v>44564</v>
      </c>
      <c r="F74" s="10">
        <v>711</v>
      </c>
      <c r="G74" s="12">
        <f>Tabla1[[#This Row],[Importe]]-Tabla1[[#This Row],[Pagado]]</f>
        <v>0</v>
      </c>
      <c r="H74" s="9" t="s">
        <v>10</v>
      </c>
    </row>
    <row r="75" spans="1:8" x14ac:dyDescent="0.25">
      <c r="A75" s="7">
        <v>44564</v>
      </c>
      <c r="B75" s="8" t="s">
        <v>141</v>
      </c>
      <c r="C75" s="9" t="s">
        <v>142</v>
      </c>
      <c r="D75" s="10">
        <v>52139.3</v>
      </c>
      <c r="E75" s="11">
        <v>44589</v>
      </c>
      <c r="F75" s="10">
        <v>52139.3</v>
      </c>
      <c r="G75" s="12">
        <f>Tabla1[[#This Row],[Importe]]-Tabla1[[#This Row],[Pagado]]</f>
        <v>0</v>
      </c>
      <c r="H75" s="9" t="s">
        <v>10</v>
      </c>
    </row>
    <row r="76" spans="1:8" x14ac:dyDescent="0.25">
      <c r="A76" s="7">
        <v>44564</v>
      </c>
      <c r="B76" s="8" t="s">
        <v>143</v>
      </c>
      <c r="C76" s="9" t="s">
        <v>144</v>
      </c>
      <c r="D76" s="10">
        <v>3617.6</v>
      </c>
      <c r="E76" s="11">
        <v>44564</v>
      </c>
      <c r="F76" s="10">
        <v>3617.6</v>
      </c>
      <c r="G76" s="12">
        <f>Tabla1[[#This Row],[Importe]]-Tabla1[[#This Row],[Pagado]]</f>
        <v>0</v>
      </c>
      <c r="H76" s="9" t="s">
        <v>10</v>
      </c>
    </row>
    <row r="77" spans="1:8" x14ac:dyDescent="0.25">
      <c r="A77" s="7">
        <v>44564</v>
      </c>
      <c r="B77" s="8" t="s">
        <v>145</v>
      </c>
      <c r="C77" s="9" t="s">
        <v>146</v>
      </c>
      <c r="D77" s="10">
        <v>3121.5</v>
      </c>
      <c r="E77" s="11">
        <v>44564</v>
      </c>
      <c r="F77" s="10">
        <v>3121.5</v>
      </c>
      <c r="G77" s="12">
        <f>Tabla1[[#This Row],[Importe]]-Tabla1[[#This Row],[Pagado]]</f>
        <v>0</v>
      </c>
      <c r="H77" s="9" t="s">
        <v>10</v>
      </c>
    </row>
    <row r="78" spans="1:8" x14ac:dyDescent="0.25">
      <c r="A78" s="7">
        <v>44564</v>
      </c>
      <c r="B78" s="8" t="s">
        <v>147</v>
      </c>
      <c r="C78" s="9" t="s">
        <v>71</v>
      </c>
      <c r="D78" s="10">
        <v>3121.2</v>
      </c>
      <c r="E78" s="11">
        <v>44564</v>
      </c>
      <c r="F78" s="10">
        <v>3121.2</v>
      </c>
      <c r="G78" s="12">
        <f>Tabla1[[#This Row],[Importe]]-Tabla1[[#This Row],[Pagado]]</f>
        <v>0</v>
      </c>
      <c r="H78" s="9" t="s">
        <v>10</v>
      </c>
    </row>
    <row r="79" spans="1:8" x14ac:dyDescent="0.25">
      <c r="A79" s="7">
        <v>44564</v>
      </c>
      <c r="B79" s="8" t="s">
        <v>148</v>
      </c>
      <c r="C79" s="9" t="s">
        <v>149</v>
      </c>
      <c r="D79" s="10">
        <v>1858.8</v>
      </c>
      <c r="E79" s="11">
        <v>44564</v>
      </c>
      <c r="F79" s="10">
        <v>1858.8</v>
      </c>
      <c r="G79" s="12">
        <f>Tabla1[[#This Row],[Importe]]-Tabla1[[#This Row],[Pagado]]</f>
        <v>0</v>
      </c>
      <c r="H79" s="9" t="s">
        <v>10</v>
      </c>
    </row>
    <row r="80" spans="1:8" x14ac:dyDescent="0.25">
      <c r="A80" s="7">
        <v>44564</v>
      </c>
      <c r="B80" s="8" t="s">
        <v>150</v>
      </c>
      <c r="C80" s="9" t="s">
        <v>151</v>
      </c>
      <c r="D80" s="10">
        <v>7774.8</v>
      </c>
      <c r="E80" s="11">
        <v>44564</v>
      </c>
      <c r="F80" s="10">
        <v>7774.8</v>
      </c>
      <c r="G80" s="12">
        <f>Tabla1[[#This Row],[Importe]]-Tabla1[[#This Row],[Pagado]]</f>
        <v>0</v>
      </c>
      <c r="H80" s="9" t="s">
        <v>10</v>
      </c>
    </row>
    <row r="81" spans="1:8" x14ac:dyDescent="0.25">
      <c r="A81" s="7">
        <v>44564</v>
      </c>
      <c r="B81" s="8" t="s">
        <v>152</v>
      </c>
      <c r="C81" s="9" t="s">
        <v>16</v>
      </c>
      <c r="D81" s="10">
        <v>3687.9</v>
      </c>
      <c r="E81" s="11">
        <v>44564</v>
      </c>
      <c r="F81" s="10">
        <v>3687.9</v>
      </c>
      <c r="G81" s="12">
        <f>Tabla1[[#This Row],[Importe]]-Tabla1[[#This Row],[Pagado]]</f>
        <v>0</v>
      </c>
      <c r="H81" s="9" t="s">
        <v>10</v>
      </c>
    </row>
    <row r="82" spans="1:8" x14ac:dyDescent="0.25">
      <c r="A82" s="7">
        <v>44564</v>
      </c>
      <c r="B82" s="8" t="s">
        <v>153</v>
      </c>
      <c r="C82" s="9" t="s">
        <v>154</v>
      </c>
      <c r="D82" s="10">
        <v>33792.6</v>
      </c>
      <c r="E82" s="11">
        <v>44569</v>
      </c>
      <c r="F82" s="10">
        <v>33792.6</v>
      </c>
      <c r="G82" s="12">
        <f>Tabla1[[#This Row],[Importe]]-Tabla1[[#This Row],[Pagado]]</f>
        <v>0</v>
      </c>
      <c r="H82" s="9" t="s">
        <v>10</v>
      </c>
    </row>
    <row r="83" spans="1:8" x14ac:dyDescent="0.25">
      <c r="A83" s="7">
        <v>44564</v>
      </c>
      <c r="B83" s="8" t="s">
        <v>155</v>
      </c>
      <c r="C83" s="9" t="s">
        <v>49</v>
      </c>
      <c r="D83" s="10">
        <v>2854.4</v>
      </c>
      <c r="E83" s="11">
        <v>44564</v>
      </c>
      <c r="F83" s="10">
        <v>2854.4</v>
      </c>
      <c r="G83" s="12">
        <f>Tabla1[[#This Row],[Importe]]-Tabla1[[#This Row],[Pagado]]</f>
        <v>0</v>
      </c>
      <c r="H83" s="9" t="s">
        <v>10</v>
      </c>
    </row>
    <row r="84" spans="1:8" x14ac:dyDescent="0.25">
      <c r="A84" s="7">
        <v>44564</v>
      </c>
      <c r="B84" s="8" t="s">
        <v>156</v>
      </c>
      <c r="C84" s="9" t="s">
        <v>157</v>
      </c>
      <c r="D84" s="10">
        <v>3883.5</v>
      </c>
      <c r="E84" s="11">
        <v>44564</v>
      </c>
      <c r="F84" s="10">
        <v>3883.5</v>
      </c>
      <c r="G84" s="12">
        <f>Tabla1[[#This Row],[Importe]]-Tabla1[[#This Row],[Pagado]]</f>
        <v>0</v>
      </c>
      <c r="H84" s="9" t="s">
        <v>10</v>
      </c>
    </row>
    <row r="85" spans="1:8" x14ac:dyDescent="0.25">
      <c r="A85" s="7">
        <v>44564</v>
      </c>
      <c r="B85" s="8" t="s">
        <v>158</v>
      </c>
      <c r="C85" s="9" t="s">
        <v>159</v>
      </c>
      <c r="D85" s="10">
        <v>2358</v>
      </c>
      <c r="E85" s="11">
        <v>44564</v>
      </c>
      <c r="F85" s="10">
        <v>2358</v>
      </c>
      <c r="G85" s="12">
        <f>Tabla1[[#This Row],[Importe]]-Tabla1[[#This Row],[Pagado]]</f>
        <v>0</v>
      </c>
      <c r="H85" s="9" t="s">
        <v>10</v>
      </c>
    </row>
    <row r="86" spans="1:8" x14ac:dyDescent="0.25">
      <c r="A86" s="7">
        <v>44564</v>
      </c>
      <c r="B86" s="8" t="s">
        <v>160</v>
      </c>
      <c r="C86" s="9" t="s">
        <v>161</v>
      </c>
      <c r="D86" s="10">
        <v>1872</v>
      </c>
      <c r="E86" s="11">
        <v>44564</v>
      </c>
      <c r="F86" s="10">
        <v>1872</v>
      </c>
      <c r="G86" s="12">
        <f>Tabla1[[#This Row],[Importe]]-Tabla1[[#This Row],[Pagado]]</f>
        <v>0</v>
      </c>
      <c r="H86" s="9" t="s">
        <v>10</v>
      </c>
    </row>
    <row r="87" spans="1:8" x14ac:dyDescent="0.25">
      <c r="A87" s="7">
        <v>44564</v>
      </c>
      <c r="B87" s="8" t="s">
        <v>162</v>
      </c>
      <c r="C87" s="9" t="s">
        <v>142</v>
      </c>
      <c r="D87" s="10">
        <v>22993.599999999999</v>
      </c>
      <c r="E87" s="11">
        <v>44589</v>
      </c>
      <c r="F87" s="10">
        <v>22993.599999999999</v>
      </c>
      <c r="G87" s="12">
        <f>Tabla1[[#This Row],[Importe]]-Tabla1[[#This Row],[Pagado]]</f>
        <v>0</v>
      </c>
      <c r="H87" s="9" t="s">
        <v>10</v>
      </c>
    </row>
    <row r="88" spans="1:8" x14ac:dyDescent="0.25">
      <c r="A88" s="7">
        <v>44564</v>
      </c>
      <c r="B88" s="8" t="s">
        <v>163</v>
      </c>
      <c r="C88" s="9" t="s">
        <v>45</v>
      </c>
      <c r="D88" s="10">
        <v>7191.7</v>
      </c>
      <c r="E88" s="11">
        <v>44564</v>
      </c>
      <c r="F88" s="10">
        <v>7191.7</v>
      </c>
      <c r="G88" s="12">
        <f>Tabla1[[#This Row],[Importe]]-Tabla1[[#This Row],[Pagado]]</f>
        <v>0</v>
      </c>
      <c r="H88" s="9" t="s">
        <v>10</v>
      </c>
    </row>
    <row r="89" spans="1:8" x14ac:dyDescent="0.25">
      <c r="A89" s="7">
        <v>44564</v>
      </c>
      <c r="B89" s="8" t="s">
        <v>164</v>
      </c>
      <c r="C89" s="9" t="s">
        <v>24</v>
      </c>
      <c r="D89" s="10">
        <v>1519.6</v>
      </c>
      <c r="E89" s="11">
        <v>44564</v>
      </c>
      <c r="F89" s="10">
        <v>1519.6</v>
      </c>
      <c r="G89" s="12">
        <f>Tabla1[[#This Row],[Importe]]-Tabla1[[#This Row],[Pagado]]</f>
        <v>0</v>
      </c>
      <c r="H89" s="9" t="s">
        <v>10</v>
      </c>
    </row>
    <row r="90" spans="1:8" x14ac:dyDescent="0.25">
      <c r="A90" s="7">
        <v>44564</v>
      </c>
      <c r="B90" s="8" t="s">
        <v>165</v>
      </c>
      <c r="C90" s="9" t="s">
        <v>56</v>
      </c>
      <c r="D90" s="10">
        <v>6915.6</v>
      </c>
      <c r="E90" s="11">
        <v>44564</v>
      </c>
      <c r="F90" s="10">
        <v>6915.6</v>
      </c>
      <c r="G90" s="12">
        <f>Tabla1[[#This Row],[Importe]]-Tabla1[[#This Row],[Pagado]]</f>
        <v>0</v>
      </c>
      <c r="H90" s="9" t="s">
        <v>10</v>
      </c>
    </row>
    <row r="91" spans="1:8" x14ac:dyDescent="0.25">
      <c r="A91" s="7">
        <v>44564</v>
      </c>
      <c r="B91" s="8" t="s">
        <v>166</v>
      </c>
      <c r="C91" s="9" t="s">
        <v>167</v>
      </c>
      <c r="D91" s="10">
        <v>4720.5</v>
      </c>
      <c r="E91" s="11">
        <v>44564</v>
      </c>
      <c r="F91" s="10">
        <v>4720.5</v>
      </c>
      <c r="G91" s="12">
        <f>Tabla1[[#This Row],[Importe]]-Tabla1[[#This Row],[Pagado]]</f>
        <v>0</v>
      </c>
      <c r="H91" s="9" t="s">
        <v>10</v>
      </c>
    </row>
    <row r="92" spans="1:8" x14ac:dyDescent="0.25">
      <c r="A92" s="7">
        <v>44564</v>
      </c>
      <c r="B92" s="8" t="s">
        <v>168</v>
      </c>
      <c r="C92" s="9" t="s">
        <v>169</v>
      </c>
      <c r="D92" s="10">
        <v>6144.1</v>
      </c>
      <c r="E92" s="11">
        <v>44564</v>
      </c>
      <c r="F92" s="10">
        <v>6144.1</v>
      </c>
      <c r="G92" s="12">
        <f>Tabla1[[#This Row],[Importe]]-Tabla1[[#This Row],[Pagado]]</f>
        <v>0</v>
      </c>
      <c r="H92" s="9" t="s">
        <v>10</v>
      </c>
    </row>
    <row r="93" spans="1:8" x14ac:dyDescent="0.25">
      <c r="A93" s="7">
        <v>44564</v>
      </c>
      <c r="B93" s="8" t="s">
        <v>170</v>
      </c>
      <c r="C93" s="9" t="s">
        <v>151</v>
      </c>
      <c r="D93" s="10">
        <v>1959.84</v>
      </c>
      <c r="E93" s="11">
        <v>44564</v>
      </c>
      <c r="F93" s="10">
        <v>1959.84</v>
      </c>
      <c r="G93" s="12">
        <f>Tabla1[[#This Row],[Importe]]-Tabla1[[#This Row],[Pagado]]</f>
        <v>0</v>
      </c>
      <c r="H93" s="9" t="s">
        <v>10</v>
      </c>
    </row>
    <row r="94" spans="1:8" x14ac:dyDescent="0.25">
      <c r="A94" s="7">
        <v>44564</v>
      </c>
      <c r="B94" s="8" t="s">
        <v>171</v>
      </c>
      <c r="C94" s="9" t="s">
        <v>24</v>
      </c>
      <c r="D94" s="10">
        <v>4440.2</v>
      </c>
      <c r="E94" s="11">
        <v>44564</v>
      </c>
      <c r="F94" s="10">
        <v>4440.2</v>
      </c>
      <c r="G94" s="12">
        <f>Tabla1[[#This Row],[Importe]]-Tabla1[[#This Row],[Pagado]]</f>
        <v>0</v>
      </c>
      <c r="H94" s="9" t="s">
        <v>10</v>
      </c>
    </row>
    <row r="95" spans="1:8" x14ac:dyDescent="0.25">
      <c r="A95" s="7">
        <v>44564</v>
      </c>
      <c r="B95" s="8" t="s">
        <v>172</v>
      </c>
      <c r="C95" s="9" t="s">
        <v>173</v>
      </c>
      <c r="D95" s="10">
        <v>34216.42</v>
      </c>
      <c r="E95" s="11">
        <v>44565</v>
      </c>
      <c r="F95" s="10">
        <v>34216.42</v>
      </c>
      <c r="G95" s="12">
        <f>Tabla1[[#This Row],[Importe]]-Tabla1[[#This Row],[Pagado]]</f>
        <v>0</v>
      </c>
      <c r="H95" s="9" t="s">
        <v>10</v>
      </c>
    </row>
    <row r="96" spans="1:8" x14ac:dyDescent="0.25">
      <c r="A96" s="7">
        <v>44564</v>
      </c>
      <c r="B96" s="8" t="s">
        <v>174</v>
      </c>
      <c r="C96" s="9" t="s">
        <v>175</v>
      </c>
      <c r="D96" s="10">
        <v>12714</v>
      </c>
      <c r="E96" s="11">
        <v>44564</v>
      </c>
      <c r="F96" s="10">
        <v>12714</v>
      </c>
      <c r="G96" s="12">
        <f>Tabla1[[#This Row],[Importe]]-Tabla1[[#This Row],[Pagado]]</f>
        <v>0</v>
      </c>
      <c r="H96" s="9" t="s">
        <v>10</v>
      </c>
    </row>
    <row r="97" spans="1:8" x14ac:dyDescent="0.25">
      <c r="A97" s="7">
        <v>44564</v>
      </c>
      <c r="B97" s="8" t="s">
        <v>176</v>
      </c>
      <c r="C97" s="9" t="s">
        <v>31</v>
      </c>
      <c r="D97" s="10">
        <v>1107</v>
      </c>
      <c r="E97" s="11">
        <v>44564</v>
      </c>
      <c r="F97" s="10">
        <v>1107</v>
      </c>
      <c r="G97" s="12">
        <f>Tabla1[[#This Row],[Importe]]-Tabla1[[#This Row],[Pagado]]</f>
        <v>0</v>
      </c>
      <c r="H97" s="9" t="s">
        <v>10</v>
      </c>
    </row>
    <row r="98" spans="1:8" x14ac:dyDescent="0.25">
      <c r="A98" s="7">
        <v>44564</v>
      </c>
      <c r="B98" s="8" t="s">
        <v>177</v>
      </c>
      <c r="C98" s="9" t="s">
        <v>31</v>
      </c>
      <c r="D98" s="10">
        <v>481.4</v>
      </c>
      <c r="E98" s="11">
        <v>44564</v>
      </c>
      <c r="F98" s="10">
        <v>481.4</v>
      </c>
      <c r="G98" s="12">
        <f>Tabla1[[#This Row],[Importe]]-Tabla1[[#This Row],[Pagado]]</f>
        <v>0</v>
      </c>
      <c r="H98" s="9" t="s">
        <v>10</v>
      </c>
    </row>
    <row r="99" spans="1:8" x14ac:dyDescent="0.25">
      <c r="A99" s="7">
        <v>44564</v>
      </c>
      <c r="B99" s="8" t="s">
        <v>178</v>
      </c>
      <c r="C99" s="9" t="s">
        <v>179</v>
      </c>
      <c r="D99" s="10">
        <v>952</v>
      </c>
      <c r="E99" s="11">
        <v>44564</v>
      </c>
      <c r="F99" s="10">
        <v>952</v>
      </c>
      <c r="G99" s="12">
        <f>Tabla1[[#This Row],[Importe]]-Tabla1[[#This Row],[Pagado]]</f>
        <v>0</v>
      </c>
      <c r="H99" s="9" t="s">
        <v>10</v>
      </c>
    </row>
    <row r="100" spans="1:8" x14ac:dyDescent="0.25">
      <c r="A100" s="7">
        <v>44564</v>
      </c>
      <c r="B100" s="8" t="s">
        <v>180</v>
      </c>
      <c r="C100" s="9" t="s">
        <v>181</v>
      </c>
      <c r="D100" s="10">
        <v>10046.6</v>
      </c>
      <c r="E100" s="11">
        <v>44564</v>
      </c>
      <c r="F100" s="10">
        <v>10046.6</v>
      </c>
      <c r="G100" s="12">
        <f>Tabla1[[#This Row],[Importe]]-Tabla1[[#This Row],[Pagado]]</f>
        <v>0</v>
      </c>
      <c r="H100" s="9" t="s">
        <v>10</v>
      </c>
    </row>
    <row r="101" spans="1:8" x14ac:dyDescent="0.25">
      <c r="A101" s="7">
        <v>44564</v>
      </c>
      <c r="B101" s="8" t="s">
        <v>182</v>
      </c>
      <c r="C101" s="9" t="s">
        <v>183</v>
      </c>
      <c r="D101" s="10">
        <v>3986.4</v>
      </c>
      <c r="E101" s="11">
        <v>44564</v>
      </c>
      <c r="F101" s="10">
        <v>3986.4</v>
      </c>
      <c r="G101" s="12">
        <f>Tabla1[[#This Row],[Importe]]-Tabla1[[#This Row],[Pagado]]</f>
        <v>0</v>
      </c>
      <c r="H101" s="9" t="s">
        <v>10</v>
      </c>
    </row>
    <row r="102" spans="1:8" x14ac:dyDescent="0.25">
      <c r="A102" s="7">
        <v>44564</v>
      </c>
      <c r="B102" s="8" t="s">
        <v>184</v>
      </c>
      <c r="C102" s="9" t="s">
        <v>185</v>
      </c>
      <c r="D102" s="10">
        <v>3587.8</v>
      </c>
      <c r="E102" s="11">
        <v>44564</v>
      </c>
      <c r="F102" s="10">
        <v>3587.8</v>
      </c>
      <c r="G102" s="12">
        <f>Tabla1[[#This Row],[Importe]]-Tabla1[[#This Row],[Pagado]]</f>
        <v>0</v>
      </c>
      <c r="H102" s="9" t="s">
        <v>10</v>
      </c>
    </row>
    <row r="103" spans="1:8" x14ac:dyDescent="0.25">
      <c r="A103" s="7">
        <v>44564</v>
      </c>
      <c r="B103" s="8" t="s">
        <v>186</v>
      </c>
      <c r="C103" s="9" t="s">
        <v>12</v>
      </c>
      <c r="D103" s="10">
        <v>8937.75</v>
      </c>
      <c r="E103" s="11">
        <v>44565</v>
      </c>
      <c r="F103" s="10">
        <v>8937.75</v>
      </c>
      <c r="G103" s="12">
        <f>Tabla1[[#This Row],[Importe]]-Tabla1[[#This Row],[Pagado]]</f>
        <v>0</v>
      </c>
      <c r="H103" s="9" t="s">
        <v>10</v>
      </c>
    </row>
    <row r="104" spans="1:8" x14ac:dyDescent="0.25">
      <c r="A104" s="7">
        <v>44564</v>
      </c>
      <c r="B104" s="8" t="s">
        <v>187</v>
      </c>
      <c r="C104" s="9" t="s">
        <v>188</v>
      </c>
      <c r="D104" s="10">
        <v>0</v>
      </c>
      <c r="E104" s="13" t="s">
        <v>189</v>
      </c>
      <c r="F104" s="10">
        <v>0</v>
      </c>
      <c r="G104" s="12">
        <f>Tabla1[[#This Row],[Importe]]-Tabla1[[#This Row],[Pagado]]</f>
        <v>0</v>
      </c>
      <c r="H104" s="9" t="s">
        <v>189</v>
      </c>
    </row>
    <row r="105" spans="1:8" x14ac:dyDescent="0.25">
      <c r="A105" s="7">
        <v>44564</v>
      </c>
      <c r="B105" s="8" t="s">
        <v>190</v>
      </c>
      <c r="C105" s="9" t="s">
        <v>191</v>
      </c>
      <c r="D105" s="10">
        <v>3141.6</v>
      </c>
      <c r="E105" s="11">
        <v>44564</v>
      </c>
      <c r="F105" s="10">
        <v>3141.6</v>
      </c>
      <c r="G105" s="12">
        <f>Tabla1[[#This Row],[Importe]]-Tabla1[[#This Row],[Pagado]]</f>
        <v>0</v>
      </c>
      <c r="H105" s="9" t="s">
        <v>10</v>
      </c>
    </row>
    <row r="106" spans="1:8" x14ac:dyDescent="0.25">
      <c r="A106" s="7">
        <v>44564</v>
      </c>
      <c r="B106" s="8" t="s">
        <v>192</v>
      </c>
      <c r="C106" s="9" t="s">
        <v>193</v>
      </c>
      <c r="D106" s="10">
        <v>2704</v>
      </c>
      <c r="E106" s="11">
        <v>44564</v>
      </c>
      <c r="F106" s="10">
        <v>2704</v>
      </c>
      <c r="G106" s="12">
        <f>Tabla1[[#This Row],[Importe]]-Tabla1[[#This Row],[Pagado]]</f>
        <v>0</v>
      </c>
      <c r="H106" s="9" t="s">
        <v>10</v>
      </c>
    </row>
    <row r="107" spans="1:8" x14ac:dyDescent="0.25">
      <c r="A107" s="7">
        <v>44564</v>
      </c>
      <c r="B107" s="8" t="s">
        <v>194</v>
      </c>
      <c r="C107" s="9" t="s">
        <v>91</v>
      </c>
      <c r="D107" s="10">
        <v>6708.8</v>
      </c>
      <c r="E107" s="11">
        <v>44569</v>
      </c>
      <c r="F107" s="10">
        <v>6708.8</v>
      </c>
      <c r="G107" s="12">
        <f>Tabla1[[#This Row],[Importe]]-Tabla1[[#This Row],[Pagado]]</f>
        <v>0</v>
      </c>
      <c r="H107" s="9" t="s">
        <v>10</v>
      </c>
    </row>
    <row r="108" spans="1:8" x14ac:dyDescent="0.25">
      <c r="A108" s="7">
        <v>44564</v>
      </c>
      <c r="B108" s="8" t="s">
        <v>195</v>
      </c>
      <c r="C108" s="9" t="s">
        <v>196</v>
      </c>
      <c r="D108" s="10">
        <v>4720</v>
      </c>
      <c r="E108" s="11">
        <v>44568</v>
      </c>
      <c r="F108" s="10">
        <v>4720</v>
      </c>
      <c r="G108" s="12">
        <f>Tabla1[[#This Row],[Importe]]-Tabla1[[#This Row],[Pagado]]</f>
        <v>0</v>
      </c>
      <c r="H108" s="9" t="s">
        <v>10</v>
      </c>
    </row>
    <row r="109" spans="1:8" x14ac:dyDescent="0.25">
      <c r="A109" s="7">
        <v>44564</v>
      </c>
      <c r="B109" s="8" t="s">
        <v>197</v>
      </c>
      <c r="C109" s="9" t="s">
        <v>198</v>
      </c>
      <c r="D109" s="10">
        <v>3999.6</v>
      </c>
      <c r="E109" s="11">
        <v>44565</v>
      </c>
      <c r="F109" s="10">
        <v>3999.6</v>
      </c>
      <c r="G109" s="12">
        <f>Tabla1[[#This Row],[Importe]]-Tabla1[[#This Row],[Pagado]]</f>
        <v>0</v>
      </c>
      <c r="H109" s="9" t="s">
        <v>10</v>
      </c>
    </row>
    <row r="110" spans="1:8" x14ac:dyDescent="0.25">
      <c r="A110" s="7">
        <v>44564</v>
      </c>
      <c r="B110" s="8" t="s">
        <v>199</v>
      </c>
      <c r="C110" s="9" t="s">
        <v>200</v>
      </c>
      <c r="D110" s="10">
        <v>963.2</v>
      </c>
      <c r="E110" s="11">
        <v>44564</v>
      </c>
      <c r="F110" s="10">
        <v>963.2</v>
      </c>
      <c r="G110" s="12">
        <f>Tabla1[[#This Row],[Importe]]-Tabla1[[#This Row],[Pagado]]</f>
        <v>0</v>
      </c>
      <c r="H110" s="9" t="s">
        <v>10</v>
      </c>
    </row>
    <row r="111" spans="1:8" x14ac:dyDescent="0.25">
      <c r="A111" s="7">
        <v>44564</v>
      </c>
      <c r="B111" s="8" t="s">
        <v>201</v>
      </c>
      <c r="C111" s="9" t="s">
        <v>202</v>
      </c>
      <c r="D111" s="10">
        <v>594</v>
      </c>
      <c r="E111" s="11">
        <v>44564</v>
      </c>
      <c r="F111" s="10">
        <v>594</v>
      </c>
      <c r="G111" s="12">
        <f>Tabla1[[#This Row],[Importe]]-Tabla1[[#This Row],[Pagado]]</f>
        <v>0</v>
      </c>
      <c r="H111" s="9" t="s">
        <v>10</v>
      </c>
    </row>
    <row r="112" spans="1:8" x14ac:dyDescent="0.25">
      <c r="A112" s="7">
        <v>44564</v>
      </c>
      <c r="B112" s="8" t="s">
        <v>203</v>
      </c>
      <c r="C112" s="9" t="s">
        <v>204</v>
      </c>
      <c r="D112" s="10">
        <v>450</v>
      </c>
      <c r="E112" s="11">
        <v>44564</v>
      </c>
      <c r="F112" s="10">
        <v>450</v>
      </c>
      <c r="G112" s="12">
        <f>Tabla1[[#This Row],[Importe]]-Tabla1[[#This Row],[Pagado]]</f>
        <v>0</v>
      </c>
      <c r="H112" s="9" t="s">
        <v>10</v>
      </c>
    </row>
    <row r="113" spans="1:8" x14ac:dyDescent="0.25">
      <c r="A113" s="7">
        <v>44564</v>
      </c>
      <c r="B113" s="8" t="s">
        <v>205</v>
      </c>
      <c r="C113" s="9" t="s">
        <v>206</v>
      </c>
      <c r="D113" s="10">
        <v>24346.9</v>
      </c>
      <c r="E113" s="11">
        <v>44569</v>
      </c>
      <c r="F113" s="10">
        <v>24346.9</v>
      </c>
      <c r="G113" s="12">
        <f>Tabla1[[#This Row],[Importe]]-Tabla1[[#This Row],[Pagado]]</f>
        <v>0</v>
      </c>
      <c r="H113" s="9" t="s">
        <v>10</v>
      </c>
    </row>
    <row r="114" spans="1:8" x14ac:dyDescent="0.25">
      <c r="A114" s="7">
        <v>44564</v>
      </c>
      <c r="B114" s="8" t="s">
        <v>207</v>
      </c>
      <c r="C114" s="9" t="s">
        <v>208</v>
      </c>
      <c r="D114" s="10">
        <v>15178.8</v>
      </c>
      <c r="E114" s="11">
        <v>44565</v>
      </c>
      <c r="F114" s="10">
        <v>15178.8</v>
      </c>
      <c r="G114" s="12">
        <f>Tabla1[[#This Row],[Importe]]-Tabla1[[#This Row],[Pagado]]</f>
        <v>0</v>
      </c>
      <c r="H114" s="9" t="s">
        <v>10</v>
      </c>
    </row>
    <row r="115" spans="1:8" x14ac:dyDescent="0.25">
      <c r="A115" s="7">
        <v>44564</v>
      </c>
      <c r="B115" s="8" t="s">
        <v>209</v>
      </c>
      <c r="C115" s="9" t="s">
        <v>210</v>
      </c>
      <c r="D115" s="10">
        <v>25892.6</v>
      </c>
      <c r="E115" s="11">
        <v>44564</v>
      </c>
      <c r="F115" s="10">
        <v>25892.6</v>
      </c>
      <c r="G115" s="12">
        <f>Tabla1[[#This Row],[Importe]]-Tabla1[[#This Row],[Pagado]]</f>
        <v>0</v>
      </c>
      <c r="H115" s="9" t="s">
        <v>10</v>
      </c>
    </row>
    <row r="116" spans="1:8" x14ac:dyDescent="0.25">
      <c r="A116" s="7">
        <v>44564</v>
      </c>
      <c r="B116" s="8" t="s">
        <v>211</v>
      </c>
      <c r="C116" s="9" t="s">
        <v>212</v>
      </c>
      <c r="D116" s="10">
        <v>20656.5</v>
      </c>
      <c r="E116" s="11">
        <v>44569</v>
      </c>
      <c r="F116" s="10">
        <v>20656.5</v>
      </c>
      <c r="G116" s="12">
        <f>Tabla1[[#This Row],[Importe]]-Tabla1[[#This Row],[Pagado]]</f>
        <v>0</v>
      </c>
      <c r="H116" s="9" t="s">
        <v>10</v>
      </c>
    </row>
    <row r="117" spans="1:8" x14ac:dyDescent="0.25">
      <c r="A117" s="7">
        <v>44564</v>
      </c>
      <c r="B117" s="8" t="s">
        <v>213</v>
      </c>
      <c r="C117" s="9" t="s">
        <v>214</v>
      </c>
      <c r="D117" s="10">
        <v>10727.6</v>
      </c>
      <c r="E117" s="11">
        <v>44564</v>
      </c>
      <c r="F117" s="10">
        <v>10727.6</v>
      </c>
      <c r="G117" s="12">
        <f>Tabla1[[#This Row],[Importe]]-Tabla1[[#This Row],[Pagado]]</f>
        <v>0</v>
      </c>
      <c r="H117" s="9" t="s">
        <v>10</v>
      </c>
    </row>
    <row r="118" spans="1:8" x14ac:dyDescent="0.25">
      <c r="A118" s="7">
        <v>44564</v>
      </c>
      <c r="B118" s="8" t="s">
        <v>215</v>
      </c>
      <c r="C118" s="9" t="s">
        <v>216</v>
      </c>
      <c r="D118" s="10">
        <v>2301.6</v>
      </c>
      <c r="E118" s="11">
        <v>44564</v>
      </c>
      <c r="F118" s="10">
        <v>2301.6</v>
      </c>
      <c r="G118" s="12">
        <f>Tabla1[[#This Row],[Importe]]-Tabla1[[#This Row],[Pagado]]</f>
        <v>0</v>
      </c>
      <c r="H118" s="9" t="s">
        <v>10</v>
      </c>
    </row>
    <row r="119" spans="1:8" x14ac:dyDescent="0.25">
      <c r="A119" s="7">
        <v>44564</v>
      </c>
      <c r="B119" s="8" t="s">
        <v>217</v>
      </c>
      <c r="C119" s="9" t="s">
        <v>218</v>
      </c>
      <c r="D119" s="10">
        <v>18989.7</v>
      </c>
      <c r="E119" s="11">
        <v>44569</v>
      </c>
      <c r="F119" s="10">
        <v>18989.7</v>
      </c>
      <c r="G119" s="12">
        <f>Tabla1[[#This Row],[Importe]]-Tabla1[[#This Row],[Pagado]]</f>
        <v>0</v>
      </c>
      <c r="H119" s="9" t="s">
        <v>10</v>
      </c>
    </row>
    <row r="120" spans="1:8" x14ac:dyDescent="0.25">
      <c r="A120" s="7">
        <v>44564</v>
      </c>
      <c r="B120" s="8" t="s">
        <v>219</v>
      </c>
      <c r="C120" s="9" t="s">
        <v>220</v>
      </c>
      <c r="D120" s="10">
        <v>0</v>
      </c>
      <c r="E120" s="13" t="s">
        <v>189</v>
      </c>
      <c r="F120" s="10">
        <v>0</v>
      </c>
      <c r="G120" s="12">
        <f>Tabla1[[#This Row],[Importe]]-Tabla1[[#This Row],[Pagado]]</f>
        <v>0</v>
      </c>
      <c r="H120" s="9" t="s">
        <v>189</v>
      </c>
    </row>
    <row r="121" spans="1:8" x14ac:dyDescent="0.25">
      <c r="A121" s="7">
        <v>44564</v>
      </c>
      <c r="B121" s="8" t="s">
        <v>221</v>
      </c>
      <c r="C121" s="9" t="s">
        <v>222</v>
      </c>
      <c r="D121" s="10">
        <v>7630.2</v>
      </c>
      <c r="E121" s="11">
        <v>44564</v>
      </c>
      <c r="F121" s="10">
        <v>7630.2</v>
      </c>
      <c r="G121" s="12">
        <f>Tabla1[[#This Row],[Importe]]-Tabla1[[#This Row],[Pagado]]</f>
        <v>0</v>
      </c>
      <c r="H121" s="9" t="s">
        <v>10</v>
      </c>
    </row>
    <row r="122" spans="1:8" x14ac:dyDescent="0.25">
      <c r="A122" s="7">
        <v>44564</v>
      </c>
      <c r="B122" s="8" t="s">
        <v>223</v>
      </c>
      <c r="C122" s="9" t="s">
        <v>224</v>
      </c>
      <c r="D122" s="10">
        <v>10940.6</v>
      </c>
      <c r="E122" s="11">
        <v>44571</v>
      </c>
      <c r="F122" s="10">
        <v>10940.6</v>
      </c>
      <c r="G122" s="12">
        <f>Tabla1[[#This Row],[Importe]]-Tabla1[[#This Row],[Pagado]]</f>
        <v>0</v>
      </c>
      <c r="H122" s="9" t="s">
        <v>10</v>
      </c>
    </row>
    <row r="123" spans="1:8" x14ac:dyDescent="0.25">
      <c r="A123" s="7">
        <v>44564</v>
      </c>
      <c r="B123" s="8" t="s">
        <v>225</v>
      </c>
      <c r="C123" s="9" t="s">
        <v>226</v>
      </c>
      <c r="D123" s="10">
        <v>21952.7</v>
      </c>
      <c r="E123" s="11">
        <v>44564</v>
      </c>
      <c r="F123" s="10">
        <v>21952.7</v>
      </c>
      <c r="G123" s="12">
        <f>Tabla1[[#This Row],[Importe]]-Tabla1[[#This Row],[Pagado]]</f>
        <v>0</v>
      </c>
      <c r="H123" s="9" t="s">
        <v>10</v>
      </c>
    </row>
    <row r="124" spans="1:8" x14ac:dyDescent="0.25">
      <c r="A124" s="7">
        <v>44564</v>
      </c>
      <c r="B124" s="8" t="s">
        <v>227</v>
      </c>
      <c r="C124" s="9" t="s">
        <v>228</v>
      </c>
      <c r="D124" s="10">
        <v>7487.2</v>
      </c>
      <c r="E124" s="11">
        <v>44564</v>
      </c>
      <c r="F124" s="10">
        <v>7487.2</v>
      </c>
      <c r="G124" s="12">
        <f>Tabla1[[#This Row],[Importe]]-Tabla1[[#This Row],[Pagado]]</f>
        <v>0</v>
      </c>
      <c r="H124" s="9" t="s">
        <v>10</v>
      </c>
    </row>
    <row r="125" spans="1:8" x14ac:dyDescent="0.25">
      <c r="A125" s="7">
        <v>44564</v>
      </c>
      <c r="B125" s="8" t="s">
        <v>229</v>
      </c>
      <c r="C125" s="9" t="s">
        <v>230</v>
      </c>
      <c r="D125" s="10">
        <v>5290.8</v>
      </c>
      <c r="E125" s="11">
        <v>44564</v>
      </c>
      <c r="F125" s="10">
        <v>5290.8</v>
      </c>
      <c r="G125" s="12">
        <f>Tabla1[[#This Row],[Importe]]-Tabla1[[#This Row],[Pagado]]</f>
        <v>0</v>
      </c>
      <c r="H125" s="9" t="s">
        <v>10</v>
      </c>
    </row>
    <row r="126" spans="1:8" x14ac:dyDescent="0.25">
      <c r="A126" s="7">
        <v>44564</v>
      </c>
      <c r="B126" s="8" t="s">
        <v>231</v>
      </c>
      <c r="C126" s="9" t="s">
        <v>228</v>
      </c>
      <c r="D126" s="10">
        <v>6087.2</v>
      </c>
      <c r="E126" s="11">
        <v>44564</v>
      </c>
      <c r="F126" s="10">
        <v>6087.2</v>
      </c>
      <c r="G126" s="12">
        <f>Tabla1[[#This Row],[Importe]]-Tabla1[[#This Row],[Pagado]]</f>
        <v>0</v>
      </c>
      <c r="H126" s="9" t="s">
        <v>10</v>
      </c>
    </row>
    <row r="127" spans="1:8" x14ac:dyDescent="0.25">
      <c r="A127" s="7">
        <v>44564</v>
      </c>
      <c r="B127" s="8" t="s">
        <v>232</v>
      </c>
      <c r="C127" s="9" t="s">
        <v>233</v>
      </c>
      <c r="D127" s="10">
        <v>4702.5</v>
      </c>
      <c r="E127" s="11">
        <v>44564</v>
      </c>
      <c r="F127" s="10">
        <v>4702.5</v>
      </c>
      <c r="G127" s="12">
        <f>Tabla1[[#This Row],[Importe]]-Tabla1[[#This Row],[Pagado]]</f>
        <v>0</v>
      </c>
      <c r="H127" s="9" t="s">
        <v>10</v>
      </c>
    </row>
    <row r="128" spans="1:8" x14ac:dyDescent="0.25">
      <c r="A128" s="7">
        <v>44564</v>
      </c>
      <c r="B128" s="8" t="s">
        <v>234</v>
      </c>
      <c r="C128" s="9" t="s">
        <v>235</v>
      </c>
      <c r="D128" s="10">
        <v>6066</v>
      </c>
      <c r="E128" s="11">
        <v>44564</v>
      </c>
      <c r="F128" s="10">
        <v>6066</v>
      </c>
      <c r="G128" s="12">
        <f>Tabla1[[#This Row],[Importe]]-Tabla1[[#This Row],[Pagado]]</f>
        <v>0</v>
      </c>
      <c r="H128" s="9" t="s">
        <v>10</v>
      </c>
    </row>
    <row r="129" spans="1:11" x14ac:dyDescent="0.25">
      <c r="A129" s="7">
        <v>44564</v>
      </c>
      <c r="B129" s="8" t="s">
        <v>236</v>
      </c>
      <c r="C129" s="9" t="s">
        <v>237</v>
      </c>
      <c r="D129" s="10">
        <v>2584.6</v>
      </c>
      <c r="E129" s="11">
        <v>44564</v>
      </c>
      <c r="F129" s="10">
        <v>2584.6</v>
      </c>
      <c r="G129" s="12">
        <f>Tabla1[[#This Row],[Importe]]-Tabla1[[#This Row],[Pagado]]</f>
        <v>0</v>
      </c>
      <c r="H129" s="9" t="s">
        <v>10</v>
      </c>
    </row>
    <row r="130" spans="1:11" x14ac:dyDescent="0.25">
      <c r="A130" s="7">
        <v>44564</v>
      </c>
      <c r="B130" s="8" t="s">
        <v>238</v>
      </c>
      <c r="C130" s="9" t="s">
        <v>58</v>
      </c>
      <c r="D130" s="10">
        <v>2630.7</v>
      </c>
      <c r="E130" s="11">
        <v>44564</v>
      </c>
      <c r="F130" s="10">
        <v>2630.7</v>
      </c>
      <c r="G130" s="12">
        <f>Tabla1[[#This Row],[Importe]]-Tabla1[[#This Row],[Pagado]]</f>
        <v>0</v>
      </c>
      <c r="H130" s="9" t="s">
        <v>10</v>
      </c>
    </row>
    <row r="131" spans="1:11" x14ac:dyDescent="0.25">
      <c r="A131" s="7">
        <v>44564</v>
      </c>
      <c r="B131" s="8" t="s">
        <v>239</v>
      </c>
      <c r="C131" s="9" t="s">
        <v>240</v>
      </c>
      <c r="D131" s="10">
        <v>10262.799999999999</v>
      </c>
      <c r="E131" s="11">
        <v>44564</v>
      </c>
      <c r="F131" s="10">
        <v>10262.799999999999</v>
      </c>
      <c r="G131" s="12">
        <f>Tabla1[[#This Row],[Importe]]-Tabla1[[#This Row],[Pagado]]</f>
        <v>0</v>
      </c>
      <c r="H131" s="9" t="s">
        <v>10</v>
      </c>
    </row>
    <row r="132" spans="1:11" x14ac:dyDescent="0.25">
      <c r="A132" s="7">
        <v>44564</v>
      </c>
      <c r="B132" s="8" t="s">
        <v>241</v>
      </c>
      <c r="C132" s="9" t="s">
        <v>196</v>
      </c>
      <c r="D132" s="10">
        <v>15065.6</v>
      </c>
      <c r="E132" s="11">
        <v>44568</v>
      </c>
      <c r="F132" s="10">
        <v>15065.6</v>
      </c>
      <c r="G132" s="12">
        <f>Tabla1[[#This Row],[Importe]]-Tabla1[[#This Row],[Pagado]]</f>
        <v>0</v>
      </c>
      <c r="H132" s="9" t="s">
        <v>10</v>
      </c>
    </row>
    <row r="133" spans="1:11" x14ac:dyDescent="0.25">
      <c r="A133" s="7">
        <v>44564</v>
      </c>
      <c r="B133" s="8" t="s">
        <v>242</v>
      </c>
      <c r="C133" s="9" t="s">
        <v>31</v>
      </c>
      <c r="D133" s="10">
        <v>1331.2</v>
      </c>
      <c r="E133" s="11">
        <v>44564</v>
      </c>
      <c r="F133" s="10">
        <v>1331.2</v>
      </c>
      <c r="G133" s="12">
        <f>Tabla1[[#This Row],[Importe]]-Tabla1[[#This Row],[Pagado]]</f>
        <v>0</v>
      </c>
      <c r="H133" s="9" t="s">
        <v>10</v>
      </c>
    </row>
    <row r="134" spans="1:11" x14ac:dyDescent="0.25">
      <c r="A134" s="7">
        <v>44564</v>
      </c>
      <c r="B134" s="8" t="s">
        <v>243</v>
      </c>
      <c r="C134" s="9" t="s">
        <v>244</v>
      </c>
      <c r="D134" s="10">
        <v>1657.5</v>
      </c>
      <c r="E134" s="11">
        <v>44564</v>
      </c>
      <c r="F134" s="10">
        <v>1657.5</v>
      </c>
      <c r="G134" s="12">
        <f>Tabla1[[#This Row],[Importe]]-Tabla1[[#This Row],[Pagado]]</f>
        <v>0</v>
      </c>
      <c r="H134" s="9" t="s">
        <v>10</v>
      </c>
    </row>
    <row r="135" spans="1:11" x14ac:dyDescent="0.25">
      <c r="A135" s="7">
        <v>44564</v>
      </c>
      <c r="B135" s="8" t="s">
        <v>245</v>
      </c>
      <c r="C135" s="9" t="s">
        <v>246</v>
      </c>
      <c r="D135" s="10">
        <v>31244.5</v>
      </c>
      <c r="E135" s="11">
        <v>44564</v>
      </c>
      <c r="F135" s="10">
        <v>31244.5</v>
      </c>
      <c r="G135" s="12">
        <f>Tabla1[[#This Row],[Importe]]-Tabla1[[#This Row],[Pagado]]</f>
        <v>0</v>
      </c>
      <c r="H135" s="9" t="s">
        <v>10</v>
      </c>
    </row>
    <row r="136" spans="1:11" x14ac:dyDescent="0.25">
      <c r="A136" s="7">
        <v>44564</v>
      </c>
      <c r="B136" s="8" t="s">
        <v>247</v>
      </c>
      <c r="C136" s="9" t="s">
        <v>246</v>
      </c>
      <c r="D136" s="10">
        <v>17545.5</v>
      </c>
      <c r="E136" s="11">
        <v>44564</v>
      </c>
      <c r="F136" s="10">
        <v>17545.5</v>
      </c>
      <c r="G136" s="12">
        <f>Tabla1[[#This Row],[Importe]]-Tabla1[[#This Row],[Pagado]]</f>
        <v>0</v>
      </c>
      <c r="H136" s="9" t="s">
        <v>10</v>
      </c>
    </row>
    <row r="137" spans="1:11" x14ac:dyDescent="0.25">
      <c r="A137" s="7">
        <v>44564</v>
      </c>
      <c r="B137" s="8" t="s">
        <v>248</v>
      </c>
      <c r="C137" s="9" t="s">
        <v>249</v>
      </c>
      <c r="D137" s="10">
        <v>1690.2</v>
      </c>
      <c r="E137" s="11">
        <v>44564</v>
      </c>
      <c r="F137" s="10">
        <v>1690.2</v>
      </c>
      <c r="G137" s="12">
        <f>Tabla1[[#This Row],[Importe]]-Tabla1[[#This Row],[Pagado]]</f>
        <v>0</v>
      </c>
      <c r="H137" s="9" t="s">
        <v>10</v>
      </c>
    </row>
    <row r="138" spans="1:11" x14ac:dyDescent="0.25">
      <c r="A138" s="7">
        <v>44564</v>
      </c>
      <c r="B138" s="8" t="s">
        <v>250</v>
      </c>
      <c r="C138" s="9" t="s">
        <v>251</v>
      </c>
      <c r="D138" s="10">
        <v>1897</v>
      </c>
      <c r="E138" s="11">
        <v>44564</v>
      </c>
      <c r="F138" s="10">
        <v>1897</v>
      </c>
      <c r="G138" s="12">
        <f>Tabla1[[#This Row],[Importe]]-Tabla1[[#This Row],[Pagado]]</f>
        <v>0</v>
      </c>
      <c r="H138" s="9" t="s">
        <v>10</v>
      </c>
    </row>
    <row r="139" spans="1:11" x14ac:dyDescent="0.25">
      <c r="A139" s="7">
        <v>44564</v>
      </c>
      <c r="B139" s="8" t="s">
        <v>252</v>
      </c>
      <c r="C139" s="9" t="s">
        <v>253</v>
      </c>
      <c r="D139" s="10">
        <v>0</v>
      </c>
      <c r="E139" s="13" t="s">
        <v>189</v>
      </c>
      <c r="F139" s="10">
        <v>0</v>
      </c>
      <c r="G139" s="12">
        <f>Tabla1[[#This Row],[Importe]]-Tabla1[[#This Row],[Pagado]]</f>
        <v>0</v>
      </c>
      <c r="H139" s="9" t="s">
        <v>189</v>
      </c>
    </row>
    <row r="140" spans="1:11" x14ac:dyDescent="0.25">
      <c r="A140" s="7">
        <v>44564</v>
      </c>
      <c r="B140" s="8" t="s">
        <v>254</v>
      </c>
      <c r="C140" s="9" t="s">
        <v>255</v>
      </c>
      <c r="D140" s="10">
        <v>0</v>
      </c>
      <c r="E140" s="13" t="s">
        <v>189</v>
      </c>
      <c r="F140" s="10">
        <v>0</v>
      </c>
      <c r="G140" s="14">
        <f>Tabla1[[#This Row],[Importe]]-Tabla1[[#This Row],[Pagado]]</f>
        <v>0</v>
      </c>
      <c r="H140" s="15" t="s">
        <v>256</v>
      </c>
      <c r="I140" s="16"/>
      <c r="J140" s="16"/>
      <c r="K140" s="16"/>
    </row>
    <row r="141" spans="1:11" x14ac:dyDescent="0.25">
      <c r="A141" s="7">
        <v>44564</v>
      </c>
      <c r="B141" s="8" t="s">
        <v>257</v>
      </c>
      <c r="C141" s="9" t="s">
        <v>188</v>
      </c>
      <c r="D141" s="10">
        <v>0</v>
      </c>
      <c r="E141" s="13" t="s">
        <v>189</v>
      </c>
      <c r="F141" s="10">
        <v>0</v>
      </c>
      <c r="G141" s="14">
        <f>Tabla1[[#This Row],[Importe]]-Tabla1[[#This Row],[Pagado]]</f>
        <v>0</v>
      </c>
      <c r="H141" s="15" t="s">
        <v>258</v>
      </c>
      <c r="I141" s="16"/>
      <c r="J141" s="16"/>
      <c r="K141" s="16"/>
    </row>
    <row r="142" spans="1:11" x14ac:dyDescent="0.25">
      <c r="A142" s="7">
        <v>44564</v>
      </c>
      <c r="B142" s="8" t="s">
        <v>259</v>
      </c>
      <c r="C142" s="9" t="s">
        <v>71</v>
      </c>
      <c r="D142" s="10">
        <v>1476.6</v>
      </c>
      <c r="E142" s="11">
        <v>44564</v>
      </c>
      <c r="F142" s="10">
        <v>1476.6</v>
      </c>
      <c r="G142" s="12">
        <f>Tabla1[[#This Row],[Importe]]-Tabla1[[#This Row],[Pagado]]</f>
        <v>0</v>
      </c>
      <c r="H142" s="9" t="s">
        <v>10</v>
      </c>
    </row>
    <row r="143" spans="1:11" x14ac:dyDescent="0.25">
      <c r="A143" s="7">
        <v>44564</v>
      </c>
      <c r="B143" s="8" t="s">
        <v>260</v>
      </c>
      <c r="C143" s="9" t="s">
        <v>261</v>
      </c>
      <c r="D143" s="10">
        <v>34145.800000000003</v>
      </c>
      <c r="E143" s="11">
        <v>44564</v>
      </c>
      <c r="F143" s="10">
        <v>34145.800000000003</v>
      </c>
      <c r="G143" s="12">
        <f>Tabla1[[#This Row],[Importe]]-Tabla1[[#This Row],[Pagado]]</f>
        <v>0</v>
      </c>
      <c r="H143" s="9" t="s">
        <v>10</v>
      </c>
    </row>
    <row r="144" spans="1:11" x14ac:dyDescent="0.25">
      <c r="A144" s="7">
        <v>44564</v>
      </c>
      <c r="B144" s="8" t="s">
        <v>262</v>
      </c>
      <c r="C144" s="9" t="s">
        <v>263</v>
      </c>
      <c r="D144" s="10">
        <v>27209</v>
      </c>
      <c r="E144" s="11">
        <v>44579</v>
      </c>
      <c r="F144" s="10">
        <v>27209</v>
      </c>
      <c r="G144" s="12">
        <f>Tabla1[[#This Row],[Importe]]-Tabla1[[#This Row],[Pagado]]</f>
        <v>0</v>
      </c>
      <c r="H144" s="9" t="s">
        <v>10</v>
      </c>
    </row>
    <row r="145" spans="1:8" x14ac:dyDescent="0.25">
      <c r="A145" s="7">
        <v>44564</v>
      </c>
      <c r="B145" s="8" t="s">
        <v>264</v>
      </c>
      <c r="C145" s="9" t="s">
        <v>95</v>
      </c>
      <c r="D145" s="10">
        <v>12740</v>
      </c>
      <c r="E145" s="11">
        <v>44564</v>
      </c>
      <c r="F145" s="10">
        <v>12740</v>
      </c>
      <c r="G145" s="12">
        <f>Tabla1[[#This Row],[Importe]]-Tabla1[[#This Row],[Pagado]]</f>
        <v>0</v>
      </c>
      <c r="H145" s="9" t="s">
        <v>10</v>
      </c>
    </row>
    <row r="146" spans="1:8" x14ac:dyDescent="0.25">
      <c r="A146" s="7">
        <v>44564</v>
      </c>
      <c r="B146" s="8" t="s">
        <v>265</v>
      </c>
      <c r="C146" s="9" t="s">
        <v>266</v>
      </c>
      <c r="D146" s="10">
        <v>4134.3999999999996</v>
      </c>
      <c r="E146" s="11">
        <v>44564</v>
      </c>
      <c r="F146" s="10">
        <v>4134.3999999999996</v>
      </c>
      <c r="G146" s="12">
        <f>Tabla1[[#This Row],[Importe]]-Tabla1[[#This Row],[Pagado]]</f>
        <v>0</v>
      </c>
      <c r="H146" s="9" t="s">
        <v>10</v>
      </c>
    </row>
    <row r="147" spans="1:8" x14ac:dyDescent="0.25">
      <c r="A147" s="7">
        <v>44564</v>
      </c>
      <c r="B147" s="8" t="s">
        <v>267</v>
      </c>
      <c r="C147" s="9" t="s">
        <v>266</v>
      </c>
      <c r="D147" s="10">
        <v>945.2</v>
      </c>
      <c r="E147" s="11">
        <v>44564</v>
      </c>
      <c r="F147" s="10">
        <v>945.2</v>
      </c>
      <c r="G147" s="12">
        <f>Tabla1[[#This Row],[Importe]]-Tabla1[[#This Row],[Pagado]]</f>
        <v>0</v>
      </c>
      <c r="H147" s="9" t="s">
        <v>10</v>
      </c>
    </row>
    <row r="148" spans="1:8" x14ac:dyDescent="0.25">
      <c r="A148" s="7">
        <v>44564</v>
      </c>
      <c r="B148" s="8" t="s">
        <v>268</v>
      </c>
      <c r="C148" s="9" t="s">
        <v>269</v>
      </c>
      <c r="D148" s="10">
        <v>1590.4</v>
      </c>
      <c r="E148" s="11">
        <v>44564</v>
      </c>
      <c r="F148" s="10">
        <v>1590.4</v>
      </c>
      <c r="G148" s="12">
        <f>Tabla1[[#This Row],[Importe]]-Tabla1[[#This Row],[Pagado]]</f>
        <v>0</v>
      </c>
      <c r="H148" s="9" t="s">
        <v>10</v>
      </c>
    </row>
    <row r="149" spans="1:8" x14ac:dyDescent="0.25">
      <c r="A149" s="7">
        <v>44564</v>
      </c>
      <c r="B149" s="8" t="s">
        <v>270</v>
      </c>
      <c r="C149" s="9" t="s">
        <v>271</v>
      </c>
      <c r="D149" s="10">
        <v>15562.8</v>
      </c>
      <c r="E149" s="11">
        <v>44564</v>
      </c>
      <c r="F149" s="10">
        <v>15562.8</v>
      </c>
      <c r="G149" s="12">
        <f>Tabla1[[#This Row],[Importe]]-Tabla1[[#This Row],[Pagado]]</f>
        <v>0</v>
      </c>
      <c r="H149" s="9" t="s">
        <v>10</v>
      </c>
    </row>
    <row r="150" spans="1:8" x14ac:dyDescent="0.25">
      <c r="A150" s="7">
        <v>44564</v>
      </c>
      <c r="B150" s="8" t="s">
        <v>272</v>
      </c>
      <c r="C150" s="9" t="s">
        <v>273</v>
      </c>
      <c r="D150" s="10">
        <v>32641</v>
      </c>
      <c r="E150" s="11">
        <v>44564</v>
      </c>
      <c r="F150" s="10">
        <v>32641</v>
      </c>
      <c r="G150" s="12">
        <f>Tabla1[[#This Row],[Importe]]-Tabla1[[#This Row],[Pagado]]</f>
        <v>0</v>
      </c>
      <c r="H150" s="9" t="s">
        <v>10</v>
      </c>
    </row>
    <row r="151" spans="1:8" x14ac:dyDescent="0.25">
      <c r="A151" s="7">
        <v>44564</v>
      </c>
      <c r="B151" s="8" t="s">
        <v>274</v>
      </c>
      <c r="C151" s="9" t="s">
        <v>275</v>
      </c>
      <c r="D151" s="10">
        <v>68272.13</v>
      </c>
      <c r="E151" s="11">
        <v>44575</v>
      </c>
      <c r="F151" s="10">
        <v>68272.13</v>
      </c>
      <c r="G151" s="12">
        <f>Tabla1[[#This Row],[Importe]]-Tabla1[[#This Row],[Pagado]]</f>
        <v>0</v>
      </c>
      <c r="H151" s="9" t="s">
        <v>10</v>
      </c>
    </row>
    <row r="152" spans="1:8" x14ac:dyDescent="0.25">
      <c r="A152" s="7">
        <v>44564</v>
      </c>
      <c r="B152" s="8" t="s">
        <v>276</v>
      </c>
      <c r="C152" s="9" t="s">
        <v>277</v>
      </c>
      <c r="D152" s="10">
        <v>0</v>
      </c>
      <c r="E152" s="13" t="s">
        <v>189</v>
      </c>
      <c r="F152" s="10">
        <v>0</v>
      </c>
      <c r="G152" s="12">
        <f>Tabla1[[#This Row],[Importe]]-Tabla1[[#This Row],[Pagado]]</f>
        <v>0</v>
      </c>
      <c r="H152" s="9" t="s">
        <v>189</v>
      </c>
    </row>
    <row r="153" spans="1:8" x14ac:dyDescent="0.25">
      <c r="A153" s="7">
        <v>44564</v>
      </c>
      <c r="B153" s="8" t="s">
        <v>278</v>
      </c>
      <c r="C153" s="9" t="s">
        <v>131</v>
      </c>
      <c r="D153" s="10">
        <v>920</v>
      </c>
      <c r="E153" s="11">
        <v>44564</v>
      </c>
      <c r="F153" s="10">
        <v>920</v>
      </c>
      <c r="G153" s="12">
        <f>Tabla1[[#This Row],[Importe]]-Tabla1[[#This Row],[Pagado]]</f>
        <v>0</v>
      </c>
      <c r="H153" s="9" t="s">
        <v>10</v>
      </c>
    </row>
    <row r="154" spans="1:8" x14ac:dyDescent="0.25">
      <c r="A154" s="7">
        <v>44564</v>
      </c>
      <c r="B154" s="8" t="s">
        <v>279</v>
      </c>
      <c r="C154" s="9" t="s">
        <v>280</v>
      </c>
      <c r="D154" s="10">
        <v>880</v>
      </c>
      <c r="E154" s="11">
        <v>44565</v>
      </c>
      <c r="F154" s="10">
        <v>880</v>
      </c>
      <c r="G154" s="12">
        <f>Tabla1[[#This Row],[Importe]]-Tabla1[[#This Row],[Pagado]]</f>
        <v>0</v>
      </c>
      <c r="H154" s="9" t="s">
        <v>10</v>
      </c>
    </row>
    <row r="155" spans="1:8" x14ac:dyDescent="0.25">
      <c r="A155" s="7">
        <v>44564</v>
      </c>
      <c r="B155" s="8" t="s">
        <v>281</v>
      </c>
      <c r="C155" s="9" t="s">
        <v>282</v>
      </c>
      <c r="D155" s="10">
        <v>2870</v>
      </c>
      <c r="E155" s="11">
        <v>44565</v>
      </c>
      <c r="F155" s="10">
        <v>2870</v>
      </c>
      <c r="G155" s="12">
        <f>Tabla1[[#This Row],[Importe]]-Tabla1[[#This Row],[Pagado]]</f>
        <v>0</v>
      </c>
      <c r="H155" s="9" t="s">
        <v>10</v>
      </c>
    </row>
    <row r="156" spans="1:8" x14ac:dyDescent="0.25">
      <c r="A156" s="7">
        <v>44564</v>
      </c>
      <c r="B156" s="8" t="s">
        <v>283</v>
      </c>
      <c r="C156" s="9" t="s">
        <v>284</v>
      </c>
      <c r="D156" s="10">
        <v>5170</v>
      </c>
      <c r="E156" s="11">
        <v>44565</v>
      </c>
      <c r="F156" s="10">
        <v>5170</v>
      </c>
      <c r="G156" s="12">
        <f>Tabla1[[#This Row],[Importe]]-Tabla1[[#This Row],[Pagado]]</f>
        <v>0</v>
      </c>
      <c r="H156" s="9" t="s">
        <v>10</v>
      </c>
    </row>
    <row r="157" spans="1:8" x14ac:dyDescent="0.25">
      <c r="A157" s="7">
        <v>44564</v>
      </c>
      <c r="B157" s="8" t="s">
        <v>285</v>
      </c>
      <c r="C157" s="9" t="s">
        <v>286</v>
      </c>
      <c r="D157" s="10">
        <v>30630.6</v>
      </c>
      <c r="E157" s="11">
        <v>44569</v>
      </c>
      <c r="F157" s="10">
        <v>30630.6</v>
      </c>
      <c r="G157" s="12">
        <f>Tabla1[[#This Row],[Importe]]-Tabla1[[#This Row],[Pagado]]</f>
        <v>0</v>
      </c>
      <c r="H157" s="9" t="s">
        <v>10</v>
      </c>
    </row>
    <row r="158" spans="1:8" x14ac:dyDescent="0.25">
      <c r="A158" s="7">
        <v>44564</v>
      </c>
      <c r="B158" s="8" t="s">
        <v>287</v>
      </c>
      <c r="C158" s="9" t="s">
        <v>31</v>
      </c>
      <c r="D158" s="10">
        <v>22</v>
      </c>
      <c r="E158" s="11">
        <v>44564</v>
      </c>
      <c r="F158" s="10">
        <v>22</v>
      </c>
      <c r="G158" s="12">
        <f>Tabla1[[#This Row],[Importe]]-Tabla1[[#This Row],[Pagado]]</f>
        <v>0</v>
      </c>
      <c r="H158" s="9" t="s">
        <v>10</v>
      </c>
    </row>
    <row r="159" spans="1:8" x14ac:dyDescent="0.25">
      <c r="A159" s="7">
        <v>44564</v>
      </c>
      <c r="B159" s="8" t="s">
        <v>288</v>
      </c>
      <c r="C159" s="9" t="s">
        <v>289</v>
      </c>
      <c r="D159" s="10">
        <v>7620</v>
      </c>
      <c r="E159" s="11">
        <v>44564</v>
      </c>
      <c r="F159" s="10">
        <v>7620</v>
      </c>
      <c r="G159" s="12">
        <f>Tabla1[[#This Row],[Importe]]-Tabla1[[#This Row],[Pagado]]</f>
        <v>0</v>
      </c>
      <c r="H159" s="9" t="s">
        <v>10</v>
      </c>
    </row>
    <row r="160" spans="1:8" x14ac:dyDescent="0.25">
      <c r="A160" s="7">
        <v>44564</v>
      </c>
      <c r="B160" s="8" t="s">
        <v>290</v>
      </c>
      <c r="C160" s="9" t="s">
        <v>291</v>
      </c>
      <c r="D160" s="10">
        <v>4035.8</v>
      </c>
      <c r="E160" s="11">
        <v>44565</v>
      </c>
      <c r="F160" s="10">
        <v>4035.8</v>
      </c>
      <c r="G160" s="12">
        <f>Tabla1[[#This Row],[Importe]]-Tabla1[[#This Row],[Pagado]]</f>
        <v>0</v>
      </c>
      <c r="H160" s="9" t="s">
        <v>10</v>
      </c>
    </row>
    <row r="161" spans="1:8" x14ac:dyDescent="0.25">
      <c r="A161" s="7">
        <v>44564</v>
      </c>
      <c r="B161" s="8" t="s">
        <v>292</v>
      </c>
      <c r="C161" s="9" t="s">
        <v>196</v>
      </c>
      <c r="D161" s="10">
        <v>6166.9</v>
      </c>
      <c r="E161" s="11">
        <v>44568</v>
      </c>
      <c r="F161" s="10">
        <v>6166.9</v>
      </c>
      <c r="G161" s="12">
        <f>Tabla1[[#This Row],[Importe]]-Tabla1[[#This Row],[Pagado]]</f>
        <v>0</v>
      </c>
      <c r="H161" s="9" t="s">
        <v>10</v>
      </c>
    </row>
    <row r="162" spans="1:8" x14ac:dyDescent="0.25">
      <c r="A162" s="7">
        <v>44564</v>
      </c>
      <c r="B162" s="8" t="s">
        <v>293</v>
      </c>
      <c r="C162" s="9" t="s">
        <v>31</v>
      </c>
      <c r="D162" s="10">
        <v>25</v>
      </c>
      <c r="E162" s="11">
        <v>44564</v>
      </c>
      <c r="F162" s="10">
        <v>25</v>
      </c>
      <c r="G162" s="12">
        <f>Tabla1[[#This Row],[Importe]]-Tabla1[[#This Row],[Pagado]]</f>
        <v>0</v>
      </c>
      <c r="H162" s="9" t="s">
        <v>10</v>
      </c>
    </row>
    <row r="163" spans="1:8" x14ac:dyDescent="0.25">
      <c r="A163" s="7">
        <v>44564</v>
      </c>
      <c r="B163" s="8" t="s">
        <v>294</v>
      </c>
      <c r="C163" s="9" t="s">
        <v>263</v>
      </c>
      <c r="D163" s="10">
        <v>15531.2</v>
      </c>
      <c r="E163" s="11">
        <v>44579</v>
      </c>
      <c r="F163" s="10">
        <v>15531.2</v>
      </c>
      <c r="G163" s="12">
        <f>Tabla1[[#This Row],[Importe]]-Tabla1[[#This Row],[Pagado]]</f>
        <v>0</v>
      </c>
      <c r="H163" s="9" t="s">
        <v>10</v>
      </c>
    </row>
    <row r="164" spans="1:8" x14ac:dyDescent="0.25">
      <c r="A164" s="7">
        <v>44564</v>
      </c>
      <c r="B164" s="8" t="s">
        <v>295</v>
      </c>
      <c r="C164" s="9" t="s">
        <v>296</v>
      </c>
      <c r="D164" s="10">
        <v>945</v>
      </c>
      <c r="E164" s="11">
        <v>44564</v>
      </c>
      <c r="F164" s="10">
        <v>945</v>
      </c>
      <c r="G164" s="12">
        <f>Tabla1[[#This Row],[Importe]]-Tabla1[[#This Row],[Pagado]]</f>
        <v>0</v>
      </c>
      <c r="H164" s="9" t="s">
        <v>10</v>
      </c>
    </row>
    <row r="165" spans="1:8" x14ac:dyDescent="0.25">
      <c r="A165" s="7">
        <v>44564</v>
      </c>
      <c r="B165" s="8" t="s">
        <v>297</v>
      </c>
      <c r="C165" s="9" t="s">
        <v>298</v>
      </c>
      <c r="D165" s="10">
        <v>1428</v>
      </c>
      <c r="E165" s="11">
        <v>44564</v>
      </c>
      <c r="F165" s="10">
        <v>1428</v>
      </c>
      <c r="G165" s="12">
        <f>Tabla1[[#This Row],[Importe]]-Tabla1[[#This Row],[Pagado]]</f>
        <v>0</v>
      </c>
      <c r="H165" s="9" t="s">
        <v>10</v>
      </c>
    </row>
    <row r="166" spans="1:8" x14ac:dyDescent="0.25">
      <c r="A166" s="7">
        <v>44564</v>
      </c>
      <c r="B166" s="8" t="s">
        <v>299</v>
      </c>
      <c r="C166" s="9" t="s">
        <v>53</v>
      </c>
      <c r="D166" s="10">
        <v>1025.0999999999999</v>
      </c>
      <c r="E166" s="11">
        <v>44564</v>
      </c>
      <c r="F166" s="10">
        <v>1025.0999999999999</v>
      </c>
      <c r="G166" s="12">
        <f>Tabla1[[#This Row],[Importe]]-Tabla1[[#This Row],[Pagado]]</f>
        <v>0</v>
      </c>
      <c r="H166" s="9" t="s">
        <v>10</v>
      </c>
    </row>
    <row r="167" spans="1:8" x14ac:dyDescent="0.25">
      <c r="A167" s="7">
        <v>44564</v>
      </c>
      <c r="B167" s="8" t="s">
        <v>300</v>
      </c>
      <c r="C167" s="9" t="s">
        <v>301</v>
      </c>
      <c r="D167" s="10">
        <v>17097.599999999999</v>
      </c>
      <c r="E167" s="11">
        <v>44564</v>
      </c>
      <c r="F167" s="10">
        <v>17097.599999999999</v>
      </c>
      <c r="G167" s="12">
        <f>Tabla1[[#This Row],[Importe]]-Tabla1[[#This Row],[Pagado]]</f>
        <v>0</v>
      </c>
      <c r="H167" s="9" t="s">
        <v>10</v>
      </c>
    </row>
    <row r="168" spans="1:8" x14ac:dyDescent="0.25">
      <c r="A168" s="7">
        <v>44564</v>
      </c>
      <c r="B168" s="8" t="s">
        <v>302</v>
      </c>
      <c r="C168" s="9" t="s">
        <v>303</v>
      </c>
      <c r="D168" s="10">
        <v>29159.4</v>
      </c>
      <c r="E168" s="11">
        <v>44571</v>
      </c>
      <c r="F168" s="10">
        <v>29159.4</v>
      </c>
      <c r="G168" s="12">
        <f>Tabla1[[#This Row],[Importe]]-Tabla1[[#This Row],[Pagado]]</f>
        <v>0</v>
      </c>
      <c r="H168" s="9" t="s">
        <v>10</v>
      </c>
    </row>
    <row r="169" spans="1:8" x14ac:dyDescent="0.25">
      <c r="A169" s="7">
        <v>44564</v>
      </c>
      <c r="B169" s="8" t="s">
        <v>304</v>
      </c>
      <c r="C169" s="9" t="s">
        <v>269</v>
      </c>
      <c r="D169" s="10">
        <v>1523.8</v>
      </c>
      <c r="E169" s="11">
        <v>44564</v>
      </c>
      <c r="F169" s="10">
        <v>1523.8</v>
      </c>
      <c r="G169" s="12">
        <f>Tabla1[[#This Row],[Importe]]-Tabla1[[#This Row],[Pagado]]</f>
        <v>0</v>
      </c>
      <c r="H169" s="9" t="s">
        <v>10</v>
      </c>
    </row>
    <row r="170" spans="1:8" x14ac:dyDescent="0.25">
      <c r="A170" s="7">
        <v>44564</v>
      </c>
      <c r="B170" s="8" t="s">
        <v>305</v>
      </c>
      <c r="C170" s="9" t="s">
        <v>31</v>
      </c>
      <c r="D170" s="10">
        <v>35</v>
      </c>
      <c r="E170" s="11">
        <v>44565</v>
      </c>
      <c r="F170" s="10">
        <v>35</v>
      </c>
      <c r="G170" s="12">
        <f>Tabla1[[#This Row],[Importe]]-Tabla1[[#This Row],[Pagado]]</f>
        <v>0</v>
      </c>
      <c r="H170" s="9" t="s">
        <v>10</v>
      </c>
    </row>
    <row r="171" spans="1:8" x14ac:dyDescent="0.25">
      <c r="A171" s="7">
        <v>44564</v>
      </c>
      <c r="B171" s="8" t="s">
        <v>306</v>
      </c>
      <c r="C171" s="9" t="s">
        <v>31</v>
      </c>
      <c r="D171" s="10">
        <v>182</v>
      </c>
      <c r="E171" s="11">
        <v>44565</v>
      </c>
      <c r="F171" s="10">
        <v>182</v>
      </c>
      <c r="G171" s="12">
        <f>Tabla1[[#This Row],[Importe]]-Tabla1[[#This Row],[Pagado]]</f>
        <v>0</v>
      </c>
      <c r="H171" s="9" t="s">
        <v>10</v>
      </c>
    </row>
    <row r="172" spans="1:8" x14ac:dyDescent="0.25">
      <c r="A172" s="7">
        <v>44565</v>
      </c>
      <c r="B172" s="8" t="s">
        <v>307</v>
      </c>
      <c r="C172" s="9" t="s">
        <v>75</v>
      </c>
      <c r="D172" s="10">
        <v>6795</v>
      </c>
      <c r="E172" s="11">
        <v>44565</v>
      </c>
      <c r="F172" s="10">
        <v>6795</v>
      </c>
      <c r="G172" s="12">
        <f>Tabla1[[#This Row],[Importe]]-Tabla1[[#This Row],[Pagado]]</f>
        <v>0</v>
      </c>
      <c r="H172" s="9" t="s">
        <v>10</v>
      </c>
    </row>
    <row r="173" spans="1:8" x14ac:dyDescent="0.25">
      <c r="A173" s="7">
        <v>44565</v>
      </c>
      <c r="B173" s="8" t="s">
        <v>308</v>
      </c>
      <c r="C173" s="9" t="s">
        <v>83</v>
      </c>
      <c r="D173" s="10">
        <v>4472</v>
      </c>
      <c r="E173" s="11">
        <v>44565</v>
      </c>
      <c r="F173" s="10">
        <v>4472</v>
      </c>
      <c r="G173" s="12">
        <f>Tabla1[[#This Row],[Importe]]-Tabla1[[#This Row],[Pagado]]</f>
        <v>0</v>
      </c>
      <c r="H173" s="9" t="s">
        <v>10</v>
      </c>
    </row>
    <row r="174" spans="1:8" x14ac:dyDescent="0.25">
      <c r="A174" s="7">
        <v>44565</v>
      </c>
      <c r="B174" s="8" t="s">
        <v>309</v>
      </c>
      <c r="C174" s="9" t="s">
        <v>198</v>
      </c>
      <c r="D174" s="10">
        <v>1597</v>
      </c>
      <c r="E174" s="11">
        <v>44565</v>
      </c>
      <c r="F174" s="10">
        <v>1597</v>
      </c>
      <c r="G174" s="12">
        <f>Tabla1[[#This Row],[Importe]]-Tabla1[[#This Row],[Pagado]]</f>
        <v>0</v>
      </c>
      <c r="H174" s="9" t="s">
        <v>10</v>
      </c>
    </row>
    <row r="175" spans="1:8" x14ac:dyDescent="0.25">
      <c r="A175" s="7">
        <v>44565</v>
      </c>
      <c r="B175" s="8" t="s">
        <v>310</v>
      </c>
      <c r="C175" s="9" t="s">
        <v>85</v>
      </c>
      <c r="D175" s="10">
        <v>1482.4</v>
      </c>
      <c r="E175" s="11">
        <v>44565</v>
      </c>
      <c r="F175" s="10">
        <v>1482.4</v>
      </c>
      <c r="G175" s="12">
        <f>Tabla1[[#This Row],[Importe]]-Tabla1[[#This Row],[Pagado]]</f>
        <v>0</v>
      </c>
      <c r="H175" s="9" t="s">
        <v>10</v>
      </c>
    </row>
    <row r="176" spans="1:8" x14ac:dyDescent="0.25">
      <c r="A176" s="7">
        <v>44565</v>
      </c>
      <c r="B176" s="8" t="s">
        <v>311</v>
      </c>
      <c r="C176" s="9" t="s">
        <v>312</v>
      </c>
      <c r="D176" s="10">
        <v>3841.2</v>
      </c>
      <c r="E176" s="11">
        <v>44565</v>
      </c>
      <c r="F176" s="10">
        <v>3841.2</v>
      </c>
      <c r="G176" s="12">
        <f>Tabla1[[#This Row],[Importe]]-Tabla1[[#This Row],[Pagado]]</f>
        <v>0</v>
      </c>
      <c r="H176" s="9" t="s">
        <v>10</v>
      </c>
    </row>
    <row r="177" spans="1:8" x14ac:dyDescent="0.25">
      <c r="A177" s="7">
        <v>44565</v>
      </c>
      <c r="B177" s="8" t="s">
        <v>313</v>
      </c>
      <c r="C177" s="9" t="s">
        <v>314</v>
      </c>
      <c r="D177" s="10">
        <v>1865</v>
      </c>
      <c r="E177" s="11">
        <v>44565</v>
      </c>
      <c r="F177" s="10">
        <v>1865</v>
      </c>
      <c r="G177" s="12">
        <f>Tabla1[[#This Row],[Importe]]-Tabla1[[#This Row],[Pagado]]</f>
        <v>0</v>
      </c>
      <c r="H177" s="9" t="s">
        <v>10</v>
      </c>
    </row>
    <row r="178" spans="1:8" x14ac:dyDescent="0.25">
      <c r="A178" s="7">
        <v>44565</v>
      </c>
      <c r="B178" s="8" t="s">
        <v>315</v>
      </c>
      <c r="C178" s="9" t="s">
        <v>12</v>
      </c>
      <c r="D178" s="10">
        <v>30738.1</v>
      </c>
      <c r="E178" s="11">
        <v>44565</v>
      </c>
      <c r="F178" s="10">
        <v>30738.1</v>
      </c>
      <c r="G178" s="12">
        <f>Tabla1[[#This Row],[Importe]]-Tabla1[[#This Row],[Pagado]]</f>
        <v>0</v>
      </c>
      <c r="H178" s="9" t="s">
        <v>10</v>
      </c>
    </row>
    <row r="179" spans="1:8" x14ac:dyDescent="0.25">
      <c r="A179" s="7">
        <v>44565</v>
      </c>
      <c r="B179" s="8" t="s">
        <v>316</v>
      </c>
      <c r="C179" s="9" t="s">
        <v>87</v>
      </c>
      <c r="D179" s="10">
        <v>2440</v>
      </c>
      <c r="E179" s="11">
        <v>44565</v>
      </c>
      <c r="F179" s="10">
        <v>2440</v>
      </c>
      <c r="G179" s="12">
        <f>Tabla1[[#This Row],[Importe]]-Tabla1[[#This Row],[Pagado]]</f>
        <v>0</v>
      </c>
      <c r="H179" s="9" t="s">
        <v>10</v>
      </c>
    </row>
    <row r="180" spans="1:8" x14ac:dyDescent="0.25">
      <c r="A180" s="7">
        <v>44565</v>
      </c>
      <c r="B180" s="8" t="s">
        <v>317</v>
      </c>
      <c r="C180" s="9" t="s">
        <v>157</v>
      </c>
      <c r="D180" s="10">
        <v>3065.4</v>
      </c>
      <c r="E180" s="11">
        <v>44566</v>
      </c>
      <c r="F180" s="10">
        <v>3065.4</v>
      </c>
      <c r="G180" s="12">
        <f>Tabla1[[#This Row],[Importe]]-Tabla1[[#This Row],[Pagado]]</f>
        <v>0</v>
      </c>
      <c r="H180" s="9" t="s">
        <v>10</v>
      </c>
    </row>
    <row r="181" spans="1:8" x14ac:dyDescent="0.25">
      <c r="A181" s="7">
        <v>44565</v>
      </c>
      <c r="B181" s="8" t="s">
        <v>318</v>
      </c>
      <c r="C181" s="9" t="s">
        <v>319</v>
      </c>
      <c r="D181" s="10">
        <v>3024.8</v>
      </c>
      <c r="E181" s="11">
        <v>44566</v>
      </c>
      <c r="F181" s="10">
        <v>3024.8</v>
      </c>
      <c r="G181" s="12">
        <f>Tabla1[[#This Row],[Importe]]-Tabla1[[#This Row],[Pagado]]</f>
        <v>0</v>
      </c>
      <c r="H181" s="9" t="s">
        <v>10</v>
      </c>
    </row>
    <row r="182" spans="1:8" x14ac:dyDescent="0.25">
      <c r="A182" s="7">
        <v>44565</v>
      </c>
      <c r="B182" s="8" t="s">
        <v>320</v>
      </c>
      <c r="C182" s="9" t="s">
        <v>79</v>
      </c>
      <c r="D182" s="10">
        <v>4690</v>
      </c>
      <c r="E182" s="11">
        <v>44566</v>
      </c>
      <c r="F182" s="10">
        <v>4690</v>
      </c>
      <c r="G182" s="12">
        <f>Tabla1[[#This Row],[Importe]]-Tabla1[[#This Row],[Pagado]]</f>
        <v>0</v>
      </c>
      <c r="H182" s="9" t="s">
        <v>10</v>
      </c>
    </row>
    <row r="183" spans="1:8" x14ac:dyDescent="0.25">
      <c r="A183" s="7">
        <v>44565</v>
      </c>
      <c r="B183" s="8" t="s">
        <v>321</v>
      </c>
      <c r="C183" s="9" t="s">
        <v>79</v>
      </c>
      <c r="D183" s="10">
        <v>1560</v>
      </c>
      <c r="E183" s="11">
        <v>44566</v>
      </c>
      <c r="F183" s="10">
        <v>1560</v>
      </c>
      <c r="G183" s="12">
        <f>Tabla1[[#This Row],[Importe]]-Tabla1[[#This Row],[Pagado]]</f>
        <v>0</v>
      </c>
      <c r="H183" s="9" t="s">
        <v>10</v>
      </c>
    </row>
    <row r="184" spans="1:8" x14ac:dyDescent="0.25">
      <c r="A184" s="7">
        <v>44565</v>
      </c>
      <c r="B184" s="8" t="s">
        <v>322</v>
      </c>
      <c r="C184" s="9" t="s">
        <v>105</v>
      </c>
      <c r="D184" s="10">
        <v>4136</v>
      </c>
      <c r="E184" s="11">
        <v>44566</v>
      </c>
      <c r="F184" s="10">
        <v>4136</v>
      </c>
      <c r="G184" s="12">
        <f>Tabla1[[#This Row],[Importe]]-Tabla1[[#This Row],[Pagado]]</f>
        <v>0</v>
      </c>
      <c r="H184" s="9" t="s">
        <v>10</v>
      </c>
    </row>
    <row r="185" spans="1:8" x14ac:dyDescent="0.25">
      <c r="A185" s="7">
        <v>44565</v>
      </c>
      <c r="B185" s="8" t="s">
        <v>323</v>
      </c>
      <c r="C185" s="9" t="s">
        <v>18</v>
      </c>
      <c r="D185" s="10">
        <v>1559.4</v>
      </c>
      <c r="E185" s="11">
        <v>44565</v>
      </c>
      <c r="F185" s="10">
        <v>1559.4</v>
      </c>
      <c r="G185" s="12">
        <f>Tabla1[[#This Row],[Importe]]-Tabla1[[#This Row],[Pagado]]</f>
        <v>0</v>
      </c>
      <c r="H185" s="9" t="s">
        <v>10</v>
      </c>
    </row>
    <row r="186" spans="1:8" x14ac:dyDescent="0.25">
      <c r="A186" s="7">
        <v>44565</v>
      </c>
      <c r="B186" s="8" t="s">
        <v>324</v>
      </c>
      <c r="C186" s="9" t="s">
        <v>118</v>
      </c>
      <c r="D186" s="10">
        <v>5045.6000000000004</v>
      </c>
      <c r="E186" s="11">
        <v>44565</v>
      </c>
      <c r="F186" s="10">
        <v>5045.6000000000004</v>
      </c>
      <c r="G186" s="12">
        <f>Tabla1[[#This Row],[Importe]]-Tabla1[[#This Row],[Pagado]]</f>
        <v>0</v>
      </c>
      <c r="H186" s="9" t="s">
        <v>10</v>
      </c>
    </row>
    <row r="187" spans="1:8" x14ac:dyDescent="0.25">
      <c r="A187" s="7">
        <v>44565</v>
      </c>
      <c r="B187" s="8" t="s">
        <v>325</v>
      </c>
      <c r="C187" s="9" t="s">
        <v>326</v>
      </c>
      <c r="D187" s="10">
        <v>8486.5</v>
      </c>
      <c r="E187" s="11">
        <v>44566</v>
      </c>
      <c r="F187" s="10">
        <v>8486.5</v>
      </c>
      <c r="G187" s="12">
        <f>Tabla1[[#This Row],[Importe]]-Tabla1[[#This Row],[Pagado]]</f>
        <v>0</v>
      </c>
      <c r="H187" s="9" t="s">
        <v>10</v>
      </c>
    </row>
    <row r="188" spans="1:8" x14ac:dyDescent="0.25">
      <c r="A188" s="7">
        <v>44565</v>
      </c>
      <c r="B188" s="8" t="s">
        <v>327</v>
      </c>
      <c r="C188" s="9" t="s">
        <v>109</v>
      </c>
      <c r="D188" s="10">
        <v>4515.5</v>
      </c>
      <c r="E188" s="11">
        <v>44566</v>
      </c>
      <c r="F188" s="10">
        <v>4515.5</v>
      </c>
      <c r="G188" s="12">
        <f>Tabla1[[#This Row],[Importe]]-Tabla1[[#This Row],[Pagado]]</f>
        <v>0</v>
      </c>
      <c r="H188" s="9" t="s">
        <v>10</v>
      </c>
    </row>
    <row r="189" spans="1:8" x14ac:dyDescent="0.25">
      <c r="A189" s="7">
        <v>44565</v>
      </c>
      <c r="B189" s="8" t="s">
        <v>328</v>
      </c>
      <c r="C189" s="9" t="s">
        <v>111</v>
      </c>
      <c r="D189" s="10">
        <v>3993</v>
      </c>
      <c r="E189" s="11">
        <v>44566</v>
      </c>
      <c r="F189" s="10">
        <v>3993</v>
      </c>
      <c r="G189" s="12">
        <f>Tabla1[[#This Row],[Importe]]-Tabla1[[#This Row],[Pagado]]</f>
        <v>0</v>
      </c>
      <c r="H189" s="9" t="s">
        <v>10</v>
      </c>
    </row>
    <row r="190" spans="1:8" x14ac:dyDescent="0.25">
      <c r="A190" s="7">
        <v>44565</v>
      </c>
      <c r="B190" s="8" t="s">
        <v>329</v>
      </c>
      <c r="C190" s="9" t="s">
        <v>60</v>
      </c>
      <c r="D190" s="10">
        <v>3670.8</v>
      </c>
      <c r="E190" s="11">
        <v>44568</v>
      </c>
      <c r="F190" s="10">
        <v>3670.8</v>
      </c>
      <c r="G190" s="12">
        <f>Tabla1[[#This Row],[Importe]]-Tabla1[[#This Row],[Pagado]]</f>
        <v>0</v>
      </c>
      <c r="H190" s="9" t="s">
        <v>10</v>
      </c>
    </row>
    <row r="191" spans="1:8" x14ac:dyDescent="0.25">
      <c r="A191" s="7">
        <v>44565</v>
      </c>
      <c r="B191" s="8" t="s">
        <v>330</v>
      </c>
      <c r="C191" s="9" t="s">
        <v>64</v>
      </c>
      <c r="D191" s="10">
        <v>3836.1</v>
      </c>
      <c r="E191" s="11">
        <v>44567</v>
      </c>
      <c r="F191" s="10">
        <v>3836.1</v>
      </c>
      <c r="G191" s="12">
        <f>Tabla1[[#This Row],[Importe]]-Tabla1[[#This Row],[Pagado]]</f>
        <v>0</v>
      </c>
      <c r="H191" s="9" t="s">
        <v>10</v>
      </c>
    </row>
    <row r="192" spans="1:8" x14ac:dyDescent="0.25">
      <c r="A192" s="7">
        <v>44565</v>
      </c>
      <c r="B192" s="8" t="s">
        <v>331</v>
      </c>
      <c r="C192" s="9" t="s">
        <v>114</v>
      </c>
      <c r="D192" s="10">
        <v>4004</v>
      </c>
      <c r="E192" s="11">
        <v>44568</v>
      </c>
      <c r="F192" s="10">
        <v>4004</v>
      </c>
      <c r="G192" s="12">
        <f>Tabla1[[#This Row],[Importe]]-Tabla1[[#This Row],[Pagado]]</f>
        <v>0</v>
      </c>
      <c r="H192" s="9" t="s">
        <v>10</v>
      </c>
    </row>
    <row r="193" spans="1:8" x14ac:dyDescent="0.25">
      <c r="A193" s="7">
        <v>44565</v>
      </c>
      <c r="B193" s="8" t="s">
        <v>332</v>
      </c>
      <c r="C193" s="9" t="s">
        <v>333</v>
      </c>
      <c r="D193" s="10">
        <v>272.39999999999998</v>
      </c>
      <c r="E193" s="11">
        <v>44565</v>
      </c>
      <c r="F193" s="10">
        <v>272.39999999999998</v>
      </c>
      <c r="G193" s="12">
        <f>Tabla1[[#This Row],[Importe]]-Tabla1[[#This Row],[Pagado]]</f>
        <v>0</v>
      </c>
      <c r="H193" s="9" t="s">
        <v>10</v>
      </c>
    </row>
    <row r="194" spans="1:8" x14ac:dyDescent="0.25">
      <c r="A194" s="7">
        <v>44565</v>
      </c>
      <c r="B194" s="8" t="s">
        <v>334</v>
      </c>
      <c r="C194" s="9" t="s">
        <v>107</v>
      </c>
      <c r="D194" s="10">
        <v>8304.9</v>
      </c>
      <c r="E194" s="11">
        <v>44565</v>
      </c>
      <c r="F194" s="10">
        <v>8304.9</v>
      </c>
      <c r="G194" s="12">
        <f>Tabla1[[#This Row],[Importe]]-Tabla1[[#This Row],[Pagado]]</f>
        <v>0</v>
      </c>
      <c r="H194" s="9" t="s">
        <v>10</v>
      </c>
    </row>
    <row r="195" spans="1:8" x14ac:dyDescent="0.25">
      <c r="A195" s="7">
        <v>44565</v>
      </c>
      <c r="B195" s="8" t="s">
        <v>335</v>
      </c>
      <c r="C195" s="9" t="s">
        <v>125</v>
      </c>
      <c r="D195" s="10">
        <v>4052.4</v>
      </c>
      <c r="E195" s="11">
        <v>44565</v>
      </c>
      <c r="F195" s="10">
        <v>4052.4</v>
      </c>
      <c r="G195" s="12">
        <f>Tabla1[[#This Row],[Importe]]-Tabla1[[#This Row],[Pagado]]</f>
        <v>0</v>
      </c>
      <c r="H195" s="9" t="s">
        <v>10</v>
      </c>
    </row>
    <row r="196" spans="1:8" x14ac:dyDescent="0.25">
      <c r="A196" s="7">
        <v>44565</v>
      </c>
      <c r="B196" s="8" t="s">
        <v>336</v>
      </c>
      <c r="C196" s="9" t="s">
        <v>131</v>
      </c>
      <c r="D196" s="10">
        <v>9960</v>
      </c>
      <c r="E196" s="11">
        <v>44565</v>
      </c>
      <c r="F196" s="10">
        <v>9960</v>
      </c>
      <c r="G196" s="12">
        <f>Tabla1[[#This Row],[Importe]]-Tabla1[[#This Row],[Pagado]]</f>
        <v>0</v>
      </c>
      <c r="H196" s="9" t="s">
        <v>10</v>
      </c>
    </row>
    <row r="197" spans="1:8" x14ac:dyDescent="0.25">
      <c r="A197" s="7">
        <v>44565</v>
      </c>
      <c r="B197" s="8" t="s">
        <v>337</v>
      </c>
      <c r="C197" s="9" t="s">
        <v>39</v>
      </c>
      <c r="D197" s="10">
        <v>15522.8</v>
      </c>
      <c r="E197" s="11">
        <v>44567</v>
      </c>
      <c r="F197" s="10">
        <v>15522.8</v>
      </c>
      <c r="G197" s="12">
        <f>Tabla1[[#This Row],[Importe]]-Tabla1[[#This Row],[Pagado]]</f>
        <v>0</v>
      </c>
      <c r="H197" s="9" t="s">
        <v>10</v>
      </c>
    </row>
    <row r="198" spans="1:8" x14ac:dyDescent="0.25">
      <c r="A198" s="7">
        <v>44565</v>
      </c>
      <c r="B198" s="8" t="s">
        <v>338</v>
      </c>
      <c r="C198" s="9" t="s">
        <v>339</v>
      </c>
      <c r="D198" s="10">
        <v>873</v>
      </c>
      <c r="E198" s="11">
        <v>44565</v>
      </c>
      <c r="F198" s="10">
        <v>873</v>
      </c>
      <c r="G198" s="12">
        <f>Tabla1[[#This Row],[Importe]]-Tabla1[[#This Row],[Pagado]]</f>
        <v>0</v>
      </c>
      <c r="H198" s="9" t="s">
        <v>10</v>
      </c>
    </row>
    <row r="199" spans="1:8" x14ac:dyDescent="0.25">
      <c r="A199" s="7">
        <v>44565</v>
      </c>
      <c r="B199" s="8" t="s">
        <v>340</v>
      </c>
      <c r="C199" s="9" t="s">
        <v>9</v>
      </c>
      <c r="D199" s="10">
        <v>4521</v>
      </c>
      <c r="E199" s="11">
        <v>44565</v>
      </c>
      <c r="F199" s="10">
        <v>4521</v>
      </c>
      <c r="G199" s="12">
        <f>Tabla1[[#This Row],[Importe]]-Tabla1[[#This Row],[Pagado]]</f>
        <v>0</v>
      </c>
      <c r="H199" s="9" t="s">
        <v>10</v>
      </c>
    </row>
    <row r="200" spans="1:8" x14ac:dyDescent="0.25">
      <c r="A200" s="7">
        <v>44565</v>
      </c>
      <c r="B200" s="8" t="s">
        <v>341</v>
      </c>
      <c r="C200" s="9" t="s">
        <v>89</v>
      </c>
      <c r="D200" s="10">
        <v>4284</v>
      </c>
      <c r="E200" s="11">
        <v>44566</v>
      </c>
      <c r="F200" s="10">
        <v>4284</v>
      </c>
      <c r="G200" s="12">
        <f>Tabla1[[#This Row],[Importe]]-Tabla1[[#This Row],[Pagado]]</f>
        <v>0</v>
      </c>
      <c r="H200" s="9" t="s">
        <v>10</v>
      </c>
    </row>
    <row r="201" spans="1:8" x14ac:dyDescent="0.25">
      <c r="A201" s="7">
        <v>44565</v>
      </c>
      <c r="B201" s="8" t="s">
        <v>342</v>
      </c>
      <c r="C201" s="9" t="s">
        <v>22</v>
      </c>
      <c r="D201" s="10">
        <v>41332.9</v>
      </c>
      <c r="E201" s="11">
        <v>44566</v>
      </c>
      <c r="F201" s="10">
        <v>41332.9</v>
      </c>
      <c r="G201" s="12">
        <f>Tabla1[[#This Row],[Importe]]-Tabla1[[#This Row],[Pagado]]</f>
        <v>0</v>
      </c>
      <c r="H201" s="9" t="s">
        <v>10</v>
      </c>
    </row>
    <row r="202" spans="1:8" x14ac:dyDescent="0.25">
      <c r="A202" s="7">
        <v>44565</v>
      </c>
      <c r="B202" s="8" t="s">
        <v>343</v>
      </c>
      <c r="C202" s="9" t="s">
        <v>97</v>
      </c>
      <c r="D202" s="10">
        <v>6551.4</v>
      </c>
      <c r="E202" s="11">
        <v>44566</v>
      </c>
      <c r="F202" s="10">
        <v>6551.4</v>
      </c>
      <c r="G202" s="12">
        <f>Tabla1[[#This Row],[Importe]]-Tabla1[[#This Row],[Pagado]]</f>
        <v>0</v>
      </c>
      <c r="H202" s="9" t="s">
        <v>10</v>
      </c>
    </row>
    <row r="203" spans="1:8" x14ac:dyDescent="0.25">
      <c r="A203" s="7">
        <v>44565</v>
      </c>
      <c r="B203" s="8" t="s">
        <v>344</v>
      </c>
      <c r="C203" s="9" t="s">
        <v>345</v>
      </c>
      <c r="D203" s="10">
        <v>910</v>
      </c>
      <c r="E203" s="11">
        <v>44565</v>
      </c>
      <c r="F203" s="10">
        <v>910</v>
      </c>
      <c r="G203" s="12">
        <f>Tabla1[[#This Row],[Importe]]-Tabla1[[#This Row],[Pagado]]</f>
        <v>0</v>
      </c>
      <c r="H203" s="9" t="s">
        <v>10</v>
      </c>
    </row>
    <row r="204" spans="1:8" x14ac:dyDescent="0.25">
      <c r="A204" s="7">
        <v>44565</v>
      </c>
      <c r="B204" s="8" t="s">
        <v>346</v>
      </c>
      <c r="C204" s="9" t="s">
        <v>93</v>
      </c>
      <c r="D204" s="10">
        <v>5503</v>
      </c>
      <c r="E204" s="11">
        <v>44566</v>
      </c>
      <c r="F204" s="10">
        <v>5503</v>
      </c>
      <c r="G204" s="12">
        <f>Tabla1[[#This Row],[Importe]]-Tabla1[[#This Row],[Pagado]]</f>
        <v>0</v>
      </c>
      <c r="H204" s="9" t="s">
        <v>10</v>
      </c>
    </row>
    <row r="205" spans="1:8" x14ac:dyDescent="0.25">
      <c r="A205" s="7">
        <v>44565</v>
      </c>
      <c r="B205" s="8" t="s">
        <v>347</v>
      </c>
      <c r="C205" s="9" t="s">
        <v>348</v>
      </c>
      <c r="D205" s="10">
        <v>1990</v>
      </c>
      <c r="E205" s="11">
        <v>44565</v>
      </c>
      <c r="F205" s="10">
        <v>1990</v>
      </c>
      <c r="G205" s="12">
        <f>Tabla1[[#This Row],[Importe]]-Tabla1[[#This Row],[Pagado]]</f>
        <v>0</v>
      </c>
      <c r="H205" s="9" t="s">
        <v>10</v>
      </c>
    </row>
    <row r="206" spans="1:8" x14ac:dyDescent="0.25">
      <c r="A206" s="7">
        <v>44565</v>
      </c>
      <c r="B206" s="8" t="s">
        <v>349</v>
      </c>
      <c r="C206" s="9" t="s">
        <v>350</v>
      </c>
      <c r="D206" s="10">
        <v>0</v>
      </c>
      <c r="E206" s="13" t="s">
        <v>189</v>
      </c>
      <c r="F206" s="10">
        <v>0</v>
      </c>
      <c r="G206" s="12">
        <f>Tabla1[[#This Row],[Importe]]-Tabla1[[#This Row],[Pagado]]</f>
        <v>0</v>
      </c>
      <c r="H206" s="17" t="s">
        <v>351</v>
      </c>
    </row>
    <row r="207" spans="1:8" x14ac:dyDescent="0.25">
      <c r="A207" s="7">
        <v>44565</v>
      </c>
      <c r="B207" s="8" t="s">
        <v>352</v>
      </c>
      <c r="C207" s="9" t="s">
        <v>353</v>
      </c>
      <c r="D207" s="10">
        <v>3202.4</v>
      </c>
      <c r="E207" s="11">
        <v>44565</v>
      </c>
      <c r="F207" s="10">
        <v>3202.4</v>
      </c>
      <c r="G207" s="12">
        <f>Tabla1[[#This Row],[Importe]]-Tabla1[[#This Row],[Pagado]]</f>
        <v>0</v>
      </c>
      <c r="H207" s="9" t="s">
        <v>10</v>
      </c>
    </row>
    <row r="208" spans="1:8" x14ac:dyDescent="0.25">
      <c r="A208" s="7">
        <v>44565</v>
      </c>
      <c r="B208" s="8" t="s">
        <v>354</v>
      </c>
      <c r="C208" s="9" t="s">
        <v>129</v>
      </c>
      <c r="D208" s="10">
        <v>5035.8</v>
      </c>
      <c r="E208" s="11">
        <v>44565</v>
      </c>
      <c r="F208" s="10">
        <v>5035.8</v>
      </c>
      <c r="G208" s="12">
        <f>Tabla1[[#This Row],[Importe]]-Tabla1[[#This Row],[Pagado]]</f>
        <v>0</v>
      </c>
      <c r="H208" s="9" t="s">
        <v>10</v>
      </c>
    </row>
    <row r="209" spans="1:8" x14ac:dyDescent="0.25">
      <c r="A209" s="7">
        <v>44565</v>
      </c>
      <c r="B209" s="8" t="s">
        <v>355</v>
      </c>
      <c r="C209" s="9" t="s">
        <v>127</v>
      </c>
      <c r="D209" s="10">
        <v>4065.6</v>
      </c>
      <c r="E209" s="11">
        <v>44565</v>
      </c>
      <c r="F209" s="10">
        <v>4065.6</v>
      </c>
      <c r="G209" s="12">
        <f>Tabla1[[#This Row],[Importe]]-Tabla1[[#This Row],[Pagado]]</f>
        <v>0</v>
      </c>
      <c r="H209" s="9" t="s">
        <v>10</v>
      </c>
    </row>
    <row r="210" spans="1:8" x14ac:dyDescent="0.25">
      <c r="A210" s="7">
        <v>44565</v>
      </c>
      <c r="B210" s="8" t="s">
        <v>356</v>
      </c>
      <c r="C210" s="9" t="s">
        <v>357</v>
      </c>
      <c r="D210" s="10">
        <v>4019.4</v>
      </c>
      <c r="E210" s="11">
        <v>44565</v>
      </c>
      <c r="F210" s="10">
        <v>4019.4</v>
      </c>
      <c r="G210" s="12">
        <f>Tabla1[[#This Row],[Importe]]-Tabla1[[#This Row],[Pagado]]</f>
        <v>0</v>
      </c>
      <c r="H210" s="9" t="s">
        <v>10</v>
      </c>
    </row>
    <row r="211" spans="1:8" x14ac:dyDescent="0.25">
      <c r="A211" s="7">
        <v>44565</v>
      </c>
      <c r="B211" s="8" t="s">
        <v>358</v>
      </c>
      <c r="C211" s="9" t="s">
        <v>359</v>
      </c>
      <c r="D211" s="10">
        <v>3941</v>
      </c>
      <c r="E211" s="11">
        <v>44565</v>
      </c>
      <c r="F211" s="10">
        <v>3941</v>
      </c>
      <c r="G211" s="12">
        <f>Tabla1[[#This Row],[Importe]]-Tabla1[[#This Row],[Pagado]]</f>
        <v>0</v>
      </c>
      <c r="H211" s="9" t="s">
        <v>10</v>
      </c>
    </row>
    <row r="212" spans="1:8" x14ac:dyDescent="0.25">
      <c r="A212" s="7">
        <v>44565</v>
      </c>
      <c r="B212" s="8" t="s">
        <v>360</v>
      </c>
      <c r="C212" s="9" t="s">
        <v>179</v>
      </c>
      <c r="D212" s="10">
        <v>720</v>
      </c>
      <c r="E212" s="11">
        <v>44565</v>
      </c>
      <c r="F212" s="10">
        <v>720</v>
      </c>
      <c r="G212" s="12">
        <f>Tabla1[[#This Row],[Importe]]-Tabla1[[#This Row],[Pagado]]</f>
        <v>0</v>
      </c>
      <c r="H212" s="9" t="s">
        <v>10</v>
      </c>
    </row>
    <row r="213" spans="1:8" x14ac:dyDescent="0.25">
      <c r="A213" s="7">
        <v>44565</v>
      </c>
      <c r="B213" s="8" t="s">
        <v>361</v>
      </c>
      <c r="C213" s="9" t="s">
        <v>142</v>
      </c>
      <c r="D213" s="10">
        <v>12157.4</v>
      </c>
      <c r="E213" s="11">
        <v>44589</v>
      </c>
      <c r="F213" s="10">
        <v>12157.4</v>
      </c>
      <c r="G213" s="12">
        <f>Tabla1[[#This Row],[Importe]]-Tabla1[[#This Row],[Pagado]]</f>
        <v>0</v>
      </c>
      <c r="H213" s="9" t="s">
        <v>10</v>
      </c>
    </row>
    <row r="214" spans="1:8" x14ac:dyDescent="0.25">
      <c r="A214" s="7">
        <v>44565</v>
      </c>
      <c r="B214" s="8" t="s">
        <v>362</v>
      </c>
      <c r="C214" s="9" t="s">
        <v>146</v>
      </c>
      <c r="D214" s="10">
        <v>1755</v>
      </c>
      <c r="E214" s="11">
        <v>44565</v>
      </c>
      <c r="F214" s="10">
        <v>1755</v>
      </c>
      <c r="G214" s="12">
        <f>Tabla1[[#This Row],[Importe]]-Tabla1[[#This Row],[Pagado]]</f>
        <v>0</v>
      </c>
      <c r="H214" s="9" t="s">
        <v>10</v>
      </c>
    </row>
    <row r="215" spans="1:8" x14ac:dyDescent="0.25">
      <c r="A215" s="7">
        <v>44565</v>
      </c>
      <c r="B215" s="8" t="s">
        <v>363</v>
      </c>
      <c r="C215" s="9" t="s">
        <v>49</v>
      </c>
      <c r="D215" s="10">
        <v>2505.6999999999998</v>
      </c>
      <c r="E215" s="11">
        <v>44565</v>
      </c>
      <c r="F215" s="10">
        <v>2505.6999999999998</v>
      </c>
      <c r="G215" s="12">
        <f>Tabla1[[#This Row],[Importe]]-Tabla1[[#This Row],[Pagado]]</f>
        <v>0</v>
      </c>
      <c r="H215" s="9" t="s">
        <v>10</v>
      </c>
    </row>
    <row r="216" spans="1:8" x14ac:dyDescent="0.25">
      <c r="A216" s="7">
        <v>44565</v>
      </c>
      <c r="B216" s="8" t="s">
        <v>364</v>
      </c>
      <c r="C216" s="9" t="s">
        <v>365</v>
      </c>
      <c r="D216" s="10">
        <v>963.1</v>
      </c>
      <c r="E216" s="11">
        <v>44565</v>
      </c>
      <c r="F216" s="10">
        <v>963.1</v>
      </c>
      <c r="G216" s="12">
        <f>Tabla1[[#This Row],[Importe]]-Tabla1[[#This Row],[Pagado]]</f>
        <v>0</v>
      </c>
      <c r="H216" s="9" t="s">
        <v>10</v>
      </c>
    </row>
    <row r="217" spans="1:8" x14ac:dyDescent="0.25">
      <c r="A217" s="7">
        <v>44565</v>
      </c>
      <c r="B217" s="8" t="s">
        <v>366</v>
      </c>
      <c r="C217" s="9" t="s">
        <v>16</v>
      </c>
      <c r="D217" s="10">
        <v>3580</v>
      </c>
      <c r="E217" s="11">
        <v>44565</v>
      </c>
      <c r="F217" s="10">
        <v>3580</v>
      </c>
      <c r="G217" s="12">
        <f>Tabla1[[#This Row],[Importe]]-Tabla1[[#This Row],[Pagado]]</f>
        <v>0</v>
      </c>
      <c r="H217" s="9" t="s">
        <v>10</v>
      </c>
    </row>
    <row r="218" spans="1:8" x14ac:dyDescent="0.25">
      <c r="A218" s="7">
        <v>44565</v>
      </c>
      <c r="B218" s="8" t="s">
        <v>367</v>
      </c>
      <c r="C218" s="9" t="s">
        <v>368</v>
      </c>
      <c r="D218" s="10">
        <v>2288.3000000000002</v>
      </c>
      <c r="E218" s="11">
        <v>44565</v>
      </c>
      <c r="F218" s="10">
        <v>2288.3000000000002</v>
      </c>
      <c r="G218" s="12">
        <f>Tabla1[[#This Row],[Importe]]-Tabla1[[#This Row],[Pagado]]</f>
        <v>0</v>
      </c>
      <c r="H218" s="9" t="s">
        <v>10</v>
      </c>
    </row>
    <row r="219" spans="1:8" x14ac:dyDescent="0.25">
      <c r="A219" s="7">
        <v>44565</v>
      </c>
      <c r="B219" s="8" t="s">
        <v>369</v>
      </c>
      <c r="C219" s="9" t="s">
        <v>27</v>
      </c>
      <c r="D219" s="10">
        <v>2958</v>
      </c>
      <c r="E219" s="11">
        <v>44565</v>
      </c>
      <c r="F219" s="10">
        <v>2958</v>
      </c>
      <c r="G219" s="12">
        <f>Tabla1[[#This Row],[Importe]]-Tabla1[[#This Row],[Pagado]]</f>
        <v>0</v>
      </c>
      <c r="H219" s="9" t="s">
        <v>10</v>
      </c>
    </row>
    <row r="220" spans="1:8" x14ac:dyDescent="0.25">
      <c r="A220" s="7">
        <v>44565</v>
      </c>
      <c r="B220" s="8" t="s">
        <v>370</v>
      </c>
      <c r="C220" s="9" t="s">
        <v>371</v>
      </c>
      <c r="D220" s="10">
        <v>32830</v>
      </c>
      <c r="E220" s="11">
        <v>44566</v>
      </c>
      <c r="F220" s="10">
        <v>32830</v>
      </c>
      <c r="G220" s="12">
        <f>Tabla1[[#This Row],[Importe]]-Tabla1[[#This Row],[Pagado]]</f>
        <v>0</v>
      </c>
      <c r="H220" s="9" t="s">
        <v>10</v>
      </c>
    </row>
    <row r="221" spans="1:8" x14ac:dyDescent="0.25">
      <c r="A221" s="7">
        <v>44565</v>
      </c>
      <c r="B221" s="8" t="s">
        <v>372</v>
      </c>
      <c r="C221" s="9" t="s">
        <v>373</v>
      </c>
      <c r="D221" s="10">
        <v>3401.2</v>
      </c>
      <c r="E221" s="11">
        <v>44565</v>
      </c>
      <c r="F221" s="10">
        <v>3401.2</v>
      </c>
      <c r="G221" s="12">
        <f>Tabla1[[#This Row],[Importe]]-Tabla1[[#This Row],[Pagado]]</f>
        <v>0</v>
      </c>
      <c r="H221" s="9" t="s">
        <v>10</v>
      </c>
    </row>
    <row r="222" spans="1:8" x14ac:dyDescent="0.25">
      <c r="A222" s="7">
        <v>44565</v>
      </c>
      <c r="B222" s="8" t="s">
        <v>374</v>
      </c>
      <c r="C222" s="9" t="s">
        <v>375</v>
      </c>
      <c r="D222" s="10">
        <v>36147.120000000003</v>
      </c>
      <c r="E222" s="11">
        <v>44565</v>
      </c>
      <c r="F222" s="10">
        <v>36147.120000000003</v>
      </c>
      <c r="G222" s="12">
        <f>Tabla1[[#This Row],[Importe]]-Tabla1[[#This Row],[Pagado]]</f>
        <v>0</v>
      </c>
      <c r="H222" s="9" t="s">
        <v>10</v>
      </c>
    </row>
    <row r="223" spans="1:8" x14ac:dyDescent="0.25">
      <c r="A223" s="7">
        <v>44565</v>
      </c>
      <c r="B223" s="8" t="s">
        <v>376</v>
      </c>
      <c r="C223" s="9" t="s">
        <v>161</v>
      </c>
      <c r="D223" s="10">
        <v>1375.8</v>
      </c>
      <c r="E223" s="11">
        <v>44565</v>
      </c>
      <c r="F223" s="10">
        <v>1375.8</v>
      </c>
      <c r="G223" s="12">
        <f>Tabla1[[#This Row],[Importe]]-Tabla1[[#This Row],[Pagado]]</f>
        <v>0</v>
      </c>
      <c r="H223" s="9" t="s">
        <v>10</v>
      </c>
    </row>
    <row r="224" spans="1:8" x14ac:dyDescent="0.25">
      <c r="A224" s="7">
        <v>44565</v>
      </c>
      <c r="B224" s="8" t="s">
        <v>377</v>
      </c>
      <c r="C224" s="9" t="s">
        <v>226</v>
      </c>
      <c r="D224" s="10">
        <v>4659.2</v>
      </c>
      <c r="E224" s="11">
        <v>44565</v>
      </c>
      <c r="F224" s="10">
        <v>4659.2</v>
      </c>
      <c r="G224" s="12">
        <f>Tabla1[[#This Row],[Importe]]-Tabla1[[#This Row],[Pagado]]</f>
        <v>0</v>
      </c>
      <c r="H224" s="9" t="s">
        <v>10</v>
      </c>
    </row>
    <row r="225" spans="1:8" x14ac:dyDescent="0.25">
      <c r="A225" s="7">
        <v>44565</v>
      </c>
      <c r="B225" s="8" t="s">
        <v>378</v>
      </c>
      <c r="C225" s="9" t="s">
        <v>45</v>
      </c>
      <c r="D225" s="10">
        <v>8568.4</v>
      </c>
      <c r="E225" s="11">
        <v>44565</v>
      </c>
      <c r="F225" s="10">
        <v>8568.4</v>
      </c>
      <c r="G225" s="12">
        <f>Tabla1[[#This Row],[Importe]]-Tabla1[[#This Row],[Pagado]]</f>
        <v>0</v>
      </c>
      <c r="H225" s="9" t="s">
        <v>10</v>
      </c>
    </row>
    <row r="226" spans="1:8" x14ac:dyDescent="0.25">
      <c r="A226" s="7">
        <v>44565</v>
      </c>
      <c r="B226" s="8" t="s">
        <v>379</v>
      </c>
      <c r="C226" s="9" t="s">
        <v>380</v>
      </c>
      <c r="D226" s="10">
        <v>7477.2</v>
      </c>
      <c r="E226" s="11">
        <v>44566</v>
      </c>
      <c r="F226" s="10">
        <v>7477.2</v>
      </c>
      <c r="G226" s="12">
        <f>Tabla1[[#This Row],[Importe]]-Tabla1[[#This Row],[Pagado]]</f>
        <v>0</v>
      </c>
      <c r="H226" s="9" t="s">
        <v>10</v>
      </c>
    </row>
    <row r="227" spans="1:8" x14ac:dyDescent="0.25">
      <c r="A227" s="7">
        <v>44565</v>
      </c>
      <c r="B227" s="8" t="s">
        <v>381</v>
      </c>
      <c r="C227" s="9" t="s">
        <v>382</v>
      </c>
      <c r="D227" s="10">
        <v>6125.1</v>
      </c>
      <c r="E227" s="11">
        <v>44565</v>
      </c>
      <c r="F227" s="10">
        <v>6125.1</v>
      </c>
      <c r="G227" s="12">
        <f>Tabla1[[#This Row],[Importe]]-Tabla1[[#This Row],[Pagado]]</f>
        <v>0</v>
      </c>
      <c r="H227" s="9" t="s">
        <v>10</v>
      </c>
    </row>
    <row r="228" spans="1:8" x14ac:dyDescent="0.25">
      <c r="A228" s="7">
        <v>44565</v>
      </c>
      <c r="B228" s="8" t="s">
        <v>383</v>
      </c>
      <c r="C228" s="9" t="s">
        <v>191</v>
      </c>
      <c r="D228" s="10">
        <v>1545.6</v>
      </c>
      <c r="E228" s="11">
        <v>44565</v>
      </c>
      <c r="F228" s="10">
        <v>1545.6</v>
      </c>
      <c r="G228" s="12">
        <f>Tabla1[[#This Row],[Importe]]-Tabla1[[#This Row],[Pagado]]</f>
        <v>0</v>
      </c>
      <c r="H228" s="9" t="s">
        <v>10</v>
      </c>
    </row>
    <row r="229" spans="1:8" x14ac:dyDescent="0.25">
      <c r="A229" s="7">
        <v>44565</v>
      </c>
      <c r="B229" s="8" t="s">
        <v>384</v>
      </c>
      <c r="C229" s="9" t="s">
        <v>202</v>
      </c>
      <c r="D229" s="10">
        <v>945</v>
      </c>
      <c r="E229" s="11">
        <v>44565</v>
      </c>
      <c r="F229" s="10">
        <v>945</v>
      </c>
      <c r="G229" s="12">
        <f>Tabla1[[#This Row],[Importe]]-Tabla1[[#This Row],[Pagado]]</f>
        <v>0</v>
      </c>
      <c r="H229" s="9" t="s">
        <v>10</v>
      </c>
    </row>
    <row r="230" spans="1:8" x14ac:dyDescent="0.25">
      <c r="A230" s="7">
        <v>44565</v>
      </c>
      <c r="B230" s="8" t="s">
        <v>385</v>
      </c>
      <c r="C230" s="9" t="s">
        <v>151</v>
      </c>
      <c r="D230" s="10">
        <v>7527.6</v>
      </c>
      <c r="E230" s="11">
        <v>44566</v>
      </c>
      <c r="F230" s="10">
        <v>7527.6</v>
      </c>
      <c r="G230" s="12">
        <f>Tabla1[[#This Row],[Importe]]-Tabla1[[#This Row],[Pagado]]</f>
        <v>0</v>
      </c>
      <c r="H230" s="9" t="s">
        <v>10</v>
      </c>
    </row>
    <row r="231" spans="1:8" x14ac:dyDescent="0.25">
      <c r="A231" s="7">
        <v>44565</v>
      </c>
      <c r="B231" s="8" t="s">
        <v>386</v>
      </c>
      <c r="C231" s="9" t="s">
        <v>196</v>
      </c>
      <c r="D231" s="10">
        <v>94565.5</v>
      </c>
      <c r="E231" s="11">
        <v>44568</v>
      </c>
      <c r="F231" s="10">
        <v>94565.5</v>
      </c>
      <c r="G231" s="12">
        <f>Tabla1[[#This Row],[Importe]]-Tabla1[[#This Row],[Pagado]]</f>
        <v>0</v>
      </c>
      <c r="H231" s="9" t="s">
        <v>10</v>
      </c>
    </row>
    <row r="232" spans="1:8" x14ac:dyDescent="0.25">
      <c r="A232" s="7">
        <v>44565</v>
      </c>
      <c r="B232" s="8" t="s">
        <v>387</v>
      </c>
      <c r="C232" s="9" t="s">
        <v>53</v>
      </c>
      <c r="D232" s="10">
        <v>1443.3</v>
      </c>
      <c r="E232" s="11">
        <v>44565</v>
      </c>
      <c r="F232" s="10">
        <v>1443.3</v>
      </c>
      <c r="G232" s="12">
        <f>Tabla1[[#This Row],[Importe]]-Tabla1[[#This Row],[Pagado]]</f>
        <v>0</v>
      </c>
      <c r="H232" s="9" t="s">
        <v>10</v>
      </c>
    </row>
    <row r="233" spans="1:8" x14ac:dyDescent="0.25">
      <c r="A233" s="7">
        <v>44565</v>
      </c>
      <c r="B233" s="8" t="s">
        <v>388</v>
      </c>
      <c r="C233" s="9" t="s">
        <v>14</v>
      </c>
      <c r="D233" s="10">
        <v>22044.7</v>
      </c>
      <c r="E233" s="11">
        <v>44565</v>
      </c>
      <c r="F233" s="10">
        <v>22044.7</v>
      </c>
      <c r="G233" s="12">
        <f>Tabla1[[#This Row],[Importe]]-Tabla1[[#This Row],[Pagado]]</f>
        <v>0</v>
      </c>
      <c r="H233" s="9" t="s">
        <v>10</v>
      </c>
    </row>
    <row r="234" spans="1:8" x14ac:dyDescent="0.25">
      <c r="A234" s="7">
        <v>44565</v>
      </c>
      <c r="B234" s="8" t="s">
        <v>389</v>
      </c>
      <c r="C234" s="9" t="s">
        <v>24</v>
      </c>
      <c r="D234" s="10">
        <v>428.4</v>
      </c>
      <c r="E234" s="11">
        <v>44565</v>
      </c>
      <c r="F234" s="10">
        <v>428.4</v>
      </c>
      <c r="G234" s="12">
        <f>Tabla1[[#This Row],[Importe]]-Tabla1[[#This Row],[Pagado]]</f>
        <v>0</v>
      </c>
      <c r="H234" s="9" t="s">
        <v>10</v>
      </c>
    </row>
    <row r="235" spans="1:8" x14ac:dyDescent="0.25">
      <c r="A235" s="7">
        <v>44565</v>
      </c>
      <c r="B235" s="8" t="s">
        <v>390</v>
      </c>
      <c r="C235" s="9" t="s">
        <v>58</v>
      </c>
      <c r="D235" s="10">
        <v>6029.2</v>
      </c>
      <c r="E235" s="11">
        <v>44565</v>
      </c>
      <c r="F235" s="10">
        <v>6029.2</v>
      </c>
      <c r="G235" s="12">
        <f>Tabla1[[#This Row],[Importe]]-Tabla1[[#This Row],[Pagado]]</f>
        <v>0</v>
      </c>
      <c r="H235" s="9" t="s">
        <v>10</v>
      </c>
    </row>
    <row r="236" spans="1:8" x14ac:dyDescent="0.25">
      <c r="A236" s="7">
        <v>44565</v>
      </c>
      <c r="B236" s="8" t="s">
        <v>391</v>
      </c>
      <c r="C236" s="9" t="s">
        <v>392</v>
      </c>
      <c r="D236" s="10">
        <v>9080.7999999999993</v>
      </c>
      <c r="E236" s="11">
        <v>44578</v>
      </c>
      <c r="F236" s="10">
        <v>9080.7999999999993</v>
      </c>
      <c r="G236" s="12">
        <f>Tabla1[[#This Row],[Importe]]-Tabla1[[#This Row],[Pagado]]</f>
        <v>0</v>
      </c>
      <c r="H236" s="9" t="s">
        <v>10</v>
      </c>
    </row>
    <row r="237" spans="1:8" x14ac:dyDescent="0.25">
      <c r="A237" s="7">
        <v>44565</v>
      </c>
      <c r="B237" s="8" t="s">
        <v>393</v>
      </c>
      <c r="C237" s="9" t="s">
        <v>244</v>
      </c>
      <c r="D237" s="10">
        <v>4960.6000000000004</v>
      </c>
      <c r="E237" s="11">
        <v>44565</v>
      </c>
      <c r="F237" s="10">
        <v>4960.6000000000004</v>
      </c>
      <c r="G237" s="12">
        <f>Tabla1[[#This Row],[Importe]]-Tabla1[[#This Row],[Pagado]]</f>
        <v>0</v>
      </c>
      <c r="H237" s="9" t="s">
        <v>10</v>
      </c>
    </row>
    <row r="238" spans="1:8" x14ac:dyDescent="0.25">
      <c r="A238" s="7">
        <v>44565</v>
      </c>
      <c r="B238" s="8" t="s">
        <v>394</v>
      </c>
      <c r="C238" s="9" t="s">
        <v>196</v>
      </c>
      <c r="D238" s="10">
        <v>5455.5</v>
      </c>
      <c r="E238" s="11">
        <v>44568</v>
      </c>
      <c r="F238" s="10">
        <v>5455.5</v>
      </c>
      <c r="G238" s="12">
        <f>Tabla1[[#This Row],[Importe]]-Tabla1[[#This Row],[Pagado]]</f>
        <v>0</v>
      </c>
      <c r="H238" s="9" t="s">
        <v>10</v>
      </c>
    </row>
    <row r="239" spans="1:8" x14ac:dyDescent="0.25">
      <c r="A239" s="7">
        <v>44565</v>
      </c>
      <c r="B239" s="8" t="s">
        <v>395</v>
      </c>
      <c r="C239" s="9" t="s">
        <v>396</v>
      </c>
      <c r="D239" s="10">
        <v>10006.5</v>
      </c>
      <c r="E239" s="11">
        <v>44583</v>
      </c>
      <c r="F239" s="10">
        <v>10006.5</v>
      </c>
      <c r="G239" s="12">
        <f>Tabla1[[#This Row],[Importe]]-Tabla1[[#This Row],[Pagado]]</f>
        <v>0</v>
      </c>
      <c r="H239" s="9" t="s">
        <v>10</v>
      </c>
    </row>
    <row r="240" spans="1:8" x14ac:dyDescent="0.25">
      <c r="A240" s="7">
        <v>44565</v>
      </c>
      <c r="B240" s="8" t="s">
        <v>397</v>
      </c>
      <c r="C240" s="9" t="s">
        <v>31</v>
      </c>
      <c r="D240" s="10">
        <v>802.4</v>
      </c>
      <c r="E240" s="11">
        <v>44565</v>
      </c>
      <c r="F240" s="10">
        <v>802.4</v>
      </c>
      <c r="G240" s="12">
        <f>Tabla1[[#This Row],[Importe]]-Tabla1[[#This Row],[Pagado]]</f>
        <v>0</v>
      </c>
      <c r="H240" s="9" t="s">
        <v>10</v>
      </c>
    </row>
    <row r="241" spans="1:8" x14ac:dyDescent="0.25">
      <c r="A241" s="7">
        <v>44565</v>
      </c>
      <c r="B241" s="8" t="s">
        <v>398</v>
      </c>
      <c r="C241" s="9" t="s">
        <v>51</v>
      </c>
      <c r="D241" s="10">
        <v>459</v>
      </c>
      <c r="E241" s="11">
        <v>44565</v>
      </c>
      <c r="F241" s="10">
        <v>459</v>
      </c>
      <c r="G241" s="12">
        <f>Tabla1[[#This Row],[Importe]]-Tabla1[[#This Row],[Pagado]]</f>
        <v>0</v>
      </c>
      <c r="H241" s="9" t="s">
        <v>10</v>
      </c>
    </row>
    <row r="242" spans="1:8" x14ac:dyDescent="0.25">
      <c r="A242" s="7">
        <v>44565</v>
      </c>
      <c r="B242" s="8" t="s">
        <v>399</v>
      </c>
      <c r="C242" s="9" t="s">
        <v>400</v>
      </c>
      <c r="D242" s="10">
        <v>4273</v>
      </c>
      <c r="E242" s="11">
        <v>44583</v>
      </c>
      <c r="F242" s="10">
        <v>4273</v>
      </c>
      <c r="G242" s="12">
        <f>Tabla1[[#This Row],[Importe]]-Tabla1[[#This Row],[Pagado]]</f>
        <v>0</v>
      </c>
      <c r="H242" s="9" t="s">
        <v>10</v>
      </c>
    </row>
    <row r="243" spans="1:8" x14ac:dyDescent="0.25">
      <c r="A243" s="7">
        <v>44565</v>
      </c>
      <c r="B243" s="8" t="s">
        <v>401</v>
      </c>
      <c r="C243" s="9" t="s">
        <v>402</v>
      </c>
      <c r="D243" s="10">
        <v>9930.4</v>
      </c>
      <c r="E243" s="11">
        <v>44583</v>
      </c>
      <c r="F243" s="10">
        <v>9930.4</v>
      </c>
      <c r="G243" s="12">
        <f>Tabla1[[#This Row],[Importe]]-Tabla1[[#This Row],[Pagado]]</f>
        <v>0</v>
      </c>
      <c r="H243" s="9" t="s">
        <v>10</v>
      </c>
    </row>
    <row r="244" spans="1:8" x14ac:dyDescent="0.25">
      <c r="A244" s="7">
        <v>44565</v>
      </c>
      <c r="B244" s="8" t="s">
        <v>403</v>
      </c>
      <c r="C244" s="9" t="s">
        <v>31</v>
      </c>
      <c r="D244" s="10">
        <v>867</v>
      </c>
      <c r="E244" s="11">
        <v>44565</v>
      </c>
      <c r="F244" s="10">
        <v>867</v>
      </c>
      <c r="G244" s="12">
        <f>Tabla1[[#This Row],[Importe]]-Tabla1[[#This Row],[Pagado]]</f>
        <v>0</v>
      </c>
      <c r="H244" s="9" t="s">
        <v>10</v>
      </c>
    </row>
    <row r="245" spans="1:8" x14ac:dyDescent="0.25">
      <c r="A245" s="7">
        <v>44565</v>
      </c>
      <c r="B245" s="8" t="s">
        <v>404</v>
      </c>
      <c r="C245" s="9" t="s">
        <v>371</v>
      </c>
      <c r="D245" s="10">
        <v>5956.5</v>
      </c>
      <c r="E245" s="11">
        <v>44566</v>
      </c>
      <c r="F245" s="10">
        <v>5956.5</v>
      </c>
      <c r="G245" s="12">
        <f>Tabla1[[#This Row],[Importe]]-Tabla1[[#This Row],[Pagado]]</f>
        <v>0</v>
      </c>
      <c r="H245" s="9" t="s">
        <v>10</v>
      </c>
    </row>
    <row r="246" spans="1:8" x14ac:dyDescent="0.25">
      <c r="A246" s="7">
        <v>44565</v>
      </c>
      <c r="B246" s="8" t="s">
        <v>405</v>
      </c>
      <c r="C246" s="9" t="s">
        <v>135</v>
      </c>
      <c r="D246" s="10">
        <v>1743.4</v>
      </c>
      <c r="E246" s="11">
        <v>44565</v>
      </c>
      <c r="F246" s="10">
        <v>1743.4</v>
      </c>
      <c r="G246" s="12">
        <f>Tabla1[[#This Row],[Importe]]-Tabla1[[#This Row],[Pagado]]</f>
        <v>0</v>
      </c>
      <c r="H246" s="9" t="s">
        <v>10</v>
      </c>
    </row>
    <row r="247" spans="1:8" x14ac:dyDescent="0.25">
      <c r="A247" s="7">
        <v>44565</v>
      </c>
      <c r="B247" s="8" t="s">
        <v>406</v>
      </c>
      <c r="C247" s="9" t="s">
        <v>407</v>
      </c>
      <c r="D247" s="10">
        <v>1444.8</v>
      </c>
      <c r="E247" s="11">
        <v>44568</v>
      </c>
      <c r="F247" s="10">
        <v>1444.8</v>
      </c>
      <c r="G247" s="12">
        <f>Tabla1[[#This Row],[Importe]]-Tabla1[[#This Row],[Pagado]]</f>
        <v>0</v>
      </c>
      <c r="H247" s="9" t="s">
        <v>10</v>
      </c>
    </row>
    <row r="248" spans="1:8" x14ac:dyDescent="0.25">
      <c r="A248" s="7">
        <v>44565</v>
      </c>
      <c r="B248" s="8" t="s">
        <v>408</v>
      </c>
      <c r="C248" s="9" t="s">
        <v>409</v>
      </c>
      <c r="D248" s="10">
        <v>7813.5</v>
      </c>
      <c r="E248" s="11">
        <v>44568</v>
      </c>
      <c r="F248" s="10">
        <v>7813.5</v>
      </c>
      <c r="G248" s="12">
        <f>Tabla1[[#This Row],[Importe]]-Tabla1[[#This Row],[Pagado]]</f>
        <v>0</v>
      </c>
      <c r="H248" s="9" t="s">
        <v>10</v>
      </c>
    </row>
    <row r="249" spans="1:8" x14ac:dyDescent="0.25">
      <c r="A249" s="7">
        <v>44565</v>
      </c>
      <c r="B249" s="8" t="s">
        <v>410</v>
      </c>
      <c r="C249" s="9" t="s">
        <v>105</v>
      </c>
      <c r="D249" s="10">
        <v>9277.2000000000007</v>
      </c>
      <c r="E249" s="11">
        <v>44565</v>
      </c>
      <c r="F249" s="10">
        <v>9277.2000000000007</v>
      </c>
      <c r="G249" s="12">
        <f>Tabla1[[#This Row],[Importe]]-Tabla1[[#This Row],[Pagado]]</f>
        <v>0</v>
      </c>
      <c r="H249" s="9" t="s">
        <v>10</v>
      </c>
    </row>
    <row r="250" spans="1:8" x14ac:dyDescent="0.25">
      <c r="A250" s="7">
        <v>44565</v>
      </c>
      <c r="B250" s="8" t="s">
        <v>411</v>
      </c>
      <c r="C250" s="9" t="s">
        <v>67</v>
      </c>
      <c r="D250" s="10">
        <v>2948.6</v>
      </c>
      <c r="E250" s="11">
        <v>44565</v>
      </c>
      <c r="F250" s="10">
        <v>2948.6</v>
      </c>
      <c r="G250" s="12">
        <f>Tabla1[[#This Row],[Importe]]-Tabla1[[#This Row],[Pagado]]</f>
        <v>0</v>
      </c>
      <c r="H250" s="9" t="s">
        <v>10</v>
      </c>
    </row>
    <row r="251" spans="1:8" x14ac:dyDescent="0.25">
      <c r="A251" s="7">
        <v>44565</v>
      </c>
      <c r="B251" s="8" t="s">
        <v>412</v>
      </c>
      <c r="C251" s="9" t="s">
        <v>31</v>
      </c>
      <c r="D251" s="10">
        <v>837.5</v>
      </c>
      <c r="E251" s="11">
        <v>44565</v>
      </c>
      <c r="F251" s="10">
        <v>837.5</v>
      </c>
      <c r="G251" s="12">
        <f>Tabla1[[#This Row],[Importe]]-Tabla1[[#This Row],[Pagado]]</f>
        <v>0</v>
      </c>
      <c r="H251" s="9" t="s">
        <v>10</v>
      </c>
    </row>
    <row r="252" spans="1:8" x14ac:dyDescent="0.25">
      <c r="A252" s="7">
        <v>44565</v>
      </c>
      <c r="B252" s="8" t="s">
        <v>413</v>
      </c>
      <c r="C252" s="9" t="s">
        <v>414</v>
      </c>
      <c r="D252" s="10">
        <v>126728.85</v>
      </c>
      <c r="E252" s="11">
        <v>44575</v>
      </c>
      <c r="F252" s="10">
        <v>126728.85</v>
      </c>
      <c r="G252" s="12">
        <f>Tabla1[[#This Row],[Importe]]-Tabla1[[#This Row],[Pagado]]</f>
        <v>0</v>
      </c>
      <c r="H252" s="9" t="s">
        <v>10</v>
      </c>
    </row>
    <row r="253" spans="1:8" x14ac:dyDescent="0.25">
      <c r="A253" s="7">
        <v>44565</v>
      </c>
      <c r="B253" s="8" t="s">
        <v>415</v>
      </c>
      <c r="C253" s="9" t="s">
        <v>414</v>
      </c>
      <c r="D253" s="10">
        <v>9940</v>
      </c>
      <c r="E253" s="11">
        <v>44565</v>
      </c>
      <c r="F253" s="10">
        <v>9940</v>
      </c>
      <c r="G253" s="12">
        <f>Tabla1[[#This Row],[Importe]]-Tabla1[[#This Row],[Pagado]]</f>
        <v>0</v>
      </c>
      <c r="H253" s="9" t="s">
        <v>10</v>
      </c>
    </row>
    <row r="254" spans="1:8" x14ac:dyDescent="0.25">
      <c r="A254" s="7">
        <v>44565</v>
      </c>
      <c r="B254" s="8" t="s">
        <v>416</v>
      </c>
      <c r="C254" s="9" t="s">
        <v>62</v>
      </c>
      <c r="D254" s="10">
        <v>6926.2</v>
      </c>
      <c r="E254" s="11">
        <v>44565</v>
      </c>
      <c r="F254" s="10">
        <v>6926.2</v>
      </c>
      <c r="G254" s="12">
        <f>Tabla1[[#This Row],[Importe]]-Tabla1[[#This Row],[Pagado]]</f>
        <v>0</v>
      </c>
      <c r="H254" s="9" t="s">
        <v>10</v>
      </c>
    </row>
    <row r="255" spans="1:8" x14ac:dyDescent="0.25">
      <c r="A255" s="7">
        <v>44565</v>
      </c>
      <c r="B255" s="8" t="s">
        <v>417</v>
      </c>
      <c r="C255" s="9" t="s">
        <v>149</v>
      </c>
      <c r="D255" s="10">
        <v>1720</v>
      </c>
      <c r="E255" s="11">
        <v>44565</v>
      </c>
      <c r="F255" s="10">
        <v>1720</v>
      </c>
      <c r="G255" s="12">
        <f>Tabla1[[#This Row],[Importe]]-Tabla1[[#This Row],[Pagado]]</f>
        <v>0</v>
      </c>
      <c r="H255" s="9" t="s">
        <v>10</v>
      </c>
    </row>
    <row r="256" spans="1:8" x14ac:dyDescent="0.25">
      <c r="A256" s="7">
        <v>44565</v>
      </c>
      <c r="B256" s="8" t="s">
        <v>418</v>
      </c>
      <c r="C256" s="9" t="s">
        <v>419</v>
      </c>
      <c r="D256" s="10">
        <v>8850.2999999999993</v>
      </c>
      <c r="E256" s="11">
        <v>44565</v>
      </c>
      <c r="F256" s="10">
        <v>8850.2999999999993</v>
      </c>
      <c r="G256" s="12">
        <f>Tabla1[[#This Row],[Importe]]-Tabla1[[#This Row],[Pagado]]</f>
        <v>0</v>
      </c>
      <c r="H256" s="9" t="s">
        <v>10</v>
      </c>
    </row>
    <row r="257" spans="1:8" x14ac:dyDescent="0.25">
      <c r="A257" s="7">
        <v>44565</v>
      </c>
      <c r="B257" s="8" t="s">
        <v>420</v>
      </c>
      <c r="C257" s="9" t="s">
        <v>421</v>
      </c>
      <c r="D257" s="10">
        <v>410</v>
      </c>
      <c r="E257" s="11">
        <v>44565</v>
      </c>
      <c r="F257" s="10">
        <v>410</v>
      </c>
      <c r="G257" s="12">
        <f>Tabla1[[#This Row],[Importe]]-Tabla1[[#This Row],[Pagado]]</f>
        <v>0</v>
      </c>
      <c r="H257" s="9" t="s">
        <v>10</v>
      </c>
    </row>
    <row r="258" spans="1:8" x14ac:dyDescent="0.25">
      <c r="A258" s="7">
        <v>44565</v>
      </c>
      <c r="B258" s="8" t="s">
        <v>422</v>
      </c>
      <c r="C258" s="9" t="s">
        <v>275</v>
      </c>
      <c r="D258" s="10">
        <v>37534.959999999999</v>
      </c>
      <c r="E258" s="11">
        <v>44575</v>
      </c>
      <c r="F258" s="10">
        <v>37534.959999999999</v>
      </c>
      <c r="G258" s="12">
        <f>Tabla1[[#This Row],[Importe]]-Tabla1[[#This Row],[Pagado]]</f>
        <v>0</v>
      </c>
      <c r="H258" s="9" t="s">
        <v>10</v>
      </c>
    </row>
    <row r="259" spans="1:8" x14ac:dyDescent="0.25">
      <c r="A259" s="7">
        <v>44565</v>
      </c>
      <c r="B259" s="8" t="s">
        <v>423</v>
      </c>
      <c r="C259" s="9" t="s">
        <v>196</v>
      </c>
      <c r="D259" s="10">
        <v>10495</v>
      </c>
      <c r="E259" s="11">
        <v>44568</v>
      </c>
      <c r="F259" s="10">
        <v>10495</v>
      </c>
      <c r="G259" s="12">
        <f>Tabla1[[#This Row],[Importe]]-Tabla1[[#This Row],[Pagado]]</f>
        <v>0</v>
      </c>
      <c r="H259" s="9" t="s">
        <v>10</v>
      </c>
    </row>
    <row r="260" spans="1:8" x14ac:dyDescent="0.25">
      <c r="A260" s="7">
        <v>44565</v>
      </c>
      <c r="B260" s="8" t="s">
        <v>424</v>
      </c>
      <c r="C260" s="9" t="s">
        <v>284</v>
      </c>
      <c r="D260" s="10">
        <v>7415</v>
      </c>
      <c r="E260" s="11">
        <v>44566</v>
      </c>
      <c r="F260" s="10">
        <v>7415</v>
      </c>
      <c r="G260" s="12">
        <f>Tabla1[[#This Row],[Importe]]-Tabla1[[#This Row],[Pagado]]</f>
        <v>0</v>
      </c>
      <c r="H260" s="9" t="s">
        <v>10</v>
      </c>
    </row>
    <row r="261" spans="1:8" x14ac:dyDescent="0.25">
      <c r="A261" s="7">
        <v>44565</v>
      </c>
      <c r="B261" s="8" t="s">
        <v>425</v>
      </c>
      <c r="C261" s="9" t="s">
        <v>426</v>
      </c>
      <c r="D261" s="10">
        <v>3920.4</v>
      </c>
      <c r="E261" s="11">
        <v>44566</v>
      </c>
      <c r="F261" s="10">
        <v>3920.4</v>
      </c>
      <c r="G261" s="12">
        <f>Tabla1[[#This Row],[Importe]]-Tabla1[[#This Row],[Pagado]]</f>
        <v>0</v>
      </c>
      <c r="H261" s="9" t="s">
        <v>10</v>
      </c>
    </row>
    <row r="262" spans="1:8" x14ac:dyDescent="0.25">
      <c r="A262" s="7">
        <v>44565</v>
      </c>
      <c r="B262" s="8" t="s">
        <v>427</v>
      </c>
      <c r="C262" s="9" t="s">
        <v>31</v>
      </c>
      <c r="D262" s="10">
        <v>1040</v>
      </c>
      <c r="E262" s="11">
        <v>44565</v>
      </c>
      <c r="F262" s="10">
        <v>1040</v>
      </c>
      <c r="G262" s="12">
        <f>Tabla1[[#This Row],[Importe]]-Tabla1[[#This Row],[Pagado]]</f>
        <v>0</v>
      </c>
      <c r="H262" s="9" t="s">
        <v>10</v>
      </c>
    </row>
    <row r="263" spans="1:8" x14ac:dyDescent="0.25">
      <c r="A263" s="7">
        <v>44565</v>
      </c>
      <c r="B263" s="8" t="s">
        <v>428</v>
      </c>
      <c r="C263" s="9" t="s">
        <v>282</v>
      </c>
      <c r="D263" s="10">
        <v>3005</v>
      </c>
      <c r="E263" s="11">
        <v>44566</v>
      </c>
      <c r="F263" s="10">
        <v>3005</v>
      </c>
      <c r="G263" s="12">
        <f>Tabla1[[#This Row],[Importe]]-Tabla1[[#This Row],[Pagado]]</f>
        <v>0</v>
      </c>
      <c r="H263" s="9" t="s">
        <v>10</v>
      </c>
    </row>
    <row r="264" spans="1:8" x14ac:dyDescent="0.25">
      <c r="A264" s="7">
        <v>44565</v>
      </c>
      <c r="B264" s="8" t="s">
        <v>429</v>
      </c>
      <c r="C264" s="9" t="s">
        <v>280</v>
      </c>
      <c r="D264" s="10">
        <v>900</v>
      </c>
      <c r="E264" s="11">
        <v>44566</v>
      </c>
      <c r="F264" s="10">
        <v>900</v>
      </c>
      <c r="G264" s="12">
        <f>Tabla1[[#This Row],[Importe]]-Tabla1[[#This Row],[Pagado]]</f>
        <v>0</v>
      </c>
      <c r="H264" s="9" t="s">
        <v>10</v>
      </c>
    </row>
    <row r="265" spans="1:8" x14ac:dyDescent="0.25">
      <c r="A265" s="7">
        <v>44565</v>
      </c>
      <c r="B265" s="8" t="s">
        <v>430</v>
      </c>
      <c r="C265" s="9" t="s">
        <v>431</v>
      </c>
      <c r="D265" s="10">
        <v>2040</v>
      </c>
      <c r="E265" s="11">
        <v>44566</v>
      </c>
      <c r="F265" s="10">
        <v>2040</v>
      </c>
      <c r="G265" s="12">
        <f>Tabla1[[#This Row],[Importe]]-Tabla1[[#This Row],[Pagado]]</f>
        <v>0</v>
      </c>
      <c r="H265" s="9" t="s">
        <v>10</v>
      </c>
    </row>
    <row r="266" spans="1:8" x14ac:dyDescent="0.25">
      <c r="A266" s="7">
        <v>44565</v>
      </c>
      <c r="B266" s="8" t="s">
        <v>432</v>
      </c>
      <c r="C266" s="9" t="s">
        <v>433</v>
      </c>
      <c r="D266" s="10">
        <v>26280</v>
      </c>
      <c r="E266" s="11">
        <v>44565</v>
      </c>
      <c r="F266" s="10">
        <v>26280</v>
      </c>
      <c r="G266" s="12">
        <f>Tabla1[[#This Row],[Importe]]-Tabla1[[#This Row],[Pagado]]</f>
        <v>0</v>
      </c>
      <c r="H266" s="9" t="s">
        <v>10</v>
      </c>
    </row>
    <row r="267" spans="1:8" x14ac:dyDescent="0.25">
      <c r="A267" s="7">
        <v>44565</v>
      </c>
      <c r="B267" s="8" t="s">
        <v>434</v>
      </c>
      <c r="C267" s="9" t="s">
        <v>435</v>
      </c>
      <c r="D267" s="10">
        <v>1292</v>
      </c>
      <c r="E267" s="11">
        <v>44565</v>
      </c>
      <c r="F267" s="10">
        <v>1292</v>
      </c>
      <c r="G267" s="12">
        <f>Tabla1[[#This Row],[Importe]]-Tabla1[[#This Row],[Pagado]]</f>
        <v>0</v>
      </c>
      <c r="H267" s="9" t="s">
        <v>10</v>
      </c>
    </row>
    <row r="268" spans="1:8" x14ac:dyDescent="0.25">
      <c r="A268" s="7">
        <v>44565</v>
      </c>
      <c r="B268" s="8" t="s">
        <v>436</v>
      </c>
      <c r="C268" s="9" t="s">
        <v>291</v>
      </c>
      <c r="D268" s="10">
        <v>5955.7</v>
      </c>
      <c r="E268" s="11">
        <v>44566</v>
      </c>
      <c r="F268" s="10">
        <v>5955.7</v>
      </c>
      <c r="G268" s="12">
        <f>Tabla1[[#This Row],[Importe]]-Tabla1[[#This Row],[Pagado]]</f>
        <v>0</v>
      </c>
      <c r="H268" s="9" t="s">
        <v>10</v>
      </c>
    </row>
    <row r="269" spans="1:8" x14ac:dyDescent="0.25">
      <c r="A269" s="7">
        <v>44565</v>
      </c>
      <c r="B269" s="8" t="s">
        <v>437</v>
      </c>
      <c r="C269" s="9" t="s">
        <v>275</v>
      </c>
      <c r="D269" s="10">
        <v>130632.7</v>
      </c>
      <c r="E269" s="11">
        <v>44575</v>
      </c>
      <c r="F269" s="10">
        <v>130632.7</v>
      </c>
      <c r="G269" s="12">
        <f>Tabla1[[#This Row],[Importe]]-Tabla1[[#This Row],[Pagado]]</f>
        <v>0</v>
      </c>
      <c r="H269" s="9" t="s">
        <v>10</v>
      </c>
    </row>
    <row r="270" spans="1:8" x14ac:dyDescent="0.25">
      <c r="A270" s="7">
        <v>44565</v>
      </c>
      <c r="B270" s="8" t="s">
        <v>438</v>
      </c>
      <c r="C270" s="9" t="s">
        <v>261</v>
      </c>
      <c r="D270" s="10">
        <v>32753</v>
      </c>
      <c r="E270" s="11">
        <v>44567</v>
      </c>
      <c r="F270" s="10">
        <v>32753</v>
      </c>
      <c r="G270" s="12">
        <f>Tabla1[[#This Row],[Importe]]-Tabla1[[#This Row],[Pagado]]</f>
        <v>0</v>
      </c>
      <c r="H270" s="9" t="s">
        <v>10</v>
      </c>
    </row>
    <row r="271" spans="1:8" x14ac:dyDescent="0.25">
      <c r="A271" s="7">
        <v>44565</v>
      </c>
      <c r="B271" s="8" t="s">
        <v>439</v>
      </c>
      <c r="C271" s="9" t="s">
        <v>440</v>
      </c>
      <c r="D271" s="10">
        <v>15373.28</v>
      </c>
      <c r="E271" s="11">
        <v>44572</v>
      </c>
      <c r="F271" s="10">
        <v>15373.28</v>
      </c>
      <c r="G271" s="12">
        <f>Tabla1[[#This Row],[Importe]]-Tabla1[[#This Row],[Pagado]]</f>
        <v>0</v>
      </c>
      <c r="H271" s="9" t="s">
        <v>10</v>
      </c>
    </row>
    <row r="272" spans="1:8" x14ac:dyDescent="0.25">
      <c r="A272" s="7">
        <v>44565</v>
      </c>
      <c r="B272" s="8" t="s">
        <v>441</v>
      </c>
      <c r="C272" s="9" t="s">
        <v>442</v>
      </c>
      <c r="D272" s="10">
        <v>4890.2</v>
      </c>
      <c r="E272" s="11">
        <v>44565</v>
      </c>
      <c r="F272" s="10">
        <v>4890.2</v>
      </c>
      <c r="G272" s="12">
        <f>Tabla1[[#This Row],[Importe]]-Tabla1[[#This Row],[Pagado]]</f>
        <v>0</v>
      </c>
      <c r="H272" s="9" t="s">
        <v>10</v>
      </c>
    </row>
    <row r="273" spans="1:8" x14ac:dyDescent="0.25">
      <c r="A273" s="7">
        <v>44565</v>
      </c>
      <c r="B273" s="8" t="s">
        <v>443</v>
      </c>
      <c r="C273" s="9" t="s">
        <v>16</v>
      </c>
      <c r="D273" s="10">
        <v>540</v>
      </c>
      <c r="E273" s="11">
        <v>44565</v>
      </c>
      <c r="F273" s="10">
        <v>540</v>
      </c>
      <c r="G273" s="12">
        <f>Tabla1[[#This Row],[Importe]]-Tabla1[[#This Row],[Pagado]]</f>
        <v>0</v>
      </c>
      <c r="H273" s="9" t="s">
        <v>10</v>
      </c>
    </row>
    <row r="274" spans="1:8" x14ac:dyDescent="0.25">
      <c r="A274" s="7">
        <v>44565</v>
      </c>
      <c r="B274" s="8" t="s">
        <v>444</v>
      </c>
      <c r="C274" s="9" t="s">
        <v>445</v>
      </c>
      <c r="D274" s="10">
        <v>2716</v>
      </c>
      <c r="E274" s="11">
        <v>44565</v>
      </c>
      <c r="F274" s="10">
        <v>2716</v>
      </c>
      <c r="G274" s="12">
        <f>Tabla1[[#This Row],[Importe]]-Tabla1[[#This Row],[Pagado]]</f>
        <v>0</v>
      </c>
      <c r="H274" s="9" t="s">
        <v>10</v>
      </c>
    </row>
    <row r="275" spans="1:8" x14ac:dyDescent="0.25">
      <c r="A275" s="7">
        <v>44565</v>
      </c>
      <c r="B275" s="8" t="s">
        <v>446</v>
      </c>
      <c r="C275" s="9" t="s">
        <v>191</v>
      </c>
      <c r="D275" s="10">
        <v>558</v>
      </c>
      <c r="E275" s="11">
        <v>44565</v>
      </c>
      <c r="F275" s="10">
        <v>558</v>
      </c>
      <c r="G275" s="12">
        <f>Tabla1[[#This Row],[Importe]]-Tabla1[[#This Row],[Pagado]]</f>
        <v>0</v>
      </c>
      <c r="H275" s="9" t="s">
        <v>10</v>
      </c>
    </row>
    <row r="276" spans="1:8" x14ac:dyDescent="0.25">
      <c r="A276" s="7">
        <v>44565</v>
      </c>
      <c r="B276" s="8" t="s">
        <v>447</v>
      </c>
      <c r="C276" s="9" t="s">
        <v>448</v>
      </c>
      <c r="D276" s="10">
        <v>17292.099999999999</v>
      </c>
      <c r="E276" s="11">
        <v>44566</v>
      </c>
      <c r="F276" s="10">
        <v>17292.099999999999</v>
      </c>
      <c r="G276" s="12">
        <f>Tabla1[[#This Row],[Importe]]-Tabla1[[#This Row],[Pagado]]</f>
        <v>0</v>
      </c>
      <c r="H276" s="9" t="s">
        <v>10</v>
      </c>
    </row>
    <row r="277" spans="1:8" x14ac:dyDescent="0.25">
      <c r="A277" s="7">
        <v>44565</v>
      </c>
      <c r="B277" s="8" t="s">
        <v>449</v>
      </c>
      <c r="C277" s="9" t="s">
        <v>450</v>
      </c>
      <c r="D277" s="10">
        <v>4467.2</v>
      </c>
      <c r="E277" s="11">
        <v>44565</v>
      </c>
      <c r="F277" s="10">
        <v>4467.2</v>
      </c>
      <c r="G277" s="12">
        <f>Tabla1[[#This Row],[Importe]]-Tabla1[[#This Row],[Pagado]]</f>
        <v>0</v>
      </c>
      <c r="H277" s="9" t="s">
        <v>10</v>
      </c>
    </row>
    <row r="278" spans="1:8" x14ac:dyDescent="0.25">
      <c r="A278" s="7">
        <v>44565</v>
      </c>
      <c r="B278" s="8" t="s">
        <v>451</v>
      </c>
      <c r="C278" s="9" t="s">
        <v>452</v>
      </c>
      <c r="D278" s="10">
        <v>2924.8</v>
      </c>
      <c r="E278" s="11">
        <v>44565</v>
      </c>
      <c r="F278" s="10">
        <v>2924.8</v>
      </c>
      <c r="G278" s="12">
        <f>Tabla1[[#This Row],[Importe]]-Tabla1[[#This Row],[Pagado]]</f>
        <v>0</v>
      </c>
      <c r="H278" s="9" t="s">
        <v>10</v>
      </c>
    </row>
    <row r="279" spans="1:8" x14ac:dyDescent="0.25">
      <c r="A279" s="7">
        <v>44565</v>
      </c>
      <c r="B279" s="8" t="s">
        <v>453</v>
      </c>
      <c r="C279" s="9" t="s">
        <v>454</v>
      </c>
      <c r="D279" s="10">
        <v>3379.6</v>
      </c>
      <c r="E279" s="11">
        <v>44565</v>
      </c>
      <c r="F279" s="10">
        <v>3379.6</v>
      </c>
      <c r="G279" s="12">
        <f>Tabla1[[#This Row],[Importe]]-Tabla1[[#This Row],[Pagado]]</f>
        <v>0</v>
      </c>
      <c r="H279" s="9" t="s">
        <v>10</v>
      </c>
    </row>
    <row r="280" spans="1:8" x14ac:dyDescent="0.25">
      <c r="A280" s="7">
        <v>44565</v>
      </c>
      <c r="B280" s="8" t="s">
        <v>455</v>
      </c>
      <c r="C280" s="9" t="s">
        <v>31</v>
      </c>
      <c r="D280" s="10">
        <v>168</v>
      </c>
      <c r="E280" s="11">
        <v>44565</v>
      </c>
      <c r="F280" s="10">
        <v>168</v>
      </c>
      <c r="G280" s="12">
        <f>Tabla1[[#This Row],[Importe]]-Tabla1[[#This Row],[Pagado]]</f>
        <v>0</v>
      </c>
      <c r="H280" s="9" t="s">
        <v>10</v>
      </c>
    </row>
    <row r="281" spans="1:8" x14ac:dyDescent="0.25">
      <c r="A281" s="7">
        <v>44565</v>
      </c>
      <c r="B281" s="8" t="s">
        <v>456</v>
      </c>
      <c r="C281" s="9" t="s">
        <v>457</v>
      </c>
      <c r="D281" s="10">
        <v>198</v>
      </c>
      <c r="E281" s="11">
        <v>44565</v>
      </c>
      <c r="F281" s="10">
        <v>198</v>
      </c>
      <c r="G281" s="12">
        <f>Tabla1[[#This Row],[Importe]]-Tabla1[[#This Row],[Pagado]]</f>
        <v>0</v>
      </c>
      <c r="H281" s="9" t="s">
        <v>10</v>
      </c>
    </row>
    <row r="282" spans="1:8" x14ac:dyDescent="0.25">
      <c r="A282" s="7">
        <v>44565</v>
      </c>
      <c r="B282" s="8" t="s">
        <v>458</v>
      </c>
      <c r="C282" s="9" t="s">
        <v>459</v>
      </c>
      <c r="D282" s="10">
        <v>213</v>
      </c>
      <c r="E282" s="11">
        <v>44565</v>
      </c>
      <c r="F282" s="10">
        <v>213</v>
      </c>
      <c r="G282" s="12">
        <f>Tabla1[[#This Row],[Importe]]-Tabla1[[#This Row],[Pagado]]</f>
        <v>0</v>
      </c>
      <c r="H282" s="9" t="s">
        <v>10</v>
      </c>
    </row>
    <row r="283" spans="1:8" x14ac:dyDescent="0.25">
      <c r="A283" s="7">
        <v>44565</v>
      </c>
      <c r="B283" s="8" t="s">
        <v>460</v>
      </c>
      <c r="C283" s="9" t="s">
        <v>461</v>
      </c>
      <c r="D283" s="10">
        <v>394</v>
      </c>
      <c r="E283" s="11">
        <v>44565</v>
      </c>
      <c r="F283" s="10">
        <v>394</v>
      </c>
      <c r="G283" s="12">
        <f>Tabla1[[#This Row],[Importe]]-Tabla1[[#This Row],[Pagado]]</f>
        <v>0</v>
      </c>
      <c r="H283" s="9" t="s">
        <v>10</v>
      </c>
    </row>
    <row r="284" spans="1:8" x14ac:dyDescent="0.25">
      <c r="A284" s="7">
        <v>44565</v>
      </c>
      <c r="B284" s="8" t="s">
        <v>462</v>
      </c>
      <c r="C284" s="9" t="s">
        <v>463</v>
      </c>
      <c r="D284" s="10">
        <v>550</v>
      </c>
      <c r="E284" s="11">
        <v>44569</v>
      </c>
      <c r="F284" s="10">
        <v>550</v>
      </c>
      <c r="G284" s="12">
        <f>Tabla1[[#This Row],[Importe]]-Tabla1[[#This Row],[Pagado]]</f>
        <v>0</v>
      </c>
      <c r="H284" s="9" t="s">
        <v>10</v>
      </c>
    </row>
    <row r="285" spans="1:8" x14ac:dyDescent="0.25">
      <c r="A285" s="7">
        <v>44565</v>
      </c>
      <c r="B285" s="8" t="s">
        <v>464</v>
      </c>
      <c r="C285" s="9" t="s">
        <v>31</v>
      </c>
      <c r="D285" s="10">
        <v>263.32</v>
      </c>
      <c r="E285" s="11">
        <v>44566</v>
      </c>
      <c r="F285" s="10">
        <v>263.32</v>
      </c>
      <c r="G285" s="12">
        <f>Tabla1[[#This Row],[Importe]]-Tabla1[[#This Row],[Pagado]]</f>
        <v>0</v>
      </c>
      <c r="H285" s="9" t="s">
        <v>10</v>
      </c>
    </row>
    <row r="286" spans="1:8" x14ac:dyDescent="0.25">
      <c r="A286" s="7">
        <v>44565</v>
      </c>
      <c r="B286" s="8" t="s">
        <v>465</v>
      </c>
      <c r="C286" s="9" t="s">
        <v>466</v>
      </c>
      <c r="D286" s="10">
        <v>15235</v>
      </c>
      <c r="E286" s="11">
        <v>44565</v>
      </c>
      <c r="F286" s="10">
        <v>15235</v>
      </c>
      <c r="G286" s="12">
        <f>Tabla1[[#This Row],[Importe]]-Tabla1[[#This Row],[Pagado]]</f>
        <v>0</v>
      </c>
      <c r="H286" s="9" t="s">
        <v>10</v>
      </c>
    </row>
    <row r="287" spans="1:8" x14ac:dyDescent="0.25">
      <c r="A287" s="7">
        <v>44565</v>
      </c>
      <c r="B287" s="8" t="s">
        <v>467</v>
      </c>
      <c r="C287" s="9" t="s">
        <v>296</v>
      </c>
      <c r="D287" s="10">
        <v>2441.3000000000002</v>
      </c>
      <c r="E287" s="11">
        <v>44565</v>
      </c>
      <c r="F287" s="10">
        <v>2441.3000000000002</v>
      </c>
      <c r="G287" s="12">
        <f>Tabla1[[#This Row],[Importe]]-Tabla1[[#This Row],[Pagado]]</f>
        <v>0</v>
      </c>
      <c r="H287" s="9" t="s">
        <v>10</v>
      </c>
    </row>
    <row r="288" spans="1:8" x14ac:dyDescent="0.25">
      <c r="A288" s="7">
        <v>44565</v>
      </c>
      <c r="B288" s="8" t="s">
        <v>468</v>
      </c>
      <c r="C288" s="9" t="s">
        <v>53</v>
      </c>
      <c r="D288" s="10">
        <v>749.7</v>
      </c>
      <c r="E288" s="11">
        <v>44565</v>
      </c>
      <c r="F288" s="10">
        <v>749.7</v>
      </c>
      <c r="G288" s="12">
        <f>Tabla1[[#This Row],[Importe]]-Tabla1[[#This Row],[Pagado]]</f>
        <v>0</v>
      </c>
      <c r="H288" s="9" t="s">
        <v>10</v>
      </c>
    </row>
    <row r="289" spans="1:8" x14ac:dyDescent="0.25">
      <c r="A289" s="7">
        <v>44565</v>
      </c>
      <c r="B289" s="8" t="s">
        <v>469</v>
      </c>
      <c r="C289" s="9" t="s">
        <v>470</v>
      </c>
      <c r="D289" s="10">
        <v>15399</v>
      </c>
      <c r="E289" s="11">
        <v>44566</v>
      </c>
      <c r="F289" s="10">
        <v>15399</v>
      </c>
      <c r="G289" s="12">
        <f>Tabla1[[#This Row],[Importe]]-Tabla1[[#This Row],[Pagado]]</f>
        <v>0</v>
      </c>
      <c r="H289" s="9" t="s">
        <v>10</v>
      </c>
    </row>
    <row r="290" spans="1:8" x14ac:dyDescent="0.25">
      <c r="A290" s="7">
        <v>44566</v>
      </c>
      <c r="B290" s="8" t="s">
        <v>471</v>
      </c>
      <c r="C290" s="9" t="s">
        <v>414</v>
      </c>
      <c r="D290" s="10">
        <v>172396.79999999999</v>
      </c>
      <c r="E290" s="11">
        <v>44575</v>
      </c>
      <c r="F290" s="10">
        <v>172396.79999999999</v>
      </c>
      <c r="G290" s="12">
        <f>Tabla1[[#This Row],[Importe]]-Tabla1[[#This Row],[Pagado]]</f>
        <v>0</v>
      </c>
      <c r="H290" s="9" t="s">
        <v>10</v>
      </c>
    </row>
    <row r="291" spans="1:8" x14ac:dyDescent="0.25">
      <c r="A291" s="7">
        <v>44566</v>
      </c>
      <c r="B291" s="8" t="s">
        <v>472</v>
      </c>
      <c r="C291" s="9" t="s">
        <v>473</v>
      </c>
      <c r="D291" s="10">
        <v>8559.2999999999993</v>
      </c>
      <c r="E291" s="11">
        <v>44566</v>
      </c>
      <c r="F291" s="10">
        <v>8559.2999999999993</v>
      </c>
      <c r="G291" s="12">
        <f>Tabla1[[#This Row],[Importe]]-Tabla1[[#This Row],[Pagado]]</f>
        <v>0</v>
      </c>
      <c r="H291" s="9" t="s">
        <v>10</v>
      </c>
    </row>
    <row r="292" spans="1:8" ht="30" x14ac:dyDescent="0.25">
      <c r="A292" s="7">
        <v>44566</v>
      </c>
      <c r="B292" s="8" t="s">
        <v>474</v>
      </c>
      <c r="C292" s="9" t="s">
        <v>475</v>
      </c>
      <c r="D292" s="10">
        <v>33968</v>
      </c>
      <c r="E292" s="11" t="s">
        <v>122</v>
      </c>
      <c r="F292" s="10">
        <f>32150+1818</f>
        <v>33968</v>
      </c>
      <c r="G292" s="12">
        <f>Tabla1[[#This Row],[Importe]]-Tabla1[[#This Row],[Pagado]]</f>
        <v>0</v>
      </c>
      <c r="H292" s="9" t="s">
        <v>10</v>
      </c>
    </row>
    <row r="293" spans="1:8" x14ac:dyDescent="0.25">
      <c r="A293" s="7">
        <v>44566</v>
      </c>
      <c r="B293" s="8" t="s">
        <v>476</v>
      </c>
      <c r="C293" s="9" t="s">
        <v>75</v>
      </c>
      <c r="D293" s="10">
        <v>6665</v>
      </c>
      <c r="E293" s="11">
        <v>44566</v>
      </c>
      <c r="F293" s="10">
        <v>6665</v>
      </c>
      <c r="G293" s="12">
        <f>Tabla1[[#This Row],[Importe]]-Tabla1[[#This Row],[Pagado]]</f>
        <v>0</v>
      </c>
      <c r="H293" s="9" t="s">
        <v>10</v>
      </c>
    </row>
    <row r="294" spans="1:8" x14ac:dyDescent="0.25">
      <c r="A294" s="7">
        <v>44566</v>
      </c>
      <c r="B294" s="8" t="s">
        <v>477</v>
      </c>
      <c r="C294" s="9" t="s">
        <v>85</v>
      </c>
      <c r="D294" s="10">
        <v>1424.3</v>
      </c>
      <c r="E294" s="11">
        <v>44566</v>
      </c>
      <c r="F294" s="10">
        <v>1424.3</v>
      </c>
      <c r="G294" s="12">
        <f>Tabla1[[#This Row],[Importe]]-Tabla1[[#This Row],[Pagado]]</f>
        <v>0</v>
      </c>
      <c r="H294" s="9" t="s">
        <v>10</v>
      </c>
    </row>
    <row r="295" spans="1:8" x14ac:dyDescent="0.25">
      <c r="A295" s="7">
        <v>44566</v>
      </c>
      <c r="B295" s="8" t="s">
        <v>478</v>
      </c>
      <c r="C295" s="9" t="s">
        <v>198</v>
      </c>
      <c r="D295" s="10">
        <v>1342.7</v>
      </c>
      <c r="E295" s="11">
        <v>44566</v>
      </c>
      <c r="F295" s="10">
        <v>1342.7</v>
      </c>
      <c r="G295" s="12">
        <f>Tabla1[[#This Row],[Importe]]-Tabla1[[#This Row],[Pagado]]</f>
        <v>0</v>
      </c>
      <c r="H295" s="9" t="s">
        <v>10</v>
      </c>
    </row>
    <row r="296" spans="1:8" x14ac:dyDescent="0.25">
      <c r="A296" s="7">
        <v>44566</v>
      </c>
      <c r="B296" s="8" t="s">
        <v>479</v>
      </c>
      <c r="C296" s="9" t="s">
        <v>312</v>
      </c>
      <c r="D296" s="10">
        <v>812.6</v>
      </c>
      <c r="E296" s="11">
        <v>44566</v>
      </c>
      <c r="F296" s="10">
        <v>812.6</v>
      </c>
      <c r="G296" s="12">
        <f>Tabla1[[#This Row],[Importe]]-Tabla1[[#This Row],[Pagado]]</f>
        <v>0</v>
      </c>
      <c r="H296" s="9" t="s">
        <v>10</v>
      </c>
    </row>
    <row r="297" spans="1:8" x14ac:dyDescent="0.25">
      <c r="A297" s="7">
        <v>44566</v>
      </c>
      <c r="B297" s="8" t="s">
        <v>480</v>
      </c>
      <c r="C297" s="9" t="s">
        <v>481</v>
      </c>
      <c r="D297" s="10">
        <v>549.79999999999995</v>
      </c>
      <c r="E297" s="11">
        <v>44566</v>
      </c>
      <c r="F297" s="10">
        <v>549.79999999999995</v>
      </c>
      <c r="G297" s="12">
        <f>Tabla1[[#This Row],[Importe]]-Tabla1[[#This Row],[Pagado]]</f>
        <v>0</v>
      </c>
      <c r="H297" s="9" t="s">
        <v>10</v>
      </c>
    </row>
    <row r="298" spans="1:8" x14ac:dyDescent="0.25">
      <c r="A298" s="7">
        <v>44566</v>
      </c>
      <c r="B298" s="8" t="s">
        <v>482</v>
      </c>
      <c r="C298" s="9" t="s">
        <v>12</v>
      </c>
      <c r="D298" s="10">
        <v>13981</v>
      </c>
      <c r="E298" s="11">
        <v>44566</v>
      </c>
      <c r="F298" s="10">
        <v>13981</v>
      </c>
      <c r="G298" s="12">
        <f>Tabla1[[#This Row],[Importe]]-Tabla1[[#This Row],[Pagado]]</f>
        <v>0</v>
      </c>
      <c r="H298" s="9" t="s">
        <v>10</v>
      </c>
    </row>
    <row r="299" spans="1:8" x14ac:dyDescent="0.25">
      <c r="A299" s="7">
        <v>44566</v>
      </c>
      <c r="B299" s="8" t="s">
        <v>483</v>
      </c>
      <c r="C299" s="9" t="s">
        <v>484</v>
      </c>
      <c r="D299" s="10">
        <v>3251.2</v>
      </c>
      <c r="E299" s="11">
        <v>44566</v>
      </c>
      <c r="F299" s="10">
        <v>3251.2</v>
      </c>
      <c r="G299" s="12">
        <f>Tabla1[[#This Row],[Importe]]-Tabla1[[#This Row],[Pagado]]</f>
        <v>0</v>
      </c>
      <c r="H299" s="9" t="s">
        <v>10</v>
      </c>
    </row>
    <row r="300" spans="1:8" x14ac:dyDescent="0.25">
      <c r="A300" s="7">
        <v>44566</v>
      </c>
      <c r="B300" s="8" t="s">
        <v>485</v>
      </c>
      <c r="C300" s="9" t="s">
        <v>326</v>
      </c>
      <c r="D300" s="10">
        <v>4070</v>
      </c>
      <c r="E300" s="11">
        <v>44568</v>
      </c>
      <c r="F300" s="10">
        <v>4070</v>
      </c>
      <c r="G300" s="12">
        <f>Tabla1[[#This Row],[Importe]]-Tabla1[[#This Row],[Pagado]]</f>
        <v>0</v>
      </c>
      <c r="H300" s="9" t="s">
        <v>10</v>
      </c>
    </row>
    <row r="301" spans="1:8" x14ac:dyDescent="0.25">
      <c r="A301" s="7">
        <v>44566</v>
      </c>
      <c r="B301" s="8" t="s">
        <v>486</v>
      </c>
      <c r="C301" s="9" t="s">
        <v>60</v>
      </c>
      <c r="D301" s="10">
        <v>4229.3999999999996</v>
      </c>
      <c r="E301" s="11">
        <v>44570</v>
      </c>
      <c r="F301" s="10">
        <v>4229.3999999999996</v>
      </c>
      <c r="G301" s="12">
        <f>Tabla1[[#This Row],[Importe]]-Tabla1[[#This Row],[Pagado]]</f>
        <v>0</v>
      </c>
      <c r="H301" s="9" t="s">
        <v>10</v>
      </c>
    </row>
    <row r="302" spans="1:8" x14ac:dyDescent="0.25">
      <c r="A302" s="7">
        <v>44566</v>
      </c>
      <c r="B302" s="8" t="s">
        <v>487</v>
      </c>
      <c r="C302" s="9" t="s">
        <v>114</v>
      </c>
      <c r="D302" s="10">
        <v>4620</v>
      </c>
      <c r="E302" s="11">
        <v>44568</v>
      </c>
      <c r="F302" s="10">
        <v>4620</v>
      </c>
      <c r="G302" s="12">
        <f>Tabla1[[#This Row],[Importe]]-Tabla1[[#This Row],[Pagado]]</f>
        <v>0</v>
      </c>
      <c r="H302" s="9" t="s">
        <v>10</v>
      </c>
    </row>
    <row r="303" spans="1:8" x14ac:dyDescent="0.25">
      <c r="A303" s="7">
        <v>44566</v>
      </c>
      <c r="B303" s="8" t="s">
        <v>488</v>
      </c>
      <c r="C303" s="9" t="s">
        <v>64</v>
      </c>
      <c r="D303" s="10">
        <v>3930.72</v>
      </c>
      <c r="E303" s="11">
        <v>44567</v>
      </c>
      <c r="F303" s="10">
        <v>3930.72</v>
      </c>
      <c r="G303" s="12">
        <f>Tabla1[[#This Row],[Importe]]-Tabla1[[#This Row],[Pagado]]</f>
        <v>0</v>
      </c>
      <c r="H303" s="9" t="s">
        <v>10</v>
      </c>
    </row>
    <row r="304" spans="1:8" x14ac:dyDescent="0.25">
      <c r="A304" s="7">
        <v>44566</v>
      </c>
      <c r="B304" s="8" t="s">
        <v>489</v>
      </c>
      <c r="C304" s="9" t="s">
        <v>120</v>
      </c>
      <c r="D304" s="10">
        <v>4371.8999999999996</v>
      </c>
      <c r="E304" s="11">
        <v>44568</v>
      </c>
      <c r="F304" s="10">
        <v>4371.8999999999996</v>
      </c>
      <c r="G304" s="12">
        <f>Tabla1[[#This Row],[Importe]]-Tabla1[[#This Row],[Pagado]]</f>
        <v>0</v>
      </c>
      <c r="H304" s="9" t="s">
        <v>10</v>
      </c>
    </row>
    <row r="305" spans="1:8" x14ac:dyDescent="0.25">
      <c r="A305" s="7">
        <v>44566</v>
      </c>
      <c r="B305" s="8" t="s">
        <v>490</v>
      </c>
      <c r="C305" s="9" t="s">
        <v>491</v>
      </c>
      <c r="D305" s="10">
        <v>4840</v>
      </c>
      <c r="E305" s="11">
        <v>44566</v>
      </c>
      <c r="F305" s="10">
        <v>4840</v>
      </c>
      <c r="G305" s="12">
        <f>Tabla1[[#This Row],[Importe]]-Tabla1[[#This Row],[Pagado]]</f>
        <v>0</v>
      </c>
      <c r="H305" s="9" t="s">
        <v>10</v>
      </c>
    </row>
    <row r="306" spans="1:8" x14ac:dyDescent="0.25">
      <c r="A306" s="7">
        <v>44566</v>
      </c>
      <c r="B306" s="8" t="s">
        <v>492</v>
      </c>
      <c r="C306" s="9" t="s">
        <v>93</v>
      </c>
      <c r="D306" s="10">
        <v>5939.5</v>
      </c>
      <c r="E306" s="11">
        <v>44567</v>
      </c>
      <c r="F306" s="10">
        <v>5939.5</v>
      </c>
      <c r="G306" s="12">
        <f>Tabla1[[#This Row],[Importe]]-Tabla1[[#This Row],[Pagado]]</f>
        <v>0</v>
      </c>
      <c r="H306" s="9" t="s">
        <v>10</v>
      </c>
    </row>
    <row r="307" spans="1:8" x14ac:dyDescent="0.25">
      <c r="A307" s="7">
        <v>44566</v>
      </c>
      <c r="B307" s="8" t="s">
        <v>493</v>
      </c>
      <c r="C307" s="9" t="s">
        <v>47</v>
      </c>
      <c r="D307" s="10">
        <v>43419.5</v>
      </c>
      <c r="E307" s="11">
        <v>44567</v>
      </c>
      <c r="F307" s="10">
        <v>43419.5</v>
      </c>
      <c r="G307" s="12">
        <f>Tabla1[[#This Row],[Importe]]-Tabla1[[#This Row],[Pagado]]</f>
        <v>0</v>
      </c>
      <c r="H307" s="9" t="s">
        <v>10</v>
      </c>
    </row>
    <row r="308" spans="1:8" x14ac:dyDescent="0.25">
      <c r="A308" s="7">
        <v>44566</v>
      </c>
      <c r="B308" s="8" t="s">
        <v>494</v>
      </c>
      <c r="C308" s="9" t="s">
        <v>99</v>
      </c>
      <c r="D308" s="10">
        <v>2690</v>
      </c>
      <c r="E308" s="11">
        <v>44567</v>
      </c>
      <c r="F308" s="10">
        <v>2690</v>
      </c>
      <c r="G308" s="12">
        <f>Tabla1[[#This Row],[Importe]]-Tabla1[[#This Row],[Pagado]]</f>
        <v>0</v>
      </c>
      <c r="H308" s="9" t="s">
        <v>10</v>
      </c>
    </row>
    <row r="309" spans="1:8" x14ac:dyDescent="0.25">
      <c r="A309" s="7">
        <v>44566</v>
      </c>
      <c r="B309" s="8" t="s">
        <v>495</v>
      </c>
      <c r="C309" s="9" t="s">
        <v>22</v>
      </c>
      <c r="D309" s="10">
        <v>21226.799999999999</v>
      </c>
      <c r="E309" s="11">
        <v>44568</v>
      </c>
      <c r="F309" s="10">
        <v>21226.799999999999</v>
      </c>
      <c r="G309" s="12">
        <f>Tabla1[[#This Row],[Importe]]-Tabla1[[#This Row],[Pagado]]</f>
        <v>0</v>
      </c>
      <c r="H309" s="9" t="s">
        <v>10</v>
      </c>
    </row>
    <row r="310" spans="1:8" ht="30" x14ac:dyDescent="0.25">
      <c r="A310" s="7">
        <v>44566</v>
      </c>
      <c r="B310" s="8" t="s">
        <v>496</v>
      </c>
      <c r="C310" s="9" t="s">
        <v>39</v>
      </c>
      <c r="D310" s="10">
        <v>16740.599999999999</v>
      </c>
      <c r="E310" s="11" t="s">
        <v>497</v>
      </c>
      <c r="F310" s="10">
        <f>4000+12740.6</f>
        <v>16740.599999999999</v>
      </c>
      <c r="G310" s="12">
        <f>Tabla1[[#This Row],[Importe]]-Tabla1[[#This Row],[Pagado]]</f>
        <v>0</v>
      </c>
      <c r="H310" s="9" t="s">
        <v>10</v>
      </c>
    </row>
    <row r="311" spans="1:8" x14ac:dyDescent="0.25">
      <c r="A311" s="7">
        <v>44566</v>
      </c>
      <c r="B311" s="8" t="s">
        <v>498</v>
      </c>
      <c r="C311" s="9" t="s">
        <v>9</v>
      </c>
      <c r="D311" s="10">
        <v>5604.7</v>
      </c>
      <c r="E311" s="11">
        <v>44566</v>
      </c>
      <c r="F311" s="10">
        <v>5604.7</v>
      </c>
      <c r="G311" s="12">
        <f>Tabla1[[#This Row],[Importe]]-Tabla1[[#This Row],[Pagado]]</f>
        <v>0</v>
      </c>
      <c r="H311" s="9" t="s">
        <v>10</v>
      </c>
    </row>
    <row r="312" spans="1:8" x14ac:dyDescent="0.25">
      <c r="A312" s="7">
        <v>44566</v>
      </c>
      <c r="B312" s="8" t="s">
        <v>499</v>
      </c>
      <c r="C312" s="9" t="s">
        <v>105</v>
      </c>
      <c r="D312" s="10">
        <v>13802.3</v>
      </c>
      <c r="E312" s="11">
        <v>44567</v>
      </c>
      <c r="F312" s="10">
        <v>13802.3</v>
      </c>
      <c r="G312" s="12">
        <f>Tabla1[[#This Row],[Importe]]-Tabla1[[#This Row],[Pagado]]</f>
        <v>0</v>
      </c>
      <c r="H312" s="9" t="s">
        <v>10</v>
      </c>
    </row>
    <row r="313" spans="1:8" x14ac:dyDescent="0.25">
      <c r="A313" s="7">
        <v>44566</v>
      </c>
      <c r="B313" s="8" t="s">
        <v>500</v>
      </c>
      <c r="C313" s="9" t="s">
        <v>501</v>
      </c>
      <c r="D313" s="10">
        <v>4813.2</v>
      </c>
      <c r="E313" s="11">
        <v>44566</v>
      </c>
      <c r="F313" s="10">
        <v>4813.2</v>
      </c>
      <c r="G313" s="12">
        <f>Tabla1[[#This Row],[Importe]]-Tabla1[[#This Row],[Pagado]]</f>
        <v>0</v>
      </c>
      <c r="H313" s="9" t="s">
        <v>10</v>
      </c>
    </row>
    <row r="314" spans="1:8" x14ac:dyDescent="0.25">
      <c r="A314" s="7">
        <v>44566</v>
      </c>
      <c r="B314" s="8" t="s">
        <v>502</v>
      </c>
      <c r="C314" s="9" t="s">
        <v>131</v>
      </c>
      <c r="D314" s="10">
        <v>9345</v>
      </c>
      <c r="E314" s="11">
        <v>44566</v>
      </c>
      <c r="F314" s="10">
        <v>9345</v>
      </c>
      <c r="G314" s="12">
        <f>Tabla1[[#This Row],[Importe]]-Tabla1[[#This Row],[Pagado]]</f>
        <v>0</v>
      </c>
      <c r="H314" s="9" t="s">
        <v>10</v>
      </c>
    </row>
    <row r="315" spans="1:8" x14ac:dyDescent="0.25">
      <c r="A315" s="7">
        <v>44566</v>
      </c>
      <c r="B315" s="8" t="s">
        <v>503</v>
      </c>
      <c r="C315" s="9" t="s">
        <v>87</v>
      </c>
      <c r="D315" s="10">
        <v>1559</v>
      </c>
      <c r="E315" s="11">
        <v>44566</v>
      </c>
      <c r="F315" s="10">
        <v>1559</v>
      </c>
      <c r="G315" s="12">
        <f>Tabla1[[#This Row],[Importe]]-Tabla1[[#This Row],[Pagado]]</f>
        <v>0</v>
      </c>
      <c r="H315" s="9" t="s">
        <v>10</v>
      </c>
    </row>
    <row r="316" spans="1:8" x14ac:dyDescent="0.25">
      <c r="A316" s="7">
        <v>44566</v>
      </c>
      <c r="B316" s="8" t="s">
        <v>504</v>
      </c>
      <c r="C316" s="9" t="s">
        <v>89</v>
      </c>
      <c r="D316" s="10">
        <v>4381.2</v>
      </c>
      <c r="E316" s="11">
        <v>44567</v>
      </c>
      <c r="F316" s="10">
        <v>4381.2</v>
      </c>
      <c r="G316" s="12">
        <f>Tabla1[[#This Row],[Importe]]-Tabla1[[#This Row],[Pagado]]</f>
        <v>0</v>
      </c>
      <c r="H316" s="9" t="s">
        <v>10</v>
      </c>
    </row>
    <row r="317" spans="1:8" x14ac:dyDescent="0.25">
      <c r="A317" s="7">
        <v>44566</v>
      </c>
      <c r="B317" s="8" t="s">
        <v>505</v>
      </c>
      <c r="C317" s="9" t="s">
        <v>345</v>
      </c>
      <c r="D317" s="10">
        <v>1530</v>
      </c>
      <c r="E317" s="11">
        <v>44566</v>
      </c>
      <c r="F317" s="10">
        <v>1530</v>
      </c>
      <c r="G317" s="12">
        <f>Tabla1[[#This Row],[Importe]]-Tabla1[[#This Row],[Pagado]]</f>
        <v>0</v>
      </c>
      <c r="H317" s="9" t="s">
        <v>10</v>
      </c>
    </row>
    <row r="318" spans="1:8" x14ac:dyDescent="0.25">
      <c r="A318" s="7">
        <v>44566</v>
      </c>
      <c r="B318" s="8" t="s">
        <v>506</v>
      </c>
      <c r="C318" s="9" t="s">
        <v>348</v>
      </c>
      <c r="D318" s="10">
        <v>2595</v>
      </c>
      <c r="E318" s="11">
        <v>44566</v>
      </c>
      <c r="F318" s="10">
        <v>2595</v>
      </c>
      <c r="G318" s="12">
        <f>Tabla1[[#This Row],[Importe]]-Tabla1[[#This Row],[Pagado]]</f>
        <v>0</v>
      </c>
      <c r="H318" s="9" t="s">
        <v>10</v>
      </c>
    </row>
    <row r="319" spans="1:8" x14ac:dyDescent="0.25">
      <c r="A319" s="7">
        <v>44566</v>
      </c>
      <c r="B319" s="8" t="s">
        <v>507</v>
      </c>
      <c r="C319" s="9" t="s">
        <v>97</v>
      </c>
      <c r="D319" s="10">
        <v>11275.3</v>
      </c>
      <c r="E319" s="11">
        <v>44568</v>
      </c>
      <c r="F319" s="10">
        <v>11275.3</v>
      </c>
      <c r="G319" s="12">
        <f>Tabla1[[#This Row],[Importe]]-Tabla1[[#This Row],[Pagado]]</f>
        <v>0</v>
      </c>
      <c r="H319" s="9" t="s">
        <v>10</v>
      </c>
    </row>
    <row r="320" spans="1:8" x14ac:dyDescent="0.25">
      <c r="A320" s="7">
        <v>44566</v>
      </c>
      <c r="B320" s="8" t="s">
        <v>508</v>
      </c>
      <c r="C320" s="9" t="s">
        <v>83</v>
      </c>
      <c r="D320" s="10">
        <v>4370</v>
      </c>
      <c r="E320" s="11">
        <v>44566</v>
      </c>
      <c r="F320" s="10">
        <v>4370</v>
      </c>
      <c r="G320" s="12">
        <f>Tabla1[[#This Row],[Importe]]-Tabla1[[#This Row],[Pagado]]</f>
        <v>0</v>
      </c>
      <c r="H320" s="9" t="s">
        <v>10</v>
      </c>
    </row>
    <row r="321" spans="1:8" x14ac:dyDescent="0.25">
      <c r="A321" s="7">
        <v>44566</v>
      </c>
      <c r="B321" s="8" t="s">
        <v>509</v>
      </c>
      <c r="C321" s="9" t="s">
        <v>111</v>
      </c>
      <c r="D321" s="10">
        <v>4680.5</v>
      </c>
      <c r="E321" s="11">
        <v>44568</v>
      </c>
      <c r="F321" s="10">
        <v>4680.5</v>
      </c>
      <c r="G321" s="12">
        <f>Tabla1[[#This Row],[Importe]]-Tabla1[[#This Row],[Pagado]]</f>
        <v>0</v>
      </c>
      <c r="H321" s="9" t="s">
        <v>10</v>
      </c>
    </row>
    <row r="322" spans="1:8" x14ac:dyDescent="0.25">
      <c r="A322" s="7">
        <v>44566</v>
      </c>
      <c r="B322" s="8" t="s">
        <v>510</v>
      </c>
      <c r="C322" s="9" t="s">
        <v>18</v>
      </c>
      <c r="D322" s="10">
        <v>1352.4</v>
      </c>
      <c r="E322" s="11">
        <v>44566</v>
      </c>
      <c r="F322" s="10">
        <v>1352.4</v>
      </c>
      <c r="G322" s="12">
        <f>Tabla1[[#This Row],[Importe]]-Tabla1[[#This Row],[Pagado]]</f>
        <v>0</v>
      </c>
      <c r="H322" s="9" t="s">
        <v>10</v>
      </c>
    </row>
    <row r="323" spans="1:8" x14ac:dyDescent="0.25">
      <c r="A323" s="7">
        <v>44566</v>
      </c>
      <c r="B323" s="8" t="s">
        <v>511</v>
      </c>
      <c r="C323" s="9" t="s">
        <v>105</v>
      </c>
      <c r="D323" s="10">
        <v>5196.8</v>
      </c>
      <c r="E323" s="11">
        <v>44567</v>
      </c>
      <c r="F323" s="10">
        <v>5196.8</v>
      </c>
      <c r="G323" s="12">
        <f>Tabla1[[#This Row],[Importe]]-Tabla1[[#This Row],[Pagado]]</f>
        <v>0</v>
      </c>
      <c r="H323" s="9" t="s">
        <v>10</v>
      </c>
    </row>
    <row r="324" spans="1:8" x14ac:dyDescent="0.25">
      <c r="A324" s="7">
        <v>44566</v>
      </c>
      <c r="B324" s="8" t="s">
        <v>512</v>
      </c>
      <c r="C324" s="9" t="s">
        <v>513</v>
      </c>
      <c r="D324" s="10">
        <v>2405.1999999999998</v>
      </c>
      <c r="E324" s="11">
        <v>44566</v>
      </c>
      <c r="F324" s="10">
        <v>2405.1999999999998</v>
      </c>
      <c r="G324" s="12">
        <f>Tabla1[[#This Row],[Importe]]-Tabla1[[#This Row],[Pagado]]</f>
        <v>0</v>
      </c>
      <c r="H324" s="9" t="s">
        <v>10</v>
      </c>
    </row>
    <row r="325" spans="1:8" x14ac:dyDescent="0.25">
      <c r="A325" s="7">
        <v>44566</v>
      </c>
      <c r="B325" s="8" t="s">
        <v>514</v>
      </c>
      <c r="C325" s="9" t="s">
        <v>513</v>
      </c>
      <c r="D325" s="10">
        <v>817.6</v>
      </c>
      <c r="E325" s="11">
        <v>44566</v>
      </c>
      <c r="F325" s="10">
        <v>817.6</v>
      </c>
      <c r="G325" s="12">
        <f>Tabla1[[#This Row],[Importe]]-Tabla1[[#This Row],[Pagado]]</f>
        <v>0</v>
      </c>
      <c r="H325" s="9" t="s">
        <v>10</v>
      </c>
    </row>
    <row r="326" spans="1:8" x14ac:dyDescent="0.25">
      <c r="A326" s="7">
        <v>44566</v>
      </c>
      <c r="B326" s="8" t="s">
        <v>515</v>
      </c>
      <c r="C326" s="9" t="s">
        <v>157</v>
      </c>
      <c r="D326" s="10">
        <v>1940.4</v>
      </c>
      <c r="E326" s="11">
        <v>44566</v>
      </c>
      <c r="F326" s="10">
        <v>1940.4</v>
      </c>
      <c r="G326" s="12">
        <f>Tabla1[[#This Row],[Importe]]-Tabla1[[#This Row],[Pagado]]</f>
        <v>0</v>
      </c>
      <c r="H326" s="9" t="s">
        <v>10</v>
      </c>
    </row>
    <row r="327" spans="1:8" x14ac:dyDescent="0.25">
      <c r="A327" s="7">
        <v>44566</v>
      </c>
      <c r="B327" s="8" t="s">
        <v>516</v>
      </c>
      <c r="C327" s="9" t="s">
        <v>79</v>
      </c>
      <c r="D327" s="10">
        <v>4080</v>
      </c>
      <c r="E327" s="11">
        <v>44566</v>
      </c>
      <c r="F327" s="10">
        <v>4080</v>
      </c>
      <c r="G327" s="12">
        <f>Tabla1[[#This Row],[Importe]]-Tabla1[[#This Row],[Pagado]]</f>
        <v>0</v>
      </c>
      <c r="H327" s="9" t="s">
        <v>10</v>
      </c>
    </row>
    <row r="328" spans="1:8" x14ac:dyDescent="0.25">
      <c r="A328" s="7">
        <v>44566</v>
      </c>
      <c r="B328" s="8" t="s">
        <v>517</v>
      </c>
      <c r="C328" s="9" t="s">
        <v>518</v>
      </c>
      <c r="D328" s="10">
        <v>1355.4</v>
      </c>
      <c r="E328" s="11">
        <v>44566</v>
      </c>
      <c r="F328" s="10">
        <v>1355.4</v>
      </c>
      <c r="G328" s="12">
        <f>Tabla1[[#This Row],[Importe]]-Tabla1[[#This Row],[Pagado]]</f>
        <v>0</v>
      </c>
      <c r="H328" s="9" t="s">
        <v>10</v>
      </c>
    </row>
    <row r="329" spans="1:8" x14ac:dyDescent="0.25">
      <c r="A329" s="7">
        <v>44566</v>
      </c>
      <c r="B329" s="8" t="s">
        <v>519</v>
      </c>
      <c r="C329" s="9" t="s">
        <v>520</v>
      </c>
      <c r="D329" s="10">
        <v>1332</v>
      </c>
      <c r="E329" s="11">
        <v>44566</v>
      </c>
      <c r="F329" s="10">
        <v>1332</v>
      </c>
      <c r="G329" s="12">
        <f>Tabla1[[#This Row],[Importe]]-Tabla1[[#This Row],[Pagado]]</f>
        <v>0</v>
      </c>
      <c r="H329" s="9" t="s">
        <v>10</v>
      </c>
    </row>
    <row r="330" spans="1:8" x14ac:dyDescent="0.25">
      <c r="A330" s="7">
        <v>44566</v>
      </c>
      <c r="B330" s="8" t="s">
        <v>521</v>
      </c>
      <c r="C330" s="9" t="s">
        <v>183</v>
      </c>
      <c r="D330" s="10">
        <v>774.8</v>
      </c>
      <c r="E330" s="11">
        <v>44566</v>
      </c>
      <c r="F330" s="10">
        <v>774.8</v>
      </c>
      <c r="G330" s="12">
        <f>Tabla1[[#This Row],[Importe]]-Tabla1[[#This Row],[Pagado]]</f>
        <v>0</v>
      </c>
      <c r="H330" s="9" t="s">
        <v>10</v>
      </c>
    </row>
    <row r="331" spans="1:8" x14ac:dyDescent="0.25">
      <c r="A331" s="7">
        <v>44566</v>
      </c>
      <c r="B331" s="8" t="s">
        <v>522</v>
      </c>
      <c r="C331" s="9" t="s">
        <v>151</v>
      </c>
      <c r="D331" s="10">
        <v>6234.48</v>
      </c>
      <c r="E331" s="11">
        <v>44566</v>
      </c>
      <c r="F331" s="10">
        <v>6234.48</v>
      </c>
      <c r="G331" s="12">
        <f>Tabla1[[#This Row],[Importe]]-Tabla1[[#This Row],[Pagado]]</f>
        <v>0</v>
      </c>
      <c r="H331" s="9" t="s">
        <v>10</v>
      </c>
    </row>
    <row r="332" spans="1:8" x14ac:dyDescent="0.25">
      <c r="A332" s="7">
        <v>44566</v>
      </c>
      <c r="B332" s="8" t="s">
        <v>523</v>
      </c>
      <c r="C332" s="9" t="s">
        <v>27</v>
      </c>
      <c r="D332" s="10">
        <v>1843.2</v>
      </c>
      <c r="E332" s="11">
        <v>44566</v>
      </c>
      <c r="F332" s="10">
        <v>1843.2</v>
      </c>
      <c r="G332" s="12">
        <f>Tabla1[[#This Row],[Importe]]-Tabla1[[#This Row],[Pagado]]</f>
        <v>0</v>
      </c>
      <c r="H332" s="9" t="s">
        <v>10</v>
      </c>
    </row>
    <row r="333" spans="1:8" x14ac:dyDescent="0.25">
      <c r="A333" s="7">
        <v>44566</v>
      </c>
      <c r="B333" s="8" t="s">
        <v>524</v>
      </c>
      <c r="C333" s="9" t="s">
        <v>525</v>
      </c>
      <c r="D333" s="10">
        <v>3944.1</v>
      </c>
      <c r="E333" s="11">
        <v>44566</v>
      </c>
      <c r="F333" s="10">
        <v>3944.1</v>
      </c>
      <c r="G333" s="12">
        <f>Tabla1[[#This Row],[Importe]]-Tabla1[[#This Row],[Pagado]]</f>
        <v>0</v>
      </c>
      <c r="H333" s="9" t="s">
        <v>10</v>
      </c>
    </row>
    <row r="334" spans="1:8" x14ac:dyDescent="0.25">
      <c r="A334" s="7">
        <v>44566</v>
      </c>
      <c r="B334" s="8" t="s">
        <v>526</v>
      </c>
      <c r="C334" s="9" t="s">
        <v>159</v>
      </c>
      <c r="D334" s="10">
        <v>2750.4</v>
      </c>
      <c r="E334" s="11">
        <v>44566</v>
      </c>
      <c r="F334" s="10">
        <v>2750.4</v>
      </c>
      <c r="G334" s="12">
        <f>Tabla1[[#This Row],[Importe]]-Tabla1[[#This Row],[Pagado]]</f>
        <v>0</v>
      </c>
      <c r="H334" s="9" t="s">
        <v>10</v>
      </c>
    </row>
    <row r="335" spans="1:8" x14ac:dyDescent="0.25">
      <c r="A335" s="7">
        <v>44566</v>
      </c>
      <c r="B335" s="8" t="s">
        <v>527</v>
      </c>
      <c r="C335" s="9" t="s">
        <v>528</v>
      </c>
      <c r="D335" s="10">
        <v>50000</v>
      </c>
      <c r="E335" s="11">
        <v>44567</v>
      </c>
      <c r="F335" s="10">
        <v>50000</v>
      </c>
      <c r="G335" s="12">
        <f>Tabla1[[#This Row],[Importe]]-Tabla1[[#This Row],[Pagado]]</f>
        <v>0</v>
      </c>
      <c r="H335" s="9" t="s">
        <v>10</v>
      </c>
    </row>
    <row r="336" spans="1:8" x14ac:dyDescent="0.25">
      <c r="A336" s="7">
        <v>44566</v>
      </c>
      <c r="B336" s="8" t="s">
        <v>529</v>
      </c>
      <c r="C336" s="9" t="s">
        <v>16</v>
      </c>
      <c r="D336" s="10">
        <v>4104.8</v>
      </c>
      <c r="E336" s="11">
        <v>44566</v>
      </c>
      <c r="F336" s="10">
        <v>4104.8</v>
      </c>
      <c r="G336" s="12">
        <f>Tabla1[[#This Row],[Importe]]-Tabla1[[#This Row],[Pagado]]</f>
        <v>0</v>
      </c>
      <c r="H336" s="9" t="s">
        <v>10</v>
      </c>
    </row>
    <row r="337" spans="1:8" x14ac:dyDescent="0.25">
      <c r="A337" s="7">
        <v>44566</v>
      </c>
      <c r="B337" s="8" t="s">
        <v>530</v>
      </c>
      <c r="C337" s="9" t="s">
        <v>45</v>
      </c>
      <c r="D337" s="10">
        <v>10352</v>
      </c>
      <c r="E337" s="11">
        <v>44566</v>
      </c>
      <c r="F337" s="10">
        <v>10352</v>
      </c>
      <c r="G337" s="12">
        <f>Tabla1[[#This Row],[Importe]]-Tabla1[[#This Row],[Pagado]]</f>
        <v>0</v>
      </c>
      <c r="H337" s="9" t="s">
        <v>10</v>
      </c>
    </row>
    <row r="338" spans="1:8" x14ac:dyDescent="0.25">
      <c r="A338" s="7">
        <v>44566</v>
      </c>
      <c r="B338" s="8" t="s">
        <v>531</v>
      </c>
      <c r="C338" s="9" t="s">
        <v>226</v>
      </c>
      <c r="D338" s="10">
        <v>5410.8</v>
      </c>
      <c r="E338" s="11">
        <v>44566</v>
      </c>
      <c r="F338" s="10">
        <v>5410.8</v>
      </c>
      <c r="G338" s="12">
        <f>Tabla1[[#This Row],[Importe]]-Tabla1[[#This Row],[Pagado]]</f>
        <v>0</v>
      </c>
      <c r="H338" s="9" t="s">
        <v>10</v>
      </c>
    </row>
    <row r="339" spans="1:8" x14ac:dyDescent="0.25">
      <c r="A339" s="7">
        <v>44566</v>
      </c>
      <c r="B339" s="8" t="s">
        <v>532</v>
      </c>
      <c r="C339" s="9" t="s">
        <v>237</v>
      </c>
      <c r="D339" s="10">
        <v>778.6</v>
      </c>
      <c r="E339" s="11">
        <v>44566</v>
      </c>
      <c r="F339" s="10">
        <v>778.6</v>
      </c>
      <c r="G339" s="12">
        <f>Tabla1[[#This Row],[Importe]]-Tabla1[[#This Row],[Pagado]]</f>
        <v>0</v>
      </c>
      <c r="H339" s="9" t="s">
        <v>10</v>
      </c>
    </row>
    <row r="340" spans="1:8" x14ac:dyDescent="0.25">
      <c r="A340" s="7">
        <v>44566</v>
      </c>
      <c r="B340" s="8" t="s">
        <v>533</v>
      </c>
      <c r="C340" s="9" t="s">
        <v>289</v>
      </c>
      <c r="D340" s="10">
        <v>9154</v>
      </c>
      <c r="E340" s="11">
        <v>44566</v>
      </c>
      <c r="F340" s="10">
        <v>9154</v>
      </c>
      <c r="G340" s="12">
        <f>Tabla1[[#This Row],[Importe]]-Tabla1[[#This Row],[Pagado]]</f>
        <v>0</v>
      </c>
      <c r="H340" s="9" t="s">
        <v>10</v>
      </c>
    </row>
    <row r="341" spans="1:8" x14ac:dyDescent="0.25">
      <c r="A341" s="7">
        <v>44566</v>
      </c>
      <c r="B341" s="8" t="s">
        <v>534</v>
      </c>
      <c r="C341" s="9" t="s">
        <v>146</v>
      </c>
      <c r="D341" s="10">
        <v>2639</v>
      </c>
      <c r="E341" s="11">
        <v>44566</v>
      </c>
      <c r="F341" s="10">
        <v>2639</v>
      </c>
      <c r="G341" s="12">
        <f>Tabla1[[#This Row],[Importe]]-Tabla1[[#This Row],[Pagado]]</f>
        <v>0</v>
      </c>
      <c r="H341" s="9" t="s">
        <v>10</v>
      </c>
    </row>
    <row r="342" spans="1:8" x14ac:dyDescent="0.25">
      <c r="A342" s="7">
        <v>44566</v>
      </c>
      <c r="B342" s="8" t="s">
        <v>535</v>
      </c>
      <c r="C342" s="9" t="s">
        <v>49</v>
      </c>
      <c r="D342" s="10">
        <v>2785</v>
      </c>
      <c r="E342" s="11">
        <v>44566</v>
      </c>
      <c r="F342" s="10">
        <v>2785</v>
      </c>
      <c r="G342" s="12">
        <f>Tabla1[[#This Row],[Importe]]-Tabla1[[#This Row],[Pagado]]</f>
        <v>0</v>
      </c>
      <c r="H342" s="9" t="s">
        <v>10</v>
      </c>
    </row>
    <row r="343" spans="1:8" x14ac:dyDescent="0.25">
      <c r="A343" s="7">
        <v>44566</v>
      </c>
      <c r="B343" s="8" t="s">
        <v>536</v>
      </c>
      <c r="C343" s="9" t="s">
        <v>125</v>
      </c>
      <c r="D343" s="10">
        <v>2165</v>
      </c>
      <c r="E343" s="11">
        <v>44566</v>
      </c>
      <c r="F343" s="10">
        <v>2165</v>
      </c>
      <c r="G343" s="12">
        <f>Tabla1[[#This Row],[Importe]]-Tabla1[[#This Row],[Pagado]]</f>
        <v>0</v>
      </c>
      <c r="H343" s="9" t="s">
        <v>10</v>
      </c>
    </row>
    <row r="344" spans="1:8" x14ac:dyDescent="0.25">
      <c r="A344" s="7">
        <v>44566</v>
      </c>
      <c r="B344" s="8" t="s">
        <v>537</v>
      </c>
      <c r="C344" s="9" t="s">
        <v>129</v>
      </c>
      <c r="D344" s="10">
        <v>1004.7</v>
      </c>
      <c r="E344" s="11">
        <v>44566</v>
      </c>
      <c r="F344" s="10">
        <v>1004.7</v>
      </c>
      <c r="G344" s="12">
        <f>Tabla1[[#This Row],[Importe]]-Tabla1[[#This Row],[Pagado]]</f>
        <v>0</v>
      </c>
      <c r="H344" s="9" t="s">
        <v>10</v>
      </c>
    </row>
    <row r="345" spans="1:8" x14ac:dyDescent="0.25">
      <c r="A345" s="7">
        <v>44566</v>
      </c>
      <c r="B345" s="8" t="s">
        <v>538</v>
      </c>
      <c r="C345" s="9" t="s">
        <v>140</v>
      </c>
      <c r="D345" s="10">
        <v>4614.3</v>
      </c>
      <c r="E345" s="11">
        <v>44566</v>
      </c>
      <c r="F345" s="10">
        <v>4614.3</v>
      </c>
      <c r="G345" s="12">
        <f>Tabla1[[#This Row],[Importe]]-Tabla1[[#This Row],[Pagado]]</f>
        <v>0</v>
      </c>
      <c r="H345" s="9" t="s">
        <v>10</v>
      </c>
    </row>
    <row r="346" spans="1:8" x14ac:dyDescent="0.25">
      <c r="A346" s="7">
        <v>44566</v>
      </c>
      <c r="B346" s="8" t="s">
        <v>539</v>
      </c>
      <c r="C346" s="9" t="s">
        <v>53</v>
      </c>
      <c r="D346" s="10">
        <v>1270.2</v>
      </c>
      <c r="E346" s="11">
        <v>44566</v>
      </c>
      <c r="F346" s="10">
        <v>1270.2</v>
      </c>
      <c r="G346" s="12">
        <f>Tabla1[[#This Row],[Importe]]-Tabla1[[#This Row],[Pagado]]</f>
        <v>0</v>
      </c>
      <c r="H346" s="9" t="s">
        <v>10</v>
      </c>
    </row>
    <row r="347" spans="1:8" x14ac:dyDescent="0.25">
      <c r="A347" s="7">
        <v>44566</v>
      </c>
      <c r="B347" s="8" t="s">
        <v>540</v>
      </c>
      <c r="C347" s="9" t="s">
        <v>541</v>
      </c>
      <c r="D347" s="10">
        <v>9243</v>
      </c>
      <c r="E347" s="11">
        <v>44567</v>
      </c>
      <c r="F347" s="10">
        <v>9243</v>
      </c>
      <c r="G347" s="12">
        <f>Tabla1[[#This Row],[Importe]]-Tabla1[[#This Row],[Pagado]]</f>
        <v>0</v>
      </c>
      <c r="H347" s="9" t="s">
        <v>10</v>
      </c>
    </row>
    <row r="348" spans="1:8" x14ac:dyDescent="0.25">
      <c r="A348" s="7">
        <v>44566</v>
      </c>
      <c r="B348" s="8" t="s">
        <v>542</v>
      </c>
      <c r="C348" s="9" t="s">
        <v>31</v>
      </c>
      <c r="D348" s="10">
        <v>6150</v>
      </c>
      <c r="E348" s="11">
        <v>44567</v>
      </c>
      <c r="F348" s="10">
        <v>6150</v>
      </c>
      <c r="G348" s="12">
        <f>Tabla1[[#This Row],[Importe]]-Tabla1[[#This Row],[Pagado]]</f>
        <v>0</v>
      </c>
      <c r="H348" s="9" t="s">
        <v>10</v>
      </c>
    </row>
    <row r="349" spans="1:8" x14ac:dyDescent="0.25">
      <c r="A349" s="7">
        <v>44566</v>
      </c>
      <c r="B349" s="8" t="s">
        <v>543</v>
      </c>
      <c r="C349" s="9" t="s">
        <v>127</v>
      </c>
      <c r="D349" s="10">
        <v>4534.2</v>
      </c>
      <c r="E349" s="11">
        <v>44566</v>
      </c>
      <c r="F349" s="10">
        <v>4534.2</v>
      </c>
      <c r="G349" s="12">
        <f>Tabla1[[#This Row],[Importe]]-Tabla1[[#This Row],[Pagado]]</f>
        <v>0</v>
      </c>
      <c r="H349" s="9" t="s">
        <v>10</v>
      </c>
    </row>
    <row r="350" spans="1:8" x14ac:dyDescent="0.25">
      <c r="A350" s="7">
        <v>44566</v>
      </c>
      <c r="B350" s="8" t="s">
        <v>544</v>
      </c>
      <c r="C350" s="9" t="s">
        <v>31</v>
      </c>
      <c r="D350" s="10">
        <v>1159.5</v>
      </c>
      <c r="E350" s="11">
        <v>44566</v>
      </c>
      <c r="F350" s="10">
        <v>1159.5</v>
      </c>
      <c r="G350" s="12">
        <f>Tabla1[[#This Row],[Importe]]-Tabla1[[#This Row],[Pagado]]</f>
        <v>0</v>
      </c>
      <c r="H350" s="9" t="s">
        <v>10</v>
      </c>
    </row>
    <row r="351" spans="1:8" x14ac:dyDescent="0.25">
      <c r="A351" s="7">
        <v>44566</v>
      </c>
      <c r="B351" s="8" t="s">
        <v>545</v>
      </c>
      <c r="C351" s="9" t="s">
        <v>357</v>
      </c>
      <c r="D351" s="10">
        <v>448</v>
      </c>
      <c r="E351" s="11">
        <v>44566</v>
      </c>
      <c r="F351" s="10">
        <v>448</v>
      </c>
      <c r="G351" s="12">
        <f>Tabla1[[#This Row],[Importe]]-Tabla1[[#This Row],[Pagado]]</f>
        <v>0</v>
      </c>
      <c r="H351" s="9" t="s">
        <v>10</v>
      </c>
    </row>
    <row r="352" spans="1:8" x14ac:dyDescent="0.25">
      <c r="A352" s="7">
        <v>44566</v>
      </c>
      <c r="B352" s="8" t="s">
        <v>546</v>
      </c>
      <c r="C352" s="9" t="s">
        <v>107</v>
      </c>
      <c r="D352" s="10">
        <v>15405</v>
      </c>
      <c r="E352" s="11">
        <v>44566</v>
      </c>
      <c r="F352" s="10">
        <v>15405</v>
      </c>
      <c r="G352" s="12">
        <f>Tabla1[[#This Row],[Importe]]-Tabla1[[#This Row],[Pagado]]</f>
        <v>0</v>
      </c>
      <c r="H352" s="9" t="s">
        <v>10</v>
      </c>
    </row>
    <row r="353" spans="1:8" x14ac:dyDescent="0.25">
      <c r="A353" s="7">
        <v>44566</v>
      </c>
      <c r="B353" s="8" t="s">
        <v>547</v>
      </c>
      <c r="C353" s="9" t="s">
        <v>339</v>
      </c>
      <c r="D353" s="10">
        <v>170</v>
      </c>
      <c r="E353" s="11">
        <v>44566</v>
      </c>
      <c r="F353" s="10">
        <v>170</v>
      </c>
      <c r="G353" s="12">
        <f>Tabla1[[#This Row],[Importe]]-Tabla1[[#This Row],[Pagado]]</f>
        <v>0</v>
      </c>
      <c r="H353" s="9" t="s">
        <v>10</v>
      </c>
    </row>
    <row r="354" spans="1:8" x14ac:dyDescent="0.25">
      <c r="A354" s="7">
        <v>44566</v>
      </c>
      <c r="B354" s="8" t="s">
        <v>548</v>
      </c>
      <c r="C354" s="9" t="s">
        <v>357</v>
      </c>
      <c r="D354" s="10">
        <v>170</v>
      </c>
      <c r="E354" s="11">
        <v>44566</v>
      </c>
      <c r="F354" s="10">
        <v>170</v>
      </c>
      <c r="G354" s="12">
        <f>Tabla1[[#This Row],[Importe]]-Tabla1[[#This Row],[Pagado]]</f>
        <v>0</v>
      </c>
      <c r="H354" s="9" t="s">
        <v>10</v>
      </c>
    </row>
    <row r="355" spans="1:8" x14ac:dyDescent="0.25">
      <c r="A355" s="7">
        <v>44566</v>
      </c>
      <c r="B355" s="8" t="s">
        <v>549</v>
      </c>
      <c r="C355" s="9" t="s">
        <v>191</v>
      </c>
      <c r="D355" s="10">
        <v>1421.4</v>
      </c>
      <c r="E355" s="11">
        <v>44566</v>
      </c>
      <c r="F355" s="10">
        <v>1421.4</v>
      </c>
      <c r="G355" s="12">
        <f>Tabla1[[#This Row],[Importe]]-Tabla1[[#This Row],[Pagado]]</f>
        <v>0</v>
      </c>
      <c r="H355" s="9" t="s">
        <v>10</v>
      </c>
    </row>
    <row r="356" spans="1:8" x14ac:dyDescent="0.25">
      <c r="A356" s="7">
        <v>44566</v>
      </c>
      <c r="B356" s="8" t="s">
        <v>550</v>
      </c>
      <c r="C356" s="9" t="s">
        <v>275</v>
      </c>
      <c r="D356" s="10">
        <v>10418.700000000001</v>
      </c>
      <c r="E356" s="11">
        <v>44575</v>
      </c>
      <c r="F356" s="10">
        <v>10418.700000000001</v>
      </c>
      <c r="G356" s="12">
        <f>Tabla1[[#This Row],[Importe]]-Tabla1[[#This Row],[Pagado]]</f>
        <v>0</v>
      </c>
      <c r="H356" s="9" t="s">
        <v>10</v>
      </c>
    </row>
    <row r="357" spans="1:8" x14ac:dyDescent="0.25">
      <c r="A357" s="7">
        <v>44566</v>
      </c>
      <c r="B357" s="8" t="s">
        <v>551</v>
      </c>
      <c r="C357" s="9" t="s">
        <v>230</v>
      </c>
      <c r="D357" s="10">
        <v>5945.5</v>
      </c>
      <c r="E357" s="11">
        <v>44566</v>
      </c>
      <c r="F357" s="10">
        <v>5945.5</v>
      </c>
      <c r="G357" s="12">
        <f>Tabla1[[#This Row],[Importe]]-Tabla1[[#This Row],[Pagado]]</f>
        <v>0</v>
      </c>
      <c r="H357" s="9" t="s">
        <v>10</v>
      </c>
    </row>
    <row r="358" spans="1:8" x14ac:dyDescent="0.25">
      <c r="A358" s="7">
        <v>44566</v>
      </c>
      <c r="B358" s="8" t="s">
        <v>552</v>
      </c>
      <c r="C358" s="9" t="s">
        <v>553</v>
      </c>
      <c r="D358" s="10">
        <v>5834.4</v>
      </c>
      <c r="E358" s="11">
        <v>44566</v>
      </c>
      <c r="F358" s="10">
        <v>5834.4</v>
      </c>
      <c r="G358" s="12">
        <f>Tabla1[[#This Row],[Importe]]-Tabla1[[#This Row],[Pagado]]</f>
        <v>0</v>
      </c>
      <c r="H358" s="9" t="s">
        <v>10</v>
      </c>
    </row>
    <row r="359" spans="1:8" ht="30" x14ac:dyDescent="0.25">
      <c r="A359" s="7">
        <v>44566</v>
      </c>
      <c r="B359" s="8" t="s">
        <v>554</v>
      </c>
      <c r="C359" s="9" t="s">
        <v>555</v>
      </c>
      <c r="D359" s="10">
        <v>43561.279999999999</v>
      </c>
      <c r="E359" s="11" t="s">
        <v>100</v>
      </c>
      <c r="F359" s="10">
        <f>23000+20561.28</f>
        <v>43561.279999999999</v>
      </c>
      <c r="G359" s="12">
        <f>Tabla1[[#This Row],[Importe]]-Tabla1[[#This Row],[Pagado]]</f>
        <v>0</v>
      </c>
      <c r="H359" s="9" t="s">
        <v>10</v>
      </c>
    </row>
    <row r="360" spans="1:8" x14ac:dyDescent="0.25">
      <c r="A360" s="7">
        <v>44566</v>
      </c>
      <c r="B360" s="8" t="s">
        <v>556</v>
      </c>
      <c r="C360" s="9" t="s">
        <v>202</v>
      </c>
      <c r="D360" s="10">
        <v>3876</v>
      </c>
      <c r="E360" s="11">
        <v>44566</v>
      </c>
      <c r="F360" s="10">
        <v>3876</v>
      </c>
      <c r="G360" s="12">
        <f>Tabla1[[#This Row],[Importe]]-Tabla1[[#This Row],[Pagado]]</f>
        <v>0</v>
      </c>
      <c r="H360" s="9" t="s">
        <v>10</v>
      </c>
    </row>
    <row r="361" spans="1:8" x14ac:dyDescent="0.25">
      <c r="A361" s="7">
        <v>44566</v>
      </c>
      <c r="B361" s="8" t="s">
        <v>557</v>
      </c>
      <c r="C361" s="9" t="s">
        <v>212</v>
      </c>
      <c r="D361" s="10">
        <v>40448</v>
      </c>
      <c r="E361" s="11">
        <v>44572</v>
      </c>
      <c r="F361" s="10">
        <v>40448</v>
      </c>
      <c r="G361" s="12">
        <f>Tabla1[[#This Row],[Importe]]-Tabla1[[#This Row],[Pagado]]</f>
        <v>0</v>
      </c>
      <c r="H361" s="9" t="s">
        <v>10</v>
      </c>
    </row>
    <row r="362" spans="1:8" x14ac:dyDescent="0.25">
      <c r="A362" s="7">
        <v>44566</v>
      </c>
      <c r="B362" s="8" t="s">
        <v>558</v>
      </c>
      <c r="C362" s="9" t="s">
        <v>181</v>
      </c>
      <c r="D362" s="10">
        <v>11394</v>
      </c>
      <c r="E362" s="11">
        <v>44567</v>
      </c>
      <c r="F362" s="10">
        <v>11394</v>
      </c>
      <c r="G362" s="12">
        <f>Tabla1[[#This Row],[Importe]]-Tabla1[[#This Row],[Pagado]]</f>
        <v>0</v>
      </c>
      <c r="H362" s="9" t="s">
        <v>10</v>
      </c>
    </row>
    <row r="363" spans="1:8" x14ac:dyDescent="0.25">
      <c r="A363" s="7">
        <v>44566</v>
      </c>
      <c r="B363" s="8" t="s">
        <v>559</v>
      </c>
      <c r="C363" s="9" t="s">
        <v>371</v>
      </c>
      <c r="D363" s="10">
        <v>32053</v>
      </c>
      <c r="E363" s="11">
        <v>44566</v>
      </c>
      <c r="F363" s="10">
        <v>32053</v>
      </c>
      <c r="G363" s="12">
        <f>Tabla1[[#This Row],[Importe]]-Tabla1[[#This Row],[Pagado]]</f>
        <v>0</v>
      </c>
      <c r="H363" s="9" t="s">
        <v>10</v>
      </c>
    </row>
    <row r="364" spans="1:8" x14ac:dyDescent="0.25">
      <c r="A364" s="7">
        <v>44566</v>
      </c>
      <c r="B364" s="8" t="s">
        <v>560</v>
      </c>
      <c r="C364" s="9" t="s">
        <v>154</v>
      </c>
      <c r="D364" s="10">
        <v>26073</v>
      </c>
      <c r="E364" s="11">
        <v>44569</v>
      </c>
      <c r="F364" s="10">
        <v>26073</v>
      </c>
      <c r="G364" s="12">
        <f>Tabla1[[#This Row],[Importe]]-Tabla1[[#This Row],[Pagado]]</f>
        <v>0</v>
      </c>
      <c r="H364" s="9" t="s">
        <v>10</v>
      </c>
    </row>
    <row r="365" spans="1:8" x14ac:dyDescent="0.25">
      <c r="A365" s="7">
        <v>44566</v>
      </c>
      <c r="B365" s="8" t="s">
        <v>561</v>
      </c>
      <c r="C365" s="9" t="s">
        <v>562</v>
      </c>
      <c r="D365" s="10">
        <v>2989.8</v>
      </c>
      <c r="E365" s="11">
        <v>44566</v>
      </c>
      <c r="F365" s="10">
        <v>2989.8</v>
      </c>
      <c r="G365" s="12">
        <f>Tabla1[[#This Row],[Importe]]-Tabla1[[#This Row],[Pagado]]</f>
        <v>0</v>
      </c>
      <c r="H365" s="9" t="s">
        <v>10</v>
      </c>
    </row>
    <row r="366" spans="1:8" x14ac:dyDescent="0.25">
      <c r="A366" s="7">
        <v>44566</v>
      </c>
      <c r="B366" s="8" t="s">
        <v>563</v>
      </c>
      <c r="C366" s="9" t="s">
        <v>562</v>
      </c>
      <c r="D366" s="10">
        <v>319</v>
      </c>
      <c r="E366" s="11">
        <v>44566</v>
      </c>
      <c r="F366" s="10">
        <v>319</v>
      </c>
      <c r="G366" s="12">
        <f>Tabla1[[#This Row],[Importe]]-Tabla1[[#This Row],[Pagado]]</f>
        <v>0</v>
      </c>
      <c r="H366" s="9" t="s">
        <v>10</v>
      </c>
    </row>
    <row r="367" spans="1:8" x14ac:dyDescent="0.25">
      <c r="A367" s="7">
        <v>44566</v>
      </c>
      <c r="B367" s="8" t="s">
        <v>564</v>
      </c>
      <c r="C367" s="9" t="s">
        <v>562</v>
      </c>
      <c r="D367" s="10">
        <v>345.4</v>
      </c>
      <c r="E367" s="11">
        <v>44566</v>
      </c>
      <c r="F367" s="10">
        <v>345.4</v>
      </c>
      <c r="G367" s="12">
        <f>Tabla1[[#This Row],[Importe]]-Tabla1[[#This Row],[Pagado]]</f>
        <v>0</v>
      </c>
      <c r="H367" s="9" t="s">
        <v>10</v>
      </c>
    </row>
    <row r="368" spans="1:8" x14ac:dyDescent="0.25">
      <c r="A368" s="7">
        <v>44566</v>
      </c>
      <c r="B368" s="8" t="s">
        <v>565</v>
      </c>
      <c r="C368" s="9" t="s">
        <v>218</v>
      </c>
      <c r="D368" s="10">
        <v>14068</v>
      </c>
      <c r="E368" s="11">
        <v>44569</v>
      </c>
      <c r="F368" s="10">
        <v>14068</v>
      </c>
      <c r="G368" s="12">
        <f>Tabla1[[#This Row],[Importe]]-Tabla1[[#This Row],[Pagado]]</f>
        <v>0</v>
      </c>
      <c r="H368" s="9" t="s">
        <v>10</v>
      </c>
    </row>
    <row r="369" spans="1:8" x14ac:dyDescent="0.25">
      <c r="A369" s="7">
        <v>44566</v>
      </c>
      <c r="B369" s="8" t="s">
        <v>566</v>
      </c>
      <c r="C369" s="9" t="s">
        <v>200</v>
      </c>
      <c r="D369" s="10">
        <v>1055</v>
      </c>
      <c r="E369" s="11">
        <v>44567</v>
      </c>
      <c r="F369" s="10">
        <v>1055</v>
      </c>
      <c r="G369" s="12">
        <f>Tabla1[[#This Row],[Importe]]-Tabla1[[#This Row],[Pagado]]</f>
        <v>0</v>
      </c>
      <c r="H369" s="9" t="s">
        <v>10</v>
      </c>
    </row>
    <row r="370" spans="1:8" x14ac:dyDescent="0.25">
      <c r="A370" s="7">
        <v>44566</v>
      </c>
      <c r="B370" s="8" t="s">
        <v>567</v>
      </c>
      <c r="C370" s="9" t="s">
        <v>359</v>
      </c>
      <c r="D370" s="10">
        <v>4215.8999999999996</v>
      </c>
      <c r="E370" s="11">
        <v>44567</v>
      </c>
      <c r="F370" s="10">
        <v>4215.8999999999996</v>
      </c>
      <c r="G370" s="12">
        <f>Tabla1[[#This Row],[Importe]]-Tabla1[[#This Row],[Pagado]]</f>
        <v>0</v>
      </c>
      <c r="H370" s="9" t="s">
        <v>10</v>
      </c>
    </row>
    <row r="371" spans="1:8" x14ac:dyDescent="0.25">
      <c r="A371" s="7">
        <v>44566</v>
      </c>
      <c r="B371" s="8" t="s">
        <v>568</v>
      </c>
      <c r="C371" s="9" t="s">
        <v>280</v>
      </c>
      <c r="D371" s="10">
        <v>915</v>
      </c>
      <c r="E371" s="11">
        <v>44567</v>
      </c>
      <c r="F371" s="10">
        <v>915</v>
      </c>
      <c r="G371" s="12">
        <f>Tabla1[[#This Row],[Importe]]-Tabla1[[#This Row],[Pagado]]</f>
        <v>0</v>
      </c>
      <c r="H371" s="9" t="s">
        <v>10</v>
      </c>
    </row>
    <row r="372" spans="1:8" x14ac:dyDescent="0.25">
      <c r="A372" s="7">
        <v>44566</v>
      </c>
      <c r="B372" s="8" t="s">
        <v>569</v>
      </c>
      <c r="C372" s="9" t="s">
        <v>282</v>
      </c>
      <c r="D372" s="10">
        <v>2060</v>
      </c>
      <c r="E372" s="11">
        <v>44567</v>
      </c>
      <c r="F372" s="10">
        <v>2060</v>
      </c>
      <c r="G372" s="12">
        <f>Tabla1[[#This Row],[Importe]]-Tabla1[[#This Row],[Pagado]]</f>
        <v>0</v>
      </c>
      <c r="H372" s="9" t="s">
        <v>10</v>
      </c>
    </row>
    <row r="373" spans="1:8" x14ac:dyDescent="0.25">
      <c r="A373" s="7">
        <v>44566</v>
      </c>
      <c r="B373" s="8" t="s">
        <v>570</v>
      </c>
      <c r="C373" s="9" t="s">
        <v>373</v>
      </c>
      <c r="D373" s="10">
        <v>456</v>
      </c>
      <c r="E373" s="11">
        <v>44566</v>
      </c>
      <c r="F373" s="10">
        <v>456</v>
      </c>
      <c r="G373" s="12">
        <f>Tabla1[[#This Row],[Importe]]-Tabla1[[#This Row],[Pagado]]</f>
        <v>0</v>
      </c>
      <c r="H373" s="9" t="s">
        <v>10</v>
      </c>
    </row>
    <row r="374" spans="1:8" x14ac:dyDescent="0.25">
      <c r="A374" s="7">
        <v>44566</v>
      </c>
      <c r="B374" s="8" t="s">
        <v>571</v>
      </c>
      <c r="C374" s="9" t="s">
        <v>365</v>
      </c>
      <c r="D374" s="10">
        <v>840.8</v>
      </c>
      <c r="E374" s="11">
        <v>44566</v>
      </c>
      <c r="F374" s="10">
        <v>840.8</v>
      </c>
      <c r="G374" s="12">
        <f>Tabla1[[#This Row],[Importe]]-Tabla1[[#This Row],[Pagado]]</f>
        <v>0</v>
      </c>
      <c r="H374" s="9" t="s">
        <v>10</v>
      </c>
    </row>
    <row r="375" spans="1:8" x14ac:dyDescent="0.25">
      <c r="A375" s="7">
        <v>44566</v>
      </c>
      <c r="B375" s="8" t="s">
        <v>572</v>
      </c>
      <c r="C375" s="9" t="s">
        <v>149</v>
      </c>
      <c r="D375" s="10">
        <v>340</v>
      </c>
      <c r="E375" s="11">
        <v>44566</v>
      </c>
      <c r="F375" s="10">
        <v>340</v>
      </c>
      <c r="G375" s="12">
        <f>Tabla1[[#This Row],[Importe]]-Tabla1[[#This Row],[Pagado]]</f>
        <v>0</v>
      </c>
      <c r="H375" s="9" t="s">
        <v>10</v>
      </c>
    </row>
    <row r="376" spans="1:8" x14ac:dyDescent="0.25">
      <c r="A376" s="7">
        <v>44566</v>
      </c>
      <c r="B376" s="8" t="s">
        <v>573</v>
      </c>
      <c r="C376" s="9" t="s">
        <v>216</v>
      </c>
      <c r="D376" s="10">
        <v>1405</v>
      </c>
      <c r="E376" s="11">
        <v>44566</v>
      </c>
      <c r="F376" s="10">
        <v>1405</v>
      </c>
      <c r="G376" s="12">
        <f>Tabla1[[#This Row],[Importe]]-Tabla1[[#This Row],[Pagado]]</f>
        <v>0</v>
      </c>
      <c r="H376" s="9" t="s">
        <v>10</v>
      </c>
    </row>
    <row r="377" spans="1:8" x14ac:dyDescent="0.25">
      <c r="A377" s="7">
        <v>44566</v>
      </c>
      <c r="B377" s="8" t="s">
        <v>574</v>
      </c>
      <c r="C377" s="9" t="s">
        <v>173</v>
      </c>
      <c r="D377" s="10">
        <v>33052.9</v>
      </c>
      <c r="E377" s="11">
        <v>44567</v>
      </c>
      <c r="F377" s="10">
        <v>33052.9</v>
      </c>
      <c r="G377" s="12">
        <f>Tabla1[[#This Row],[Importe]]-Tabla1[[#This Row],[Pagado]]</f>
        <v>0</v>
      </c>
      <c r="H377" s="9" t="s">
        <v>10</v>
      </c>
    </row>
    <row r="378" spans="1:8" x14ac:dyDescent="0.25">
      <c r="A378" s="7">
        <v>44566</v>
      </c>
      <c r="B378" s="8" t="s">
        <v>575</v>
      </c>
      <c r="C378" s="9" t="s">
        <v>576</v>
      </c>
      <c r="D378" s="10">
        <v>4503</v>
      </c>
      <c r="E378" s="11">
        <v>44566</v>
      </c>
      <c r="F378" s="10">
        <v>4503</v>
      </c>
      <c r="G378" s="12">
        <f>Tabla1[[#This Row],[Importe]]-Tabla1[[#This Row],[Pagado]]</f>
        <v>0</v>
      </c>
      <c r="H378" s="9" t="s">
        <v>10</v>
      </c>
    </row>
    <row r="379" spans="1:8" x14ac:dyDescent="0.25">
      <c r="A379" s="7">
        <v>44566</v>
      </c>
      <c r="B379" s="8" t="s">
        <v>577</v>
      </c>
      <c r="C379" s="9" t="s">
        <v>135</v>
      </c>
      <c r="D379" s="10">
        <v>816</v>
      </c>
      <c r="E379" s="11">
        <v>44566</v>
      </c>
      <c r="F379" s="10">
        <v>816</v>
      </c>
      <c r="G379" s="12">
        <f>Tabla1[[#This Row],[Importe]]-Tabla1[[#This Row],[Pagado]]</f>
        <v>0</v>
      </c>
      <c r="H379" s="9" t="s">
        <v>10</v>
      </c>
    </row>
    <row r="380" spans="1:8" x14ac:dyDescent="0.25">
      <c r="A380" s="7">
        <v>44566</v>
      </c>
      <c r="B380" s="8" t="s">
        <v>578</v>
      </c>
      <c r="C380" s="9" t="s">
        <v>179</v>
      </c>
      <c r="D380" s="10">
        <v>990</v>
      </c>
      <c r="E380" s="11">
        <v>44566</v>
      </c>
      <c r="F380" s="10">
        <v>990</v>
      </c>
      <c r="G380" s="12">
        <f>Tabla1[[#This Row],[Importe]]-Tabla1[[#This Row],[Pagado]]</f>
        <v>0</v>
      </c>
      <c r="H380" s="9" t="s">
        <v>10</v>
      </c>
    </row>
    <row r="381" spans="1:8" x14ac:dyDescent="0.25">
      <c r="A381" s="7">
        <v>44566</v>
      </c>
      <c r="B381" s="8" t="s">
        <v>579</v>
      </c>
      <c r="C381" s="9" t="s">
        <v>414</v>
      </c>
      <c r="D381" s="10">
        <v>29609.599999999999</v>
      </c>
      <c r="E381" s="11">
        <v>44575</v>
      </c>
      <c r="F381" s="10">
        <v>29609.599999999999</v>
      </c>
      <c r="G381" s="12">
        <f>Tabla1[[#This Row],[Importe]]-Tabla1[[#This Row],[Pagado]]</f>
        <v>0</v>
      </c>
      <c r="H381" s="9" t="s">
        <v>10</v>
      </c>
    </row>
    <row r="382" spans="1:8" x14ac:dyDescent="0.25">
      <c r="A382" s="7">
        <v>44566</v>
      </c>
      <c r="B382" s="8" t="s">
        <v>580</v>
      </c>
      <c r="C382" s="9" t="s">
        <v>58</v>
      </c>
      <c r="D382" s="10">
        <v>3542.8</v>
      </c>
      <c r="E382" s="11">
        <v>44566</v>
      </c>
      <c r="F382" s="10">
        <v>3542.8</v>
      </c>
      <c r="G382" s="12">
        <f>Tabla1[[#This Row],[Importe]]-Tabla1[[#This Row],[Pagado]]</f>
        <v>0</v>
      </c>
      <c r="H382" s="9" t="s">
        <v>10</v>
      </c>
    </row>
    <row r="383" spans="1:8" x14ac:dyDescent="0.25">
      <c r="A383" s="7">
        <v>44566</v>
      </c>
      <c r="B383" s="8" t="s">
        <v>581</v>
      </c>
      <c r="C383" s="9" t="s">
        <v>67</v>
      </c>
      <c r="D383" s="10">
        <v>1775</v>
      </c>
      <c r="E383" s="11">
        <v>44566</v>
      </c>
      <c r="F383" s="10">
        <v>1775</v>
      </c>
      <c r="G383" s="12">
        <f>Tabla1[[#This Row],[Importe]]-Tabla1[[#This Row],[Pagado]]</f>
        <v>0</v>
      </c>
      <c r="H383" s="9" t="s">
        <v>10</v>
      </c>
    </row>
    <row r="384" spans="1:8" x14ac:dyDescent="0.25">
      <c r="A384" s="7">
        <v>44566</v>
      </c>
      <c r="B384" s="8" t="s">
        <v>582</v>
      </c>
      <c r="C384" s="9" t="s">
        <v>583</v>
      </c>
      <c r="D384" s="10">
        <v>3382.4</v>
      </c>
      <c r="E384" s="11">
        <v>44566</v>
      </c>
      <c r="F384" s="10">
        <v>3382.4</v>
      </c>
      <c r="G384" s="12">
        <f>Tabla1[[#This Row],[Importe]]-Tabla1[[#This Row],[Pagado]]</f>
        <v>0</v>
      </c>
      <c r="H384" s="9" t="s">
        <v>10</v>
      </c>
    </row>
    <row r="385" spans="1:8" x14ac:dyDescent="0.25">
      <c r="A385" s="7">
        <v>44566</v>
      </c>
      <c r="B385" s="8" t="s">
        <v>584</v>
      </c>
      <c r="C385" s="9" t="s">
        <v>133</v>
      </c>
      <c r="D385" s="10">
        <v>15200</v>
      </c>
      <c r="E385" s="11">
        <v>44569</v>
      </c>
      <c r="F385" s="10">
        <v>15200</v>
      </c>
      <c r="G385" s="12">
        <f>Tabla1[[#This Row],[Importe]]-Tabla1[[#This Row],[Pagado]]</f>
        <v>0</v>
      </c>
      <c r="H385" s="9" t="s">
        <v>10</v>
      </c>
    </row>
    <row r="386" spans="1:8" x14ac:dyDescent="0.25">
      <c r="A386" s="7">
        <v>44566</v>
      </c>
      <c r="B386" s="8" t="s">
        <v>585</v>
      </c>
      <c r="C386" s="9" t="s">
        <v>31</v>
      </c>
      <c r="D386" s="10">
        <v>5120</v>
      </c>
      <c r="E386" s="11">
        <v>44567</v>
      </c>
      <c r="F386" s="10">
        <v>5120</v>
      </c>
      <c r="G386" s="12">
        <f>Tabla1[[#This Row],[Importe]]-Tabla1[[#This Row],[Pagado]]</f>
        <v>0</v>
      </c>
      <c r="H386" s="9" t="s">
        <v>10</v>
      </c>
    </row>
    <row r="387" spans="1:8" x14ac:dyDescent="0.25">
      <c r="A387" s="7">
        <v>44566</v>
      </c>
      <c r="B387" s="8" t="s">
        <v>586</v>
      </c>
      <c r="C387" s="9" t="s">
        <v>587</v>
      </c>
      <c r="D387" s="10">
        <v>6935.04</v>
      </c>
      <c r="E387" s="11">
        <v>44566</v>
      </c>
      <c r="F387" s="10">
        <v>6935.04</v>
      </c>
      <c r="G387" s="12">
        <f>Tabla1[[#This Row],[Importe]]-Tabla1[[#This Row],[Pagado]]</f>
        <v>0</v>
      </c>
      <c r="H387" s="9" t="s">
        <v>10</v>
      </c>
    </row>
    <row r="388" spans="1:8" x14ac:dyDescent="0.25">
      <c r="A388" s="7">
        <v>44566</v>
      </c>
      <c r="B388" s="8" t="s">
        <v>588</v>
      </c>
      <c r="C388" s="9" t="s">
        <v>284</v>
      </c>
      <c r="D388" s="10">
        <v>9015</v>
      </c>
      <c r="E388" s="11">
        <v>44568</v>
      </c>
      <c r="F388" s="10">
        <v>9015</v>
      </c>
      <c r="G388" s="12">
        <f>Tabla1[[#This Row],[Importe]]-Tabla1[[#This Row],[Pagado]]</f>
        <v>0</v>
      </c>
      <c r="H388" s="9" t="s">
        <v>10</v>
      </c>
    </row>
    <row r="389" spans="1:8" x14ac:dyDescent="0.25">
      <c r="A389" s="7">
        <v>44566</v>
      </c>
      <c r="B389" s="8" t="s">
        <v>589</v>
      </c>
      <c r="C389" s="9" t="s">
        <v>414</v>
      </c>
      <c r="D389" s="10">
        <v>28521.599999999999</v>
      </c>
      <c r="E389" s="11">
        <v>44575</v>
      </c>
      <c r="F389" s="10">
        <v>28521.599999999999</v>
      </c>
      <c r="G389" s="12">
        <f>Tabla1[[#This Row],[Importe]]-Tabla1[[#This Row],[Pagado]]</f>
        <v>0</v>
      </c>
      <c r="H389" s="9" t="s">
        <v>10</v>
      </c>
    </row>
    <row r="390" spans="1:8" x14ac:dyDescent="0.25">
      <c r="A390" s="7">
        <v>44566</v>
      </c>
      <c r="B390" s="8" t="s">
        <v>590</v>
      </c>
      <c r="C390" s="9" t="s">
        <v>24</v>
      </c>
      <c r="D390" s="10">
        <v>4091.2</v>
      </c>
      <c r="E390" s="11">
        <v>44566</v>
      </c>
      <c r="F390" s="10">
        <v>4091.2</v>
      </c>
      <c r="G390" s="12">
        <f>Tabla1[[#This Row],[Importe]]-Tabla1[[#This Row],[Pagado]]</f>
        <v>0</v>
      </c>
      <c r="H390" s="9" t="s">
        <v>10</v>
      </c>
    </row>
    <row r="391" spans="1:8" x14ac:dyDescent="0.25">
      <c r="A391" s="7">
        <v>44566</v>
      </c>
      <c r="B391" s="8" t="s">
        <v>591</v>
      </c>
      <c r="C391" s="9" t="s">
        <v>592</v>
      </c>
      <c r="D391" s="10">
        <v>49034</v>
      </c>
      <c r="E391" s="11">
        <v>44574</v>
      </c>
      <c r="F391" s="10">
        <v>49034</v>
      </c>
      <c r="G391" s="12">
        <f>Tabla1[[#This Row],[Importe]]-Tabla1[[#This Row],[Pagado]]</f>
        <v>0</v>
      </c>
      <c r="H391" s="9" t="s">
        <v>10</v>
      </c>
    </row>
    <row r="392" spans="1:8" x14ac:dyDescent="0.25">
      <c r="A392" s="7">
        <v>44566</v>
      </c>
      <c r="B392" s="8" t="s">
        <v>593</v>
      </c>
      <c r="C392" s="9" t="s">
        <v>142</v>
      </c>
      <c r="D392" s="10">
        <v>39663.4</v>
      </c>
      <c r="E392" s="11">
        <v>44589</v>
      </c>
      <c r="F392" s="10">
        <v>39663.4</v>
      </c>
      <c r="G392" s="12">
        <f>Tabla1[[#This Row],[Importe]]-Tabla1[[#This Row],[Pagado]]</f>
        <v>0</v>
      </c>
      <c r="H392" s="9" t="s">
        <v>10</v>
      </c>
    </row>
    <row r="393" spans="1:8" x14ac:dyDescent="0.25">
      <c r="A393" s="7">
        <v>44566</v>
      </c>
      <c r="B393" s="8" t="s">
        <v>594</v>
      </c>
      <c r="C393" s="9" t="s">
        <v>31</v>
      </c>
      <c r="D393" s="10">
        <v>604.79999999999995</v>
      </c>
      <c r="E393" s="11">
        <v>44566</v>
      </c>
      <c r="F393" s="10">
        <v>604.79999999999995</v>
      </c>
      <c r="G393" s="12">
        <f>Tabla1[[#This Row],[Importe]]-Tabla1[[#This Row],[Pagado]]</f>
        <v>0</v>
      </c>
      <c r="H393" s="9" t="s">
        <v>10</v>
      </c>
    </row>
    <row r="394" spans="1:8" x14ac:dyDescent="0.25">
      <c r="A394" s="7">
        <v>44566</v>
      </c>
      <c r="B394" s="8" t="s">
        <v>595</v>
      </c>
      <c r="C394" s="9" t="s">
        <v>235</v>
      </c>
      <c r="D394" s="10">
        <v>7281.1</v>
      </c>
      <c r="E394" s="11">
        <v>44566</v>
      </c>
      <c r="F394" s="10">
        <v>7281.1</v>
      </c>
      <c r="G394" s="12">
        <f>Tabla1[[#This Row],[Importe]]-Tabla1[[#This Row],[Pagado]]</f>
        <v>0</v>
      </c>
      <c r="H394" s="9" t="s">
        <v>10</v>
      </c>
    </row>
    <row r="395" spans="1:8" x14ac:dyDescent="0.25">
      <c r="A395" s="7">
        <v>44566</v>
      </c>
      <c r="B395" s="8" t="s">
        <v>596</v>
      </c>
      <c r="C395" s="9" t="s">
        <v>597</v>
      </c>
      <c r="D395" s="10">
        <v>6226.9</v>
      </c>
      <c r="E395" s="11">
        <v>44566</v>
      </c>
      <c r="F395" s="10">
        <v>6226.9</v>
      </c>
      <c r="G395" s="12">
        <f>Tabla1[[#This Row],[Importe]]-Tabla1[[#This Row],[Pagado]]</f>
        <v>0</v>
      </c>
      <c r="H395" s="9" t="s">
        <v>10</v>
      </c>
    </row>
    <row r="396" spans="1:8" x14ac:dyDescent="0.25">
      <c r="A396" s="7">
        <v>44566</v>
      </c>
      <c r="B396" s="8" t="s">
        <v>598</v>
      </c>
      <c r="C396" s="9" t="s">
        <v>214</v>
      </c>
      <c r="D396" s="10">
        <v>1045</v>
      </c>
      <c r="E396" s="11">
        <v>44566</v>
      </c>
      <c r="F396" s="10">
        <v>1045</v>
      </c>
      <c r="G396" s="12">
        <f>Tabla1[[#This Row],[Importe]]-Tabla1[[#This Row],[Pagado]]</f>
        <v>0</v>
      </c>
      <c r="H396" s="9" t="s">
        <v>10</v>
      </c>
    </row>
    <row r="397" spans="1:8" x14ac:dyDescent="0.25">
      <c r="A397" s="7">
        <v>44566</v>
      </c>
      <c r="B397" s="8" t="s">
        <v>599</v>
      </c>
      <c r="C397" s="9" t="s">
        <v>31</v>
      </c>
      <c r="D397" s="10">
        <v>1475.6</v>
      </c>
      <c r="E397" s="11">
        <v>44566</v>
      </c>
      <c r="F397" s="10">
        <v>1475.6</v>
      </c>
      <c r="G397" s="12">
        <f>Tabla1[[#This Row],[Importe]]-Tabla1[[#This Row],[Pagado]]</f>
        <v>0</v>
      </c>
      <c r="H397" s="9" t="s">
        <v>10</v>
      </c>
    </row>
    <row r="398" spans="1:8" x14ac:dyDescent="0.25">
      <c r="A398" s="7">
        <v>44566</v>
      </c>
      <c r="B398" s="8" t="s">
        <v>600</v>
      </c>
      <c r="C398" s="9" t="s">
        <v>191</v>
      </c>
      <c r="D398" s="10">
        <v>804</v>
      </c>
      <c r="E398" s="11">
        <v>44566</v>
      </c>
      <c r="F398" s="10">
        <v>804</v>
      </c>
      <c r="G398" s="12">
        <f>Tabla1[[#This Row],[Importe]]-Tabla1[[#This Row],[Pagado]]</f>
        <v>0</v>
      </c>
      <c r="H398" s="9" t="s">
        <v>10</v>
      </c>
    </row>
    <row r="399" spans="1:8" x14ac:dyDescent="0.25">
      <c r="A399" s="7">
        <v>44566</v>
      </c>
      <c r="B399" s="8" t="s">
        <v>601</v>
      </c>
      <c r="C399" s="9" t="s">
        <v>414</v>
      </c>
      <c r="D399" s="10">
        <v>88422.399999999994</v>
      </c>
      <c r="E399" s="11">
        <v>44575</v>
      </c>
      <c r="F399" s="10">
        <v>88422.399999999994</v>
      </c>
      <c r="G399" s="12">
        <f>Tabla1[[#This Row],[Importe]]-Tabla1[[#This Row],[Pagado]]</f>
        <v>0</v>
      </c>
      <c r="H399" s="9" t="s">
        <v>10</v>
      </c>
    </row>
    <row r="400" spans="1:8" x14ac:dyDescent="0.25">
      <c r="A400" s="7">
        <v>44566</v>
      </c>
      <c r="B400" s="8" t="s">
        <v>602</v>
      </c>
      <c r="C400" s="9" t="s">
        <v>298</v>
      </c>
      <c r="D400" s="10">
        <v>3199.4</v>
      </c>
      <c r="E400" s="11">
        <v>44566</v>
      </c>
      <c r="F400" s="10">
        <v>3199.4</v>
      </c>
      <c r="G400" s="12">
        <f>Tabla1[[#This Row],[Importe]]-Tabla1[[#This Row],[Pagado]]</f>
        <v>0</v>
      </c>
      <c r="H400" s="9" t="s">
        <v>10</v>
      </c>
    </row>
    <row r="401" spans="1:8" x14ac:dyDescent="0.25">
      <c r="A401" s="7">
        <v>44566</v>
      </c>
      <c r="B401" s="8" t="s">
        <v>603</v>
      </c>
      <c r="C401" s="9" t="s">
        <v>261</v>
      </c>
      <c r="D401" s="10">
        <v>30800</v>
      </c>
      <c r="E401" s="11">
        <v>44567</v>
      </c>
      <c r="F401" s="10">
        <v>30800</v>
      </c>
      <c r="G401" s="12">
        <f>Tabla1[[#This Row],[Importe]]-Tabla1[[#This Row],[Pagado]]</f>
        <v>0</v>
      </c>
      <c r="H401" s="9" t="s">
        <v>10</v>
      </c>
    </row>
    <row r="402" spans="1:8" x14ac:dyDescent="0.25">
      <c r="A402" s="7">
        <v>44566</v>
      </c>
      <c r="B402" s="8" t="s">
        <v>604</v>
      </c>
      <c r="C402" s="9" t="s">
        <v>605</v>
      </c>
      <c r="D402" s="10">
        <v>63962.5</v>
      </c>
      <c r="E402" s="11">
        <v>44567</v>
      </c>
      <c r="F402" s="10">
        <v>63962.5</v>
      </c>
      <c r="G402" s="12">
        <f>Tabla1[[#This Row],[Importe]]-Tabla1[[#This Row],[Pagado]]</f>
        <v>0</v>
      </c>
      <c r="H402" s="9" t="s">
        <v>10</v>
      </c>
    </row>
    <row r="403" spans="1:8" x14ac:dyDescent="0.25">
      <c r="A403" s="7">
        <v>44566</v>
      </c>
      <c r="B403" s="8" t="s">
        <v>606</v>
      </c>
      <c r="C403" s="9" t="s">
        <v>373</v>
      </c>
      <c r="D403" s="10">
        <v>395</v>
      </c>
      <c r="E403" s="11">
        <v>44566</v>
      </c>
      <c r="F403" s="10">
        <v>395</v>
      </c>
      <c r="G403" s="12">
        <f>Tabla1[[#This Row],[Importe]]-Tabla1[[#This Row],[Pagado]]</f>
        <v>0</v>
      </c>
      <c r="H403" s="9" t="s">
        <v>10</v>
      </c>
    </row>
    <row r="404" spans="1:8" x14ac:dyDescent="0.25">
      <c r="A404" s="7">
        <v>44566</v>
      </c>
      <c r="B404" s="8" t="s">
        <v>607</v>
      </c>
      <c r="C404" s="9" t="s">
        <v>31</v>
      </c>
      <c r="D404" s="10">
        <v>179.2</v>
      </c>
      <c r="E404" s="11">
        <v>44566</v>
      </c>
      <c r="F404" s="10">
        <v>179.2</v>
      </c>
      <c r="G404" s="12">
        <f>Tabla1[[#This Row],[Importe]]-Tabla1[[#This Row],[Pagado]]</f>
        <v>0</v>
      </c>
      <c r="H404" s="9" t="s">
        <v>10</v>
      </c>
    </row>
    <row r="405" spans="1:8" x14ac:dyDescent="0.25">
      <c r="A405" s="7">
        <v>44566</v>
      </c>
      <c r="B405" s="8" t="s">
        <v>608</v>
      </c>
      <c r="C405" s="9" t="s">
        <v>196</v>
      </c>
      <c r="D405" s="10">
        <v>12376.64</v>
      </c>
      <c r="E405" s="11">
        <v>44568</v>
      </c>
      <c r="F405" s="10">
        <v>12376.64</v>
      </c>
      <c r="G405" s="12">
        <f>Tabla1[[#This Row],[Importe]]-Tabla1[[#This Row],[Pagado]]</f>
        <v>0</v>
      </c>
      <c r="H405" s="9" t="s">
        <v>10</v>
      </c>
    </row>
    <row r="406" spans="1:8" x14ac:dyDescent="0.25">
      <c r="A406" s="7">
        <v>44566</v>
      </c>
      <c r="B406" s="8" t="s">
        <v>609</v>
      </c>
      <c r="C406" s="9" t="s">
        <v>610</v>
      </c>
      <c r="D406" s="10">
        <v>17379.2</v>
      </c>
      <c r="E406" s="11">
        <v>44566</v>
      </c>
      <c r="F406" s="10">
        <v>17379.2</v>
      </c>
      <c r="G406" s="12">
        <f>Tabla1[[#This Row],[Importe]]-Tabla1[[#This Row],[Pagado]]</f>
        <v>0</v>
      </c>
      <c r="H406" s="9" t="s">
        <v>10</v>
      </c>
    </row>
    <row r="407" spans="1:8" x14ac:dyDescent="0.25">
      <c r="A407" s="7">
        <v>44566</v>
      </c>
      <c r="B407" s="8" t="s">
        <v>611</v>
      </c>
      <c r="C407" s="9" t="s">
        <v>612</v>
      </c>
      <c r="D407" s="10">
        <v>198.8</v>
      </c>
      <c r="E407" s="11">
        <v>44567</v>
      </c>
      <c r="F407" s="10">
        <v>198.8</v>
      </c>
      <c r="G407" s="12">
        <f>Tabla1[[#This Row],[Importe]]-Tabla1[[#This Row],[Pagado]]</f>
        <v>0</v>
      </c>
      <c r="H407" s="9" t="s">
        <v>10</v>
      </c>
    </row>
    <row r="408" spans="1:8" x14ac:dyDescent="0.25">
      <c r="A408" s="7">
        <v>44566</v>
      </c>
      <c r="B408" s="8" t="s">
        <v>613</v>
      </c>
      <c r="C408" s="9" t="s">
        <v>142</v>
      </c>
      <c r="D408" s="10">
        <v>16690</v>
      </c>
      <c r="E408" s="11">
        <v>44589</v>
      </c>
      <c r="F408" s="10">
        <v>16690</v>
      </c>
      <c r="G408" s="12">
        <f>Tabla1[[#This Row],[Importe]]-Tabla1[[#This Row],[Pagado]]</f>
        <v>0</v>
      </c>
      <c r="H408" s="9" t="s">
        <v>10</v>
      </c>
    </row>
    <row r="409" spans="1:8" x14ac:dyDescent="0.25">
      <c r="A409" s="7">
        <v>44567</v>
      </c>
      <c r="B409" s="8" t="s">
        <v>614</v>
      </c>
      <c r="C409" s="9" t="s">
        <v>20</v>
      </c>
      <c r="D409" s="10">
        <v>2563.6</v>
      </c>
      <c r="E409" s="11">
        <v>44567</v>
      </c>
      <c r="F409" s="10">
        <v>2563.6</v>
      </c>
      <c r="G409" s="12">
        <f>Tabla1[[#This Row],[Importe]]-Tabla1[[#This Row],[Pagado]]</f>
        <v>0</v>
      </c>
      <c r="H409" s="9" t="s">
        <v>10</v>
      </c>
    </row>
    <row r="410" spans="1:8" ht="30" x14ac:dyDescent="0.25">
      <c r="A410" s="7">
        <v>44567</v>
      </c>
      <c r="B410" s="8" t="s">
        <v>615</v>
      </c>
      <c r="C410" s="9" t="s">
        <v>475</v>
      </c>
      <c r="D410" s="10">
        <v>19706.5</v>
      </c>
      <c r="E410" s="11" t="s">
        <v>497</v>
      </c>
      <c r="F410" s="10">
        <f>15000+4706.5</f>
        <v>19706.5</v>
      </c>
      <c r="G410" s="12">
        <f>Tabla1[[#This Row],[Importe]]-Tabla1[[#This Row],[Pagado]]</f>
        <v>0</v>
      </c>
      <c r="H410" s="9" t="s">
        <v>10</v>
      </c>
    </row>
    <row r="411" spans="1:8" x14ac:dyDescent="0.25">
      <c r="A411" s="7">
        <v>44567</v>
      </c>
      <c r="B411" s="8" t="s">
        <v>616</v>
      </c>
      <c r="C411" s="9" t="s">
        <v>12</v>
      </c>
      <c r="D411" s="10">
        <v>56868.1</v>
      </c>
      <c r="E411" s="11">
        <v>44568</v>
      </c>
      <c r="F411" s="10">
        <v>56868.1</v>
      </c>
      <c r="G411" s="12">
        <f>Tabla1[[#This Row],[Importe]]-Tabla1[[#This Row],[Pagado]]</f>
        <v>0</v>
      </c>
      <c r="H411" s="9" t="s">
        <v>10</v>
      </c>
    </row>
    <row r="412" spans="1:8" x14ac:dyDescent="0.25">
      <c r="A412" s="7">
        <v>44567</v>
      </c>
      <c r="B412" s="8" t="s">
        <v>617</v>
      </c>
      <c r="C412" s="9" t="s">
        <v>618</v>
      </c>
      <c r="D412" s="10">
        <v>8250</v>
      </c>
      <c r="E412" s="11">
        <v>44567</v>
      </c>
      <c r="F412" s="10">
        <v>8250</v>
      </c>
      <c r="G412" s="12">
        <f>Tabla1[[#This Row],[Importe]]-Tabla1[[#This Row],[Pagado]]</f>
        <v>0</v>
      </c>
      <c r="H412" s="9" t="s">
        <v>10</v>
      </c>
    </row>
    <row r="413" spans="1:8" x14ac:dyDescent="0.25">
      <c r="A413" s="7">
        <v>44567</v>
      </c>
      <c r="B413" s="8" t="s">
        <v>619</v>
      </c>
      <c r="C413" s="9" t="s">
        <v>79</v>
      </c>
      <c r="D413" s="10">
        <v>8355</v>
      </c>
      <c r="E413" s="11">
        <v>44567</v>
      </c>
      <c r="F413" s="10">
        <v>8355</v>
      </c>
      <c r="G413" s="12">
        <f>Tabla1[[#This Row],[Importe]]-Tabla1[[#This Row],[Pagado]]</f>
        <v>0</v>
      </c>
      <c r="H413" s="9" t="s">
        <v>10</v>
      </c>
    </row>
    <row r="414" spans="1:8" x14ac:dyDescent="0.25">
      <c r="A414" s="7">
        <v>44567</v>
      </c>
      <c r="B414" s="8" t="s">
        <v>620</v>
      </c>
      <c r="C414" s="9" t="s">
        <v>353</v>
      </c>
      <c r="D414" s="10">
        <v>1512.4</v>
      </c>
      <c r="E414" s="11">
        <v>44567</v>
      </c>
      <c r="F414" s="10">
        <v>1512.4</v>
      </c>
      <c r="G414" s="12">
        <f>Tabla1[[#This Row],[Importe]]-Tabla1[[#This Row],[Pagado]]</f>
        <v>0</v>
      </c>
      <c r="H414" s="9" t="s">
        <v>10</v>
      </c>
    </row>
    <row r="415" spans="1:8" x14ac:dyDescent="0.25">
      <c r="A415" s="7">
        <v>44567</v>
      </c>
      <c r="B415" s="8" t="s">
        <v>621</v>
      </c>
      <c r="C415" s="9" t="s">
        <v>64</v>
      </c>
      <c r="D415" s="10">
        <v>4129.8999999999996</v>
      </c>
      <c r="E415" s="11">
        <v>44568</v>
      </c>
      <c r="F415" s="10">
        <v>4129.8999999999996</v>
      </c>
      <c r="G415" s="12">
        <f>Tabla1[[#This Row],[Importe]]-Tabla1[[#This Row],[Pagado]]</f>
        <v>0</v>
      </c>
      <c r="H415" s="9" t="s">
        <v>10</v>
      </c>
    </row>
    <row r="416" spans="1:8" x14ac:dyDescent="0.25">
      <c r="A416" s="7">
        <v>44567</v>
      </c>
      <c r="B416" s="8" t="s">
        <v>622</v>
      </c>
      <c r="C416" s="9" t="s">
        <v>9</v>
      </c>
      <c r="D416" s="10">
        <v>5725.2</v>
      </c>
      <c r="E416" s="11">
        <v>44567</v>
      </c>
      <c r="F416" s="10">
        <v>5725.2</v>
      </c>
      <c r="G416" s="12">
        <f>Tabla1[[#This Row],[Importe]]-Tabla1[[#This Row],[Pagado]]</f>
        <v>0</v>
      </c>
      <c r="H416" s="9" t="s">
        <v>10</v>
      </c>
    </row>
    <row r="417" spans="1:8" x14ac:dyDescent="0.25">
      <c r="A417" s="7">
        <v>44567</v>
      </c>
      <c r="B417" s="8" t="s">
        <v>623</v>
      </c>
      <c r="C417" s="9" t="s">
        <v>22</v>
      </c>
      <c r="D417" s="10">
        <v>43335.9</v>
      </c>
      <c r="E417" s="11">
        <v>44568</v>
      </c>
      <c r="F417" s="10">
        <v>43335.9</v>
      </c>
      <c r="G417" s="12">
        <f>Tabla1[[#This Row],[Importe]]-Tabla1[[#This Row],[Pagado]]</f>
        <v>0</v>
      </c>
      <c r="H417" s="9" t="s">
        <v>10</v>
      </c>
    </row>
    <row r="418" spans="1:8" x14ac:dyDescent="0.25">
      <c r="A418" s="7">
        <v>44567</v>
      </c>
      <c r="B418" s="8" t="s">
        <v>624</v>
      </c>
      <c r="C418" s="9" t="s">
        <v>89</v>
      </c>
      <c r="D418" s="10">
        <v>3819.6</v>
      </c>
      <c r="E418" s="11">
        <v>44568</v>
      </c>
      <c r="F418" s="10">
        <v>3819.6</v>
      </c>
      <c r="G418" s="12">
        <f>Tabla1[[#This Row],[Importe]]-Tabla1[[#This Row],[Pagado]]</f>
        <v>0</v>
      </c>
      <c r="H418" s="9" t="s">
        <v>10</v>
      </c>
    </row>
    <row r="419" spans="1:8" x14ac:dyDescent="0.25">
      <c r="A419" s="7">
        <v>44567</v>
      </c>
      <c r="B419" s="8" t="s">
        <v>625</v>
      </c>
      <c r="C419" s="9" t="s">
        <v>18</v>
      </c>
      <c r="D419" s="10">
        <v>1535.9</v>
      </c>
      <c r="E419" s="11">
        <v>44567</v>
      </c>
      <c r="F419" s="10">
        <v>1535.9</v>
      </c>
      <c r="G419" s="12">
        <f>Tabla1[[#This Row],[Importe]]-Tabla1[[#This Row],[Pagado]]</f>
        <v>0</v>
      </c>
      <c r="H419" s="9" t="s">
        <v>10</v>
      </c>
    </row>
    <row r="420" spans="1:8" x14ac:dyDescent="0.25">
      <c r="A420" s="7">
        <v>44567</v>
      </c>
      <c r="B420" s="8" t="s">
        <v>626</v>
      </c>
      <c r="C420" s="9" t="s">
        <v>85</v>
      </c>
      <c r="D420" s="10">
        <v>2165</v>
      </c>
      <c r="E420" s="11">
        <v>44568</v>
      </c>
      <c r="F420" s="10">
        <v>2165</v>
      </c>
      <c r="G420" s="12">
        <f>Tabla1[[#This Row],[Importe]]-Tabla1[[#This Row],[Pagado]]</f>
        <v>0</v>
      </c>
      <c r="H420" s="9" t="s">
        <v>10</v>
      </c>
    </row>
    <row r="421" spans="1:8" ht="30" x14ac:dyDescent="0.25">
      <c r="A421" s="7">
        <v>44567</v>
      </c>
      <c r="B421" s="8" t="s">
        <v>627</v>
      </c>
      <c r="C421" s="9" t="s">
        <v>39</v>
      </c>
      <c r="D421" s="10">
        <v>20054.099999999999</v>
      </c>
      <c r="E421" s="11" t="s">
        <v>628</v>
      </c>
      <c r="F421" s="10">
        <f>7000+13054.1</f>
        <v>20054.099999999999</v>
      </c>
      <c r="G421" s="12">
        <f>Tabla1[[#This Row],[Importe]]-Tabla1[[#This Row],[Pagado]]</f>
        <v>0</v>
      </c>
      <c r="H421" s="9" t="s">
        <v>10</v>
      </c>
    </row>
    <row r="422" spans="1:8" x14ac:dyDescent="0.25">
      <c r="A422" s="7">
        <v>44567</v>
      </c>
      <c r="B422" s="8" t="s">
        <v>629</v>
      </c>
      <c r="C422" s="9" t="s">
        <v>348</v>
      </c>
      <c r="D422" s="10">
        <v>2905</v>
      </c>
      <c r="E422" s="11">
        <v>44567</v>
      </c>
      <c r="F422" s="10">
        <v>2905</v>
      </c>
      <c r="G422" s="12">
        <f>Tabla1[[#This Row],[Importe]]-Tabla1[[#This Row],[Pagado]]</f>
        <v>0</v>
      </c>
      <c r="H422" s="9" t="s">
        <v>10</v>
      </c>
    </row>
    <row r="423" spans="1:8" x14ac:dyDescent="0.25">
      <c r="A423" s="7">
        <v>44567</v>
      </c>
      <c r="B423" s="8" t="s">
        <v>630</v>
      </c>
      <c r="C423" s="9" t="s">
        <v>99</v>
      </c>
      <c r="D423" s="10">
        <v>2185</v>
      </c>
      <c r="E423" s="11">
        <v>44568</v>
      </c>
      <c r="F423" s="10">
        <v>2185</v>
      </c>
      <c r="G423" s="12">
        <f>Tabla1[[#This Row],[Importe]]-Tabla1[[#This Row],[Pagado]]</f>
        <v>0</v>
      </c>
      <c r="H423" s="9" t="s">
        <v>10</v>
      </c>
    </row>
    <row r="424" spans="1:8" x14ac:dyDescent="0.25">
      <c r="A424" s="7">
        <v>44567</v>
      </c>
      <c r="B424" s="8" t="s">
        <v>631</v>
      </c>
      <c r="C424" s="9" t="s">
        <v>93</v>
      </c>
      <c r="D424" s="10">
        <v>5263</v>
      </c>
      <c r="E424" s="11">
        <v>44568</v>
      </c>
      <c r="F424" s="10">
        <v>5263</v>
      </c>
      <c r="G424" s="12">
        <f>Tabla1[[#This Row],[Importe]]-Tabla1[[#This Row],[Pagado]]</f>
        <v>0</v>
      </c>
      <c r="H424" s="9" t="s">
        <v>10</v>
      </c>
    </row>
    <row r="425" spans="1:8" x14ac:dyDescent="0.25">
      <c r="A425" s="7">
        <v>44567</v>
      </c>
      <c r="B425" s="8" t="s">
        <v>632</v>
      </c>
      <c r="C425" s="9" t="s">
        <v>105</v>
      </c>
      <c r="D425" s="10">
        <v>18556.7</v>
      </c>
      <c r="E425" s="11">
        <v>44568</v>
      </c>
      <c r="F425" s="10">
        <v>18556.7</v>
      </c>
      <c r="G425" s="12">
        <f>Tabla1[[#This Row],[Importe]]-Tabla1[[#This Row],[Pagado]]</f>
        <v>0</v>
      </c>
      <c r="H425" s="9" t="s">
        <v>10</v>
      </c>
    </row>
    <row r="426" spans="1:8" x14ac:dyDescent="0.25">
      <c r="A426" s="7">
        <v>44567</v>
      </c>
      <c r="B426" s="8" t="s">
        <v>633</v>
      </c>
      <c r="C426" s="9" t="s">
        <v>97</v>
      </c>
      <c r="D426" s="10">
        <v>1681.5</v>
      </c>
      <c r="E426" s="11">
        <v>44567</v>
      </c>
      <c r="F426" s="10">
        <v>1681.5</v>
      </c>
      <c r="G426" s="12">
        <f>Tabla1[[#This Row],[Importe]]-Tabla1[[#This Row],[Pagado]]</f>
        <v>0</v>
      </c>
      <c r="H426" s="9" t="s">
        <v>10</v>
      </c>
    </row>
    <row r="427" spans="1:8" x14ac:dyDescent="0.25">
      <c r="A427" s="7">
        <v>44567</v>
      </c>
      <c r="B427" s="8" t="s">
        <v>634</v>
      </c>
      <c r="C427" s="9" t="s">
        <v>118</v>
      </c>
      <c r="D427" s="10">
        <v>4412.8</v>
      </c>
      <c r="E427" s="11">
        <v>44567</v>
      </c>
      <c r="F427" s="10">
        <v>4412.8</v>
      </c>
      <c r="G427" s="12">
        <f>Tabla1[[#This Row],[Importe]]-Tabla1[[#This Row],[Pagado]]</f>
        <v>0</v>
      </c>
      <c r="H427" s="9" t="s">
        <v>10</v>
      </c>
    </row>
    <row r="428" spans="1:8" x14ac:dyDescent="0.25">
      <c r="A428" s="7">
        <v>44567</v>
      </c>
      <c r="B428" s="8" t="s">
        <v>635</v>
      </c>
      <c r="C428" s="9" t="s">
        <v>326</v>
      </c>
      <c r="D428" s="10">
        <v>4416.5</v>
      </c>
      <c r="E428" s="11">
        <v>44568</v>
      </c>
      <c r="F428" s="10">
        <v>4416.5</v>
      </c>
      <c r="G428" s="12">
        <f>Tabla1[[#This Row],[Importe]]-Tabla1[[#This Row],[Pagado]]</f>
        <v>0</v>
      </c>
      <c r="H428" s="9" t="s">
        <v>10</v>
      </c>
    </row>
    <row r="429" spans="1:8" x14ac:dyDescent="0.25">
      <c r="A429" s="7">
        <v>44567</v>
      </c>
      <c r="B429" s="8" t="s">
        <v>636</v>
      </c>
      <c r="C429" s="9" t="s">
        <v>16</v>
      </c>
      <c r="D429" s="10">
        <v>4486.7</v>
      </c>
      <c r="E429" s="11">
        <v>44567</v>
      </c>
      <c r="F429" s="10">
        <v>4486.7</v>
      </c>
      <c r="G429" s="12">
        <f>Tabla1[[#This Row],[Importe]]-Tabla1[[#This Row],[Pagado]]</f>
        <v>0</v>
      </c>
      <c r="H429" s="9" t="s">
        <v>10</v>
      </c>
    </row>
    <row r="430" spans="1:8" x14ac:dyDescent="0.25">
      <c r="A430" s="7">
        <v>44567</v>
      </c>
      <c r="B430" s="8" t="s">
        <v>637</v>
      </c>
      <c r="C430" s="9" t="s">
        <v>131</v>
      </c>
      <c r="D430" s="10">
        <v>15740</v>
      </c>
      <c r="E430" s="11">
        <v>44567</v>
      </c>
      <c r="F430" s="10">
        <v>15740</v>
      </c>
      <c r="G430" s="12">
        <f>Tabla1[[#This Row],[Importe]]-Tabla1[[#This Row],[Pagado]]</f>
        <v>0</v>
      </c>
      <c r="H430" s="9" t="s">
        <v>10</v>
      </c>
    </row>
    <row r="431" spans="1:8" x14ac:dyDescent="0.25">
      <c r="A431" s="7">
        <v>44567</v>
      </c>
      <c r="B431" s="8" t="s">
        <v>638</v>
      </c>
      <c r="C431" s="9" t="s">
        <v>161</v>
      </c>
      <c r="D431" s="10">
        <v>3966.6</v>
      </c>
      <c r="E431" s="11">
        <v>44567</v>
      </c>
      <c r="F431" s="10">
        <v>3966.6</v>
      </c>
      <c r="G431" s="12">
        <f>Tabla1[[#This Row],[Importe]]-Tabla1[[#This Row],[Pagado]]</f>
        <v>0</v>
      </c>
      <c r="H431" s="9" t="s">
        <v>10</v>
      </c>
    </row>
    <row r="432" spans="1:8" x14ac:dyDescent="0.25">
      <c r="A432" s="7">
        <v>44567</v>
      </c>
      <c r="B432" s="8" t="s">
        <v>639</v>
      </c>
      <c r="C432" s="9" t="s">
        <v>127</v>
      </c>
      <c r="D432" s="10">
        <v>4266.8999999999996</v>
      </c>
      <c r="E432" s="11">
        <v>44567</v>
      </c>
      <c r="F432" s="10">
        <v>4266.8999999999996</v>
      </c>
      <c r="G432" s="12">
        <f>Tabla1[[#This Row],[Importe]]-Tabla1[[#This Row],[Pagado]]</f>
        <v>0</v>
      </c>
      <c r="H432" s="9" t="s">
        <v>10</v>
      </c>
    </row>
    <row r="433" spans="1:8" x14ac:dyDescent="0.25">
      <c r="A433" s="7">
        <v>44567</v>
      </c>
      <c r="B433" s="8" t="s">
        <v>640</v>
      </c>
      <c r="C433" s="9" t="s">
        <v>129</v>
      </c>
      <c r="D433" s="10">
        <v>3458.4</v>
      </c>
      <c r="E433" s="11">
        <v>44567</v>
      </c>
      <c r="F433" s="10">
        <v>3458.4</v>
      </c>
      <c r="G433" s="12">
        <f>Tabla1[[#This Row],[Importe]]-Tabla1[[#This Row],[Pagado]]</f>
        <v>0</v>
      </c>
      <c r="H433" s="9" t="s">
        <v>10</v>
      </c>
    </row>
    <row r="434" spans="1:8" x14ac:dyDescent="0.25">
      <c r="A434" s="7">
        <v>44567</v>
      </c>
      <c r="B434" s="8" t="s">
        <v>641</v>
      </c>
      <c r="C434" s="9" t="s">
        <v>27</v>
      </c>
      <c r="D434" s="10">
        <v>714.6</v>
      </c>
      <c r="E434" s="11">
        <v>44567</v>
      </c>
      <c r="F434" s="10">
        <v>714.6</v>
      </c>
      <c r="G434" s="12">
        <f>Tabla1[[#This Row],[Importe]]-Tabla1[[#This Row],[Pagado]]</f>
        <v>0</v>
      </c>
      <c r="H434" s="9" t="s">
        <v>10</v>
      </c>
    </row>
    <row r="435" spans="1:8" x14ac:dyDescent="0.25">
      <c r="A435" s="7">
        <v>44567</v>
      </c>
      <c r="B435" s="8" t="s">
        <v>642</v>
      </c>
      <c r="C435" s="9" t="s">
        <v>56</v>
      </c>
      <c r="D435" s="10">
        <v>7099.2</v>
      </c>
      <c r="E435" s="11">
        <v>44567</v>
      </c>
      <c r="F435" s="10">
        <v>7099.2</v>
      </c>
      <c r="G435" s="12">
        <f>Tabla1[[#This Row],[Importe]]-Tabla1[[#This Row],[Pagado]]</f>
        <v>0</v>
      </c>
      <c r="H435" s="9" t="s">
        <v>10</v>
      </c>
    </row>
    <row r="436" spans="1:8" x14ac:dyDescent="0.25">
      <c r="A436" s="7">
        <v>44567</v>
      </c>
      <c r="B436" s="8" t="s">
        <v>643</v>
      </c>
      <c r="C436" s="9" t="s">
        <v>373</v>
      </c>
      <c r="D436" s="10">
        <v>3128</v>
      </c>
      <c r="E436" s="11">
        <v>44567</v>
      </c>
      <c r="F436" s="10">
        <v>3128</v>
      </c>
      <c r="G436" s="12">
        <f>Tabla1[[#This Row],[Importe]]-Tabla1[[#This Row],[Pagado]]</f>
        <v>0</v>
      </c>
      <c r="H436" s="9" t="s">
        <v>10</v>
      </c>
    </row>
    <row r="437" spans="1:8" x14ac:dyDescent="0.25">
      <c r="A437" s="7">
        <v>44567</v>
      </c>
      <c r="B437" s="8" t="s">
        <v>644</v>
      </c>
      <c r="C437" s="9" t="s">
        <v>339</v>
      </c>
      <c r="D437" s="10">
        <v>1360.6</v>
      </c>
      <c r="E437" s="11">
        <v>44567</v>
      </c>
      <c r="F437" s="10">
        <v>1360.6</v>
      </c>
      <c r="G437" s="12">
        <f>Tabla1[[#This Row],[Importe]]-Tabla1[[#This Row],[Pagado]]</f>
        <v>0</v>
      </c>
      <c r="H437" s="9" t="s">
        <v>10</v>
      </c>
    </row>
    <row r="438" spans="1:8" x14ac:dyDescent="0.25">
      <c r="A438" s="7">
        <v>44567</v>
      </c>
      <c r="B438" s="8" t="s">
        <v>645</v>
      </c>
      <c r="C438" s="9" t="s">
        <v>357</v>
      </c>
      <c r="D438" s="10">
        <v>739.5</v>
      </c>
      <c r="E438" s="11">
        <v>44567</v>
      </c>
      <c r="F438" s="10">
        <v>739.5</v>
      </c>
      <c r="G438" s="12">
        <f>Tabla1[[#This Row],[Importe]]-Tabla1[[#This Row],[Pagado]]</f>
        <v>0</v>
      </c>
      <c r="H438" s="9" t="s">
        <v>10</v>
      </c>
    </row>
    <row r="439" spans="1:8" x14ac:dyDescent="0.25">
      <c r="A439" s="7">
        <v>44567</v>
      </c>
      <c r="B439" s="8" t="s">
        <v>646</v>
      </c>
      <c r="C439" s="9" t="s">
        <v>647</v>
      </c>
      <c r="D439" s="10">
        <v>917.6</v>
      </c>
      <c r="E439" s="11">
        <v>44567</v>
      </c>
      <c r="F439" s="10">
        <v>917.6</v>
      </c>
      <c r="G439" s="12">
        <f>Tabla1[[#This Row],[Importe]]-Tabla1[[#This Row],[Pagado]]</f>
        <v>0</v>
      </c>
      <c r="H439" s="9" t="s">
        <v>10</v>
      </c>
    </row>
    <row r="440" spans="1:8" x14ac:dyDescent="0.25">
      <c r="A440" s="7">
        <v>44567</v>
      </c>
      <c r="B440" s="8" t="s">
        <v>648</v>
      </c>
      <c r="C440" s="9" t="s">
        <v>196</v>
      </c>
      <c r="D440" s="10">
        <v>24073.5</v>
      </c>
      <c r="E440" s="11">
        <v>44568</v>
      </c>
      <c r="F440" s="10">
        <v>24073.5</v>
      </c>
      <c r="G440" s="12">
        <f>Tabla1[[#This Row],[Importe]]-Tabla1[[#This Row],[Pagado]]</f>
        <v>0</v>
      </c>
      <c r="H440" s="9" t="s">
        <v>10</v>
      </c>
    </row>
    <row r="441" spans="1:8" x14ac:dyDescent="0.25">
      <c r="A441" s="7">
        <v>44567</v>
      </c>
      <c r="B441" s="8" t="s">
        <v>649</v>
      </c>
      <c r="C441" s="9" t="s">
        <v>37</v>
      </c>
      <c r="D441" s="10">
        <v>3500.5</v>
      </c>
      <c r="E441" s="11">
        <v>44567</v>
      </c>
      <c r="F441" s="10">
        <v>3500.5</v>
      </c>
      <c r="G441" s="12">
        <f>Tabla1[[#This Row],[Importe]]-Tabla1[[#This Row],[Pagado]]</f>
        <v>0</v>
      </c>
      <c r="H441" s="9" t="s">
        <v>10</v>
      </c>
    </row>
    <row r="442" spans="1:8" x14ac:dyDescent="0.25">
      <c r="A442" s="7">
        <v>44567</v>
      </c>
      <c r="B442" s="8" t="s">
        <v>650</v>
      </c>
      <c r="C442" s="9" t="s">
        <v>140</v>
      </c>
      <c r="D442" s="10">
        <v>1766.4</v>
      </c>
      <c r="E442" s="11">
        <v>44567</v>
      </c>
      <c r="F442" s="10">
        <v>1766.4</v>
      </c>
      <c r="G442" s="12">
        <f>Tabla1[[#This Row],[Importe]]-Tabla1[[#This Row],[Pagado]]</f>
        <v>0</v>
      </c>
      <c r="H442" s="9" t="s">
        <v>10</v>
      </c>
    </row>
    <row r="443" spans="1:8" x14ac:dyDescent="0.25">
      <c r="A443" s="7">
        <v>44567</v>
      </c>
      <c r="B443" s="8" t="s">
        <v>651</v>
      </c>
      <c r="C443" s="9" t="s">
        <v>31</v>
      </c>
      <c r="D443" s="10">
        <v>729.7</v>
      </c>
      <c r="E443" s="11">
        <v>44567</v>
      </c>
      <c r="F443" s="10">
        <v>729.7</v>
      </c>
      <c r="G443" s="12">
        <f>Tabla1[[#This Row],[Importe]]-Tabla1[[#This Row],[Pagado]]</f>
        <v>0</v>
      </c>
      <c r="H443" s="9" t="s">
        <v>10</v>
      </c>
    </row>
    <row r="444" spans="1:8" x14ac:dyDescent="0.25">
      <c r="A444" s="7">
        <v>44567</v>
      </c>
      <c r="B444" s="8" t="s">
        <v>652</v>
      </c>
      <c r="C444" s="9" t="s">
        <v>179</v>
      </c>
      <c r="D444" s="10">
        <v>750</v>
      </c>
      <c r="E444" s="11">
        <v>44567</v>
      </c>
      <c r="F444" s="10">
        <v>750</v>
      </c>
      <c r="G444" s="12">
        <f>Tabla1[[#This Row],[Importe]]-Tabla1[[#This Row],[Pagado]]</f>
        <v>0</v>
      </c>
      <c r="H444" s="9" t="s">
        <v>10</v>
      </c>
    </row>
    <row r="445" spans="1:8" x14ac:dyDescent="0.25">
      <c r="A445" s="7">
        <v>44567</v>
      </c>
      <c r="B445" s="8" t="s">
        <v>653</v>
      </c>
      <c r="C445" s="9" t="s">
        <v>654</v>
      </c>
      <c r="D445" s="10">
        <v>5000</v>
      </c>
      <c r="E445" s="11">
        <v>44568</v>
      </c>
      <c r="F445" s="10">
        <v>5000</v>
      </c>
      <c r="G445" s="12">
        <f>Tabla1[[#This Row],[Importe]]-Tabla1[[#This Row],[Pagado]]</f>
        <v>0</v>
      </c>
      <c r="H445" s="9" t="s">
        <v>10</v>
      </c>
    </row>
    <row r="446" spans="1:8" x14ac:dyDescent="0.25">
      <c r="A446" s="7">
        <v>44567</v>
      </c>
      <c r="B446" s="8" t="s">
        <v>655</v>
      </c>
      <c r="C446" s="9" t="s">
        <v>83</v>
      </c>
      <c r="D446" s="10">
        <v>4730</v>
      </c>
      <c r="E446" s="11">
        <v>44567</v>
      </c>
      <c r="F446" s="10">
        <v>4730</v>
      </c>
      <c r="G446" s="12">
        <f>Tabla1[[#This Row],[Importe]]-Tabla1[[#This Row],[Pagado]]</f>
        <v>0</v>
      </c>
      <c r="H446" s="9" t="s">
        <v>10</v>
      </c>
    </row>
    <row r="447" spans="1:8" x14ac:dyDescent="0.25">
      <c r="A447" s="7">
        <v>44567</v>
      </c>
      <c r="B447" s="8" t="s">
        <v>656</v>
      </c>
      <c r="C447" s="9" t="s">
        <v>49</v>
      </c>
      <c r="D447" s="10">
        <v>2499.6999999999998</v>
      </c>
      <c r="E447" s="11">
        <v>44567</v>
      </c>
      <c r="F447" s="10">
        <v>2499.6999999999998</v>
      </c>
      <c r="G447" s="12">
        <f>Tabla1[[#This Row],[Importe]]-Tabla1[[#This Row],[Pagado]]</f>
        <v>0</v>
      </c>
      <c r="H447" s="9" t="s">
        <v>10</v>
      </c>
    </row>
    <row r="448" spans="1:8" x14ac:dyDescent="0.25">
      <c r="A448" s="7">
        <v>44567</v>
      </c>
      <c r="B448" s="8" t="s">
        <v>657</v>
      </c>
      <c r="C448" s="9" t="s">
        <v>198</v>
      </c>
      <c r="D448" s="10">
        <v>3755.4</v>
      </c>
      <c r="E448" s="11">
        <v>44567</v>
      </c>
      <c r="F448" s="10">
        <v>3755.4</v>
      </c>
      <c r="G448" s="12">
        <f>Tabla1[[#This Row],[Importe]]-Tabla1[[#This Row],[Pagado]]</f>
        <v>0</v>
      </c>
      <c r="H448" s="9" t="s">
        <v>10</v>
      </c>
    </row>
    <row r="449" spans="1:8" x14ac:dyDescent="0.25">
      <c r="A449" s="7">
        <v>44567</v>
      </c>
      <c r="B449" s="8" t="s">
        <v>658</v>
      </c>
      <c r="C449" s="9" t="s">
        <v>146</v>
      </c>
      <c r="D449" s="10">
        <v>2750</v>
      </c>
      <c r="E449" s="11">
        <v>44567</v>
      </c>
      <c r="F449" s="10">
        <v>2750</v>
      </c>
      <c r="G449" s="12">
        <f>Tabla1[[#This Row],[Importe]]-Tabla1[[#This Row],[Pagado]]</f>
        <v>0</v>
      </c>
      <c r="H449" s="9" t="s">
        <v>10</v>
      </c>
    </row>
    <row r="450" spans="1:8" x14ac:dyDescent="0.25">
      <c r="A450" s="7">
        <v>44567</v>
      </c>
      <c r="B450" s="8" t="s">
        <v>659</v>
      </c>
      <c r="C450" s="9" t="s">
        <v>142</v>
      </c>
      <c r="D450" s="10">
        <v>16161</v>
      </c>
      <c r="E450" s="11">
        <v>44589</v>
      </c>
      <c r="F450" s="10">
        <v>16161</v>
      </c>
      <c r="G450" s="12">
        <f>Tabla1[[#This Row],[Importe]]-Tabla1[[#This Row],[Pagado]]</f>
        <v>0</v>
      </c>
      <c r="H450" s="9" t="s">
        <v>10</v>
      </c>
    </row>
    <row r="451" spans="1:8" x14ac:dyDescent="0.25">
      <c r="A451" s="7">
        <v>44567</v>
      </c>
      <c r="B451" s="8" t="s">
        <v>660</v>
      </c>
      <c r="C451" s="9" t="s">
        <v>202</v>
      </c>
      <c r="D451" s="10">
        <v>2951.2</v>
      </c>
      <c r="E451" s="11">
        <v>44567</v>
      </c>
      <c r="F451" s="10">
        <v>2951.2</v>
      </c>
      <c r="G451" s="12">
        <f>Tabla1[[#This Row],[Importe]]-Tabla1[[#This Row],[Pagado]]</f>
        <v>0</v>
      </c>
      <c r="H451" s="9" t="s">
        <v>10</v>
      </c>
    </row>
    <row r="452" spans="1:8" x14ac:dyDescent="0.25">
      <c r="A452" s="7">
        <v>44567</v>
      </c>
      <c r="B452" s="8" t="s">
        <v>661</v>
      </c>
      <c r="C452" s="9" t="s">
        <v>45</v>
      </c>
      <c r="D452" s="10">
        <v>12622.8</v>
      </c>
      <c r="E452" s="11">
        <v>44567</v>
      </c>
      <c r="F452" s="10">
        <v>12622.8</v>
      </c>
      <c r="G452" s="12">
        <f>Tabla1[[#This Row],[Importe]]-Tabla1[[#This Row],[Pagado]]</f>
        <v>0</v>
      </c>
      <c r="H452" s="9" t="s">
        <v>10</v>
      </c>
    </row>
    <row r="453" spans="1:8" x14ac:dyDescent="0.25">
      <c r="A453" s="7">
        <v>44567</v>
      </c>
      <c r="B453" s="8" t="s">
        <v>662</v>
      </c>
      <c r="C453" s="9" t="s">
        <v>107</v>
      </c>
      <c r="D453" s="10">
        <v>9074.7000000000007</v>
      </c>
      <c r="E453" s="11">
        <v>44567</v>
      </c>
      <c r="F453" s="10">
        <v>9074.7000000000007</v>
      </c>
      <c r="G453" s="12">
        <f>Tabla1[[#This Row],[Importe]]-Tabla1[[#This Row],[Pagado]]</f>
        <v>0</v>
      </c>
      <c r="H453" s="9" t="s">
        <v>10</v>
      </c>
    </row>
    <row r="454" spans="1:8" x14ac:dyDescent="0.25">
      <c r="A454" s="7">
        <v>44567</v>
      </c>
      <c r="B454" s="8" t="s">
        <v>663</v>
      </c>
      <c r="C454" s="9" t="s">
        <v>664</v>
      </c>
      <c r="D454" s="10">
        <v>10573.2</v>
      </c>
      <c r="E454" s="11">
        <v>44567</v>
      </c>
      <c r="F454" s="10">
        <v>10573.2</v>
      </c>
      <c r="G454" s="12">
        <f>Tabla1[[#This Row],[Importe]]-Tabla1[[#This Row],[Pagado]]</f>
        <v>0</v>
      </c>
      <c r="H454" s="9" t="s">
        <v>10</v>
      </c>
    </row>
    <row r="455" spans="1:8" x14ac:dyDescent="0.25">
      <c r="A455" s="7">
        <v>44567</v>
      </c>
      <c r="B455" s="8" t="s">
        <v>665</v>
      </c>
      <c r="C455" s="9" t="s">
        <v>275</v>
      </c>
      <c r="D455" s="10">
        <v>2016</v>
      </c>
      <c r="E455" s="11">
        <v>44575</v>
      </c>
      <c r="F455" s="10">
        <v>2016</v>
      </c>
      <c r="G455" s="12">
        <f>Tabla1[[#This Row],[Importe]]-Tabla1[[#This Row],[Pagado]]</f>
        <v>0</v>
      </c>
      <c r="H455" s="9" t="s">
        <v>10</v>
      </c>
    </row>
    <row r="456" spans="1:8" x14ac:dyDescent="0.25">
      <c r="A456" s="7">
        <v>44567</v>
      </c>
      <c r="B456" s="8" t="s">
        <v>666</v>
      </c>
      <c r="C456" s="9" t="s">
        <v>31</v>
      </c>
      <c r="D456" s="10">
        <v>929</v>
      </c>
      <c r="E456" s="11">
        <v>44567</v>
      </c>
      <c r="F456" s="10">
        <v>929</v>
      </c>
      <c r="G456" s="12">
        <f>Tabla1[[#This Row],[Importe]]-Tabla1[[#This Row],[Pagado]]</f>
        <v>0</v>
      </c>
      <c r="H456" s="9" t="s">
        <v>10</v>
      </c>
    </row>
    <row r="457" spans="1:8" x14ac:dyDescent="0.25">
      <c r="A457" s="7">
        <v>44567</v>
      </c>
      <c r="B457" s="8" t="s">
        <v>667</v>
      </c>
      <c r="C457" s="9" t="s">
        <v>29</v>
      </c>
      <c r="D457" s="10">
        <v>5000</v>
      </c>
      <c r="E457" s="11">
        <v>44567</v>
      </c>
      <c r="F457" s="10">
        <v>5000</v>
      </c>
      <c r="G457" s="12">
        <f>Tabla1[[#This Row],[Importe]]-Tabla1[[#This Row],[Pagado]]</f>
        <v>0</v>
      </c>
      <c r="H457" s="9" t="s">
        <v>10</v>
      </c>
    </row>
    <row r="458" spans="1:8" x14ac:dyDescent="0.25">
      <c r="A458" s="7">
        <v>44567</v>
      </c>
      <c r="B458" s="8" t="s">
        <v>668</v>
      </c>
      <c r="C458" s="9" t="s">
        <v>244</v>
      </c>
      <c r="D458" s="10">
        <v>4704.3</v>
      </c>
      <c r="E458" s="11">
        <v>44567</v>
      </c>
      <c r="F458" s="10">
        <v>4704.3</v>
      </c>
      <c r="G458" s="12">
        <f>Tabla1[[#This Row],[Importe]]-Tabla1[[#This Row],[Pagado]]</f>
        <v>0</v>
      </c>
      <c r="H458" s="9" t="s">
        <v>10</v>
      </c>
    </row>
    <row r="459" spans="1:8" x14ac:dyDescent="0.25">
      <c r="A459" s="7">
        <v>44567</v>
      </c>
      <c r="B459" s="8" t="s">
        <v>669</v>
      </c>
      <c r="C459" s="9" t="s">
        <v>670</v>
      </c>
      <c r="D459" s="10">
        <v>3702.6</v>
      </c>
      <c r="E459" s="11">
        <v>44567</v>
      </c>
      <c r="F459" s="10">
        <v>3702.6</v>
      </c>
      <c r="G459" s="12">
        <f>Tabla1[[#This Row],[Importe]]-Tabla1[[#This Row],[Pagado]]</f>
        <v>0</v>
      </c>
      <c r="H459" s="9" t="s">
        <v>10</v>
      </c>
    </row>
    <row r="460" spans="1:8" x14ac:dyDescent="0.25">
      <c r="A460" s="7">
        <v>44567</v>
      </c>
      <c r="B460" s="8" t="s">
        <v>671</v>
      </c>
      <c r="C460" s="9" t="s">
        <v>222</v>
      </c>
      <c r="D460" s="10">
        <v>8052.4</v>
      </c>
      <c r="E460" s="11">
        <v>44567</v>
      </c>
      <c r="F460" s="10">
        <v>8052.4</v>
      </c>
      <c r="G460" s="12">
        <f>Tabla1[[#This Row],[Importe]]-Tabla1[[#This Row],[Pagado]]</f>
        <v>0</v>
      </c>
      <c r="H460" s="9" t="s">
        <v>10</v>
      </c>
    </row>
    <row r="461" spans="1:8" x14ac:dyDescent="0.25">
      <c r="A461" s="7">
        <v>44567</v>
      </c>
      <c r="B461" s="8" t="s">
        <v>672</v>
      </c>
      <c r="C461" s="9" t="s">
        <v>419</v>
      </c>
      <c r="D461" s="10">
        <v>6263.6</v>
      </c>
      <c r="E461" s="11">
        <v>44567</v>
      </c>
      <c r="F461" s="10">
        <v>6263.6</v>
      </c>
      <c r="G461" s="12">
        <f>Tabla1[[#This Row],[Importe]]-Tabla1[[#This Row],[Pagado]]</f>
        <v>0</v>
      </c>
      <c r="H461" s="9" t="s">
        <v>10</v>
      </c>
    </row>
    <row r="462" spans="1:8" x14ac:dyDescent="0.25">
      <c r="A462" s="7">
        <v>44567</v>
      </c>
      <c r="B462" s="8" t="s">
        <v>673</v>
      </c>
      <c r="C462" s="9" t="s">
        <v>31</v>
      </c>
      <c r="D462" s="10">
        <v>240</v>
      </c>
      <c r="E462" s="11">
        <v>44567</v>
      </c>
      <c r="F462" s="10">
        <v>240</v>
      </c>
      <c r="G462" s="12">
        <f>Tabla1[[#This Row],[Importe]]-Tabla1[[#This Row],[Pagado]]</f>
        <v>0</v>
      </c>
      <c r="H462" s="9" t="s">
        <v>10</v>
      </c>
    </row>
    <row r="463" spans="1:8" x14ac:dyDescent="0.25">
      <c r="A463" s="7">
        <v>44567</v>
      </c>
      <c r="B463" s="8" t="s">
        <v>674</v>
      </c>
      <c r="C463" s="9" t="s">
        <v>175</v>
      </c>
      <c r="D463" s="10">
        <v>26867.4</v>
      </c>
      <c r="E463" s="11">
        <v>44568</v>
      </c>
      <c r="F463" s="10">
        <v>26867.4</v>
      </c>
      <c r="G463" s="12">
        <f>Tabla1[[#This Row],[Importe]]-Tabla1[[#This Row],[Pagado]]</f>
        <v>0</v>
      </c>
      <c r="H463" s="9" t="s">
        <v>10</v>
      </c>
    </row>
    <row r="464" spans="1:8" x14ac:dyDescent="0.25">
      <c r="A464" s="7">
        <v>44567</v>
      </c>
      <c r="B464" s="8" t="s">
        <v>675</v>
      </c>
      <c r="C464" s="9" t="s">
        <v>181</v>
      </c>
      <c r="D464" s="10">
        <v>10459.799999999999</v>
      </c>
      <c r="E464" s="11">
        <v>44568</v>
      </c>
      <c r="F464" s="10">
        <v>10459.799999999999</v>
      </c>
      <c r="G464" s="12">
        <f>Tabla1[[#This Row],[Importe]]-Tabla1[[#This Row],[Pagado]]</f>
        <v>0</v>
      </c>
      <c r="H464" s="9" t="s">
        <v>10</v>
      </c>
    </row>
    <row r="465" spans="1:8" x14ac:dyDescent="0.25">
      <c r="A465" s="7">
        <v>44567</v>
      </c>
      <c r="B465" s="8" t="s">
        <v>676</v>
      </c>
      <c r="C465" s="9" t="s">
        <v>359</v>
      </c>
      <c r="D465" s="10">
        <v>3804.2</v>
      </c>
      <c r="E465" s="11">
        <v>44568</v>
      </c>
      <c r="F465" s="10">
        <v>3804.2</v>
      </c>
      <c r="G465" s="12">
        <f>Tabla1[[#This Row],[Importe]]-Tabla1[[#This Row],[Pagado]]</f>
        <v>0</v>
      </c>
      <c r="H465" s="9" t="s">
        <v>10</v>
      </c>
    </row>
    <row r="466" spans="1:8" x14ac:dyDescent="0.25">
      <c r="A466" s="7">
        <v>44567</v>
      </c>
      <c r="B466" s="8" t="s">
        <v>677</v>
      </c>
      <c r="C466" s="9" t="s">
        <v>159</v>
      </c>
      <c r="D466" s="10">
        <v>5692.6</v>
      </c>
      <c r="E466" s="11">
        <v>44567</v>
      </c>
      <c r="F466" s="10">
        <v>5692.6</v>
      </c>
      <c r="G466" s="12">
        <f>Tabla1[[#This Row],[Importe]]-Tabla1[[#This Row],[Pagado]]</f>
        <v>0</v>
      </c>
      <c r="H466" s="9" t="s">
        <v>10</v>
      </c>
    </row>
    <row r="467" spans="1:8" x14ac:dyDescent="0.25">
      <c r="A467" s="7">
        <v>44567</v>
      </c>
      <c r="B467" s="8" t="s">
        <v>678</v>
      </c>
      <c r="C467" s="9" t="s">
        <v>157</v>
      </c>
      <c r="D467" s="10">
        <v>2714.2</v>
      </c>
      <c r="E467" s="11">
        <v>44567</v>
      </c>
      <c r="F467" s="10">
        <v>2714.2</v>
      </c>
      <c r="G467" s="12">
        <f>Tabla1[[#This Row],[Importe]]-Tabla1[[#This Row],[Pagado]]</f>
        <v>0</v>
      </c>
      <c r="H467" s="9" t="s">
        <v>10</v>
      </c>
    </row>
    <row r="468" spans="1:8" x14ac:dyDescent="0.25">
      <c r="A468" s="7">
        <v>44567</v>
      </c>
      <c r="B468" s="8" t="s">
        <v>679</v>
      </c>
      <c r="C468" s="9" t="s">
        <v>319</v>
      </c>
      <c r="D468" s="10">
        <v>5136.88</v>
      </c>
      <c r="E468" s="11">
        <v>44567</v>
      </c>
      <c r="F468" s="10">
        <v>5136.88</v>
      </c>
      <c r="G468" s="12">
        <f>Tabla1[[#This Row],[Importe]]-Tabla1[[#This Row],[Pagado]]</f>
        <v>0</v>
      </c>
      <c r="H468" s="9" t="s">
        <v>10</v>
      </c>
    </row>
    <row r="469" spans="1:8" x14ac:dyDescent="0.25">
      <c r="A469" s="7">
        <v>44567</v>
      </c>
      <c r="B469" s="8" t="s">
        <v>680</v>
      </c>
      <c r="C469" s="9" t="s">
        <v>681</v>
      </c>
      <c r="D469" s="10">
        <v>2.1</v>
      </c>
      <c r="E469" s="11">
        <v>44569</v>
      </c>
      <c r="F469" s="10">
        <v>2.1</v>
      </c>
      <c r="G469" s="12">
        <f>Tabla1[[#This Row],[Importe]]-Tabla1[[#This Row],[Pagado]]</f>
        <v>0</v>
      </c>
      <c r="H469" s="9" t="s">
        <v>10</v>
      </c>
    </row>
    <row r="470" spans="1:8" x14ac:dyDescent="0.25">
      <c r="A470" s="7">
        <v>44567</v>
      </c>
      <c r="B470" s="8" t="s">
        <v>682</v>
      </c>
      <c r="C470" s="9" t="s">
        <v>151</v>
      </c>
      <c r="D470" s="10">
        <v>4320</v>
      </c>
      <c r="E470" s="11">
        <v>44567</v>
      </c>
      <c r="F470" s="10">
        <v>4320</v>
      </c>
      <c r="G470" s="12">
        <f>Tabla1[[#This Row],[Importe]]-Tabla1[[#This Row],[Pagado]]</f>
        <v>0</v>
      </c>
      <c r="H470" s="9" t="s">
        <v>10</v>
      </c>
    </row>
    <row r="471" spans="1:8" x14ac:dyDescent="0.25">
      <c r="A471" s="7">
        <v>44567</v>
      </c>
      <c r="B471" s="8" t="s">
        <v>683</v>
      </c>
      <c r="C471" s="9" t="s">
        <v>284</v>
      </c>
      <c r="D471" s="10">
        <v>5055</v>
      </c>
      <c r="E471" s="11">
        <v>44568</v>
      </c>
      <c r="F471" s="10">
        <v>5055</v>
      </c>
      <c r="G471" s="12">
        <f>Tabla1[[#This Row],[Importe]]-Tabla1[[#This Row],[Pagado]]</f>
        <v>0</v>
      </c>
      <c r="H471" s="9" t="s">
        <v>10</v>
      </c>
    </row>
    <row r="472" spans="1:8" x14ac:dyDescent="0.25">
      <c r="A472" s="7">
        <v>44567</v>
      </c>
      <c r="B472" s="8" t="s">
        <v>684</v>
      </c>
      <c r="C472" s="9" t="s">
        <v>280</v>
      </c>
      <c r="D472" s="10">
        <v>525</v>
      </c>
      <c r="E472" s="11">
        <v>44568</v>
      </c>
      <c r="F472" s="10">
        <v>525</v>
      </c>
      <c r="G472" s="12">
        <f>Tabla1[[#This Row],[Importe]]-Tabla1[[#This Row],[Pagado]]</f>
        <v>0</v>
      </c>
      <c r="H472" s="9" t="s">
        <v>10</v>
      </c>
    </row>
    <row r="473" spans="1:8" x14ac:dyDescent="0.25">
      <c r="A473" s="7">
        <v>44567</v>
      </c>
      <c r="B473" s="8" t="s">
        <v>685</v>
      </c>
      <c r="C473" s="9" t="s">
        <v>99</v>
      </c>
      <c r="D473" s="10">
        <v>7000</v>
      </c>
      <c r="E473" s="11">
        <v>44568</v>
      </c>
      <c r="F473" s="10">
        <v>7000</v>
      </c>
      <c r="G473" s="12">
        <f>Tabla1[[#This Row],[Importe]]-Tabla1[[#This Row],[Pagado]]</f>
        <v>0</v>
      </c>
      <c r="H473" s="9" t="s">
        <v>10</v>
      </c>
    </row>
    <row r="474" spans="1:8" x14ac:dyDescent="0.25">
      <c r="A474" s="7">
        <v>44567</v>
      </c>
      <c r="B474" s="8" t="s">
        <v>686</v>
      </c>
      <c r="C474" s="9" t="s">
        <v>200</v>
      </c>
      <c r="D474" s="10">
        <v>715</v>
      </c>
      <c r="E474" s="11">
        <v>44568</v>
      </c>
      <c r="F474" s="10">
        <v>715</v>
      </c>
      <c r="G474" s="12">
        <f>Tabla1[[#This Row],[Importe]]-Tabla1[[#This Row],[Pagado]]</f>
        <v>0</v>
      </c>
      <c r="H474" s="9" t="s">
        <v>10</v>
      </c>
    </row>
    <row r="475" spans="1:8" x14ac:dyDescent="0.25">
      <c r="A475" s="7">
        <v>44567</v>
      </c>
      <c r="B475" s="8" t="s">
        <v>687</v>
      </c>
      <c r="C475" s="9" t="s">
        <v>414</v>
      </c>
      <c r="D475" s="10">
        <v>15800</v>
      </c>
      <c r="E475" s="11">
        <v>44567</v>
      </c>
      <c r="F475" s="10">
        <v>15800</v>
      </c>
      <c r="G475" s="12">
        <f>Tabla1[[#This Row],[Importe]]-Tabla1[[#This Row],[Pagado]]</f>
        <v>0</v>
      </c>
      <c r="H475" s="9" t="s">
        <v>10</v>
      </c>
    </row>
    <row r="476" spans="1:8" x14ac:dyDescent="0.25">
      <c r="A476" s="7">
        <v>44567</v>
      </c>
      <c r="B476" s="8" t="s">
        <v>688</v>
      </c>
      <c r="C476" s="9" t="s">
        <v>426</v>
      </c>
      <c r="D476" s="10">
        <v>3648.1</v>
      </c>
      <c r="E476" s="11">
        <v>44568</v>
      </c>
      <c r="F476" s="10">
        <v>3648.1</v>
      </c>
      <c r="G476" s="12">
        <f>Tabla1[[#This Row],[Importe]]-Tabla1[[#This Row],[Pagado]]</f>
        <v>0</v>
      </c>
      <c r="H476" s="9" t="s">
        <v>10</v>
      </c>
    </row>
    <row r="477" spans="1:8" x14ac:dyDescent="0.25">
      <c r="A477" s="7">
        <v>44567</v>
      </c>
      <c r="B477" s="8" t="s">
        <v>689</v>
      </c>
      <c r="C477" s="9" t="s">
        <v>216</v>
      </c>
      <c r="D477" s="10">
        <v>1200</v>
      </c>
      <c r="E477" s="11">
        <v>44567</v>
      </c>
      <c r="F477" s="10">
        <v>1200</v>
      </c>
      <c r="G477" s="12">
        <f>Tabla1[[#This Row],[Importe]]-Tabla1[[#This Row],[Pagado]]</f>
        <v>0</v>
      </c>
      <c r="H477" s="9" t="s">
        <v>10</v>
      </c>
    </row>
    <row r="478" spans="1:8" x14ac:dyDescent="0.25">
      <c r="A478" s="7">
        <v>44567</v>
      </c>
      <c r="B478" s="8" t="s">
        <v>690</v>
      </c>
      <c r="C478" s="9" t="s">
        <v>216</v>
      </c>
      <c r="D478" s="10">
        <v>400</v>
      </c>
      <c r="E478" s="11">
        <v>44567</v>
      </c>
      <c r="F478" s="10">
        <v>400</v>
      </c>
      <c r="G478" s="12">
        <f>Tabla1[[#This Row],[Importe]]-Tabla1[[#This Row],[Pagado]]</f>
        <v>0</v>
      </c>
      <c r="H478" s="9" t="s">
        <v>10</v>
      </c>
    </row>
    <row r="479" spans="1:8" x14ac:dyDescent="0.25">
      <c r="A479" s="7">
        <v>44567</v>
      </c>
      <c r="B479" s="8" t="s">
        <v>691</v>
      </c>
      <c r="C479" s="9" t="s">
        <v>196</v>
      </c>
      <c r="D479" s="10">
        <v>15490</v>
      </c>
      <c r="E479" s="11">
        <v>44568</v>
      </c>
      <c r="F479" s="10">
        <v>15490</v>
      </c>
      <c r="G479" s="12">
        <f>Tabla1[[#This Row],[Importe]]-Tabla1[[#This Row],[Pagado]]</f>
        <v>0</v>
      </c>
      <c r="H479" s="9" t="s">
        <v>10</v>
      </c>
    </row>
    <row r="480" spans="1:8" x14ac:dyDescent="0.25">
      <c r="A480" s="7">
        <v>44567</v>
      </c>
      <c r="B480" s="8" t="s">
        <v>692</v>
      </c>
      <c r="C480" s="9" t="s">
        <v>142</v>
      </c>
      <c r="D480" s="10">
        <v>4375</v>
      </c>
      <c r="E480" s="11">
        <v>44589</v>
      </c>
      <c r="F480" s="10">
        <v>4375</v>
      </c>
      <c r="G480" s="12">
        <f>Tabla1[[#This Row],[Importe]]-Tabla1[[#This Row],[Pagado]]</f>
        <v>0</v>
      </c>
      <c r="H480" s="9" t="s">
        <v>10</v>
      </c>
    </row>
    <row r="481" spans="1:8" x14ac:dyDescent="0.25">
      <c r="A481" s="7">
        <v>44567</v>
      </c>
      <c r="B481" s="8" t="s">
        <v>693</v>
      </c>
      <c r="C481" s="9" t="s">
        <v>694</v>
      </c>
      <c r="D481" s="10">
        <v>0</v>
      </c>
      <c r="E481" s="13" t="s">
        <v>189</v>
      </c>
      <c r="F481" s="10">
        <v>0</v>
      </c>
      <c r="G481" s="12">
        <f>Tabla1[[#This Row],[Importe]]-Tabla1[[#This Row],[Pagado]]</f>
        <v>0</v>
      </c>
      <c r="H481" s="17" t="s">
        <v>695</v>
      </c>
    </row>
    <row r="482" spans="1:8" x14ac:dyDescent="0.25">
      <c r="A482" s="7">
        <v>44567</v>
      </c>
      <c r="B482" s="8" t="s">
        <v>696</v>
      </c>
      <c r="C482" s="9" t="s">
        <v>22</v>
      </c>
      <c r="D482" s="10">
        <v>4731</v>
      </c>
      <c r="E482" s="11">
        <v>44568</v>
      </c>
      <c r="F482" s="10">
        <v>4731</v>
      </c>
      <c r="G482" s="12">
        <f>Tabla1[[#This Row],[Importe]]-Tabla1[[#This Row],[Pagado]]</f>
        <v>0</v>
      </c>
      <c r="H482" s="9" t="s">
        <v>10</v>
      </c>
    </row>
    <row r="483" spans="1:8" x14ac:dyDescent="0.25">
      <c r="A483" s="7">
        <v>44567</v>
      </c>
      <c r="B483" s="8" t="s">
        <v>697</v>
      </c>
      <c r="C483" s="9" t="s">
        <v>698</v>
      </c>
      <c r="D483" s="10">
        <v>6902</v>
      </c>
      <c r="E483" s="11">
        <v>44567</v>
      </c>
      <c r="F483" s="10">
        <v>6902</v>
      </c>
      <c r="G483" s="12">
        <f>Tabla1[[#This Row],[Importe]]-Tabla1[[#This Row],[Pagado]]</f>
        <v>0</v>
      </c>
      <c r="H483" s="9" t="s">
        <v>10</v>
      </c>
    </row>
    <row r="484" spans="1:8" x14ac:dyDescent="0.25">
      <c r="A484" s="7">
        <v>44567</v>
      </c>
      <c r="B484" s="8" t="s">
        <v>699</v>
      </c>
      <c r="C484" s="9" t="s">
        <v>58</v>
      </c>
      <c r="D484" s="10">
        <v>3502.8</v>
      </c>
      <c r="E484" s="11">
        <v>44567</v>
      </c>
      <c r="F484" s="10">
        <v>3502.8</v>
      </c>
      <c r="G484" s="12">
        <f>Tabla1[[#This Row],[Importe]]-Tabla1[[#This Row],[Pagado]]</f>
        <v>0</v>
      </c>
      <c r="H484" s="9" t="s">
        <v>10</v>
      </c>
    </row>
    <row r="485" spans="1:8" x14ac:dyDescent="0.25">
      <c r="A485" s="7">
        <v>44567</v>
      </c>
      <c r="B485" s="8" t="s">
        <v>700</v>
      </c>
      <c r="C485" s="9" t="s">
        <v>31</v>
      </c>
      <c r="D485" s="10">
        <v>1190</v>
      </c>
      <c r="E485" s="11">
        <v>44567</v>
      </c>
      <c r="F485" s="10">
        <v>1190</v>
      </c>
      <c r="G485" s="12">
        <f>Tabla1[[#This Row],[Importe]]-Tabla1[[#This Row],[Pagado]]</f>
        <v>0</v>
      </c>
      <c r="H485" s="9" t="s">
        <v>10</v>
      </c>
    </row>
    <row r="486" spans="1:8" x14ac:dyDescent="0.25">
      <c r="A486" s="7">
        <v>44567</v>
      </c>
      <c r="B486" s="8" t="s">
        <v>701</v>
      </c>
      <c r="C486" s="9" t="s">
        <v>31</v>
      </c>
      <c r="D486" s="10">
        <v>434</v>
      </c>
      <c r="E486" s="11">
        <v>44567</v>
      </c>
      <c r="F486" s="10">
        <v>434</v>
      </c>
      <c r="G486" s="12">
        <f>Tabla1[[#This Row],[Importe]]-Tabla1[[#This Row],[Pagado]]</f>
        <v>0</v>
      </c>
      <c r="H486" s="9" t="s">
        <v>10</v>
      </c>
    </row>
    <row r="487" spans="1:8" x14ac:dyDescent="0.25">
      <c r="A487" s="7">
        <v>44567</v>
      </c>
      <c r="B487" s="8" t="s">
        <v>702</v>
      </c>
      <c r="C487" s="9" t="s">
        <v>703</v>
      </c>
      <c r="D487" s="10">
        <v>4473.7</v>
      </c>
      <c r="E487" s="11">
        <v>44567</v>
      </c>
      <c r="F487" s="10">
        <v>4473.7</v>
      </c>
      <c r="G487" s="12">
        <f>Tabla1[[#This Row],[Importe]]-Tabla1[[#This Row],[Pagado]]</f>
        <v>0</v>
      </c>
      <c r="H487" s="9" t="s">
        <v>10</v>
      </c>
    </row>
    <row r="488" spans="1:8" x14ac:dyDescent="0.25">
      <c r="A488" s="7">
        <v>44567</v>
      </c>
      <c r="B488" s="8" t="s">
        <v>704</v>
      </c>
      <c r="C488" s="9" t="s">
        <v>31</v>
      </c>
      <c r="D488" s="10">
        <v>140</v>
      </c>
      <c r="E488" s="11">
        <v>44567</v>
      </c>
      <c r="F488" s="10">
        <v>140</v>
      </c>
      <c r="G488" s="12">
        <f>Tabla1[[#This Row],[Importe]]-Tabla1[[#This Row],[Pagado]]</f>
        <v>0</v>
      </c>
      <c r="H488" s="9" t="s">
        <v>10</v>
      </c>
    </row>
    <row r="489" spans="1:8" ht="30" x14ac:dyDescent="0.25">
      <c r="A489" s="7">
        <v>44567</v>
      </c>
      <c r="B489" s="8" t="s">
        <v>705</v>
      </c>
      <c r="C489" s="9" t="s">
        <v>421</v>
      </c>
      <c r="D489" s="10">
        <v>16931.5</v>
      </c>
      <c r="E489" s="11" t="s">
        <v>706</v>
      </c>
      <c r="F489" s="10">
        <f>7000+9931.5</f>
        <v>16931.5</v>
      </c>
      <c r="G489" s="12">
        <f>Tabla1[[#This Row],[Importe]]-Tabla1[[#This Row],[Pagado]]</f>
        <v>0</v>
      </c>
      <c r="H489" s="9" t="s">
        <v>10</v>
      </c>
    </row>
    <row r="490" spans="1:8" x14ac:dyDescent="0.25">
      <c r="A490" s="7">
        <v>44567</v>
      </c>
      <c r="B490" s="8" t="s">
        <v>707</v>
      </c>
      <c r="C490" s="9" t="s">
        <v>24</v>
      </c>
      <c r="D490" s="10">
        <v>274.39999999999998</v>
      </c>
      <c r="E490" s="11">
        <v>44567</v>
      </c>
      <c r="F490" s="10">
        <v>274.39999999999998</v>
      </c>
      <c r="G490" s="12">
        <f>Tabla1[[#This Row],[Importe]]-Tabla1[[#This Row],[Pagado]]</f>
        <v>0</v>
      </c>
      <c r="H490" s="9" t="s">
        <v>10</v>
      </c>
    </row>
    <row r="491" spans="1:8" x14ac:dyDescent="0.25">
      <c r="A491" s="7">
        <v>44567</v>
      </c>
      <c r="B491" s="8" t="s">
        <v>708</v>
      </c>
      <c r="C491" s="9" t="s">
        <v>16</v>
      </c>
      <c r="D491" s="10">
        <v>2344.8000000000002</v>
      </c>
      <c r="E491" s="11">
        <v>44567</v>
      </c>
      <c r="F491" s="10">
        <v>2344.8000000000002</v>
      </c>
      <c r="G491" s="12">
        <f>Tabla1[[#This Row],[Importe]]-Tabla1[[#This Row],[Pagado]]</f>
        <v>0</v>
      </c>
      <c r="H491" s="9" t="s">
        <v>10</v>
      </c>
    </row>
    <row r="492" spans="1:8" x14ac:dyDescent="0.25">
      <c r="A492" s="7">
        <v>44567</v>
      </c>
      <c r="B492" s="8" t="s">
        <v>709</v>
      </c>
      <c r="C492" s="9" t="s">
        <v>710</v>
      </c>
      <c r="D492" s="10">
        <v>1285.2</v>
      </c>
      <c r="E492" s="11">
        <v>44567</v>
      </c>
      <c r="F492" s="10">
        <v>1285.2</v>
      </c>
      <c r="G492" s="12">
        <f>Tabla1[[#This Row],[Importe]]-Tabla1[[#This Row],[Pagado]]</f>
        <v>0</v>
      </c>
      <c r="H492" s="9" t="s">
        <v>10</v>
      </c>
    </row>
    <row r="493" spans="1:8" x14ac:dyDescent="0.25">
      <c r="A493" s="7">
        <v>44567</v>
      </c>
      <c r="B493" s="8" t="s">
        <v>711</v>
      </c>
      <c r="C493" s="9" t="s">
        <v>712</v>
      </c>
      <c r="D493" s="10">
        <v>1.21</v>
      </c>
      <c r="E493" s="11">
        <v>44573</v>
      </c>
      <c r="F493" s="10">
        <v>1.21</v>
      </c>
      <c r="G493" s="12">
        <f>Tabla1[[#This Row],[Importe]]-Tabla1[[#This Row],[Pagado]]</f>
        <v>0</v>
      </c>
      <c r="H493" s="9" t="s">
        <v>10</v>
      </c>
    </row>
    <row r="494" spans="1:8" x14ac:dyDescent="0.25">
      <c r="A494" s="7">
        <v>44567</v>
      </c>
      <c r="B494" s="8" t="s">
        <v>713</v>
      </c>
      <c r="C494" s="9" t="s">
        <v>414</v>
      </c>
      <c r="D494" s="10">
        <v>25712.959999999999</v>
      </c>
      <c r="E494" s="11">
        <v>44620</v>
      </c>
      <c r="F494" s="10">
        <v>25712.959999999999</v>
      </c>
      <c r="G494" s="12">
        <f>Tabla1[[#This Row],[Importe]]-Tabla1[[#This Row],[Pagado]]</f>
        <v>0</v>
      </c>
      <c r="H494" s="9" t="s">
        <v>10</v>
      </c>
    </row>
    <row r="495" spans="1:8" x14ac:dyDescent="0.25">
      <c r="A495" s="7">
        <v>44567</v>
      </c>
      <c r="B495" s="8" t="s">
        <v>714</v>
      </c>
      <c r="C495" s="9" t="s">
        <v>715</v>
      </c>
      <c r="D495" s="10">
        <v>2642.4</v>
      </c>
      <c r="E495" s="11">
        <v>44567</v>
      </c>
      <c r="F495" s="10">
        <v>2642.4</v>
      </c>
      <c r="G495" s="12">
        <f>Tabla1[[#This Row],[Importe]]-Tabla1[[#This Row],[Pagado]]</f>
        <v>0</v>
      </c>
      <c r="H495" s="9" t="s">
        <v>10</v>
      </c>
    </row>
    <row r="496" spans="1:8" x14ac:dyDescent="0.25">
      <c r="A496" s="7">
        <v>44567</v>
      </c>
      <c r="B496" s="8" t="s">
        <v>716</v>
      </c>
      <c r="C496" s="9" t="s">
        <v>715</v>
      </c>
      <c r="D496" s="10">
        <v>397.8</v>
      </c>
      <c r="E496" s="11">
        <v>44567</v>
      </c>
      <c r="F496" s="10">
        <v>397.8</v>
      </c>
      <c r="G496" s="12">
        <f>Tabla1[[#This Row],[Importe]]-Tabla1[[#This Row],[Pagado]]</f>
        <v>0</v>
      </c>
      <c r="H496" s="9" t="s">
        <v>10</v>
      </c>
    </row>
    <row r="497" spans="1:8" x14ac:dyDescent="0.25">
      <c r="A497" s="7">
        <v>44567</v>
      </c>
      <c r="B497" s="8" t="s">
        <v>717</v>
      </c>
      <c r="C497" s="9" t="s">
        <v>583</v>
      </c>
      <c r="D497" s="10">
        <v>2626.4</v>
      </c>
      <c r="E497" s="11">
        <v>44567</v>
      </c>
      <c r="F497" s="10">
        <v>2626.4</v>
      </c>
      <c r="G497" s="12">
        <f>Tabla1[[#This Row],[Importe]]-Tabla1[[#This Row],[Pagado]]</f>
        <v>0</v>
      </c>
      <c r="H497" s="9" t="s">
        <v>10</v>
      </c>
    </row>
    <row r="498" spans="1:8" x14ac:dyDescent="0.25">
      <c r="A498" s="7">
        <v>44567</v>
      </c>
      <c r="B498" s="8" t="s">
        <v>718</v>
      </c>
      <c r="C498" s="9" t="s">
        <v>53</v>
      </c>
      <c r="D498" s="10">
        <v>1359</v>
      </c>
      <c r="E498" s="11">
        <v>44567</v>
      </c>
      <c r="F498" s="10">
        <v>1359</v>
      </c>
      <c r="G498" s="12">
        <f>Tabla1[[#This Row],[Importe]]-Tabla1[[#This Row],[Pagado]]</f>
        <v>0</v>
      </c>
      <c r="H498" s="9" t="s">
        <v>10</v>
      </c>
    </row>
    <row r="499" spans="1:8" x14ac:dyDescent="0.25">
      <c r="A499" s="7">
        <v>44567</v>
      </c>
      <c r="B499" s="8" t="s">
        <v>719</v>
      </c>
      <c r="C499" s="9" t="s">
        <v>31</v>
      </c>
      <c r="D499" s="10">
        <v>345</v>
      </c>
      <c r="E499" s="11">
        <v>44567</v>
      </c>
      <c r="F499" s="10">
        <v>345</v>
      </c>
      <c r="G499" s="12">
        <f>Tabla1[[#This Row],[Importe]]-Tabla1[[#This Row],[Pagado]]</f>
        <v>0</v>
      </c>
      <c r="H499" s="9" t="s">
        <v>10</v>
      </c>
    </row>
    <row r="500" spans="1:8" x14ac:dyDescent="0.25">
      <c r="A500" s="7">
        <v>44567</v>
      </c>
      <c r="B500" s="8" t="s">
        <v>720</v>
      </c>
      <c r="C500" s="9" t="s">
        <v>71</v>
      </c>
      <c r="D500" s="10">
        <v>921.3</v>
      </c>
      <c r="E500" s="11">
        <v>44567</v>
      </c>
      <c r="F500" s="10">
        <v>921.3</v>
      </c>
      <c r="G500" s="12">
        <f>Tabla1[[#This Row],[Importe]]-Tabla1[[#This Row],[Pagado]]</f>
        <v>0</v>
      </c>
      <c r="H500" s="9" t="s">
        <v>10</v>
      </c>
    </row>
    <row r="501" spans="1:8" x14ac:dyDescent="0.25">
      <c r="A501" s="7">
        <v>44567</v>
      </c>
      <c r="B501" s="8" t="s">
        <v>721</v>
      </c>
      <c r="C501" s="9" t="s">
        <v>31</v>
      </c>
      <c r="D501" s="10">
        <v>1400.7</v>
      </c>
      <c r="E501" s="11">
        <v>44567</v>
      </c>
      <c r="F501" s="10">
        <v>1400.7</v>
      </c>
      <c r="G501" s="12">
        <f>Tabla1[[#This Row],[Importe]]-Tabla1[[#This Row],[Pagado]]</f>
        <v>0</v>
      </c>
      <c r="H501" s="9" t="s">
        <v>10</v>
      </c>
    </row>
    <row r="502" spans="1:8" x14ac:dyDescent="0.25">
      <c r="A502" s="7">
        <v>44567</v>
      </c>
      <c r="B502" s="8" t="s">
        <v>722</v>
      </c>
      <c r="C502" s="9" t="s">
        <v>31</v>
      </c>
      <c r="D502" s="10">
        <v>455.1</v>
      </c>
      <c r="E502" s="11">
        <v>44567</v>
      </c>
      <c r="F502" s="10">
        <v>455.1</v>
      </c>
      <c r="G502" s="12">
        <f>Tabla1[[#This Row],[Importe]]-Tabla1[[#This Row],[Pagado]]</f>
        <v>0</v>
      </c>
      <c r="H502" s="9" t="s">
        <v>10</v>
      </c>
    </row>
    <row r="503" spans="1:8" x14ac:dyDescent="0.25">
      <c r="A503" s="7">
        <v>44567</v>
      </c>
      <c r="B503" s="8" t="s">
        <v>723</v>
      </c>
      <c r="C503" s="9" t="s">
        <v>240</v>
      </c>
      <c r="D503" s="10">
        <v>2254.1999999999998</v>
      </c>
      <c r="E503" s="11">
        <v>44567</v>
      </c>
      <c r="F503" s="10">
        <v>2254.1999999999998</v>
      </c>
      <c r="G503" s="12">
        <f>Tabla1[[#This Row],[Importe]]-Tabla1[[#This Row],[Pagado]]</f>
        <v>0</v>
      </c>
      <c r="H503" s="9" t="s">
        <v>10</v>
      </c>
    </row>
    <row r="504" spans="1:8" x14ac:dyDescent="0.25">
      <c r="A504" s="7">
        <v>44567</v>
      </c>
      <c r="B504" s="8" t="s">
        <v>724</v>
      </c>
      <c r="C504" s="9" t="s">
        <v>275</v>
      </c>
      <c r="D504" s="10">
        <v>60947.839999999997</v>
      </c>
      <c r="E504" s="11">
        <v>44575</v>
      </c>
      <c r="F504" s="10">
        <v>60947.839999999997</v>
      </c>
      <c r="G504" s="12">
        <f>Tabla1[[#This Row],[Importe]]-Tabla1[[#This Row],[Pagado]]</f>
        <v>0</v>
      </c>
      <c r="H504" s="9" t="s">
        <v>10</v>
      </c>
    </row>
    <row r="505" spans="1:8" x14ac:dyDescent="0.25">
      <c r="A505" s="7">
        <v>44567</v>
      </c>
      <c r="B505" s="8" t="s">
        <v>725</v>
      </c>
      <c r="C505" s="9" t="s">
        <v>87</v>
      </c>
      <c r="D505" s="10">
        <v>2245</v>
      </c>
      <c r="E505" s="11">
        <v>44568</v>
      </c>
      <c r="F505" s="10">
        <v>2245</v>
      </c>
      <c r="G505" s="12">
        <f>Tabla1[[#This Row],[Importe]]-Tabla1[[#This Row],[Pagado]]</f>
        <v>0</v>
      </c>
      <c r="H505" s="9" t="s">
        <v>10</v>
      </c>
    </row>
    <row r="506" spans="1:8" x14ac:dyDescent="0.25">
      <c r="A506" s="7">
        <v>44567</v>
      </c>
      <c r="B506" s="8" t="s">
        <v>726</v>
      </c>
      <c r="C506" s="9" t="s">
        <v>409</v>
      </c>
      <c r="D506" s="10">
        <v>7876.2</v>
      </c>
      <c r="E506" s="11">
        <v>44573</v>
      </c>
      <c r="F506" s="10">
        <v>7876.2</v>
      </c>
      <c r="G506" s="12">
        <f>Tabla1[[#This Row],[Importe]]-Tabla1[[#This Row],[Pagado]]</f>
        <v>0</v>
      </c>
      <c r="H506" s="9" t="s">
        <v>10</v>
      </c>
    </row>
    <row r="507" spans="1:8" x14ac:dyDescent="0.25">
      <c r="A507" s="7">
        <v>44567</v>
      </c>
      <c r="B507" s="8" t="s">
        <v>727</v>
      </c>
      <c r="C507" s="9" t="s">
        <v>414</v>
      </c>
      <c r="D507" s="10">
        <v>875.8</v>
      </c>
      <c r="E507" s="11">
        <v>44568</v>
      </c>
      <c r="F507" s="10">
        <v>875.8</v>
      </c>
      <c r="G507" s="12">
        <f>Tabla1[[#This Row],[Importe]]-Tabla1[[#This Row],[Pagado]]</f>
        <v>0</v>
      </c>
      <c r="H507" s="9" t="s">
        <v>10</v>
      </c>
    </row>
    <row r="508" spans="1:8" x14ac:dyDescent="0.25">
      <c r="A508" s="7">
        <v>44567</v>
      </c>
      <c r="B508" s="8" t="s">
        <v>728</v>
      </c>
      <c r="C508" s="9" t="s">
        <v>729</v>
      </c>
      <c r="D508" s="10">
        <v>18127.900000000001</v>
      </c>
      <c r="E508" s="11">
        <v>44568</v>
      </c>
      <c r="F508" s="10">
        <v>18127.900000000001</v>
      </c>
      <c r="G508" s="12">
        <f>Tabla1[[#This Row],[Importe]]-Tabla1[[#This Row],[Pagado]]</f>
        <v>0</v>
      </c>
      <c r="H508" s="9" t="s">
        <v>10</v>
      </c>
    </row>
    <row r="509" spans="1:8" x14ac:dyDescent="0.25">
      <c r="A509" s="7">
        <v>44567</v>
      </c>
      <c r="B509" s="8" t="s">
        <v>730</v>
      </c>
      <c r="C509" s="9" t="s">
        <v>31</v>
      </c>
      <c r="D509" s="10">
        <v>280</v>
      </c>
      <c r="E509" s="11">
        <v>44567</v>
      </c>
      <c r="F509" s="10">
        <v>280</v>
      </c>
      <c r="G509" s="12">
        <f>Tabla1[[#This Row],[Importe]]-Tabla1[[#This Row],[Pagado]]</f>
        <v>0</v>
      </c>
      <c r="H509" s="9" t="s">
        <v>10</v>
      </c>
    </row>
    <row r="510" spans="1:8" x14ac:dyDescent="0.25">
      <c r="A510" s="7">
        <v>44567</v>
      </c>
      <c r="B510" s="8" t="s">
        <v>731</v>
      </c>
      <c r="C510" s="9" t="s">
        <v>732</v>
      </c>
      <c r="D510" s="10">
        <v>10285.6</v>
      </c>
      <c r="E510" s="11">
        <v>44567</v>
      </c>
      <c r="F510" s="10">
        <v>10285.6</v>
      </c>
      <c r="G510" s="12">
        <f>Tabla1[[#This Row],[Importe]]-Tabla1[[#This Row],[Pagado]]</f>
        <v>0</v>
      </c>
      <c r="H510" s="9" t="s">
        <v>10</v>
      </c>
    </row>
    <row r="511" spans="1:8" x14ac:dyDescent="0.25">
      <c r="A511" s="7">
        <v>44567</v>
      </c>
      <c r="B511" s="8" t="s">
        <v>733</v>
      </c>
      <c r="C511" s="9" t="s">
        <v>450</v>
      </c>
      <c r="D511" s="10">
        <v>3264</v>
      </c>
      <c r="E511" s="11">
        <v>44567</v>
      </c>
      <c r="F511" s="10">
        <v>3264</v>
      </c>
      <c r="G511" s="12">
        <f>Tabla1[[#This Row],[Importe]]-Tabla1[[#This Row],[Pagado]]</f>
        <v>0</v>
      </c>
      <c r="H511" s="9" t="s">
        <v>10</v>
      </c>
    </row>
    <row r="512" spans="1:8" x14ac:dyDescent="0.25">
      <c r="A512" s="7">
        <v>44567</v>
      </c>
      <c r="B512" s="8" t="s">
        <v>734</v>
      </c>
      <c r="C512" s="9" t="s">
        <v>296</v>
      </c>
      <c r="D512" s="10">
        <v>1519.8</v>
      </c>
      <c r="E512" s="11">
        <v>44567</v>
      </c>
      <c r="F512" s="10">
        <v>1519.8</v>
      </c>
      <c r="G512" s="12">
        <f>Tabla1[[#This Row],[Importe]]-Tabla1[[#This Row],[Pagado]]</f>
        <v>0</v>
      </c>
      <c r="H512" s="9" t="s">
        <v>10</v>
      </c>
    </row>
    <row r="513" spans="1:8" x14ac:dyDescent="0.25">
      <c r="A513" s="7">
        <v>44567</v>
      </c>
      <c r="B513" s="8" t="s">
        <v>735</v>
      </c>
      <c r="C513" s="9" t="s">
        <v>149</v>
      </c>
      <c r="D513" s="10">
        <v>340</v>
      </c>
      <c r="E513" s="11">
        <v>44567</v>
      </c>
      <c r="F513" s="10">
        <v>340</v>
      </c>
      <c r="G513" s="12">
        <f>Tabla1[[#This Row],[Importe]]-Tabla1[[#This Row],[Pagado]]</f>
        <v>0</v>
      </c>
      <c r="H513" s="9" t="s">
        <v>10</v>
      </c>
    </row>
    <row r="514" spans="1:8" x14ac:dyDescent="0.25">
      <c r="A514" s="7">
        <v>44567</v>
      </c>
      <c r="B514" s="8" t="s">
        <v>736</v>
      </c>
      <c r="C514" s="9" t="s">
        <v>454</v>
      </c>
      <c r="D514" s="10">
        <v>5008.2</v>
      </c>
      <c r="E514" s="11">
        <v>44567</v>
      </c>
      <c r="F514" s="10">
        <v>5008.2</v>
      </c>
      <c r="G514" s="12">
        <f>Tabla1[[#This Row],[Importe]]-Tabla1[[#This Row],[Pagado]]</f>
        <v>0</v>
      </c>
      <c r="H514" s="9" t="s">
        <v>10</v>
      </c>
    </row>
    <row r="515" spans="1:8" x14ac:dyDescent="0.25">
      <c r="A515" s="7">
        <v>44568</v>
      </c>
      <c r="B515" s="8" t="s">
        <v>737</v>
      </c>
      <c r="C515" s="9" t="s">
        <v>85</v>
      </c>
      <c r="D515" s="10">
        <v>3030</v>
      </c>
      <c r="E515" s="11">
        <v>44568</v>
      </c>
      <c r="F515" s="10">
        <v>3030</v>
      </c>
      <c r="G515" s="12">
        <f>Tabla1[[#This Row],[Importe]]-Tabla1[[#This Row],[Pagado]]</f>
        <v>0</v>
      </c>
      <c r="H515" s="9" t="s">
        <v>10</v>
      </c>
    </row>
    <row r="516" spans="1:8" x14ac:dyDescent="0.25">
      <c r="A516" s="7">
        <v>44568</v>
      </c>
      <c r="B516" s="8" t="s">
        <v>738</v>
      </c>
      <c r="C516" s="9" t="s">
        <v>475</v>
      </c>
      <c r="D516" s="10">
        <v>27120.5</v>
      </c>
      <c r="E516" s="11">
        <v>44569</v>
      </c>
      <c r="F516" s="10">
        <v>27120.5</v>
      </c>
      <c r="G516" s="12">
        <f>Tabla1[[#This Row],[Importe]]-Tabla1[[#This Row],[Pagado]]</f>
        <v>0</v>
      </c>
      <c r="H516" s="9" t="s">
        <v>10</v>
      </c>
    </row>
    <row r="517" spans="1:8" x14ac:dyDescent="0.25">
      <c r="A517" s="7">
        <v>44568</v>
      </c>
      <c r="B517" s="8" t="s">
        <v>739</v>
      </c>
      <c r="C517" s="9" t="s">
        <v>12</v>
      </c>
      <c r="D517" s="10">
        <v>31793.25</v>
      </c>
      <c r="E517" s="11">
        <v>44569</v>
      </c>
      <c r="F517" s="10">
        <v>31793.25</v>
      </c>
      <c r="G517" s="12">
        <f>Tabla1[[#This Row],[Importe]]-Tabla1[[#This Row],[Pagado]]</f>
        <v>0</v>
      </c>
      <c r="H517" s="9" t="s">
        <v>10</v>
      </c>
    </row>
    <row r="518" spans="1:8" x14ac:dyDescent="0.25">
      <c r="A518" s="7">
        <v>44568</v>
      </c>
      <c r="B518" s="8" t="s">
        <v>740</v>
      </c>
      <c r="C518" s="9" t="s">
        <v>481</v>
      </c>
      <c r="D518" s="10">
        <v>793.8</v>
      </c>
      <c r="E518" s="11">
        <v>44568</v>
      </c>
      <c r="F518" s="10">
        <v>793.8</v>
      </c>
      <c r="G518" s="12">
        <f>Tabla1[[#This Row],[Importe]]-Tabla1[[#This Row],[Pagado]]</f>
        <v>0</v>
      </c>
      <c r="H518" s="9" t="s">
        <v>10</v>
      </c>
    </row>
    <row r="519" spans="1:8" x14ac:dyDescent="0.25">
      <c r="A519" s="7">
        <v>44568</v>
      </c>
      <c r="B519" s="8" t="s">
        <v>741</v>
      </c>
      <c r="C519" s="9" t="s">
        <v>105</v>
      </c>
      <c r="D519" s="10">
        <v>12492</v>
      </c>
      <c r="E519" s="11">
        <v>44569</v>
      </c>
      <c r="F519" s="10">
        <v>12492</v>
      </c>
      <c r="G519" s="12">
        <f>Tabla1[[#This Row],[Importe]]-Tabla1[[#This Row],[Pagado]]</f>
        <v>0</v>
      </c>
      <c r="H519" s="9" t="s">
        <v>10</v>
      </c>
    </row>
    <row r="520" spans="1:8" x14ac:dyDescent="0.25">
      <c r="A520" s="7">
        <v>44568</v>
      </c>
      <c r="B520" s="8" t="s">
        <v>742</v>
      </c>
      <c r="C520" s="9" t="s">
        <v>109</v>
      </c>
      <c r="D520" s="10">
        <v>4532</v>
      </c>
      <c r="E520" s="11">
        <v>44569</v>
      </c>
      <c r="F520" s="10">
        <v>4532</v>
      </c>
      <c r="G520" s="12">
        <f>Tabla1[[#This Row],[Importe]]-Tabla1[[#This Row],[Pagado]]</f>
        <v>0</v>
      </c>
      <c r="H520" s="9" t="s">
        <v>10</v>
      </c>
    </row>
    <row r="521" spans="1:8" x14ac:dyDescent="0.25">
      <c r="A521" s="7">
        <v>44568</v>
      </c>
      <c r="B521" s="8" t="s">
        <v>743</v>
      </c>
      <c r="C521" s="9" t="s">
        <v>93</v>
      </c>
      <c r="D521" s="10">
        <v>4647.5</v>
      </c>
      <c r="E521" s="11">
        <v>44569</v>
      </c>
      <c r="F521" s="10">
        <v>4647.5</v>
      </c>
      <c r="G521" s="12">
        <f>Tabla1[[#This Row],[Importe]]-Tabla1[[#This Row],[Pagado]]</f>
        <v>0</v>
      </c>
      <c r="H521" s="9" t="s">
        <v>10</v>
      </c>
    </row>
    <row r="522" spans="1:8" x14ac:dyDescent="0.25">
      <c r="A522" s="7">
        <v>44568</v>
      </c>
      <c r="B522" s="8" t="s">
        <v>744</v>
      </c>
      <c r="C522" s="9" t="s">
        <v>111</v>
      </c>
      <c r="D522" s="10">
        <v>4378</v>
      </c>
      <c r="E522" s="11">
        <v>44569</v>
      </c>
      <c r="F522" s="10">
        <v>4378</v>
      </c>
      <c r="G522" s="12">
        <f>Tabla1[[#This Row],[Importe]]-Tabla1[[#This Row],[Pagado]]</f>
        <v>0</v>
      </c>
      <c r="H522" s="9" t="s">
        <v>10</v>
      </c>
    </row>
    <row r="523" spans="1:8" x14ac:dyDescent="0.25">
      <c r="A523" s="7">
        <v>44568</v>
      </c>
      <c r="B523" s="8" t="s">
        <v>745</v>
      </c>
      <c r="C523" s="9" t="s">
        <v>60</v>
      </c>
      <c r="D523" s="10">
        <v>4075.5</v>
      </c>
      <c r="E523" s="11">
        <v>44570</v>
      </c>
      <c r="F523" s="10">
        <v>4075.5</v>
      </c>
      <c r="G523" s="12">
        <f>Tabla1[[#This Row],[Importe]]-Tabla1[[#This Row],[Pagado]]</f>
        <v>0</v>
      </c>
      <c r="H523" s="9" t="s">
        <v>10</v>
      </c>
    </row>
    <row r="524" spans="1:8" ht="30" x14ac:dyDescent="0.25">
      <c r="A524" s="7">
        <v>44568</v>
      </c>
      <c r="B524" s="8" t="s">
        <v>746</v>
      </c>
      <c r="C524" s="9" t="s">
        <v>39</v>
      </c>
      <c r="D524" s="10">
        <v>23325.7</v>
      </c>
      <c r="E524" s="11" t="s">
        <v>747</v>
      </c>
      <c r="F524" s="10">
        <f>9000+14325.7</f>
        <v>23325.7</v>
      </c>
      <c r="G524" s="12">
        <f>Tabla1[[#This Row],[Importe]]-Tabla1[[#This Row],[Pagado]]</f>
        <v>0</v>
      </c>
      <c r="H524" s="9" t="s">
        <v>10</v>
      </c>
    </row>
    <row r="525" spans="1:8" x14ac:dyDescent="0.25">
      <c r="A525" s="7">
        <v>44568</v>
      </c>
      <c r="B525" s="8" t="s">
        <v>748</v>
      </c>
      <c r="C525" s="9" t="s">
        <v>64</v>
      </c>
      <c r="D525" s="10">
        <v>4699.6000000000004</v>
      </c>
      <c r="E525" s="11">
        <v>44569</v>
      </c>
      <c r="F525" s="10">
        <v>4699.6000000000004</v>
      </c>
      <c r="G525" s="12">
        <f>Tabla1[[#This Row],[Importe]]-Tabla1[[#This Row],[Pagado]]</f>
        <v>0</v>
      </c>
      <c r="H525" s="9" t="s">
        <v>10</v>
      </c>
    </row>
    <row r="526" spans="1:8" x14ac:dyDescent="0.25">
      <c r="A526" s="7">
        <v>44568</v>
      </c>
      <c r="B526" s="8" t="s">
        <v>749</v>
      </c>
      <c r="C526" s="9" t="s">
        <v>120</v>
      </c>
      <c r="D526" s="10">
        <v>421.2</v>
      </c>
      <c r="E526" s="11">
        <v>44569</v>
      </c>
      <c r="F526" s="10">
        <v>421.2</v>
      </c>
      <c r="G526" s="12">
        <f>Tabla1[[#This Row],[Importe]]-Tabla1[[#This Row],[Pagado]]</f>
        <v>0</v>
      </c>
      <c r="H526" s="9" t="s">
        <v>10</v>
      </c>
    </row>
    <row r="527" spans="1:8" x14ac:dyDescent="0.25">
      <c r="A527" s="7">
        <v>44568</v>
      </c>
      <c r="B527" s="8" t="s">
        <v>750</v>
      </c>
      <c r="C527" s="9" t="s">
        <v>89</v>
      </c>
      <c r="D527" s="10">
        <v>4082.4</v>
      </c>
      <c r="E527" s="11">
        <v>44569</v>
      </c>
      <c r="F527" s="10">
        <v>4082.4</v>
      </c>
      <c r="G527" s="12">
        <f>Tabla1[[#This Row],[Importe]]-Tabla1[[#This Row],[Pagado]]</f>
        <v>0</v>
      </c>
      <c r="H527" s="9" t="s">
        <v>10</v>
      </c>
    </row>
    <row r="528" spans="1:8" x14ac:dyDescent="0.25">
      <c r="A528" s="7">
        <v>44568</v>
      </c>
      <c r="B528" s="8" t="s">
        <v>751</v>
      </c>
      <c r="C528" s="9" t="s">
        <v>18</v>
      </c>
      <c r="D528" s="10">
        <v>1596.4</v>
      </c>
      <c r="E528" s="11">
        <v>44568</v>
      </c>
      <c r="F528" s="10">
        <v>1596.4</v>
      </c>
      <c r="G528" s="12">
        <f>Tabla1[[#This Row],[Importe]]-Tabla1[[#This Row],[Pagado]]</f>
        <v>0</v>
      </c>
      <c r="H528" s="9" t="s">
        <v>10</v>
      </c>
    </row>
    <row r="529" spans="1:8" x14ac:dyDescent="0.25">
      <c r="A529" s="7">
        <v>44568</v>
      </c>
      <c r="B529" s="8" t="s">
        <v>752</v>
      </c>
      <c r="C529" s="9" t="s">
        <v>47</v>
      </c>
      <c r="D529" s="10">
        <v>47382.559999999998</v>
      </c>
      <c r="E529" s="11">
        <v>44568</v>
      </c>
      <c r="F529" s="10">
        <v>47382.559999999998</v>
      </c>
      <c r="G529" s="12">
        <f>Tabla1[[#This Row],[Importe]]-Tabla1[[#This Row],[Pagado]]</f>
        <v>0</v>
      </c>
      <c r="H529" s="9" t="s">
        <v>10</v>
      </c>
    </row>
    <row r="530" spans="1:8" x14ac:dyDescent="0.25">
      <c r="A530" s="7">
        <v>44568</v>
      </c>
      <c r="B530" s="8" t="s">
        <v>753</v>
      </c>
      <c r="C530" s="9" t="s">
        <v>414</v>
      </c>
      <c r="D530" s="10">
        <v>12395</v>
      </c>
      <c r="E530" s="11">
        <v>44568</v>
      </c>
      <c r="F530" s="10">
        <v>12395</v>
      </c>
      <c r="G530" s="12">
        <f>Tabla1[[#This Row],[Importe]]-Tabla1[[#This Row],[Pagado]]</f>
        <v>0</v>
      </c>
      <c r="H530" s="9" t="s">
        <v>10</v>
      </c>
    </row>
    <row r="531" spans="1:8" x14ac:dyDescent="0.25">
      <c r="A531" s="7">
        <v>44568</v>
      </c>
      <c r="B531" s="8" t="s">
        <v>754</v>
      </c>
      <c r="C531" s="9" t="s">
        <v>22</v>
      </c>
      <c r="D531" s="10">
        <v>25593</v>
      </c>
      <c r="E531" s="11">
        <v>44568</v>
      </c>
      <c r="F531" s="10">
        <v>25593</v>
      </c>
      <c r="G531" s="12">
        <f>Tabla1[[#This Row],[Importe]]-Tabla1[[#This Row],[Pagado]]</f>
        <v>0</v>
      </c>
      <c r="H531" s="9" t="s">
        <v>10</v>
      </c>
    </row>
    <row r="532" spans="1:8" x14ac:dyDescent="0.25">
      <c r="A532" s="7">
        <v>44568</v>
      </c>
      <c r="B532" s="8" t="s">
        <v>755</v>
      </c>
      <c r="C532" s="9" t="s">
        <v>97</v>
      </c>
      <c r="D532" s="10">
        <v>10627.9</v>
      </c>
      <c r="E532" s="11">
        <v>44569</v>
      </c>
      <c r="F532" s="10">
        <v>10627.9</v>
      </c>
      <c r="G532" s="12">
        <f>Tabla1[[#This Row],[Importe]]-Tabla1[[#This Row],[Pagado]]</f>
        <v>0</v>
      </c>
      <c r="H532" s="9" t="s">
        <v>10</v>
      </c>
    </row>
    <row r="533" spans="1:8" x14ac:dyDescent="0.25">
      <c r="A533" s="7">
        <v>44568</v>
      </c>
      <c r="B533" s="8" t="s">
        <v>756</v>
      </c>
      <c r="C533" s="9" t="s">
        <v>348</v>
      </c>
      <c r="D533" s="10">
        <v>1835</v>
      </c>
      <c r="E533" s="11">
        <v>44569</v>
      </c>
      <c r="F533" s="10">
        <v>1835</v>
      </c>
      <c r="G533" s="12">
        <f>Tabla1[[#This Row],[Importe]]-Tabla1[[#This Row],[Pagado]]</f>
        <v>0</v>
      </c>
      <c r="H533" s="9" t="s">
        <v>10</v>
      </c>
    </row>
    <row r="534" spans="1:8" x14ac:dyDescent="0.25">
      <c r="A534" s="7">
        <v>44568</v>
      </c>
      <c r="B534" s="8" t="s">
        <v>757</v>
      </c>
      <c r="C534" s="9" t="s">
        <v>9</v>
      </c>
      <c r="D534" s="10">
        <v>7026.8</v>
      </c>
      <c r="E534" s="11">
        <v>44568</v>
      </c>
      <c r="F534" s="10">
        <v>7026.8</v>
      </c>
      <c r="G534" s="12">
        <f>Tabla1[[#This Row],[Importe]]-Tabla1[[#This Row],[Pagado]]</f>
        <v>0</v>
      </c>
      <c r="H534" s="9" t="s">
        <v>10</v>
      </c>
    </row>
    <row r="535" spans="1:8" x14ac:dyDescent="0.25">
      <c r="A535" s="7">
        <v>44568</v>
      </c>
      <c r="B535" s="8" t="s">
        <v>758</v>
      </c>
      <c r="C535" s="9" t="s">
        <v>99</v>
      </c>
      <c r="D535" s="10">
        <v>5842</v>
      </c>
      <c r="E535" s="11">
        <v>44569</v>
      </c>
      <c r="F535" s="10">
        <v>5842</v>
      </c>
      <c r="G535" s="12">
        <f>Tabla1[[#This Row],[Importe]]-Tabla1[[#This Row],[Pagado]]</f>
        <v>0</v>
      </c>
      <c r="H535" s="9" t="s">
        <v>10</v>
      </c>
    </row>
    <row r="536" spans="1:8" x14ac:dyDescent="0.25">
      <c r="A536" s="7">
        <v>44568</v>
      </c>
      <c r="B536" s="8" t="s">
        <v>759</v>
      </c>
      <c r="C536" s="9" t="s">
        <v>95</v>
      </c>
      <c r="D536" s="10">
        <v>13426</v>
      </c>
      <c r="E536" s="11">
        <v>44568</v>
      </c>
      <c r="F536" s="10">
        <v>13426</v>
      </c>
      <c r="G536" s="12">
        <f>Tabla1[[#This Row],[Importe]]-Tabla1[[#This Row],[Pagado]]</f>
        <v>0</v>
      </c>
      <c r="H536" s="9" t="s">
        <v>10</v>
      </c>
    </row>
    <row r="537" spans="1:8" x14ac:dyDescent="0.25">
      <c r="A537" s="7">
        <v>44568</v>
      </c>
      <c r="B537" s="8" t="s">
        <v>760</v>
      </c>
      <c r="C537" s="9" t="s">
        <v>382</v>
      </c>
      <c r="D537" s="10">
        <v>7548</v>
      </c>
      <c r="E537" s="11">
        <v>44568</v>
      </c>
      <c r="F537" s="10">
        <v>7548</v>
      </c>
      <c r="G537" s="12">
        <f>Tabla1[[#This Row],[Importe]]-Tabla1[[#This Row],[Pagado]]</f>
        <v>0</v>
      </c>
      <c r="H537" s="9" t="s">
        <v>10</v>
      </c>
    </row>
    <row r="538" spans="1:8" x14ac:dyDescent="0.25">
      <c r="A538" s="7">
        <v>44568</v>
      </c>
      <c r="B538" s="8" t="s">
        <v>761</v>
      </c>
      <c r="C538" s="9" t="s">
        <v>501</v>
      </c>
      <c r="D538" s="10">
        <v>6469.2</v>
      </c>
      <c r="E538" s="11">
        <v>44568</v>
      </c>
      <c r="F538" s="10">
        <v>6469.2</v>
      </c>
      <c r="G538" s="12">
        <f>Tabla1[[#This Row],[Importe]]-Tabla1[[#This Row],[Pagado]]</f>
        <v>0</v>
      </c>
      <c r="H538" s="9" t="s">
        <v>10</v>
      </c>
    </row>
    <row r="539" spans="1:8" x14ac:dyDescent="0.25">
      <c r="A539" s="7">
        <v>44568</v>
      </c>
      <c r="B539" s="8" t="s">
        <v>762</v>
      </c>
      <c r="C539" s="9" t="s">
        <v>125</v>
      </c>
      <c r="D539" s="10">
        <v>4056.6</v>
      </c>
      <c r="E539" s="11">
        <v>44568</v>
      </c>
      <c r="F539" s="10">
        <v>4056.6</v>
      </c>
      <c r="G539" s="12">
        <f>Tabla1[[#This Row],[Importe]]-Tabla1[[#This Row],[Pagado]]</f>
        <v>0</v>
      </c>
      <c r="H539" s="9" t="s">
        <v>10</v>
      </c>
    </row>
    <row r="540" spans="1:8" x14ac:dyDescent="0.25">
      <c r="A540" s="7">
        <v>44568</v>
      </c>
      <c r="B540" s="8" t="s">
        <v>763</v>
      </c>
      <c r="C540" s="9" t="s">
        <v>314</v>
      </c>
      <c r="D540" s="10">
        <v>2300</v>
      </c>
      <c r="E540" s="11">
        <v>44568</v>
      </c>
      <c r="F540" s="10">
        <v>2300</v>
      </c>
      <c r="G540" s="12">
        <f>Tabla1[[#This Row],[Importe]]-Tabla1[[#This Row],[Pagado]]</f>
        <v>0</v>
      </c>
      <c r="H540" s="9" t="s">
        <v>10</v>
      </c>
    </row>
    <row r="541" spans="1:8" x14ac:dyDescent="0.25">
      <c r="A541" s="7">
        <v>44568</v>
      </c>
      <c r="B541" s="8" t="s">
        <v>764</v>
      </c>
      <c r="C541" s="9" t="s">
        <v>357</v>
      </c>
      <c r="D541" s="10">
        <v>3516.5</v>
      </c>
      <c r="E541" s="11">
        <v>44568</v>
      </c>
      <c r="F541" s="10">
        <v>3516.5</v>
      </c>
      <c r="G541" s="12">
        <f>Tabla1[[#This Row],[Importe]]-Tabla1[[#This Row],[Pagado]]</f>
        <v>0</v>
      </c>
      <c r="H541" s="9" t="s">
        <v>10</v>
      </c>
    </row>
    <row r="542" spans="1:8" x14ac:dyDescent="0.25">
      <c r="A542" s="7">
        <v>44568</v>
      </c>
      <c r="B542" s="8" t="s">
        <v>765</v>
      </c>
      <c r="C542" s="9" t="s">
        <v>146</v>
      </c>
      <c r="D542" s="10">
        <v>3107.4</v>
      </c>
      <c r="E542" s="11">
        <v>44568</v>
      </c>
      <c r="F542" s="10">
        <v>3107.4</v>
      </c>
      <c r="G542" s="12">
        <f>Tabla1[[#This Row],[Importe]]-Tabla1[[#This Row],[Pagado]]</f>
        <v>0</v>
      </c>
      <c r="H542" s="9" t="s">
        <v>10</v>
      </c>
    </row>
    <row r="543" spans="1:8" x14ac:dyDescent="0.25">
      <c r="A543" s="7">
        <v>44568</v>
      </c>
      <c r="B543" s="8" t="s">
        <v>766</v>
      </c>
      <c r="C543" s="9" t="s">
        <v>87</v>
      </c>
      <c r="D543" s="10">
        <v>3545</v>
      </c>
      <c r="E543" s="11">
        <v>44568</v>
      </c>
      <c r="F543" s="10">
        <v>3545</v>
      </c>
      <c r="G543" s="12">
        <f>Tabla1[[#This Row],[Importe]]-Tabla1[[#This Row],[Pagado]]</f>
        <v>0</v>
      </c>
      <c r="H543" s="9" t="s">
        <v>10</v>
      </c>
    </row>
    <row r="544" spans="1:8" x14ac:dyDescent="0.25">
      <c r="A544" s="7">
        <v>44568</v>
      </c>
      <c r="B544" s="8" t="s">
        <v>767</v>
      </c>
      <c r="C544" s="9" t="s">
        <v>144</v>
      </c>
      <c r="D544" s="10">
        <v>4530.3999999999996</v>
      </c>
      <c r="E544" s="11">
        <v>44568</v>
      </c>
      <c r="F544" s="10">
        <v>4530.3999999999996</v>
      </c>
      <c r="G544" s="12">
        <f>Tabla1[[#This Row],[Importe]]-Tabla1[[#This Row],[Pagado]]</f>
        <v>0</v>
      </c>
      <c r="H544" s="9" t="s">
        <v>10</v>
      </c>
    </row>
    <row r="545" spans="1:8" x14ac:dyDescent="0.25">
      <c r="A545" s="7">
        <v>44568</v>
      </c>
      <c r="B545" s="8" t="s">
        <v>768</v>
      </c>
      <c r="C545" s="9" t="s">
        <v>75</v>
      </c>
      <c r="D545" s="10">
        <v>5362.8</v>
      </c>
      <c r="E545" s="11">
        <v>44568</v>
      </c>
      <c r="F545" s="10">
        <v>5362.8</v>
      </c>
      <c r="G545" s="12">
        <f>Tabla1[[#This Row],[Importe]]-Tabla1[[#This Row],[Pagado]]</f>
        <v>0</v>
      </c>
      <c r="H545" s="9" t="s">
        <v>10</v>
      </c>
    </row>
    <row r="546" spans="1:8" x14ac:dyDescent="0.25">
      <c r="A546" s="7">
        <v>44568</v>
      </c>
      <c r="B546" s="8" t="s">
        <v>769</v>
      </c>
      <c r="C546" s="9" t="s">
        <v>129</v>
      </c>
      <c r="D546" s="10">
        <v>1132.2</v>
      </c>
      <c r="E546" s="11">
        <v>44568</v>
      </c>
      <c r="F546" s="10">
        <v>1132.2</v>
      </c>
      <c r="G546" s="12">
        <f>Tabla1[[#This Row],[Importe]]-Tabla1[[#This Row],[Pagado]]</f>
        <v>0</v>
      </c>
      <c r="H546" s="9" t="s">
        <v>10</v>
      </c>
    </row>
    <row r="547" spans="1:8" x14ac:dyDescent="0.25">
      <c r="A547" s="7">
        <v>44568</v>
      </c>
      <c r="B547" s="8" t="s">
        <v>770</v>
      </c>
      <c r="C547" s="9" t="s">
        <v>312</v>
      </c>
      <c r="D547" s="10">
        <v>3523</v>
      </c>
      <c r="E547" s="11">
        <v>44568</v>
      </c>
      <c r="F547" s="10">
        <v>3523</v>
      </c>
      <c r="G547" s="12">
        <f>Tabla1[[#This Row],[Importe]]-Tabla1[[#This Row],[Pagado]]</f>
        <v>0</v>
      </c>
      <c r="H547" s="9" t="s">
        <v>10</v>
      </c>
    </row>
    <row r="548" spans="1:8" x14ac:dyDescent="0.25">
      <c r="A548" s="7">
        <v>44568</v>
      </c>
      <c r="B548" s="8" t="s">
        <v>771</v>
      </c>
      <c r="C548" s="9" t="s">
        <v>107</v>
      </c>
      <c r="D548" s="10">
        <v>13728.6</v>
      </c>
      <c r="E548" s="11">
        <v>44568</v>
      </c>
      <c r="F548" s="10">
        <v>13728.6</v>
      </c>
      <c r="G548" s="12">
        <f>Tabla1[[#This Row],[Importe]]-Tabla1[[#This Row],[Pagado]]</f>
        <v>0</v>
      </c>
      <c r="H548" s="9" t="s">
        <v>10</v>
      </c>
    </row>
    <row r="549" spans="1:8" x14ac:dyDescent="0.25">
      <c r="A549" s="7">
        <v>44568</v>
      </c>
      <c r="B549" s="8" t="s">
        <v>772</v>
      </c>
      <c r="C549" s="9" t="s">
        <v>224</v>
      </c>
      <c r="D549" s="10">
        <v>1796.4</v>
      </c>
      <c r="E549" s="11">
        <v>44568</v>
      </c>
      <c r="F549" s="10">
        <v>1796.4</v>
      </c>
      <c r="G549" s="12">
        <f>Tabla1[[#This Row],[Importe]]-Tabla1[[#This Row],[Pagado]]</f>
        <v>0</v>
      </c>
      <c r="H549" s="9" t="s">
        <v>10</v>
      </c>
    </row>
    <row r="550" spans="1:8" x14ac:dyDescent="0.25">
      <c r="A550" s="7">
        <v>44568</v>
      </c>
      <c r="B550" s="8" t="s">
        <v>773</v>
      </c>
      <c r="C550" s="9" t="s">
        <v>319</v>
      </c>
      <c r="D550" s="10">
        <v>5124.8</v>
      </c>
      <c r="E550" s="11">
        <v>44568</v>
      </c>
      <c r="F550" s="10">
        <v>5124.8</v>
      </c>
      <c r="G550" s="12">
        <f>Tabla1[[#This Row],[Importe]]-Tabla1[[#This Row],[Pagado]]</f>
        <v>0</v>
      </c>
      <c r="H550" s="9" t="s">
        <v>10</v>
      </c>
    </row>
    <row r="551" spans="1:8" x14ac:dyDescent="0.25">
      <c r="A551" s="7">
        <v>44568</v>
      </c>
      <c r="B551" s="8" t="s">
        <v>774</v>
      </c>
      <c r="C551" s="9" t="s">
        <v>183</v>
      </c>
      <c r="D551" s="10">
        <v>3238.4</v>
      </c>
      <c r="E551" s="11">
        <v>44568</v>
      </c>
      <c r="F551" s="10">
        <v>3238.4</v>
      </c>
      <c r="G551" s="12">
        <f>Tabla1[[#This Row],[Importe]]-Tabla1[[#This Row],[Pagado]]</f>
        <v>0</v>
      </c>
      <c r="H551" s="9" t="s">
        <v>10</v>
      </c>
    </row>
    <row r="552" spans="1:8" x14ac:dyDescent="0.25">
      <c r="A552" s="7">
        <v>44568</v>
      </c>
      <c r="B552" s="8" t="s">
        <v>775</v>
      </c>
      <c r="C552" s="9" t="s">
        <v>127</v>
      </c>
      <c r="D552" s="10">
        <v>1040.4000000000001</v>
      </c>
      <c r="E552" s="11">
        <v>44568</v>
      </c>
      <c r="F552" s="10">
        <v>1040.4000000000001</v>
      </c>
      <c r="G552" s="12">
        <f>Tabla1[[#This Row],[Importe]]-Tabla1[[#This Row],[Pagado]]</f>
        <v>0</v>
      </c>
      <c r="H552" s="9" t="s">
        <v>10</v>
      </c>
    </row>
    <row r="553" spans="1:8" x14ac:dyDescent="0.25">
      <c r="A553" s="7">
        <v>44568</v>
      </c>
      <c r="B553" s="8" t="s">
        <v>776</v>
      </c>
      <c r="C553" s="9" t="s">
        <v>777</v>
      </c>
      <c r="D553" s="10">
        <v>2865.2</v>
      </c>
      <c r="E553" s="11">
        <v>44568</v>
      </c>
      <c r="F553" s="10">
        <v>2865.2</v>
      </c>
      <c r="G553" s="12">
        <f>Tabla1[[#This Row],[Importe]]-Tabla1[[#This Row],[Pagado]]</f>
        <v>0</v>
      </c>
      <c r="H553" s="9" t="s">
        <v>10</v>
      </c>
    </row>
    <row r="554" spans="1:8" x14ac:dyDescent="0.25">
      <c r="A554" s="7">
        <v>44568</v>
      </c>
      <c r="B554" s="8" t="s">
        <v>778</v>
      </c>
      <c r="C554" s="9" t="s">
        <v>779</v>
      </c>
      <c r="D554" s="10">
        <v>0</v>
      </c>
      <c r="E554" s="13" t="s">
        <v>189</v>
      </c>
      <c r="F554" s="10">
        <v>0</v>
      </c>
      <c r="G554" s="12">
        <f>Tabla1[[#This Row],[Importe]]-Tabla1[[#This Row],[Pagado]]</f>
        <v>0</v>
      </c>
      <c r="H554" s="9" t="s">
        <v>189</v>
      </c>
    </row>
    <row r="555" spans="1:8" x14ac:dyDescent="0.25">
      <c r="A555" s="7">
        <v>44568</v>
      </c>
      <c r="B555" s="8" t="s">
        <v>780</v>
      </c>
      <c r="C555" s="9" t="s">
        <v>781</v>
      </c>
      <c r="D555" s="10">
        <v>0</v>
      </c>
      <c r="E555" s="13" t="s">
        <v>189</v>
      </c>
      <c r="F555" s="10">
        <v>0</v>
      </c>
      <c r="G555" s="12">
        <f>Tabla1[[#This Row],[Importe]]-Tabla1[[#This Row],[Pagado]]</f>
        <v>0</v>
      </c>
      <c r="H555" s="9" t="s">
        <v>189</v>
      </c>
    </row>
    <row r="556" spans="1:8" x14ac:dyDescent="0.25">
      <c r="A556" s="7">
        <v>44568</v>
      </c>
      <c r="B556" s="8" t="s">
        <v>782</v>
      </c>
      <c r="C556" s="9" t="s">
        <v>183</v>
      </c>
      <c r="D556" s="10">
        <v>1530</v>
      </c>
      <c r="E556" s="11">
        <v>44568</v>
      </c>
      <c r="F556" s="10">
        <v>1530</v>
      </c>
      <c r="G556" s="12">
        <f>Tabla1[[#This Row],[Importe]]-Tabla1[[#This Row],[Pagado]]</f>
        <v>0</v>
      </c>
      <c r="H556" s="9" t="s">
        <v>10</v>
      </c>
    </row>
    <row r="557" spans="1:8" x14ac:dyDescent="0.25">
      <c r="A557" s="7">
        <v>44568</v>
      </c>
      <c r="B557" s="8" t="s">
        <v>783</v>
      </c>
      <c r="C557" s="9" t="s">
        <v>140</v>
      </c>
      <c r="D557" s="10">
        <v>1356.7</v>
      </c>
      <c r="E557" s="11">
        <v>44568</v>
      </c>
      <c r="F557" s="10">
        <v>1356.7</v>
      </c>
      <c r="G557" s="12">
        <f>Tabla1[[#This Row],[Importe]]-Tabla1[[#This Row],[Pagado]]</f>
        <v>0</v>
      </c>
      <c r="H557" s="9" t="s">
        <v>10</v>
      </c>
    </row>
    <row r="558" spans="1:8" x14ac:dyDescent="0.25">
      <c r="A558" s="7">
        <v>44568</v>
      </c>
      <c r="B558" s="8" t="s">
        <v>784</v>
      </c>
      <c r="C558" s="9" t="s">
        <v>200</v>
      </c>
      <c r="D558" s="10">
        <v>1035</v>
      </c>
      <c r="E558" s="11">
        <v>44568</v>
      </c>
      <c r="F558" s="10">
        <v>1035</v>
      </c>
      <c r="G558" s="12">
        <f>Tabla1[[#This Row],[Importe]]-Tabla1[[#This Row],[Pagado]]</f>
        <v>0</v>
      </c>
      <c r="H558" s="9" t="s">
        <v>10</v>
      </c>
    </row>
    <row r="559" spans="1:8" x14ac:dyDescent="0.25">
      <c r="A559" s="7">
        <v>44568</v>
      </c>
      <c r="B559" s="8" t="s">
        <v>785</v>
      </c>
      <c r="C559" s="9" t="s">
        <v>157</v>
      </c>
      <c r="D559" s="10">
        <v>3422.8</v>
      </c>
      <c r="E559" s="11">
        <v>44568</v>
      </c>
      <c r="F559" s="10">
        <v>3422.8</v>
      </c>
      <c r="G559" s="12">
        <f>Tabla1[[#This Row],[Importe]]-Tabla1[[#This Row],[Pagado]]</f>
        <v>0</v>
      </c>
      <c r="H559" s="9" t="s">
        <v>10</v>
      </c>
    </row>
    <row r="560" spans="1:8" x14ac:dyDescent="0.25">
      <c r="A560" s="7">
        <v>44568</v>
      </c>
      <c r="B560" s="8" t="s">
        <v>786</v>
      </c>
      <c r="C560" s="9" t="s">
        <v>29</v>
      </c>
      <c r="D560" s="10">
        <v>4580</v>
      </c>
      <c r="E560" s="11">
        <v>44568</v>
      </c>
      <c r="F560" s="10">
        <v>4580</v>
      </c>
      <c r="G560" s="12">
        <f>Tabla1[[#This Row],[Importe]]-Tabla1[[#This Row],[Pagado]]</f>
        <v>0</v>
      </c>
      <c r="H560" s="9" t="s">
        <v>10</v>
      </c>
    </row>
    <row r="561" spans="1:8" x14ac:dyDescent="0.25">
      <c r="A561" s="7">
        <v>44568</v>
      </c>
      <c r="B561" s="8" t="s">
        <v>787</v>
      </c>
      <c r="C561" s="9" t="s">
        <v>339</v>
      </c>
      <c r="D561" s="10">
        <v>402.9</v>
      </c>
      <c r="E561" s="11">
        <v>44568</v>
      </c>
      <c r="F561" s="10">
        <v>402.9</v>
      </c>
      <c r="G561" s="12">
        <f>Tabla1[[#This Row],[Importe]]-Tabla1[[#This Row],[Pagado]]</f>
        <v>0</v>
      </c>
      <c r="H561" s="9" t="s">
        <v>10</v>
      </c>
    </row>
    <row r="562" spans="1:8" x14ac:dyDescent="0.25">
      <c r="A562" s="7">
        <v>44568</v>
      </c>
      <c r="B562" s="8" t="s">
        <v>788</v>
      </c>
      <c r="C562" s="9" t="s">
        <v>49</v>
      </c>
      <c r="D562" s="10">
        <v>3779.4</v>
      </c>
      <c r="E562" s="11">
        <v>44568</v>
      </c>
      <c r="F562" s="10">
        <v>3779.4</v>
      </c>
      <c r="G562" s="12">
        <f>Tabla1[[#This Row],[Importe]]-Tabla1[[#This Row],[Pagado]]</f>
        <v>0</v>
      </c>
      <c r="H562" s="9" t="s">
        <v>10</v>
      </c>
    </row>
    <row r="563" spans="1:8" x14ac:dyDescent="0.25">
      <c r="A563" s="7">
        <v>44568</v>
      </c>
      <c r="B563" s="8" t="s">
        <v>789</v>
      </c>
      <c r="C563" s="9" t="s">
        <v>359</v>
      </c>
      <c r="D563" s="10">
        <v>2833.6</v>
      </c>
      <c r="E563" s="11">
        <v>44568</v>
      </c>
      <c r="F563" s="10">
        <v>2833.6</v>
      </c>
      <c r="G563" s="12">
        <f>Tabla1[[#This Row],[Importe]]-Tabla1[[#This Row],[Pagado]]</f>
        <v>0</v>
      </c>
      <c r="H563" s="9" t="s">
        <v>10</v>
      </c>
    </row>
    <row r="564" spans="1:8" x14ac:dyDescent="0.25">
      <c r="A564" s="7">
        <v>44568</v>
      </c>
      <c r="B564" s="8" t="s">
        <v>790</v>
      </c>
      <c r="C564" s="9" t="s">
        <v>159</v>
      </c>
      <c r="D564" s="10">
        <v>1260</v>
      </c>
      <c r="E564" s="11">
        <v>44568</v>
      </c>
      <c r="F564" s="10">
        <v>1260</v>
      </c>
      <c r="G564" s="12">
        <f>Tabla1[[#This Row],[Importe]]-Tabla1[[#This Row],[Pagado]]</f>
        <v>0</v>
      </c>
      <c r="H564" s="9" t="s">
        <v>10</v>
      </c>
    </row>
    <row r="565" spans="1:8" x14ac:dyDescent="0.25">
      <c r="A565" s="7">
        <v>44568</v>
      </c>
      <c r="B565" s="8" t="s">
        <v>791</v>
      </c>
      <c r="C565" s="9" t="s">
        <v>131</v>
      </c>
      <c r="D565" s="10">
        <v>17650</v>
      </c>
      <c r="E565" s="11">
        <v>44568</v>
      </c>
      <c r="F565" s="10">
        <v>17650</v>
      </c>
      <c r="G565" s="12">
        <f>Tabla1[[#This Row],[Importe]]-Tabla1[[#This Row],[Pagado]]</f>
        <v>0</v>
      </c>
      <c r="H565" s="9" t="s">
        <v>10</v>
      </c>
    </row>
    <row r="566" spans="1:8" x14ac:dyDescent="0.25">
      <c r="A566" s="7">
        <v>44568</v>
      </c>
      <c r="B566" s="8" t="s">
        <v>792</v>
      </c>
      <c r="C566" s="9" t="s">
        <v>179</v>
      </c>
      <c r="D566" s="10">
        <v>785</v>
      </c>
      <c r="E566" s="11">
        <v>44568</v>
      </c>
      <c r="F566" s="10">
        <v>785</v>
      </c>
      <c r="G566" s="12">
        <f>Tabla1[[#This Row],[Importe]]-Tabla1[[#This Row],[Pagado]]</f>
        <v>0</v>
      </c>
      <c r="H566" s="9" t="s">
        <v>10</v>
      </c>
    </row>
    <row r="567" spans="1:8" x14ac:dyDescent="0.25">
      <c r="A567" s="7">
        <v>44568</v>
      </c>
      <c r="B567" s="8" t="s">
        <v>793</v>
      </c>
      <c r="C567" s="9" t="s">
        <v>135</v>
      </c>
      <c r="D567" s="10">
        <v>1127.0999999999999</v>
      </c>
      <c r="E567" s="11">
        <v>44568</v>
      </c>
      <c r="F567" s="10">
        <v>1127.0999999999999</v>
      </c>
      <c r="G567" s="12">
        <f>Tabla1[[#This Row],[Importe]]-Tabla1[[#This Row],[Pagado]]</f>
        <v>0</v>
      </c>
      <c r="H567" s="9" t="s">
        <v>10</v>
      </c>
    </row>
    <row r="568" spans="1:8" x14ac:dyDescent="0.25">
      <c r="A568" s="7">
        <v>44568</v>
      </c>
      <c r="B568" s="8" t="s">
        <v>794</v>
      </c>
      <c r="C568" s="9" t="s">
        <v>16</v>
      </c>
      <c r="D568" s="10">
        <v>839.9</v>
      </c>
      <c r="E568" s="11">
        <v>44568</v>
      </c>
      <c r="F568" s="10">
        <v>839.9</v>
      </c>
      <c r="G568" s="12">
        <f>Tabla1[[#This Row],[Importe]]-Tabla1[[#This Row],[Pagado]]</f>
        <v>0</v>
      </c>
      <c r="H568" s="9" t="s">
        <v>10</v>
      </c>
    </row>
    <row r="569" spans="1:8" x14ac:dyDescent="0.25">
      <c r="A569" s="7">
        <v>44568</v>
      </c>
      <c r="B569" s="8" t="s">
        <v>795</v>
      </c>
      <c r="C569" s="9" t="s">
        <v>16</v>
      </c>
      <c r="D569" s="10">
        <v>447.7</v>
      </c>
      <c r="E569" s="11">
        <v>44568</v>
      </c>
      <c r="F569" s="10">
        <v>447.7</v>
      </c>
      <c r="G569" s="12">
        <f>Tabla1[[#This Row],[Importe]]-Tabla1[[#This Row],[Pagado]]</f>
        <v>0</v>
      </c>
      <c r="H569" s="9" t="s">
        <v>10</v>
      </c>
    </row>
    <row r="570" spans="1:8" x14ac:dyDescent="0.25">
      <c r="A570" s="7">
        <v>44568</v>
      </c>
      <c r="B570" s="8" t="s">
        <v>796</v>
      </c>
      <c r="C570" s="9" t="s">
        <v>151</v>
      </c>
      <c r="D570" s="10">
        <v>4024.8</v>
      </c>
      <c r="E570" s="11">
        <v>44568</v>
      </c>
      <c r="F570" s="10">
        <v>4024.8</v>
      </c>
      <c r="G570" s="12">
        <f>Tabla1[[#This Row],[Importe]]-Tabla1[[#This Row],[Pagado]]</f>
        <v>0</v>
      </c>
      <c r="H570" s="9" t="s">
        <v>10</v>
      </c>
    </row>
    <row r="571" spans="1:8" x14ac:dyDescent="0.25">
      <c r="A571" s="7">
        <v>44568</v>
      </c>
      <c r="B571" s="8" t="s">
        <v>797</v>
      </c>
      <c r="C571" s="9" t="s">
        <v>212</v>
      </c>
      <c r="D571" s="10">
        <v>83179.600000000006</v>
      </c>
      <c r="E571" s="11">
        <v>44572</v>
      </c>
      <c r="F571" s="10">
        <v>83179.600000000006</v>
      </c>
      <c r="G571" s="12">
        <f>Tabla1[[#This Row],[Importe]]-Tabla1[[#This Row],[Pagado]]</f>
        <v>0</v>
      </c>
      <c r="H571" s="9" t="s">
        <v>10</v>
      </c>
    </row>
    <row r="572" spans="1:8" x14ac:dyDescent="0.25">
      <c r="A572" s="7">
        <v>44568</v>
      </c>
      <c r="B572" s="8" t="s">
        <v>798</v>
      </c>
      <c r="C572" s="9" t="s">
        <v>16</v>
      </c>
      <c r="D572" s="10">
        <v>418.1</v>
      </c>
      <c r="E572" s="11">
        <v>44568</v>
      </c>
      <c r="F572" s="10">
        <v>418.1</v>
      </c>
      <c r="G572" s="12">
        <f>Tabla1[[#This Row],[Importe]]-Tabla1[[#This Row],[Pagado]]</f>
        <v>0</v>
      </c>
      <c r="H572" s="9" t="s">
        <v>10</v>
      </c>
    </row>
    <row r="573" spans="1:8" x14ac:dyDescent="0.25">
      <c r="A573" s="7">
        <v>44568</v>
      </c>
      <c r="B573" s="8" t="s">
        <v>799</v>
      </c>
      <c r="C573" s="9" t="s">
        <v>226</v>
      </c>
      <c r="D573" s="10">
        <v>1770</v>
      </c>
      <c r="E573" s="11">
        <v>44568</v>
      </c>
      <c r="F573" s="10">
        <v>1770</v>
      </c>
      <c r="G573" s="12">
        <f>Tabla1[[#This Row],[Importe]]-Tabla1[[#This Row],[Pagado]]</f>
        <v>0</v>
      </c>
      <c r="H573" s="9" t="s">
        <v>10</v>
      </c>
    </row>
    <row r="574" spans="1:8" x14ac:dyDescent="0.25">
      <c r="A574" s="7">
        <v>44568</v>
      </c>
      <c r="B574" s="8" t="s">
        <v>800</v>
      </c>
      <c r="C574" s="9" t="s">
        <v>45</v>
      </c>
      <c r="D574" s="10">
        <v>11181.9</v>
      </c>
      <c r="E574" s="11">
        <v>44568</v>
      </c>
      <c r="F574" s="10">
        <v>11181.9</v>
      </c>
      <c r="G574" s="12">
        <f>Tabla1[[#This Row],[Importe]]-Tabla1[[#This Row],[Pagado]]</f>
        <v>0</v>
      </c>
      <c r="H574" s="9" t="s">
        <v>10</v>
      </c>
    </row>
    <row r="575" spans="1:8" x14ac:dyDescent="0.25">
      <c r="A575" s="7">
        <v>44568</v>
      </c>
      <c r="B575" s="8" t="s">
        <v>801</v>
      </c>
      <c r="C575" s="9" t="s">
        <v>802</v>
      </c>
      <c r="D575" s="10">
        <v>6246</v>
      </c>
      <c r="E575" s="11">
        <v>44568</v>
      </c>
      <c r="F575" s="10">
        <v>6246</v>
      </c>
      <c r="G575" s="12">
        <f>Tabla1[[#This Row],[Importe]]-Tabla1[[#This Row],[Pagado]]</f>
        <v>0</v>
      </c>
      <c r="H575" s="9" t="s">
        <v>10</v>
      </c>
    </row>
    <row r="576" spans="1:8" x14ac:dyDescent="0.25">
      <c r="A576" s="7">
        <v>44568</v>
      </c>
      <c r="B576" s="8" t="s">
        <v>803</v>
      </c>
      <c r="C576" s="9" t="s">
        <v>804</v>
      </c>
      <c r="D576" s="10">
        <v>11211.7</v>
      </c>
      <c r="E576" s="11">
        <v>44568</v>
      </c>
      <c r="F576" s="10">
        <v>11211.7</v>
      </c>
      <c r="G576" s="12">
        <f>Tabla1[[#This Row],[Importe]]-Tabla1[[#This Row],[Pagado]]</f>
        <v>0</v>
      </c>
      <c r="H576" s="9" t="s">
        <v>10</v>
      </c>
    </row>
    <row r="577" spans="1:8" x14ac:dyDescent="0.25">
      <c r="A577" s="7">
        <v>44568</v>
      </c>
      <c r="B577" s="8" t="s">
        <v>805</v>
      </c>
      <c r="C577" s="9" t="s">
        <v>154</v>
      </c>
      <c r="D577" s="10">
        <v>43328</v>
      </c>
      <c r="E577" s="11">
        <v>44574</v>
      </c>
      <c r="F577" s="10">
        <v>43328</v>
      </c>
      <c r="G577" s="12">
        <f>Tabla1[[#This Row],[Importe]]-Tabla1[[#This Row],[Pagado]]</f>
        <v>0</v>
      </c>
      <c r="H577" s="9" t="s">
        <v>10</v>
      </c>
    </row>
    <row r="578" spans="1:8" x14ac:dyDescent="0.25">
      <c r="A578" s="7">
        <v>44568</v>
      </c>
      <c r="B578" s="8" t="s">
        <v>806</v>
      </c>
      <c r="C578" s="9" t="s">
        <v>520</v>
      </c>
      <c r="D578" s="10">
        <v>2055.6</v>
      </c>
      <c r="E578" s="11">
        <v>44568</v>
      </c>
      <c r="F578" s="10">
        <v>2055.6</v>
      </c>
      <c r="G578" s="12">
        <f>Tabla1[[#This Row],[Importe]]-Tabla1[[#This Row],[Pagado]]</f>
        <v>0</v>
      </c>
      <c r="H578" s="9" t="s">
        <v>10</v>
      </c>
    </row>
    <row r="579" spans="1:8" x14ac:dyDescent="0.25">
      <c r="A579" s="7">
        <v>44568</v>
      </c>
      <c r="B579" s="8" t="s">
        <v>807</v>
      </c>
      <c r="C579" s="9" t="s">
        <v>35</v>
      </c>
      <c r="D579" s="10">
        <v>2242.6999999999998</v>
      </c>
      <c r="E579" s="11">
        <v>44568</v>
      </c>
      <c r="F579" s="10">
        <v>2242.6999999999998</v>
      </c>
      <c r="G579" s="12">
        <f>Tabla1[[#This Row],[Importe]]-Tabla1[[#This Row],[Pagado]]</f>
        <v>0</v>
      </c>
      <c r="H579" s="9" t="s">
        <v>10</v>
      </c>
    </row>
    <row r="580" spans="1:8" x14ac:dyDescent="0.25">
      <c r="A580" s="7">
        <v>44568</v>
      </c>
      <c r="B580" s="8" t="s">
        <v>808</v>
      </c>
      <c r="C580" s="9" t="s">
        <v>202</v>
      </c>
      <c r="D580" s="10">
        <v>2073.8000000000002</v>
      </c>
      <c r="E580" s="11">
        <v>44568</v>
      </c>
      <c r="F580" s="10">
        <v>2073.8000000000002</v>
      </c>
      <c r="G580" s="12">
        <f>Tabla1[[#This Row],[Importe]]-Tabla1[[#This Row],[Pagado]]</f>
        <v>0</v>
      </c>
      <c r="H580" s="9" t="s">
        <v>10</v>
      </c>
    </row>
    <row r="581" spans="1:8" x14ac:dyDescent="0.25">
      <c r="A581" s="7">
        <v>44568</v>
      </c>
      <c r="B581" s="8" t="s">
        <v>809</v>
      </c>
      <c r="C581" s="9" t="s">
        <v>24</v>
      </c>
      <c r="D581" s="10">
        <v>464.8</v>
      </c>
      <c r="E581" s="11">
        <v>44568</v>
      </c>
      <c r="F581" s="10">
        <v>464.8</v>
      </c>
      <c r="G581" s="12">
        <f>Tabla1[[#This Row],[Importe]]-Tabla1[[#This Row],[Pagado]]</f>
        <v>0</v>
      </c>
      <c r="H581" s="9" t="s">
        <v>10</v>
      </c>
    </row>
    <row r="582" spans="1:8" x14ac:dyDescent="0.25">
      <c r="A582" s="7">
        <v>44568</v>
      </c>
      <c r="B582" s="8" t="s">
        <v>810</v>
      </c>
      <c r="C582" s="9" t="s">
        <v>79</v>
      </c>
      <c r="D582" s="10">
        <v>11210</v>
      </c>
      <c r="E582" s="11">
        <v>44568</v>
      </c>
      <c r="F582" s="10">
        <v>11210</v>
      </c>
      <c r="G582" s="12">
        <f>Tabla1[[#This Row],[Importe]]-Tabla1[[#This Row],[Pagado]]</f>
        <v>0</v>
      </c>
      <c r="H582" s="9" t="s">
        <v>10</v>
      </c>
    </row>
    <row r="583" spans="1:8" x14ac:dyDescent="0.25">
      <c r="A583" s="7">
        <v>44568</v>
      </c>
      <c r="B583" s="8" t="s">
        <v>811</v>
      </c>
      <c r="C583" s="9" t="s">
        <v>53</v>
      </c>
      <c r="D583" s="10">
        <v>1141.8</v>
      </c>
      <c r="E583" s="11">
        <v>44568</v>
      </c>
      <c r="F583" s="10">
        <v>1141.8</v>
      </c>
      <c r="G583" s="12">
        <f>Tabla1[[#This Row],[Importe]]-Tabla1[[#This Row],[Pagado]]</f>
        <v>0</v>
      </c>
      <c r="H583" s="9" t="s">
        <v>10</v>
      </c>
    </row>
    <row r="584" spans="1:8" x14ac:dyDescent="0.25">
      <c r="A584" s="7">
        <v>44568</v>
      </c>
      <c r="B584" s="8" t="s">
        <v>812</v>
      </c>
      <c r="C584" s="9" t="s">
        <v>79</v>
      </c>
      <c r="D584" s="10">
        <v>5250</v>
      </c>
      <c r="E584" s="11">
        <v>44568</v>
      </c>
      <c r="F584" s="10">
        <v>5250</v>
      </c>
      <c r="G584" s="12">
        <f>Tabla1[[#This Row],[Importe]]-Tabla1[[#This Row],[Pagado]]</f>
        <v>0</v>
      </c>
      <c r="H584" s="9" t="s">
        <v>10</v>
      </c>
    </row>
    <row r="585" spans="1:8" x14ac:dyDescent="0.25">
      <c r="A585" s="7">
        <v>44568</v>
      </c>
      <c r="B585" s="8" t="s">
        <v>813</v>
      </c>
      <c r="C585" s="9" t="s">
        <v>275</v>
      </c>
      <c r="D585" s="10">
        <v>25465.200000000001</v>
      </c>
      <c r="E585" s="11">
        <v>44575</v>
      </c>
      <c r="F585" s="10">
        <v>25465.200000000001</v>
      </c>
      <c r="G585" s="12">
        <f>Tabla1[[#This Row],[Importe]]-Tabla1[[#This Row],[Pagado]]</f>
        <v>0</v>
      </c>
      <c r="H585" s="9" t="s">
        <v>10</v>
      </c>
    </row>
    <row r="586" spans="1:8" x14ac:dyDescent="0.25">
      <c r="A586" s="7">
        <v>44568</v>
      </c>
      <c r="B586" s="8" t="s">
        <v>814</v>
      </c>
      <c r="C586" s="9" t="s">
        <v>815</v>
      </c>
      <c r="D586" s="10">
        <v>2311.6999999999998</v>
      </c>
      <c r="E586" s="11">
        <v>44568</v>
      </c>
      <c r="F586" s="10">
        <v>2311.6999999999998</v>
      </c>
      <c r="G586" s="12">
        <f>Tabla1[[#This Row],[Importe]]-Tabla1[[#This Row],[Pagado]]</f>
        <v>0</v>
      </c>
      <c r="H586" s="9" t="s">
        <v>10</v>
      </c>
    </row>
    <row r="587" spans="1:8" x14ac:dyDescent="0.25">
      <c r="A587" s="7">
        <v>44568</v>
      </c>
      <c r="B587" s="8" t="s">
        <v>816</v>
      </c>
      <c r="C587" s="9" t="s">
        <v>230</v>
      </c>
      <c r="D587" s="10">
        <v>6992</v>
      </c>
      <c r="E587" s="11">
        <v>44568</v>
      </c>
      <c r="F587" s="10">
        <v>6992</v>
      </c>
      <c r="G587" s="12">
        <f>Tabla1[[#This Row],[Importe]]-Tabla1[[#This Row],[Pagado]]</f>
        <v>0</v>
      </c>
      <c r="H587" s="9" t="s">
        <v>10</v>
      </c>
    </row>
    <row r="588" spans="1:8" x14ac:dyDescent="0.25">
      <c r="A588" s="7">
        <v>44568</v>
      </c>
      <c r="B588" s="8" t="s">
        <v>817</v>
      </c>
      <c r="C588" s="9" t="s">
        <v>208</v>
      </c>
      <c r="D588" s="10">
        <v>28866.6</v>
      </c>
      <c r="E588" s="11">
        <v>44582</v>
      </c>
      <c r="F588" s="10">
        <v>28866.6</v>
      </c>
      <c r="G588" s="12">
        <f>Tabla1[[#This Row],[Importe]]-Tabla1[[#This Row],[Pagado]]</f>
        <v>0</v>
      </c>
      <c r="H588" s="9" t="s">
        <v>10</v>
      </c>
    </row>
    <row r="589" spans="1:8" x14ac:dyDescent="0.25">
      <c r="A589" s="7">
        <v>44568</v>
      </c>
      <c r="B589" s="8" t="s">
        <v>818</v>
      </c>
      <c r="C589" s="9" t="s">
        <v>218</v>
      </c>
      <c r="D589" s="10">
        <v>25273.599999999999</v>
      </c>
      <c r="E589" s="11">
        <v>44574</v>
      </c>
      <c r="F589" s="10">
        <v>25273.599999999999</v>
      </c>
      <c r="G589" s="12">
        <f>Tabla1[[#This Row],[Importe]]-Tabla1[[#This Row],[Pagado]]</f>
        <v>0</v>
      </c>
      <c r="H589" s="9" t="s">
        <v>10</v>
      </c>
    </row>
    <row r="590" spans="1:8" x14ac:dyDescent="0.25">
      <c r="A590" s="7">
        <v>44568</v>
      </c>
      <c r="B590" s="8" t="s">
        <v>819</v>
      </c>
      <c r="C590" s="9" t="s">
        <v>142</v>
      </c>
      <c r="D590" s="10">
        <v>88022.6</v>
      </c>
      <c r="E590" s="11">
        <v>44589</v>
      </c>
      <c r="F590" s="10">
        <v>88022.6</v>
      </c>
      <c r="G590" s="12">
        <f>Tabla1[[#This Row],[Importe]]-Tabla1[[#This Row],[Pagado]]</f>
        <v>0</v>
      </c>
      <c r="H590" s="9" t="s">
        <v>10</v>
      </c>
    </row>
    <row r="591" spans="1:8" x14ac:dyDescent="0.25">
      <c r="A591" s="7">
        <v>44568</v>
      </c>
      <c r="B591" s="8" t="s">
        <v>820</v>
      </c>
      <c r="C591" s="9" t="s">
        <v>62</v>
      </c>
      <c r="D591" s="10">
        <v>3425.5</v>
      </c>
      <c r="E591" s="11">
        <v>44568</v>
      </c>
      <c r="F591" s="10">
        <v>3425.5</v>
      </c>
      <c r="G591" s="12">
        <f>Tabla1[[#This Row],[Importe]]-Tabla1[[#This Row],[Pagado]]</f>
        <v>0</v>
      </c>
      <c r="H591" s="9" t="s">
        <v>10</v>
      </c>
    </row>
    <row r="592" spans="1:8" x14ac:dyDescent="0.25">
      <c r="A592" s="7">
        <v>44568</v>
      </c>
      <c r="B592" s="8" t="s">
        <v>821</v>
      </c>
      <c r="C592" s="9" t="s">
        <v>206</v>
      </c>
      <c r="D592" s="10">
        <v>24858.6</v>
      </c>
      <c r="E592" s="11">
        <v>44574</v>
      </c>
      <c r="F592" s="10">
        <v>24858.6</v>
      </c>
      <c r="G592" s="12">
        <f>Tabla1[[#This Row],[Importe]]-Tabla1[[#This Row],[Pagado]]</f>
        <v>0</v>
      </c>
      <c r="H592" s="9" t="s">
        <v>10</v>
      </c>
    </row>
    <row r="593" spans="1:8" x14ac:dyDescent="0.25">
      <c r="A593" s="7">
        <v>44568</v>
      </c>
      <c r="B593" s="8" t="s">
        <v>822</v>
      </c>
      <c r="C593" s="9" t="s">
        <v>216</v>
      </c>
      <c r="D593" s="10">
        <v>1355</v>
      </c>
      <c r="E593" s="11">
        <v>44568</v>
      </c>
      <c r="F593" s="10">
        <v>1355</v>
      </c>
      <c r="G593" s="12">
        <f>Tabla1[[#This Row],[Importe]]-Tabla1[[#This Row],[Pagado]]</f>
        <v>0</v>
      </c>
      <c r="H593" s="9" t="s">
        <v>10</v>
      </c>
    </row>
    <row r="594" spans="1:8" x14ac:dyDescent="0.25">
      <c r="A594" s="7">
        <v>44568</v>
      </c>
      <c r="B594" s="8" t="s">
        <v>823</v>
      </c>
      <c r="C594" s="9" t="s">
        <v>365</v>
      </c>
      <c r="D594" s="10">
        <v>550</v>
      </c>
      <c r="E594" s="11">
        <v>44568</v>
      </c>
      <c r="F594" s="10">
        <v>550</v>
      </c>
      <c r="G594" s="12">
        <f>Tabla1[[#This Row],[Importe]]-Tabla1[[#This Row],[Pagado]]</f>
        <v>0</v>
      </c>
      <c r="H594" s="9" t="s">
        <v>10</v>
      </c>
    </row>
    <row r="595" spans="1:8" x14ac:dyDescent="0.25">
      <c r="A595" s="7">
        <v>44568</v>
      </c>
      <c r="B595" s="8" t="s">
        <v>824</v>
      </c>
      <c r="C595" s="9" t="s">
        <v>698</v>
      </c>
      <c r="D595" s="10">
        <v>5348</v>
      </c>
      <c r="E595" s="11">
        <v>44568</v>
      </c>
      <c r="F595" s="10">
        <v>5348</v>
      </c>
      <c r="G595" s="12">
        <f>Tabla1[[#This Row],[Importe]]-Tabla1[[#This Row],[Pagado]]</f>
        <v>0</v>
      </c>
      <c r="H595" s="9" t="s">
        <v>10</v>
      </c>
    </row>
    <row r="596" spans="1:8" x14ac:dyDescent="0.25">
      <c r="A596" s="7">
        <v>44568</v>
      </c>
      <c r="B596" s="8" t="s">
        <v>825</v>
      </c>
      <c r="C596" s="9" t="s">
        <v>373</v>
      </c>
      <c r="D596" s="10">
        <v>185.4</v>
      </c>
      <c r="E596" s="11">
        <v>44568</v>
      </c>
      <c r="F596" s="10">
        <v>185.4</v>
      </c>
      <c r="G596" s="12">
        <f>Tabla1[[#This Row],[Importe]]-Tabla1[[#This Row],[Pagado]]</f>
        <v>0</v>
      </c>
      <c r="H596" s="9" t="s">
        <v>10</v>
      </c>
    </row>
    <row r="597" spans="1:8" x14ac:dyDescent="0.25">
      <c r="A597" s="7">
        <v>44568</v>
      </c>
      <c r="B597" s="8" t="s">
        <v>826</v>
      </c>
      <c r="C597" s="9" t="s">
        <v>233</v>
      </c>
      <c r="D597" s="10">
        <v>4300</v>
      </c>
      <c r="E597" s="11">
        <v>44568</v>
      </c>
      <c r="F597" s="10">
        <v>4300</v>
      </c>
      <c r="G597" s="12">
        <f>Tabla1[[#This Row],[Importe]]-Tabla1[[#This Row],[Pagado]]</f>
        <v>0</v>
      </c>
      <c r="H597" s="9" t="s">
        <v>10</v>
      </c>
    </row>
    <row r="598" spans="1:8" x14ac:dyDescent="0.25">
      <c r="A598" s="7">
        <v>44568</v>
      </c>
      <c r="B598" s="8" t="s">
        <v>827</v>
      </c>
      <c r="C598" s="9" t="s">
        <v>555</v>
      </c>
      <c r="D598" s="10">
        <v>26768.799999999999</v>
      </c>
      <c r="E598" s="11">
        <v>44568</v>
      </c>
      <c r="F598" s="10">
        <v>26768.799999999999</v>
      </c>
      <c r="G598" s="12">
        <f>Tabla1[[#This Row],[Importe]]-Tabla1[[#This Row],[Pagado]]</f>
        <v>0</v>
      </c>
      <c r="H598" s="9" t="s">
        <v>10</v>
      </c>
    </row>
    <row r="599" spans="1:8" x14ac:dyDescent="0.25">
      <c r="A599" s="7">
        <v>44568</v>
      </c>
      <c r="B599" s="8" t="s">
        <v>828</v>
      </c>
      <c r="C599" s="9" t="s">
        <v>670</v>
      </c>
      <c r="D599" s="10">
        <v>3641.6</v>
      </c>
      <c r="E599" s="11">
        <v>44568</v>
      </c>
      <c r="F599" s="10">
        <v>3641.6</v>
      </c>
      <c r="G599" s="12">
        <f>Tabla1[[#This Row],[Importe]]-Tabla1[[#This Row],[Pagado]]</f>
        <v>0</v>
      </c>
      <c r="H599" s="9" t="s">
        <v>10</v>
      </c>
    </row>
    <row r="600" spans="1:8" x14ac:dyDescent="0.25">
      <c r="A600" s="7">
        <v>44568</v>
      </c>
      <c r="B600" s="8" t="s">
        <v>829</v>
      </c>
      <c r="C600" s="9" t="s">
        <v>409</v>
      </c>
      <c r="D600" s="10">
        <v>6180.6</v>
      </c>
      <c r="E600" s="11">
        <v>44583</v>
      </c>
      <c r="F600" s="10">
        <v>6180.6</v>
      </c>
      <c r="G600" s="12">
        <f>Tabla1[[#This Row],[Importe]]-Tabla1[[#This Row],[Pagado]]</f>
        <v>0</v>
      </c>
      <c r="H600" s="9" t="s">
        <v>10</v>
      </c>
    </row>
    <row r="601" spans="1:8" x14ac:dyDescent="0.25">
      <c r="A601" s="7">
        <v>44568</v>
      </c>
      <c r="B601" s="8" t="s">
        <v>830</v>
      </c>
      <c r="C601" s="9" t="s">
        <v>142</v>
      </c>
      <c r="D601" s="10">
        <v>6223.4</v>
      </c>
      <c r="E601" s="11">
        <v>44589</v>
      </c>
      <c r="F601" s="10">
        <v>6223.4</v>
      </c>
      <c r="G601" s="12">
        <f>Tabla1[[#This Row],[Importe]]-Tabla1[[#This Row],[Pagado]]</f>
        <v>0</v>
      </c>
      <c r="H601" s="9" t="s">
        <v>10</v>
      </c>
    </row>
    <row r="602" spans="1:8" x14ac:dyDescent="0.25">
      <c r="A602" s="7">
        <v>44568</v>
      </c>
      <c r="B602" s="8" t="s">
        <v>831</v>
      </c>
      <c r="C602" s="9" t="s">
        <v>31</v>
      </c>
      <c r="D602" s="10">
        <v>356.4</v>
      </c>
      <c r="E602" s="11">
        <v>44568</v>
      </c>
      <c r="F602" s="10">
        <v>356.4</v>
      </c>
      <c r="G602" s="12">
        <f>Tabla1[[#This Row],[Importe]]-Tabla1[[#This Row],[Pagado]]</f>
        <v>0</v>
      </c>
      <c r="H602" s="9" t="s">
        <v>10</v>
      </c>
    </row>
    <row r="603" spans="1:8" x14ac:dyDescent="0.25">
      <c r="A603" s="7">
        <v>44568</v>
      </c>
      <c r="B603" s="8" t="s">
        <v>832</v>
      </c>
      <c r="C603" s="9" t="s">
        <v>31</v>
      </c>
      <c r="D603" s="10">
        <v>720</v>
      </c>
      <c r="E603" s="11">
        <v>44568</v>
      </c>
      <c r="F603" s="10">
        <v>720</v>
      </c>
      <c r="G603" s="12">
        <f>Tabla1[[#This Row],[Importe]]-Tabla1[[#This Row],[Pagado]]</f>
        <v>0</v>
      </c>
      <c r="H603" s="9" t="s">
        <v>10</v>
      </c>
    </row>
    <row r="604" spans="1:8" x14ac:dyDescent="0.25">
      <c r="A604" s="7">
        <v>44568</v>
      </c>
      <c r="B604" s="8" t="s">
        <v>833</v>
      </c>
      <c r="C604" s="9" t="s">
        <v>173</v>
      </c>
      <c r="D604" s="10">
        <v>31480.3</v>
      </c>
      <c r="E604" s="11">
        <v>44569</v>
      </c>
      <c r="F604" s="10">
        <v>31480.3</v>
      </c>
      <c r="G604" s="12">
        <f>Tabla1[[#This Row],[Importe]]-Tabla1[[#This Row],[Pagado]]</f>
        <v>0</v>
      </c>
      <c r="H604" s="9" t="s">
        <v>10</v>
      </c>
    </row>
    <row r="605" spans="1:8" x14ac:dyDescent="0.25">
      <c r="A605" s="7">
        <v>44568</v>
      </c>
      <c r="B605" s="8" t="s">
        <v>834</v>
      </c>
      <c r="C605" s="9" t="s">
        <v>133</v>
      </c>
      <c r="D605" s="10">
        <v>18125</v>
      </c>
      <c r="E605" s="11">
        <v>44583</v>
      </c>
      <c r="F605" s="10">
        <v>18125</v>
      </c>
      <c r="G605" s="12">
        <f>Tabla1[[#This Row],[Importe]]-Tabla1[[#This Row],[Pagado]]</f>
        <v>0</v>
      </c>
      <c r="H605" s="9" t="s">
        <v>10</v>
      </c>
    </row>
    <row r="606" spans="1:8" x14ac:dyDescent="0.25">
      <c r="A606" s="7">
        <v>44568</v>
      </c>
      <c r="B606" s="8" t="s">
        <v>835</v>
      </c>
      <c r="C606" s="9" t="s">
        <v>592</v>
      </c>
      <c r="D606" s="10">
        <v>8671</v>
      </c>
      <c r="E606" s="11">
        <v>44569</v>
      </c>
      <c r="F606" s="10">
        <v>8671</v>
      </c>
      <c r="G606" s="12">
        <f>Tabla1[[#This Row],[Importe]]-Tabla1[[#This Row],[Pagado]]</f>
        <v>0</v>
      </c>
      <c r="H606" s="9" t="s">
        <v>10</v>
      </c>
    </row>
    <row r="607" spans="1:8" x14ac:dyDescent="0.25">
      <c r="A607" s="7">
        <v>44568</v>
      </c>
      <c r="B607" s="8" t="s">
        <v>836</v>
      </c>
      <c r="C607" s="9" t="s">
        <v>31</v>
      </c>
      <c r="D607" s="10">
        <v>5260</v>
      </c>
      <c r="E607" s="11">
        <v>44569</v>
      </c>
      <c r="F607" s="10">
        <v>5260</v>
      </c>
      <c r="G607" s="12">
        <f>Tabla1[[#This Row],[Importe]]-Tabla1[[#This Row],[Pagado]]</f>
        <v>0</v>
      </c>
      <c r="H607" s="9" t="s">
        <v>10</v>
      </c>
    </row>
    <row r="608" spans="1:8" x14ac:dyDescent="0.25">
      <c r="A608" s="7">
        <v>44568</v>
      </c>
      <c r="B608" s="8" t="s">
        <v>837</v>
      </c>
      <c r="C608" s="9" t="s">
        <v>31</v>
      </c>
      <c r="D608" s="10">
        <v>5470</v>
      </c>
      <c r="E608" s="11">
        <v>44569</v>
      </c>
      <c r="F608" s="10">
        <v>5470</v>
      </c>
      <c r="G608" s="12">
        <f>Tabla1[[#This Row],[Importe]]-Tabla1[[#This Row],[Pagado]]</f>
        <v>0</v>
      </c>
      <c r="H608" s="9" t="s">
        <v>10</v>
      </c>
    </row>
    <row r="609" spans="1:8" x14ac:dyDescent="0.25">
      <c r="A609" s="7">
        <v>44568</v>
      </c>
      <c r="B609" s="8" t="s">
        <v>838</v>
      </c>
      <c r="C609" s="9" t="s">
        <v>67</v>
      </c>
      <c r="D609" s="10">
        <v>9600.4</v>
      </c>
      <c r="E609" s="11">
        <v>44568</v>
      </c>
      <c r="F609" s="10">
        <v>9600.4</v>
      </c>
      <c r="G609" s="12">
        <f>Tabla1[[#This Row],[Importe]]-Tabla1[[#This Row],[Pagado]]</f>
        <v>0</v>
      </c>
      <c r="H609" s="9" t="s">
        <v>10</v>
      </c>
    </row>
    <row r="610" spans="1:8" x14ac:dyDescent="0.25">
      <c r="A610" s="7">
        <v>44568</v>
      </c>
      <c r="B610" s="8" t="s">
        <v>839</v>
      </c>
      <c r="C610" s="9" t="s">
        <v>840</v>
      </c>
      <c r="D610" s="10">
        <v>4518</v>
      </c>
      <c r="E610" s="11">
        <v>44568</v>
      </c>
      <c r="F610" s="10">
        <v>4518</v>
      </c>
      <c r="G610" s="12">
        <f>Tabla1[[#This Row],[Importe]]-Tabla1[[#This Row],[Pagado]]</f>
        <v>0</v>
      </c>
      <c r="H610" s="9" t="s">
        <v>10</v>
      </c>
    </row>
    <row r="611" spans="1:8" x14ac:dyDescent="0.25">
      <c r="A611" s="7">
        <v>44568</v>
      </c>
      <c r="B611" s="8" t="s">
        <v>841</v>
      </c>
      <c r="C611" s="9" t="s">
        <v>51</v>
      </c>
      <c r="D611" s="10">
        <v>4742</v>
      </c>
      <c r="E611" s="11">
        <v>44568</v>
      </c>
      <c r="F611" s="10">
        <v>4742</v>
      </c>
      <c r="G611" s="12">
        <f>Tabla1[[#This Row],[Importe]]-Tabla1[[#This Row],[Pagado]]</f>
        <v>0</v>
      </c>
      <c r="H611" s="9" t="s">
        <v>10</v>
      </c>
    </row>
    <row r="612" spans="1:8" x14ac:dyDescent="0.25">
      <c r="A612" s="7">
        <v>44568</v>
      </c>
      <c r="B612" s="8" t="s">
        <v>842</v>
      </c>
      <c r="C612" s="9" t="s">
        <v>843</v>
      </c>
      <c r="D612" s="10">
        <v>28150.5</v>
      </c>
      <c r="E612" s="11">
        <v>44568</v>
      </c>
      <c r="F612" s="10">
        <v>28150.5</v>
      </c>
      <c r="G612" s="12">
        <f>Tabla1[[#This Row],[Importe]]-Tabla1[[#This Row],[Pagado]]</f>
        <v>0</v>
      </c>
      <c r="H612" s="9" t="s">
        <v>10</v>
      </c>
    </row>
    <row r="613" spans="1:8" x14ac:dyDescent="0.25">
      <c r="A613" s="7">
        <v>44568</v>
      </c>
      <c r="B613" s="8" t="s">
        <v>844</v>
      </c>
      <c r="C613" s="9" t="s">
        <v>845</v>
      </c>
      <c r="D613" s="10">
        <v>1697</v>
      </c>
      <c r="E613" s="11">
        <v>44568</v>
      </c>
      <c r="F613" s="10">
        <v>1697</v>
      </c>
      <c r="G613" s="12">
        <f>Tabla1[[#This Row],[Importe]]-Tabla1[[#This Row],[Pagado]]</f>
        <v>0</v>
      </c>
      <c r="H613" s="9" t="s">
        <v>10</v>
      </c>
    </row>
    <row r="614" spans="1:8" x14ac:dyDescent="0.25">
      <c r="A614" s="7">
        <v>44568</v>
      </c>
      <c r="B614" s="8" t="s">
        <v>846</v>
      </c>
      <c r="C614" s="9" t="s">
        <v>58</v>
      </c>
      <c r="D614" s="10">
        <v>5832.5</v>
      </c>
      <c r="E614" s="11">
        <v>44568</v>
      </c>
      <c r="F614" s="10">
        <v>5832.5</v>
      </c>
      <c r="G614" s="12">
        <f>Tabla1[[#This Row],[Importe]]-Tabla1[[#This Row],[Pagado]]</f>
        <v>0</v>
      </c>
      <c r="H614" s="9" t="s">
        <v>10</v>
      </c>
    </row>
    <row r="615" spans="1:8" x14ac:dyDescent="0.25">
      <c r="A615" s="7">
        <v>44568</v>
      </c>
      <c r="B615" s="8" t="s">
        <v>847</v>
      </c>
      <c r="C615" s="9" t="s">
        <v>368</v>
      </c>
      <c r="D615" s="10">
        <v>2041.1</v>
      </c>
      <c r="E615" s="11">
        <v>44568</v>
      </c>
      <c r="F615" s="10">
        <v>2041.1</v>
      </c>
      <c r="G615" s="12">
        <f>Tabla1[[#This Row],[Importe]]-Tabla1[[#This Row],[Pagado]]</f>
        <v>0</v>
      </c>
      <c r="H615" s="9" t="s">
        <v>10</v>
      </c>
    </row>
    <row r="616" spans="1:8" x14ac:dyDescent="0.25">
      <c r="A616" s="7">
        <v>44568</v>
      </c>
      <c r="B616" s="8" t="s">
        <v>848</v>
      </c>
      <c r="C616" s="9" t="s">
        <v>849</v>
      </c>
      <c r="D616" s="10">
        <v>4459.2</v>
      </c>
      <c r="E616" s="11">
        <v>44568</v>
      </c>
      <c r="F616" s="10">
        <v>4459.2</v>
      </c>
      <c r="G616" s="12">
        <f>Tabla1[[#This Row],[Importe]]-Tabla1[[#This Row],[Pagado]]</f>
        <v>0</v>
      </c>
      <c r="H616" s="9" t="s">
        <v>10</v>
      </c>
    </row>
    <row r="617" spans="1:8" x14ac:dyDescent="0.25">
      <c r="A617" s="7">
        <v>44568</v>
      </c>
      <c r="B617" s="8" t="s">
        <v>850</v>
      </c>
      <c r="C617" s="9" t="s">
        <v>67</v>
      </c>
      <c r="D617" s="10">
        <v>425</v>
      </c>
      <c r="E617" s="11">
        <v>44568</v>
      </c>
      <c r="F617" s="10">
        <v>425</v>
      </c>
      <c r="G617" s="12">
        <f>Tabla1[[#This Row],[Importe]]-Tabla1[[#This Row],[Pagado]]</f>
        <v>0</v>
      </c>
      <c r="H617" s="9" t="s">
        <v>10</v>
      </c>
    </row>
    <row r="618" spans="1:8" x14ac:dyDescent="0.25">
      <c r="A618" s="7">
        <v>44568</v>
      </c>
      <c r="B618" s="8" t="s">
        <v>851</v>
      </c>
      <c r="C618" s="9" t="s">
        <v>191</v>
      </c>
      <c r="D618" s="10">
        <v>218.6</v>
      </c>
      <c r="E618" s="11">
        <v>44568</v>
      </c>
      <c r="F618" s="10">
        <v>218.6</v>
      </c>
      <c r="G618" s="12">
        <f>Tabla1[[#This Row],[Importe]]-Tabla1[[#This Row],[Pagado]]</f>
        <v>0</v>
      </c>
      <c r="H618" s="9" t="s">
        <v>10</v>
      </c>
    </row>
    <row r="619" spans="1:8" x14ac:dyDescent="0.25">
      <c r="A619" s="7">
        <v>44568</v>
      </c>
      <c r="B619" s="8" t="s">
        <v>852</v>
      </c>
      <c r="C619" s="9" t="s">
        <v>31</v>
      </c>
      <c r="D619" s="10">
        <v>6600</v>
      </c>
      <c r="E619" s="11">
        <v>44568</v>
      </c>
      <c r="F619" s="10">
        <v>6600</v>
      </c>
      <c r="G619" s="12">
        <f>Tabla1[[#This Row],[Importe]]-Tabla1[[#This Row],[Pagado]]</f>
        <v>0</v>
      </c>
      <c r="H619" s="9" t="s">
        <v>10</v>
      </c>
    </row>
    <row r="620" spans="1:8" x14ac:dyDescent="0.25">
      <c r="A620" s="7">
        <v>44568</v>
      </c>
      <c r="B620" s="8" t="s">
        <v>853</v>
      </c>
      <c r="C620" s="9" t="s">
        <v>31</v>
      </c>
      <c r="D620" s="10">
        <v>357</v>
      </c>
      <c r="E620" s="11">
        <v>44568</v>
      </c>
      <c r="F620" s="10">
        <v>357</v>
      </c>
      <c r="G620" s="12">
        <f>Tabla1[[#This Row],[Importe]]-Tabla1[[#This Row],[Pagado]]</f>
        <v>0</v>
      </c>
      <c r="H620" s="9" t="s">
        <v>10</v>
      </c>
    </row>
    <row r="621" spans="1:8" x14ac:dyDescent="0.25">
      <c r="A621" s="7">
        <v>44568</v>
      </c>
      <c r="B621" s="8" t="s">
        <v>854</v>
      </c>
      <c r="C621" s="9" t="s">
        <v>31</v>
      </c>
      <c r="D621" s="10">
        <v>1000</v>
      </c>
      <c r="E621" s="11">
        <v>44568</v>
      </c>
      <c r="F621" s="10">
        <v>1000</v>
      </c>
      <c r="G621" s="12">
        <f>Tabla1[[#This Row],[Importe]]-Tabla1[[#This Row],[Pagado]]</f>
        <v>0</v>
      </c>
      <c r="H621" s="9" t="s">
        <v>10</v>
      </c>
    </row>
    <row r="622" spans="1:8" x14ac:dyDescent="0.25">
      <c r="A622" s="7">
        <v>44568</v>
      </c>
      <c r="B622" s="8" t="s">
        <v>855</v>
      </c>
      <c r="C622" s="9" t="s">
        <v>149</v>
      </c>
      <c r="D622" s="10">
        <v>1406.4</v>
      </c>
      <c r="E622" s="11">
        <v>44568</v>
      </c>
      <c r="F622" s="10">
        <v>1406.4</v>
      </c>
      <c r="G622" s="12">
        <f>Tabla1[[#This Row],[Importe]]-Tabla1[[#This Row],[Pagado]]</f>
        <v>0</v>
      </c>
      <c r="H622" s="9" t="s">
        <v>10</v>
      </c>
    </row>
    <row r="623" spans="1:8" x14ac:dyDescent="0.25">
      <c r="A623" s="7">
        <v>44568</v>
      </c>
      <c r="B623" s="8" t="s">
        <v>856</v>
      </c>
      <c r="C623" s="9" t="s">
        <v>857</v>
      </c>
      <c r="D623" s="10">
        <v>1481.1</v>
      </c>
      <c r="E623" s="11">
        <v>44568</v>
      </c>
      <c r="F623" s="10">
        <v>1481.1</v>
      </c>
      <c r="G623" s="12">
        <f>Tabla1[[#This Row],[Importe]]-Tabla1[[#This Row],[Pagado]]</f>
        <v>0</v>
      </c>
      <c r="H623" s="9" t="s">
        <v>10</v>
      </c>
    </row>
    <row r="624" spans="1:8" x14ac:dyDescent="0.25">
      <c r="A624" s="7">
        <v>44568</v>
      </c>
      <c r="B624" s="8" t="s">
        <v>858</v>
      </c>
      <c r="C624" s="9" t="s">
        <v>859</v>
      </c>
      <c r="D624" s="10">
        <v>5464.8</v>
      </c>
      <c r="E624" s="11">
        <v>44569</v>
      </c>
      <c r="F624" s="10">
        <v>5464.8</v>
      </c>
      <c r="G624" s="12">
        <f>Tabla1[[#This Row],[Importe]]-Tabla1[[#This Row],[Pagado]]</f>
        <v>0</v>
      </c>
      <c r="H624" s="9" t="s">
        <v>10</v>
      </c>
    </row>
    <row r="625" spans="1:8" x14ac:dyDescent="0.25">
      <c r="A625" s="7">
        <v>44568</v>
      </c>
      <c r="B625" s="8" t="s">
        <v>860</v>
      </c>
      <c r="C625" s="9" t="s">
        <v>9</v>
      </c>
      <c r="D625" s="10">
        <v>1987.2</v>
      </c>
      <c r="E625" s="11">
        <v>44568</v>
      </c>
      <c r="F625" s="10">
        <v>1987.2</v>
      </c>
      <c r="G625" s="12">
        <f>Tabla1[[#This Row],[Importe]]-Tabla1[[#This Row],[Pagado]]</f>
        <v>0</v>
      </c>
      <c r="H625" s="9" t="s">
        <v>10</v>
      </c>
    </row>
    <row r="626" spans="1:8" x14ac:dyDescent="0.25">
      <c r="A626" s="7">
        <v>44568</v>
      </c>
      <c r="B626" s="8" t="s">
        <v>861</v>
      </c>
      <c r="C626" s="9" t="s">
        <v>269</v>
      </c>
      <c r="D626" s="10">
        <v>4108.6000000000004</v>
      </c>
      <c r="E626" s="11">
        <v>44568</v>
      </c>
      <c r="F626" s="10">
        <v>4108.6000000000004</v>
      </c>
      <c r="G626" s="12">
        <f>Tabla1[[#This Row],[Importe]]-Tabla1[[#This Row],[Pagado]]</f>
        <v>0</v>
      </c>
      <c r="H626" s="9" t="s">
        <v>10</v>
      </c>
    </row>
    <row r="627" spans="1:8" x14ac:dyDescent="0.25">
      <c r="A627" s="7">
        <v>44568</v>
      </c>
      <c r="B627" s="8" t="s">
        <v>862</v>
      </c>
      <c r="C627" s="9" t="s">
        <v>196</v>
      </c>
      <c r="D627" s="10">
        <v>19125.400000000001</v>
      </c>
      <c r="E627" s="11">
        <v>44575</v>
      </c>
      <c r="F627" s="10">
        <v>19125.400000000001</v>
      </c>
      <c r="G627" s="12">
        <f>Tabla1[[#This Row],[Importe]]-Tabla1[[#This Row],[Pagado]]</f>
        <v>0</v>
      </c>
      <c r="H627" s="9" t="s">
        <v>10</v>
      </c>
    </row>
    <row r="628" spans="1:8" x14ac:dyDescent="0.25">
      <c r="A628" s="7">
        <v>44568</v>
      </c>
      <c r="B628" s="8" t="s">
        <v>863</v>
      </c>
      <c r="C628" s="9" t="s">
        <v>196</v>
      </c>
      <c r="D628" s="10">
        <v>1916.6</v>
      </c>
      <c r="E628" s="11">
        <v>44575</v>
      </c>
      <c r="F628" s="10">
        <v>1916.6</v>
      </c>
      <c r="G628" s="12">
        <f>Tabla1[[#This Row],[Importe]]-Tabla1[[#This Row],[Pagado]]</f>
        <v>0</v>
      </c>
      <c r="H628" s="9" t="s">
        <v>10</v>
      </c>
    </row>
    <row r="629" spans="1:8" x14ac:dyDescent="0.25">
      <c r="A629" s="7">
        <v>44568</v>
      </c>
      <c r="B629" s="8" t="s">
        <v>864</v>
      </c>
      <c r="C629" s="9" t="s">
        <v>282</v>
      </c>
      <c r="D629" s="10">
        <v>4140</v>
      </c>
      <c r="E629" s="11">
        <v>44569</v>
      </c>
      <c r="F629" s="10">
        <v>4140</v>
      </c>
      <c r="G629" s="12">
        <f>Tabla1[[#This Row],[Importe]]-Tabla1[[#This Row],[Pagado]]</f>
        <v>0</v>
      </c>
      <c r="H629" s="9" t="s">
        <v>10</v>
      </c>
    </row>
    <row r="630" spans="1:8" x14ac:dyDescent="0.25">
      <c r="A630" s="7">
        <v>44568</v>
      </c>
      <c r="B630" s="8" t="s">
        <v>865</v>
      </c>
      <c r="C630" s="9" t="s">
        <v>284</v>
      </c>
      <c r="D630" s="10">
        <v>9105</v>
      </c>
      <c r="E630" s="11">
        <v>44569</v>
      </c>
      <c r="F630" s="10">
        <v>9105</v>
      </c>
      <c r="G630" s="12">
        <f>Tabla1[[#This Row],[Importe]]-Tabla1[[#This Row],[Pagado]]</f>
        <v>0</v>
      </c>
      <c r="H630" s="9" t="s">
        <v>10</v>
      </c>
    </row>
    <row r="631" spans="1:8" x14ac:dyDescent="0.25">
      <c r="A631" s="7">
        <v>44568</v>
      </c>
      <c r="B631" s="8" t="s">
        <v>866</v>
      </c>
      <c r="C631" s="9" t="s">
        <v>280</v>
      </c>
      <c r="D631" s="10">
        <v>1345</v>
      </c>
      <c r="E631" s="11">
        <v>44569</v>
      </c>
      <c r="F631" s="10">
        <v>1345</v>
      </c>
      <c r="G631" s="12">
        <f>Tabla1[[#This Row],[Importe]]-Tabla1[[#This Row],[Pagado]]</f>
        <v>0</v>
      </c>
      <c r="H631" s="9" t="s">
        <v>10</v>
      </c>
    </row>
    <row r="632" spans="1:8" x14ac:dyDescent="0.25">
      <c r="A632" s="7">
        <v>44568</v>
      </c>
      <c r="B632" s="8" t="s">
        <v>867</v>
      </c>
      <c r="C632" s="9" t="s">
        <v>69</v>
      </c>
      <c r="D632" s="10">
        <v>1720.9</v>
      </c>
      <c r="E632" s="11">
        <v>44568</v>
      </c>
      <c r="F632" s="10">
        <v>1720.9</v>
      </c>
      <c r="G632" s="12">
        <f>Tabla1[[#This Row],[Importe]]-Tabla1[[#This Row],[Pagado]]</f>
        <v>0</v>
      </c>
      <c r="H632" s="9" t="s">
        <v>10</v>
      </c>
    </row>
    <row r="633" spans="1:8" x14ac:dyDescent="0.25">
      <c r="A633" s="7">
        <v>44568</v>
      </c>
      <c r="B633" s="8" t="s">
        <v>868</v>
      </c>
      <c r="C633" s="9" t="s">
        <v>31</v>
      </c>
      <c r="D633" s="10">
        <v>139.4</v>
      </c>
      <c r="E633" s="11">
        <v>44569</v>
      </c>
      <c r="F633" s="10">
        <v>139.4</v>
      </c>
      <c r="G633" s="12">
        <f>Tabla1[[#This Row],[Importe]]-Tabla1[[#This Row],[Pagado]]</f>
        <v>0</v>
      </c>
      <c r="H633" s="9" t="s">
        <v>10</v>
      </c>
    </row>
    <row r="634" spans="1:8" x14ac:dyDescent="0.25">
      <c r="A634" s="7">
        <v>44568</v>
      </c>
      <c r="B634" s="8" t="s">
        <v>869</v>
      </c>
      <c r="C634" s="9" t="s">
        <v>870</v>
      </c>
      <c r="D634" s="10">
        <v>18317.2</v>
      </c>
      <c r="E634" s="11">
        <v>44569</v>
      </c>
      <c r="F634" s="10">
        <v>18317.2</v>
      </c>
      <c r="G634" s="12">
        <f>Tabla1[[#This Row],[Importe]]-Tabla1[[#This Row],[Pagado]]</f>
        <v>0</v>
      </c>
      <c r="H634" s="9" t="s">
        <v>10</v>
      </c>
    </row>
    <row r="635" spans="1:8" x14ac:dyDescent="0.25">
      <c r="A635" s="7">
        <v>44568</v>
      </c>
      <c r="B635" s="8" t="s">
        <v>871</v>
      </c>
      <c r="C635" s="9" t="s">
        <v>872</v>
      </c>
      <c r="D635" s="10">
        <v>2931.84</v>
      </c>
      <c r="E635" s="11">
        <v>44568</v>
      </c>
      <c r="F635" s="10">
        <v>2931.84</v>
      </c>
      <c r="G635" s="12">
        <f>Tabla1[[#This Row],[Importe]]-Tabla1[[#This Row],[Pagado]]</f>
        <v>0</v>
      </c>
      <c r="H635" s="9" t="s">
        <v>10</v>
      </c>
    </row>
    <row r="636" spans="1:8" x14ac:dyDescent="0.25">
      <c r="A636" s="7">
        <v>44568</v>
      </c>
      <c r="B636" s="8" t="s">
        <v>873</v>
      </c>
      <c r="C636" s="9" t="s">
        <v>31</v>
      </c>
      <c r="D636" s="10">
        <v>877.2</v>
      </c>
      <c r="E636" s="11">
        <v>44568</v>
      </c>
      <c r="F636" s="10">
        <v>877.2</v>
      </c>
      <c r="G636" s="12">
        <f>Tabla1[[#This Row],[Importe]]-Tabla1[[#This Row],[Pagado]]</f>
        <v>0</v>
      </c>
      <c r="H636" s="9" t="s">
        <v>10</v>
      </c>
    </row>
    <row r="637" spans="1:8" x14ac:dyDescent="0.25">
      <c r="A637" s="7">
        <v>44568</v>
      </c>
      <c r="B637" s="8" t="s">
        <v>874</v>
      </c>
      <c r="C637" s="9" t="s">
        <v>875</v>
      </c>
      <c r="D637" s="10">
        <v>32941</v>
      </c>
      <c r="E637" s="11">
        <v>44569</v>
      </c>
      <c r="F637" s="10">
        <v>32941</v>
      </c>
      <c r="G637" s="12">
        <f>Tabla1[[#This Row],[Importe]]-Tabla1[[#This Row],[Pagado]]</f>
        <v>0</v>
      </c>
      <c r="H637" s="9" t="s">
        <v>10</v>
      </c>
    </row>
    <row r="638" spans="1:8" x14ac:dyDescent="0.25">
      <c r="A638" s="7">
        <v>44568</v>
      </c>
      <c r="B638" s="8" t="s">
        <v>876</v>
      </c>
      <c r="C638" s="9" t="s">
        <v>31</v>
      </c>
      <c r="D638" s="10">
        <v>1147.5</v>
      </c>
      <c r="E638" s="11">
        <v>44568</v>
      </c>
      <c r="F638" s="10">
        <v>1147.5</v>
      </c>
      <c r="G638" s="12">
        <f>Tabla1[[#This Row],[Importe]]-Tabla1[[#This Row],[Pagado]]</f>
        <v>0</v>
      </c>
      <c r="H638" s="9" t="s">
        <v>10</v>
      </c>
    </row>
    <row r="639" spans="1:8" x14ac:dyDescent="0.25">
      <c r="A639" s="7">
        <v>44568</v>
      </c>
      <c r="B639" s="8" t="s">
        <v>877</v>
      </c>
      <c r="C639" s="9" t="s">
        <v>878</v>
      </c>
      <c r="D639" s="10">
        <v>3278.1</v>
      </c>
      <c r="E639" s="11">
        <v>44568</v>
      </c>
      <c r="F639" s="10">
        <v>3278.1</v>
      </c>
      <c r="G639" s="12">
        <f>Tabla1[[#This Row],[Importe]]-Tabla1[[#This Row],[Pagado]]</f>
        <v>0</v>
      </c>
      <c r="H639" s="9" t="s">
        <v>10</v>
      </c>
    </row>
    <row r="640" spans="1:8" x14ac:dyDescent="0.25">
      <c r="A640" s="7">
        <v>44568</v>
      </c>
      <c r="B640" s="8" t="s">
        <v>879</v>
      </c>
      <c r="C640" s="9" t="s">
        <v>31</v>
      </c>
      <c r="D640" s="10">
        <v>1990.1</v>
      </c>
      <c r="E640" s="11">
        <v>44568</v>
      </c>
      <c r="F640" s="10">
        <v>1990.1</v>
      </c>
      <c r="G640" s="12">
        <f>Tabla1[[#This Row],[Importe]]-Tabla1[[#This Row],[Pagado]]</f>
        <v>0</v>
      </c>
      <c r="H640" s="9" t="s">
        <v>10</v>
      </c>
    </row>
    <row r="641" spans="1:8" ht="30" x14ac:dyDescent="0.25">
      <c r="A641" s="7">
        <v>44568</v>
      </c>
      <c r="B641" s="8" t="s">
        <v>880</v>
      </c>
      <c r="C641" s="9" t="s">
        <v>275</v>
      </c>
      <c r="D641" s="10">
        <v>114392.96000000001</v>
      </c>
      <c r="E641" s="11" t="s">
        <v>881</v>
      </c>
      <c r="F641" s="10">
        <f>44460.57+69932.39</f>
        <v>114392.95999999999</v>
      </c>
      <c r="G641" s="12">
        <f>Tabla1[[#This Row],[Importe]]-Tabla1[[#This Row],[Pagado]]</f>
        <v>0</v>
      </c>
      <c r="H641" s="9" t="s">
        <v>10</v>
      </c>
    </row>
    <row r="642" spans="1:8" x14ac:dyDescent="0.25">
      <c r="A642" s="7">
        <v>44568</v>
      </c>
      <c r="B642" s="8" t="s">
        <v>882</v>
      </c>
      <c r="C642" s="9" t="s">
        <v>196</v>
      </c>
      <c r="D642" s="10">
        <v>33608.75</v>
      </c>
      <c r="E642" s="11">
        <v>44575</v>
      </c>
      <c r="F642" s="10">
        <v>33608.75</v>
      </c>
      <c r="G642" s="12">
        <f>Tabla1[[#This Row],[Importe]]-Tabla1[[#This Row],[Pagado]]</f>
        <v>0</v>
      </c>
      <c r="H642" s="9" t="s">
        <v>10</v>
      </c>
    </row>
    <row r="643" spans="1:8" x14ac:dyDescent="0.25">
      <c r="A643" s="7">
        <v>44568</v>
      </c>
      <c r="B643" s="8" t="s">
        <v>883</v>
      </c>
      <c r="C643" s="9" t="s">
        <v>196</v>
      </c>
      <c r="D643" s="10">
        <v>36639.949999999997</v>
      </c>
      <c r="E643" s="11">
        <v>44575</v>
      </c>
      <c r="F643" s="10">
        <v>36639.949999999997</v>
      </c>
      <c r="G643" s="12">
        <f>Tabla1[[#This Row],[Importe]]-Tabla1[[#This Row],[Pagado]]</f>
        <v>0</v>
      </c>
      <c r="H643" s="9" t="s">
        <v>10</v>
      </c>
    </row>
    <row r="644" spans="1:8" x14ac:dyDescent="0.25">
      <c r="A644" s="7">
        <v>44568</v>
      </c>
      <c r="B644" s="8" t="s">
        <v>884</v>
      </c>
      <c r="C644" s="9" t="s">
        <v>31</v>
      </c>
      <c r="D644" s="10">
        <v>19.2</v>
      </c>
      <c r="E644" s="11">
        <v>44568</v>
      </c>
      <c r="F644" s="10">
        <v>19.2</v>
      </c>
      <c r="G644" s="12">
        <f>Tabla1[[#This Row],[Importe]]-Tabla1[[#This Row],[Pagado]]</f>
        <v>0</v>
      </c>
      <c r="H644" s="9" t="s">
        <v>10</v>
      </c>
    </row>
    <row r="645" spans="1:8" x14ac:dyDescent="0.25">
      <c r="A645" s="7">
        <v>44568</v>
      </c>
      <c r="B645" s="8" t="s">
        <v>885</v>
      </c>
      <c r="C645" s="9" t="s">
        <v>91</v>
      </c>
      <c r="D645" s="10">
        <v>7480</v>
      </c>
      <c r="E645" s="11">
        <v>44571</v>
      </c>
      <c r="F645" s="10">
        <v>7480</v>
      </c>
      <c r="G645" s="12">
        <f>Tabla1[[#This Row],[Importe]]-Tabla1[[#This Row],[Pagado]]</f>
        <v>0</v>
      </c>
      <c r="H645" s="9" t="s">
        <v>10</v>
      </c>
    </row>
    <row r="646" spans="1:8" x14ac:dyDescent="0.25">
      <c r="A646" s="7">
        <v>44569</v>
      </c>
      <c r="B646" s="8" t="s">
        <v>886</v>
      </c>
      <c r="C646" s="9" t="s">
        <v>887</v>
      </c>
      <c r="D646" s="10">
        <v>16967.5</v>
      </c>
      <c r="E646" s="11">
        <v>44572</v>
      </c>
      <c r="F646" s="10">
        <v>16967.5</v>
      </c>
      <c r="G646" s="12">
        <f>Tabla1[[#This Row],[Importe]]-Tabla1[[#This Row],[Pagado]]</f>
        <v>0</v>
      </c>
      <c r="H646" s="9" t="s">
        <v>10</v>
      </c>
    </row>
    <row r="647" spans="1:8" x14ac:dyDescent="0.25">
      <c r="A647" s="7">
        <v>44569</v>
      </c>
      <c r="B647" s="8" t="s">
        <v>888</v>
      </c>
      <c r="C647" s="9" t="s">
        <v>196</v>
      </c>
      <c r="D647" s="10">
        <v>11449.6</v>
      </c>
      <c r="E647" s="11">
        <v>44575</v>
      </c>
      <c r="F647" s="10">
        <v>11449.6</v>
      </c>
      <c r="G647" s="12">
        <f>Tabla1[[#This Row],[Importe]]-Tabla1[[#This Row],[Pagado]]</f>
        <v>0</v>
      </c>
      <c r="H647" s="9" t="s">
        <v>10</v>
      </c>
    </row>
    <row r="648" spans="1:8" ht="30" x14ac:dyDescent="0.25">
      <c r="A648" s="7">
        <v>44569</v>
      </c>
      <c r="B648" s="8" t="s">
        <v>889</v>
      </c>
      <c r="C648" s="9" t="s">
        <v>475</v>
      </c>
      <c r="D648" s="10">
        <v>57391.9</v>
      </c>
      <c r="E648" s="11" t="s">
        <v>890</v>
      </c>
      <c r="F648" s="10">
        <f>38100+19291.9</f>
        <v>57391.9</v>
      </c>
      <c r="G648" s="12">
        <f>Tabla1[[#This Row],[Importe]]-Tabla1[[#This Row],[Pagado]]</f>
        <v>0</v>
      </c>
      <c r="H648" s="9" t="s">
        <v>10</v>
      </c>
    </row>
    <row r="649" spans="1:8" x14ac:dyDescent="0.25">
      <c r="A649" s="7">
        <v>44569</v>
      </c>
      <c r="B649" s="8" t="s">
        <v>891</v>
      </c>
      <c r="C649" s="9" t="s">
        <v>12</v>
      </c>
      <c r="D649" s="10">
        <v>25830.65</v>
      </c>
      <c r="E649" s="11">
        <v>44569</v>
      </c>
      <c r="F649" s="10">
        <v>25830.65</v>
      </c>
      <c r="G649" s="12">
        <f>Tabla1[[#This Row],[Importe]]-Tabla1[[#This Row],[Pagado]]</f>
        <v>0</v>
      </c>
      <c r="H649" s="9" t="s">
        <v>10</v>
      </c>
    </row>
    <row r="650" spans="1:8" x14ac:dyDescent="0.25">
      <c r="A650" s="7">
        <v>44569</v>
      </c>
      <c r="B650" s="8" t="s">
        <v>892</v>
      </c>
      <c r="C650" s="9" t="s">
        <v>371</v>
      </c>
      <c r="D650" s="10">
        <v>12124</v>
      </c>
      <c r="E650" s="11">
        <v>44569</v>
      </c>
      <c r="F650" s="10">
        <v>12124</v>
      </c>
      <c r="G650" s="12">
        <f>Tabla1[[#This Row],[Importe]]-Tabla1[[#This Row],[Pagado]]</f>
        <v>0</v>
      </c>
      <c r="H650" s="9" t="s">
        <v>10</v>
      </c>
    </row>
    <row r="651" spans="1:8" x14ac:dyDescent="0.25">
      <c r="A651" s="7">
        <v>44569</v>
      </c>
      <c r="B651" s="8" t="s">
        <v>893</v>
      </c>
      <c r="C651" s="9" t="s">
        <v>481</v>
      </c>
      <c r="D651" s="10">
        <v>563.29999999999995</v>
      </c>
      <c r="E651" s="11">
        <v>44569</v>
      </c>
      <c r="F651" s="10">
        <v>563.29999999999995</v>
      </c>
      <c r="G651" s="12">
        <f>Tabla1[[#This Row],[Importe]]-Tabla1[[#This Row],[Pagado]]</f>
        <v>0</v>
      </c>
      <c r="H651" s="9" t="s">
        <v>10</v>
      </c>
    </row>
    <row r="652" spans="1:8" x14ac:dyDescent="0.25">
      <c r="A652" s="7">
        <v>44569</v>
      </c>
      <c r="B652" s="8" t="s">
        <v>894</v>
      </c>
      <c r="C652" s="9" t="s">
        <v>9</v>
      </c>
      <c r="D652" s="10">
        <v>7430.6</v>
      </c>
      <c r="E652" s="11">
        <v>44569</v>
      </c>
      <c r="F652" s="10">
        <v>7430.6</v>
      </c>
      <c r="G652" s="12">
        <f>Tabla1[[#This Row],[Importe]]-Tabla1[[#This Row],[Pagado]]</f>
        <v>0</v>
      </c>
      <c r="H652" s="9" t="s">
        <v>10</v>
      </c>
    </row>
    <row r="653" spans="1:8" x14ac:dyDescent="0.25">
      <c r="A653" s="7">
        <v>44569</v>
      </c>
      <c r="B653" s="8" t="s">
        <v>895</v>
      </c>
      <c r="C653" s="9" t="s">
        <v>60</v>
      </c>
      <c r="D653" s="10">
        <v>3687.9</v>
      </c>
      <c r="E653" s="11">
        <v>44573</v>
      </c>
      <c r="F653" s="10">
        <v>3687.9</v>
      </c>
      <c r="G653" s="12">
        <f>Tabla1[[#This Row],[Importe]]-Tabla1[[#This Row],[Pagado]]</f>
        <v>0</v>
      </c>
      <c r="H653" s="9" t="s">
        <v>10</v>
      </c>
    </row>
    <row r="654" spans="1:8" x14ac:dyDescent="0.25">
      <c r="A654" s="7">
        <v>44569</v>
      </c>
      <c r="B654" s="8" t="s">
        <v>896</v>
      </c>
      <c r="C654" s="9" t="s">
        <v>198</v>
      </c>
      <c r="D654" s="10">
        <v>3679</v>
      </c>
      <c r="E654" s="11">
        <v>44569</v>
      </c>
      <c r="F654" s="10">
        <v>3679</v>
      </c>
      <c r="G654" s="12">
        <f>Tabla1[[#This Row],[Importe]]-Tabla1[[#This Row],[Pagado]]</f>
        <v>0</v>
      </c>
      <c r="H654" s="9" t="s">
        <v>10</v>
      </c>
    </row>
    <row r="655" spans="1:8" x14ac:dyDescent="0.25">
      <c r="A655" s="7">
        <v>44569</v>
      </c>
      <c r="B655" s="8" t="s">
        <v>897</v>
      </c>
      <c r="C655" s="9" t="s">
        <v>99</v>
      </c>
      <c r="D655" s="10">
        <v>4048</v>
      </c>
      <c r="E655" s="11">
        <v>44571</v>
      </c>
      <c r="F655" s="10">
        <v>4048</v>
      </c>
      <c r="G655" s="12">
        <f>Tabla1[[#This Row],[Importe]]-Tabla1[[#This Row],[Pagado]]</f>
        <v>0</v>
      </c>
      <c r="H655" s="9" t="s">
        <v>10</v>
      </c>
    </row>
    <row r="656" spans="1:8" x14ac:dyDescent="0.25">
      <c r="A656" s="7">
        <v>44569</v>
      </c>
      <c r="B656" s="8" t="s">
        <v>898</v>
      </c>
      <c r="C656" s="9" t="s">
        <v>111</v>
      </c>
      <c r="D656" s="10">
        <v>8954</v>
      </c>
      <c r="E656" s="11">
        <v>44571</v>
      </c>
      <c r="F656" s="10">
        <v>8954</v>
      </c>
      <c r="G656" s="12">
        <f>Tabla1[[#This Row],[Importe]]-Tabla1[[#This Row],[Pagado]]</f>
        <v>0</v>
      </c>
      <c r="H656" s="9" t="s">
        <v>10</v>
      </c>
    </row>
    <row r="657" spans="1:10" x14ac:dyDescent="0.25">
      <c r="A657" s="7">
        <v>44569</v>
      </c>
      <c r="B657" s="8" t="s">
        <v>899</v>
      </c>
      <c r="C657" s="9" t="s">
        <v>105</v>
      </c>
      <c r="D657" s="10">
        <v>16223</v>
      </c>
      <c r="E657" s="11">
        <v>44571</v>
      </c>
      <c r="F657" s="10">
        <v>16223</v>
      </c>
      <c r="G657" s="12">
        <f>Tabla1[[#This Row],[Importe]]-Tabla1[[#This Row],[Pagado]]</f>
        <v>0</v>
      </c>
      <c r="H657" s="9" t="s">
        <v>10</v>
      </c>
    </row>
    <row r="658" spans="1:10" x14ac:dyDescent="0.25">
      <c r="A658" s="7">
        <v>44569</v>
      </c>
      <c r="B658" s="8" t="s">
        <v>900</v>
      </c>
      <c r="C658" s="9" t="s">
        <v>24</v>
      </c>
      <c r="D658" s="10">
        <v>5112.2</v>
      </c>
      <c r="E658" s="11">
        <v>44569</v>
      </c>
      <c r="F658" s="10">
        <v>5112.2</v>
      </c>
      <c r="G658" s="12">
        <f>Tabla1[[#This Row],[Importe]]-Tabla1[[#This Row],[Pagado]]</f>
        <v>0</v>
      </c>
      <c r="H658" s="9" t="s">
        <v>10</v>
      </c>
    </row>
    <row r="659" spans="1:10" x14ac:dyDescent="0.25">
      <c r="A659" s="7">
        <v>44569</v>
      </c>
      <c r="B659" s="8" t="s">
        <v>901</v>
      </c>
      <c r="C659" s="9" t="s">
        <v>484</v>
      </c>
      <c r="D659" s="10">
        <v>4016</v>
      </c>
      <c r="E659" s="11">
        <v>44569</v>
      </c>
      <c r="F659" s="10">
        <v>4016</v>
      </c>
      <c r="G659" s="12">
        <f>Tabla1[[#This Row],[Importe]]-Tabla1[[#This Row],[Pagado]]</f>
        <v>0</v>
      </c>
      <c r="H659" s="9" t="s">
        <v>10</v>
      </c>
    </row>
    <row r="660" spans="1:10" x14ac:dyDescent="0.25">
      <c r="A660" s="7">
        <v>44569</v>
      </c>
      <c r="B660" s="8" t="s">
        <v>902</v>
      </c>
      <c r="C660" s="9" t="s">
        <v>359</v>
      </c>
      <c r="D660" s="10">
        <v>2939.4</v>
      </c>
      <c r="E660" s="11">
        <v>44569</v>
      </c>
      <c r="F660" s="10">
        <v>2939.4</v>
      </c>
      <c r="G660" s="12">
        <f>Tabla1[[#This Row],[Importe]]-Tabla1[[#This Row],[Pagado]]</f>
        <v>0</v>
      </c>
      <c r="H660" s="9" t="s">
        <v>10</v>
      </c>
    </row>
    <row r="661" spans="1:10" x14ac:dyDescent="0.25">
      <c r="A661" s="7">
        <v>44569</v>
      </c>
      <c r="B661" s="8" t="s">
        <v>903</v>
      </c>
      <c r="C661" s="9" t="s">
        <v>109</v>
      </c>
      <c r="D661" s="10">
        <v>7716.5</v>
      </c>
      <c r="E661" s="11">
        <v>44571</v>
      </c>
      <c r="F661" s="10">
        <v>7716.5</v>
      </c>
      <c r="G661" s="12">
        <f>Tabla1[[#This Row],[Importe]]-Tabla1[[#This Row],[Pagado]]</f>
        <v>0</v>
      </c>
      <c r="H661" s="9" t="s">
        <v>10</v>
      </c>
    </row>
    <row r="662" spans="1:10" x14ac:dyDescent="0.25">
      <c r="A662" s="7">
        <v>44569</v>
      </c>
      <c r="B662" s="8" t="s">
        <v>904</v>
      </c>
      <c r="C662" s="9" t="s">
        <v>326</v>
      </c>
      <c r="D662" s="10">
        <v>8316</v>
      </c>
      <c r="E662" s="11">
        <v>44571</v>
      </c>
      <c r="F662" s="10">
        <v>8316</v>
      </c>
      <c r="G662" s="12">
        <f>Tabla1[[#This Row],[Importe]]-Tabla1[[#This Row],[Pagado]]</f>
        <v>0</v>
      </c>
      <c r="H662" s="9" t="s">
        <v>10</v>
      </c>
    </row>
    <row r="663" spans="1:10" x14ac:dyDescent="0.25">
      <c r="A663" s="7">
        <v>44569</v>
      </c>
      <c r="B663" s="8" t="s">
        <v>905</v>
      </c>
      <c r="C663" s="9" t="s">
        <v>120</v>
      </c>
      <c r="D663" s="10">
        <v>4423.2</v>
      </c>
      <c r="E663" s="11">
        <v>44571</v>
      </c>
      <c r="F663" s="10">
        <v>4423.2</v>
      </c>
      <c r="G663" s="12">
        <f>Tabla1[[#This Row],[Importe]]-Tabla1[[#This Row],[Pagado]]</f>
        <v>0</v>
      </c>
      <c r="H663" s="9" t="s">
        <v>10</v>
      </c>
    </row>
    <row r="664" spans="1:10" x14ac:dyDescent="0.25">
      <c r="A664" s="7">
        <v>44569</v>
      </c>
      <c r="B664" s="8" t="s">
        <v>906</v>
      </c>
      <c r="C664" s="9" t="s">
        <v>175</v>
      </c>
      <c r="D664" s="10">
        <v>11036.7</v>
      </c>
      <c r="E664" s="11">
        <v>44569</v>
      </c>
      <c r="F664" s="10">
        <v>11036.7</v>
      </c>
      <c r="G664" s="12">
        <f>Tabla1[[#This Row],[Importe]]-Tabla1[[#This Row],[Pagado]]</f>
        <v>0</v>
      </c>
      <c r="H664" s="9" t="s">
        <v>10</v>
      </c>
    </row>
    <row r="665" spans="1:10" x14ac:dyDescent="0.25">
      <c r="A665" s="7">
        <v>44569</v>
      </c>
      <c r="B665" s="8" t="s">
        <v>907</v>
      </c>
      <c r="C665" s="9" t="s">
        <v>131</v>
      </c>
      <c r="D665" s="10">
        <v>16000</v>
      </c>
      <c r="E665" s="11">
        <v>44569</v>
      </c>
      <c r="F665" s="10">
        <v>16000</v>
      </c>
      <c r="G665" s="12">
        <f>Tabla1[[#This Row],[Importe]]-Tabla1[[#This Row],[Pagado]]</f>
        <v>0</v>
      </c>
      <c r="H665" s="9" t="s">
        <v>10</v>
      </c>
    </row>
    <row r="666" spans="1:10" x14ac:dyDescent="0.25">
      <c r="A666" s="7">
        <v>44569</v>
      </c>
      <c r="B666" s="8" t="s">
        <v>908</v>
      </c>
      <c r="C666" s="9" t="s">
        <v>179</v>
      </c>
      <c r="D666" s="10">
        <v>1525</v>
      </c>
      <c r="E666" s="11">
        <v>44569</v>
      </c>
      <c r="F666" s="10">
        <v>1525</v>
      </c>
      <c r="G666" s="12">
        <f>Tabla1[[#This Row],[Importe]]-Tabla1[[#This Row],[Pagado]]</f>
        <v>0</v>
      </c>
      <c r="H666" s="9" t="s">
        <v>10</v>
      </c>
    </row>
    <row r="667" spans="1:10" x14ac:dyDescent="0.25">
      <c r="A667" s="7">
        <v>44569</v>
      </c>
      <c r="B667" s="8" t="s">
        <v>909</v>
      </c>
      <c r="C667" s="9" t="s">
        <v>114</v>
      </c>
      <c r="D667" s="10">
        <v>8772.5</v>
      </c>
      <c r="E667" s="11">
        <v>44571</v>
      </c>
      <c r="F667" s="10">
        <v>8772.5</v>
      </c>
      <c r="G667" s="12">
        <f>Tabla1[[#This Row],[Importe]]-Tabla1[[#This Row],[Pagado]]</f>
        <v>0</v>
      </c>
      <c r="H667" s="9" t="s">
        <v>10</v>
      </c>
    </row>
    <row r="668" spans="1:10" x14ac:dyDescent="0.25">
      <c r="A668" s="7">
        <v>44569</v>
      </c>
      <c r="B668" s="8" t="s">
        <v>910</v>
      </c>
      <c r="C668" s="9" t="s">
        <v>64</v>
      </c>
      <c r="D668" s="10">
        <v>8407.5</v>
      </c>
      <c r="E668" s="11">
        <v>44571</v>
      </c>
      <c r="F668" s="10">
        <v>8407.5</v>
      </c>
      <c r="G668" s="12">
        <f>Tabla1[[#This Row],[Importe]]-Tabla1[[#This Row],[Pagado]]</f>
        <v>0</v>
      </c>
      <c r="H668" s="9" t="s">
        <v>10</v>
      </c>
    </row>
    <row r="669" spans="1:10" x14ac:dyDescent="0.25">
      <c r="A669" s="7">
        <v>44569</v>
      </c>
      <c r="B669" s="8" t="s">
        <v>911</v>
      </c>
      <c r="C669" s="9" t="s">
        <v>116</v>
      </c>
      <c r="D669" s="10">
        <v>5364.5</v>
      </c>
      <c r="E669" s="11">
        <v>44571</v>
      </c>
      <c r="F669" s="10">
        <v>5364.5</v>
      </c>
      <c r="G669" s="12">
        <f>Tabla1[[#This Row],[Importe]]-Tabla1[[#This Row],[Pagado]]</f>
        <v>0</v>
      </c>
      <c r="H669" s="9" t="s">
        <v>10</v>
      </c>
    </row>
    <row r="670" spans="1:10" ht="30" x14ac:dyDescent="0.25">
      <c r="A670" s="7">
        <v>44569</v>
      </c>
      <c r="B670" s="8" t="s">
        <v>912</v>
      </c>
      <c r="C670" s="9" t="s">
        <v>99</v>
      </c>
      <c r="D670" s="10">
        <v>7083.5</v>
      </c>
      <c r="E670" s="11" t="s">
        <v>913</v>
      </c>
      <c r="F670" s="10">
        <f>3000+4083.5</f>
        <v>7083.5</v>
      </c>
      <c r="G670" s="12">
        <f>Tabla1[[#This Row],[Importe]]-Tabla1[[#This Row],[Pagado]]</f>
        <v>0</v>
      </c>
      <c r="H670" s="9" t="s">
        <v>10</v>
      </c>
    </row>
    <row r="671" spans="1:10" x14ac:dyDescent="0.25">
      <c r="A671" s="7">
        <v>44569</v>
      </c>
      <c r="B671" s="8" t="s">
        <v>914</v>
      </c>
      <c r="C671" s="9" t="s">
        <v>93</v>
      </c>
      <c r="D671" s="10">
        <v>17064</v>
      </c>
      <c r="E671" s="11">
        <v>44571</v>
      </c>
      <c r="F671" s="10">
        <v>17064</v>
      </c>
      <c r="G671" s="12">
        <f>Tabla1[[#This Row],[Importe]]-Tabla1[[#This Row],[Pagado]]</f>
        <v>0</v>
      </c>
      <c r="H671" s="9" t="s">
        <v>10</v>
      </c>
      <c r="J671" s="3" t="s">
        <v>915</v>
      </c>
    </row>
    <row r="672" spans="1:10" x14ac:dyDescent="0.25">
      <c r="A672" s="7">
        <v>44569</v>
      </c>
      <c r="B672" s="8" t="s">
        <v>916</v>
      </c>
      <c r="C672" s="9" t="s">
        <v>22</v>
      </c>
      <c r="D672" s="10">
        <v>28422</v>
      </c>
      <c r="E672" s="11">
        <v>44572</v>
      </c>
      <c r="F672" s="10">
        <v>28422</v>
      </c>
      <c r="G672" s="12">
        <f>Tabla1[[#This Row],[Importe]]-Tabla1[[#This Row],[Pagado]]</f>
        <v>0</v>
      </c>
      <c r="H672" s="9" t="s">
        <v>10</v>
      </c>
    </row>
    <row r="673" spans="1:8" x14ac:dyDescent="0.25">
      <c r="A673" s="7">
        <v>44569</v>
      </c>
      <c r="B673" s="8" t="s">
        <v>917</v>
      </c>
      <c r="C673" s="9" t="s">
        <v>918</v>
      </c>
      <c r="D673" s="10">
        <v>351</v>
      </c>
      <c r="E673" s="11">
        <v>44569</v>
      </c>
      <c r="F673" s="10">
        <v>351</v>
      </c>
      <c r="G673" s="12">
        <f>Tabla1[[#This Row],[Importe]]-Tabla1[[#This Row],[Pagado]]</f>
        <v>0</v>
      </c>
      <c r="H673" s="9" t="s">
        <v>10</v>
      </c>
    </row>
    <row r="674" spans="1:8" ht="30" x14ac:dyDescent="0.25">
      <c r="A674" s="7">
        <v>44569</v>
      </c>
      <c r="B674" s="8" t="s">
        <v>919</v>
      </c>
      <c r="C674" s="9" t="s">
        <v>39</v>
      </c>
      <c r="D674" s="10">
        <v>38335.800000000003</v>
      </c>
      <c r="E674" s="11" t="s">
        <v>920</v>
      </c>
      <c r="F674" s="10">
        <f>11000+27335.8</f>
        <v>38335.800000000003</v>
      </c>
      <c r="G674" s="12">
        <f>Tabla1[[#This Row],[Importe]]-Tabla1[[#This Row],[Pagado]]</f>
        <v>0</v>
      </c>
      <c r="H674" s="9" t="s">
        <v>10</v>
      </c>
    </row>
    <row r="675" spans="1:8" x14ac:dyDescent="0.25">
      <c r="A675" s="7">
        <v>44569</v>
      </c>
      <c r="B675" s="8" t="s">
        <v>921</v>
      </c>
      <c r="C675" s="9" t="s">
        <v>118</v>
      </c>
      <c r="D675" s="10">
        <v>1283.9000000000001</v>
      </c>
      <c r="E675" s="11">
        <v>44569</v>
      </c>
      <c r="F675" s="10">
        <v>1283.9000000000001</v>
      </c>
      <c r="G675" s="12">
        <f>Tabla1[[#This Row],[Importe]]-Tabla1[[#This Row],[Pagado]]</f>
        <v>0</v>
      </c>
      <c r="H675" s="9" t="s">
        <v>10</v>
      </c>
    </row>
    <row r="676" spans="1:8" x14ac:dyDescent="0.25">
      <c r="A676" s="7">
        <v>44569</v>
      </c>
      <c r="B676" s="8" t="s">
        <v>922</v>
      </c>
      <c r="C676" s="9" t="s">
        <v>97</v>
      </c>
      <c r="D676" s="10">
        <v>14534.5</v>
      </c>
      <c r="E676" s="11">
        <v>44571</v>
      </c>
      <c r="F676" s="10">
        <v>14534.5</v>
      </c>
      <c r="G676" s="12">
        <f>Tabla1[[#This Row],[Importe]]-Tabla1[[#This Row],[Pagado]]</f>
        <v>0</v>
      </c>
      <c r="H676" s="9" t="s">
        <v>10</v>
      </c>
    </row>
    <row r="677" spans="1:8" x14ac:dyDescent="0.25">
      <c r="A677" s="7">
        <v>44569</v>
      </c>
      <c r="B677" s="8" t="s">
        <v>923</v>
      </c>
      <c r="C677" s="9" t="s">
        <v>924</v>
      </c>
      <c r="D677" s="10">
        <v>13934</v>
      </c>
      <c r="E677" s="11">
        <v>44569</v>
      </c>
      <c r="F677" s="10">
        <v>13934</v>
      </c>
      <c r="G677" s="12">
        <f>Tabla1[[#This Row],[Importe]]-Tabla1[[#This Row],[Pagado]]</f>
        <v>0</v>
      </c>
      <c r="H677" s="9" t="s">
        <v>10</v>
      </c>
    </row>
    <row r="678" spans="1:8" x14ac:dyDescent="0.25">
      <c r="A678" s="7">
        <v>44569</v>
      </c>
      <c r="B678" s="8" t="s">
        <v>925</v>
      </c>
      <c r="C678" s="9" t="s">
        <v>161</v>
      </c>
      <c r="D678" s="10">
        <v>3699.2</v>
      </c>
      <c r="E678" s="11">
        <v>44569</v>
      </c>
      <c r="F678" s="10">
        <v>3699.2</v>
      </c>
      <c r="G678" s="12">
        <f>Tabla1[[#This Row],[Importe]]-Tabla1[[#This Row],[Pagado]]</f>
        <v>0</v>
      </c>
      <c r="H678" s="9" t="s">
        <v>10</v>
      </c>
    </row>
    <row r="679" spans="1:8" x14ac:dyDescent="0.25">
      <c r="A679" s="7">
        <v>44569</v>
      </c>
      <c r="B679" s="8" t="s">
        <v>926</v>
      </c>
      <c r="C679" s="9" t="s">
        <v>89</v>
      </c>
      <c r="D679" s="10">
        <v>6087.6</v>
      </c>
      <c r="E679" s="11">
        <v>44571</v>
      </c>
      <c r="F679" s="10">
        <v>6087.6</v>
      </c>
      <c r="G679" s="12">
        <f>Tabla1[[#This Row],[Importe]]-Tabla1[[#This Row],[Pagado]]</f>
        <v>0</v>
      </c>
      <c r="H679" s="9" t="s">
        <v>10</v>
      </c>
    </row>
    <row r="680" spans="1:8" x14ac:dyDescent="0.25">
      <c r="A680" s="7">
        <v>44569</v>
      </c>
      <c r="B680" s="8" t="s">
        <v>927</v>
      </c>
      <c r="C680" s="9" t="s">
        <v>75</v>
      </c>
      <c r="D680" s="10">
        <v>8020</v>
      </c>
      <c r="E680" s="11">
        <v>44569</v>
      </c>
      <c r="F680" s="10">
        <v>8020</v>
      </c>
      <c r="G680" s="12">
        <f>Tabla1[[#This Row],[Importe]]-Tabla1[[#This Row],[Pagado]]</f>
        <v>0</v>
      </c>
      <c r="H680" s="9" t="s">
        <v>10</v>
      </c>
    </row>
    <row r="681" spans="1:8" x14ac:dyDescent="0.25">
      <c r="A681" s="7">
        <v>44569</v>
      </c>
      <c r="B681" s="8" t="s">
        <v>928</v>
      </c>
      <c r="C681" s="9" t="s">
        <v>31</v>
      </c>
      <c r="D681" s="10">
        <v>348</v>
      </c>
      <c r="E681" s="11">
        <v>44569</v>
      </c>
      <c r="F681" s="10">
        <v>348</v>
      </c>
      <c r="G681" s="12">
        <f>Tabla1[[#This Row],[Importe]]-Tabla1[[#This Row],[Pagado]]</f>
        <v>0</v>
      </c>
      <c r="H681" s="9" t="s">
        <v>10</v>
      </c>
    </row>
    <row r="682" spans="1:8" x14ac:dyDescent="0.25">
      <c r="A682" s="7">
        <v>44569</v>
      </c>
      <c r="B682" s="8" t="s">
        <v>929</v>
      </c>
      <c r="C682" s="9" t="s">
        <v>31</v>
      </c>
      <c r="D682" s="10">
        <v>495</v>
      </c>
      <c r="E682" s="11">
        <v>44569</v>
      </c>
      <c r="F682" s="10">
        <v>495</v>
      </c>
      <c r="G682" s="12">
        <f>Tabla1[[#This Row],[Importe]]-Tabla1[[#This Row],[Pagado]]</f>
        <v>0</v>
      </c>
      <c r="H682" s="9" t="s">
        <v>10</v>
      </c>
    </row>
    <row r="683" spans="1:8" x14ac:dyDescent="0.25">
      <c r="A683" s="7">
        <v>44569</v>
      </c>
      <c r="B683" s="8" t="s">
        <v>930</v>
      </c>
      <c r="C683" s="9" t="s">
        <v>319</v>
      </c>
      <c r="D683" s="10">
        <v>10667.9</v>
      </c>
      <c r="E683" s="11">
        <v>44569</v>
      </c>
      <c r="F683" s="10">
        <v>10667.9</v>
      </c>
      <c r="G683" s="12">
        <f>Tabla1[[#This Row],[Importe]]-Tabla1[[#This Row],[Pagado]]</f>
        <v>0</v>
      </c>
      <c r="H683" s="9" t="s">
        <v>10</v>
      </c>
    </row>
    <row r="684" spans="1:8" x14ac:dyDescent="0.25">
      <c r="A684" s="7">
        <v>44569</v>
      </c>
      <c r="B684" s="8" t="s">
        <v>931</v>
      </c>
      <c r="C684" s="9" t="s">
        <v>932</v>
      </c>
      <c r="D684" s="10">
        <v>3450</v>
      </c>
      <c r="E684" s="11">
        <v>44569</v>
      </c>
      <c r="F684" s="10">
        <v>3450</v>
      </c>
      <c r="G684" s="12">
        <f>Tabla1[[#This Row],[Importe]]-Tabla1[[#This Row],[Pagado]]</f>
        <v>0</v>
      </c>
      <c r="H684" s="9" t="s">
        <v>10</v>
      </c>
    </row>
    <row r="685" spans="1:8" x14ac:dyDescent="0.25">
      <c r="A685" s="7">
        <v>44569</v>
      </c>
      <c r="B685" s="8" t="s">
        <v>933</v>
      </c>
      <c r="C685" s="9" t="s">
        <v>934</v>
      </c>
      <c r="D685" s="10">
        <v>5316.96</v>
      </c>
      <c r="E685" s="11">
        <v>44569</v>
      </c>
      <c r="F685" s="10">
        <v>5316.96</v>
      </c>
      <c r="G685" s="12">
        <f>Tabla1[[#This Row],[Importe]]-Tabla1[[#This Row],[Pagado]]</f>
        <v>0</v>
      </c>
      <c r="H685" s="9" t="s">
        <v>10</v>
      </c>
    </row>
    <row r="686" spans="1:8" x14ac:dyDescent="0.25">
      <c r="A686" s="7">
        <v>44569</v>
      </c>
      <c r="B686" s="8" t="s">
        <v>935</v>
      </c>
      <c r="C686" s="9" t="s">
        <v>75</v>
      </c>
      <c r="D686" s="10">
        <v>9315</v>
      </c>
      <c r="E686" s="11">
        <v>44570</v>
      </c>
      <c r="F686" s="10">
        <v>9315</v>
      </c>
      <c r="G686" s="12">
        <f>Tabla1[[#This Row],[Importe]]-Tabla1[[#This Row],[Pagado]]</f>
        <v>0</v>
      </c>
      <c r="H686" s="9" t="s">
        <v>10</v>
      </c>
    </row>
    <row r="687" spans="1:8" x14ac:dyDescent="0.25">
      <c r="A687" s="7">
        <v>44569</v>
      </c>
      <c r="B687" s="8" t="s">
        <v>936</v>
      </c>
      <c r="C687" s="9" t="s">
        <v>525</v>
      </c>
      <c r="D687" s="10">
        <v>7437.6</v>
      </c>
      <c r="E687" s="11">
        <v>44569</v>
      </c>
      <c r="F687" s="10">
        <v>7437.6</v>
      </c>
      <c r="G687" s="12">
        <f>Tabla1[[#This Row],[Importe]]-Tabla1[[#This Row],[Pagado]]</f>
        <v>0</v>
      </c>
      <c r="H687" s="9" t="s">
        <v>10</v>
      </c>
    </row>
    <row r="688" spans="1:8" x14ac:dyDescent="0.25">
      <c r="A688" s="7">
        <v>44569</v>
      </c>
      <c r="B688" s="8" t="s">
        <v>937</v>
      </c>
      <c r="C688" s="9" t="s">
        <v>16</v>
      </c>
      <c r="D688" s="10">
        <v>5313.3</v>
      </c>
      <c r="E688" s="11">
        <v>44569</v>
      </c>
      <c r="F688" s="10">
        <v>5313.3</v>
      </c>
      <c r="G688" s="12">
        <f>Tabla1[[#This Row],[Importe]]-Tabla1[[#This Row],[Pagado]]</f>
        <v>0</v>
      </c>
      <c r="H688" s="9" t="s">
        <v>10</v>
      </c>
    </row>
    <row r="689" spans="1:8" x14ac:dyDescent="0.25">
      <c r="A689" s="7">
        <v>44569</v>
      </c>
      <c r="B689" s="8" t="s">
        <v>938</v>
      </c>
      <c r="C689" s="9" t="s">
        <v>473</v>
      </c>
      <c r="D689" s="10">
        <v>9460.4</v>
      </c>
      <c r="E689" s="11">
        <v>44569</v>
      </c>
      <c r="F689" s="10">
        <v>9460.4</v>
      </c>
      <c r="G689" s="12">
        <f>Tabla1[[#This Row],[Importe]]-Tabla1[[#This Row],[Pagado]]</f>
        <v>0</v>
      </c>
      <c r="H689" s="9" t="s">
        <v>10</v>
      </c>
    </row>
    <row r="690" spans="1:8" x14ac:dyDescent="0.25">
      <c r="A690" s="7">
        <v>44569</v>
      </c>
      <c r="B690" s="8" t="s">
        <v>939</v>
      </c>
      <c r="C690" s="9" t="s">
        <v>56</v>
      </c>
      <c r="D690" s="10">
        <v>8957</v>
      </c>
      <c r="E690" s="11">
        <v>44569</v>
      </c>
      <c r="F690" s="10">
        <v>8957</v>
      </c>
      <c r="G690" s="12">
        <f>Tabla1[[#This Row],[Importe]]-Tabla1[[#This Row],[Pagado]]</f>
        <v>0</v>
      </c>
      <c r="H690" s="9" t="s">
        <v>10</v>
      </c>
    </row>
    <row r="691" spans="1:8" x14ac:dyDescent="0.25">
      <c r="A691" s="7">
        <v>44569</v>
      </c>
      <c r="B691" s="8" t="s">
        <v>940</v>
      </c>
      <c r="C691" s="9" t="s">
        <v>31</v>
      </c>
      <c r="D691" s="10">
        <v>1642.9</v>
      </c>
      <c r="E691" s="11">
        <v>44569</v>
      </c>
      <c r="F691" s="10">
        <v>1642.9</v>
      </c>
      <c r="G691" s="12">
        <f>Tabla1[[#This Row],[Importe]]-Tabla1[[#This Row],[Pagado]]</f>
        <v>0</v>
      </c>
      <c r="H691" s="9" t="s">
        <v>10</v>
      </c>
    </row>
    <row r="692" spans="1:8" x14ac:dyDescent="0.25">
      <c r="A692" s="7">
        <v>44569</v>
      </c>
      <c r="B692" s="8" t="s">
        <v>941</v>
      </c>
      <c r="C692" s="9" t="s">
        <v>85</v>
      </c>
      <c r="D692" s="10">
        <v>3086</v>
      </c>
      <c r="E692" s="11">
        <v>44569</v>
      </c>
      <c r="F692" s="10">
        <v>3086</v>
      </c>
      <c r="G692" s="12">
        <f>Tabla1[[#This Row],[Importe]]-Tabla1[[#This Row],[Pagado]]</f>
        <v>0</v>
      </c>
      <c r="H692" s="9" t="s">
        <v>10</v>
      </c>
    </row>
    <row r="693" spans="1:8" x14ac:dyDescent="0.25">
      <c r="A693" s="7">
        <v>44569</v>
      </c>
      <c r="B693" s="8" t="s">
        <v>942</v>
      </c>
      <c r="C693" s="9" t="s">
        <v>142</v>
      </c>
      <c r="D693" s="10">
        <v>1350</v>
      </c>
      <c r="E693" s="11">
        <v>44589</v>
      </c>
      <c r="F693" s="10">
        <v>1350</v>
      </c>
      <c r="G693" s="12">
        <f>Tabla1[[#This Row],[Importe]]-Tabla1[[#This Row],[Pagado]]</f>
        <v>0</v>
      </c>
      <c r="H693" s="9" t="s">
        <v>10</v>
      </c>
    </row>
    <row r="694" spans="1:8" x14ac:dyDescent="0.25">
      <c r="A694" s="7">
        <v>44569</v>
      </c>
      <c r="B694" s="8" t="s">
        <v>943</v>
      </c>
      <c r="C694" s="9" t="s">
        <v>373</v>
      </c>
      <c r="D694" s="10">
        <v>3016</v>
      </c>
      <c r="E694" s="11">
        <v>44569</v>
      </c>
      <c r="F694" s="10">
        <v>3016</v>
      </c>
      <c r="G694" s="12">
        <f>Tabla1[[#This Row],[Importe]]-Tabla1[[#This Row],[Pagado]]</f>
        <v>0</v>
      </c>
      <c r="H694" s="9" t="s">
        <v>10</v>
      </c>
    </row>
    <row r="695" spans="1:8" x14ac:dyDescent="0.25">
      <c r="A695" s="7">
        <v>44569</v>
      </c>
      <c r="B695" s="8" t="s">
        <v>944</v>
      </c>
      <c r="C695" s="9" t="s">
        <v>49</v>
      </c>
      <c r="D695" s="10">
        <v>4804.5</v>
      </c>
      <c r="E695" s="11">
        <v>44569</v>
      </c>
      <c r="F695" s="10">
        <v>4804.5</v>
      </c>
      <c r="G695" s="12">
        <f>Tabla1[[#This Row],[Importe]]-Tabla1[[#This Row],[Pagado]]</f>
        <v>0</v>
      </c>
      <c r="H695" s="9" t="s">
        <v>10</v>
      </c>
    </row>
    <row r="696" spans="1:8" x14ac:dyDescent="0.25">
      <c r="A696" s="7">
        <v>44569</v>
      </c>
      <c r="B696" s="8" t="s">
        <v>945</v>
      </c>
      <c r="C696" s="9" t="s">
        <v>142</v>
      </c>
      <c r="D696" s="10">
        <v>54930.2</v>
      </c>
      <c r="E696" s="11">
        <v>44589</v>
      </c>
      <c r="F696" s="10">
        <v>54930.2</v>
      </c>
      <c r="G696" s="12">
        <f>Tabla1[[#This Row],[Importe]]-Tabla1[[#This Row],[Pagado]]</f>
        <v>0</v>
      </c>
      <c r="H696" s="9" t="s">
        <v>10</v>
      </c>
    </row>
    <row r="697" spans="1:8" x14ac:dyDescent="0.25">
      <c r="A697" s="7">
        <v>44569</v>
      </c>
      <c r="B697" s="8" t="s">
        <v>946</v>
      </c>
      <c r="C697" s="9" t="s">
        <v>159</v>
      </c>
      <c r="D697" s="10">
        <v>3742.2</v>
      </c>
      <c r="E697" s="11">
        <v>44569</v>
      </c>
      <c r="F697" s="10">
        <v>3742.2</v>
      </c>
      <c r="G697" s="12">
        <f>Tabla1[[#This Row],[Importe]]-Tabla1[[#This Row],[Pagado]]</f>
        <v>0</v>
      </c>
      <c r="H697" s="9" t="s">
        <v>10</v>
      </c>
    </row>
    <row r="698" spans="1:8" x14ac:dyDescent="0.25">
      <c r="A698" s="7">
        <v>44569</v>
      </c>
      <c r="B698" s="8" t="s">
        <v>947</v>
      </c>
      <c r="C698" s="9" t="s">
        <v>146</v>
      </c>
      <c r="D698" s="10">
        <v>9145</v>
      </c>
      <c r="E698" s="11">
        <v>44569</v>
      </c>
      <c r="F698" s="10">
        <v>9145</v>
      </c>
      <c r="G698" s="12">
        <f>Tabla1[[#This Row],[Importe]]-Tabla1[[#This Row],[Pagado]]</f>
        <v>0</v>
      </c>
      <c r="H698" s="9" t="s">
        <v>10</v>
      </c>
    </row>
    <row r="699" spans="1:8" x14ac:dyDescent="0.25">
      <c r="A699" s="7">
        <v>44569</v>
      </c>
      <c r="B699" s="8" t="s">
        <v>948</v>
      </c>
      <c r="C699" s="9" t="s">
        <v>29</v>
      </c>
      <c r="D699" s="10">
        <v>5435</v>
      </c>
      <c r="E699" s="11">
        <v>44569</v>
      </c>
      <c r="F699" s="10">
        <v>5435</v>
      </c>
      <c r="G699" s="12">
        <f>Tabla1[[#This Row],[Importe]]-Tabla1[[#This Row],[Pagado]]</f>
        <v>0</v>
      </c>
      <c r="H699" s="9" t="s">
        <v>10</v>
      </c>
    </row>
    <row r="700" spans="1:8" x14ac:dyDescent="0.25">
      <c r="A700" s="7">
        <v>44569</v>
      </c>
      <c r="B700" s="8" t="s">
        <v>949</v>
      </c>
      <c r="C700" s="9" t="s">
        <v>157</v>
      </c>
      <c r="D700" s="10">
        <v>3669.6</v>
      </c>
      <c r="E700" s="11">
        <v>44569</v>
      </c>
      <c r="F700" s="10">
        <v>3669.6</v>
      </c>
      <c r="G700" s="12">
        <f>Tabla1[[#This Row],[Importe]]-Tabla1[[#This Row],[Pagado]]</f>
        <v>0</v>
      </c>
      <c r="H700" s="9" t="s">
        <v>10</v>
      </c>
    </row>
    <row r="701" spans="1:8" x14ac:dyDescent="0.25">
      <c r="A701" s="7">
        <v>44569</v>
      </c>
      <c r="B701" s="8" t="s">
        <v>950</v>
      </c>
      <c r="C701" s="9" t="s">
        <v>27</v>
      </c>
      <c r="D701" s="10">
        <v>1807.7</v>
      </c>
      <c r="E701" s="11">
        <v>44569</v>
      </c>
      <c r="F701" s="10">
        <v>1807.7</v>
      </c>
      <c r="G701" s="12">
        <f>Tabla1[[#This Row],[Importe]]-Tabla1[[#This Row],[Pagado]]</f>
        <v>0</v>
      </c>
      <c r="H701" s="9" t="s">
        <v>10</v>
      </c>
    </row>
    <row r="702" spans="1:8" x14ac:dyDescent="0.25">
      <c r="A702" s="7">
        <v>44569</v>
      </c>
      <c r="B702" s="8" t="s">
        <v>951</v>
      </c>
      <c r="C702" s="9" t="s">
        <v>952</v>
      </c>
      <c r="D702" s="10">
        <v>0</v>
      </c>
      <c r="E702" s="13" t="s">
        <v>189</v>
      </c>
      <c r="F702" s="10">
        <v>0</v>
      </c>
      <c r="G702" s="12">
        <f>Tabla1[[#This Row],[Importe]]-Tabla1[[#This Row],[Pagado]]</f>
        <v>0</v>
      </c>
      <c r="H702" s="17" t="s">
        <v>953</v>
      </c>
    </row>
    <row r="703" spans="1:8" x14ac:dyDescent="0.25">
      <c r="A703" s="7">
        <v>44569</v>
      </c>
      <c r="B703" s="8" t="s">
        <v>954</v>
      </c>
      <c r="C703" s="9" t="s">
        <v>142</v>
      </c>
      <c r="D703" s="10">
        <v>381</v>
      </c>
      <c r="E703" s="11">
        <v>44589</v>
      </c>
      <c r="F703" s="10">
        <v>381</v>
      </c>
      <c r="G703" s="12">
        <f>Tabla1[[#This Row],[Importe]]-Tabla1[[#This Row],[Pagado]]</f>
        <v>0</v>
      </c>
      <c r="H703" s="9" t="s">
        <v>10</v>
      </c>
    </row>
    <row r="704" spans="1:8" x14ac:dyDescent="0.25">
      <c r="A704" s="7">
        <v>44569</v>
      </c>
      <c r="B704" s="8" t="s">
        <v>955</v>
      </c>
      <c r="C704" s="9" t="s">
        <v>79</v>
      </c>
      <c r="D704" s="10">
        <v>18335</v>
      </c>
      <c r="E704" s="11">
        <v>44569</v>
      </c>
      <c r="F704" s="10">
        <v>18335</v>
      </c>
      <c r="G704" s="12">
        <f>Tabla1[[#This Row],[Importe]]-Tabla1[[#This Row],[Pagado]]</f>
        <v>0</v>
      </c>
      <c r="H704" s="9" t="s">
        <v>10</v>
      </c>
    </row>
    <row r="705" spans="1:8" x14ac:dyDescent="0.25">
      <c r="A705" s="7">
        <v>44569</v>
      </c>
      <c r="B705" s="8" t="s">
        <v>956</v>
      </c>
      <c r="C705" s="9" t="s">
        <v>125</v>
      </c>
      <c r="D705" s="10">
        <v>1405</v>
      </c>
      <c r="E705" s="11">
        <v>44569</v>
      </c>
      <c r="F705" s="10">
        <v>1405</v>
      </c>
      <c r="G705" s="12">
        <f>Tabla1[[#This Row],[Importe]]-Tabla1[[#This Row],[Pagado]]</f>
        <v>0</v>
      </c>
      <c r="H705" s="9" t="s">
        <v>10</v>
      </c>
    </row>
    <row r="706" spans="1:8" x14ac:dyDescent="0.25">
      <c r="A706" s="7">
        <v>44569</v>
      </c>
      <c r="B706" s="8" t="s">
        <v>957</v>
      </c>
      <c r="C706" s="9" t="s">
        <v>107</v>
      </c>
      <c r="D706" s="10">
        <v>20282.900000000001</v>
      </c>
      <c r="E706" s="11">
        <v>44569</v>
      </c>
      <c r="F706" s="10">
        <v>20282.900000000001</v>
      </c>
      <c r="G706" s="12">
        <f>Tabla1[[#This Row],[Importe]]-Tabla1[[#This Row],[Pagado]]</f>
        <v>0</v>
      </c>
      <c r="H706" s="9" t="s">
        <v>10</v>
      </c>
    </row>
    <row r="707" spans="1:8" x14ac:dyDescent="0.25">
      <c r="A707" s="7">
        <v>44569</v>
      </c>
      <c r="B707" s="8" t="s">
        <v>958</v>
      </c>
      <c r="C707" s="9" t="s">
        <v>129</v>
      </c>
      <c r="D707" s="10">
        <v>4247.3999999999996</v>
      </c>
      <c r="E707" s="11">
        <v>44569</v>
      </c>
      <c r="F707" s="10">
        <v>4247.3999999999996</v>
      </c>
      <c r="G707" s="12">
        <f>Tabla1[[#This Row],[Importe]]-Tabla1[[#This Row],[Pagado]]</f>
        <v>0</v>
      </c>
      <c r="H707" s="9" t="s">
        <v>10</v>
      </c>
    </row>
    <row r="708" spans="1:8" x14ac:dyDescent="0.25">
      <c r="A708" s="7">
        <v>44569</v>
      </c>
      <c r="B708" s="8" t="s">
        <v>959</v>
      </c>
      <c r="C708" s="9" t="s">
        <v>127</v>
      </c>
      <c r="D708" s="10">
        <v>4551</v>
      </c>
      <c r="E708" s="11">
        <v>44569</v>
      </c>
      <c r="F708" s="10">
        <v>4551</v>
      </c>
      <c r="G708" s="12">
        <f>Tabla1[[#This Row],[Importe]]-Tabla1[[#This Row],[Pagado]]</f>
        <v>0</v>
      </c>
      <c r="H708" s="9" t="s">
        <v>10</v>
      </c>
    </row>
    <row r="709" spans="1:8" x14ac:dyDescent="0.25">
      <c r="A709" s="7">
        <v>44569</v>
      </c>
      <c r="B709" s="8" t="s">
        <v>960</v>
      </c>
      <c r="C709" s="9" t="s">
        <v>140</v>
      </c>
      <c r="D709" s="10">
        <v>4451.2</v>
      </c>
      <c r="E709" s="11">
        <v>44569</v>
      </c>
      <c r="F709" s="10">
        <v>4451.2</v>
      </c>
      <c r="G709" s="12">
        <f>Tabla1[[#This Row],[Importe]]-Tabla1[[#This Row],[Pagado]]</f>
        <v>0</v>
      </c>
      <c r="H709" s="9" t="s">
        <v>10</v>
      </c>
    </row>
    <row r="710" spans="1:8" x14ac:dyDescent="0.25">
      <c r="A710" s="7">
        <v>44569</v>
      </c>
      <c r="B710" s="8" t="s">
        <v>961</v>
      </c>
      <c r="C710" s="9" t="s">
        <v>314</v>
      </c>
      <c r="D710" s="10">
        <v>4650</v>
      </c>
      <c r="E710" s="11">
        <v>44569</v>
      </c>
      <c r="F710" s="10">
        <v>4650</v>
      </c>
      <c r="G710" s="12">
        <f>Tabla1[[#This Row],[Importe]]-Tabla1[[#This Row],[Pagado]]</f>
        <v>0</v>
      </c>
      <c r="H710" s="9" t="s">
        <v>10</v>
      </c>
    </row>
    <row r="711" spans="1:8" x14ac:dyDescent="0.25">
      <c r="A711" s="7">
        <v>44569</v>
      </c>
      <c r="B711" s="8" t="s">
        <v>962</v>
      </c>
      <c r="C711" s="9" t="s">
        <v>87</v>
      </c>
      <c r="D711" s="10">
        <v>3274</v>
      </c>
      <c r="E711" s="11">
        <v>44569</v>
      </c>
      <c r="F711" s="10">
        <v>3274</v>
      </c>
      <c r="G711" s="12">
        <f>Tabla1[[#This Row],[Importe]]-Tabla1[[#This Row],[Pagado]]</f>
        <v>0</v>
      </c>
      <c r="H711" s="9" t="s">
        <v>10</v>
      </c>
    </row>
    <row r="712" spans="1:8" x14ac:dyDescent="0.25">
      <c r="A712" s="7">
        <v>44569</v>
      </c>
      <c r="B712" s="8" t="s">
        <v>963</v>
      </c>
      <c r="C712" s="9" t="s">
        <v>520</v>
      </c>
      <c r="D712" s="10">
        <v>4140</v>
      </c>
      <c r="E712" s="11">
        <v>44569</v>
      </c>
      <c r="F712" s="10">
        <v>4140</v>
      </c>
      <c r="G712" s="12">
        <f>Tabla1[[#This Row],[Importe]]-Tabla1[[#This Row],[Pagado]]</f>
        <v>0</v>
      </c>
      <c r="H712" s="9" t="s">
        <v>10</v>
      </c>
    </row>
    <row r="713" spans="1:8" x14ac:dyDescent="0.25">
      <c r="A713" s="7">
        <v>44569</v>
      </c>
      <c r="B713" s="8" t="s">
        <v>964</v>
      </c>
      <c r="C713" s="9" t="s">
        <v>151</v>
      </c>
      <c r="D713" s="10">
        <v>6585.84</v>
      </c>
      <c r="E713" s="11">
        <v>44569</v>
      </c>
      <c r="F713" s="10">
        <v>6585.84</v>
      </c>
      <c r="G713" s="12">
        <f>Tabla1[[#This Row],[Importe]]-Tabla1[[#This Row],[Pagado]]</f>
        <v>0</v>
      </c>
      <c r="H713" s="9" t="s">
        <v>10</v>
      </c>
    </row>
    <row r="714" spans="1:8" x14ac:dyDescent="0.25">
      <c r="A714" s="7">
        <v>44569</v>
      </c>
      <c r="B714" s="8" t="s">
        <v>965</v>
      </c>
      <c r="C714" s="9" t="s">
        <v>966</v>
      </c>
      <c r="D714" s="10">
        <v>3684.84</v>
      </c>
      <c r="E714" s="11">
        <v>44569</v>
      </c>
      <c r="F714" s="10">
        <v>3684.84</v>
      </c>
      <c r="G714" s="12">
        <f>Tabla1[[#This Row],[Importe]]-Tabla1[[#This Row],[Pagado]]</f>
        <v>0</v>
      </c>
      <c r="H714" s="9" t="s">
        <v>10</v>
      </c>
    </row>
    <row r="715" spans="1:8" x14ac:dyDescent="0.25">
      <c r="A715" s="7">
        <v>44569</v>
      </c>
      <c r="B715" s="8" t="s">
        <v>967</v>
      </c>
      <c r="C715" s="9" t="s">
        <v>45</v>
      </c>
      <c r="D715" s="10">
        <v>10388</v>
      </c>
      <c r="E715" s="11">
        <v>44569</v>
      </c>
      <c r="F715" s="10">
        <v>10388</v>
      </c>
      <c r="G715" s="12">
        <f>Tabla1[[#This Row],[Importe]]-Tabla1[[#This Row],[Pagado]]</f>
        <v>0</v>
      </c>
      <c r="H715" s="9" t="s">
        <v>10</v>
      </c>
    </row>
    <row r="716" spans="1:8" x14ac:dyDescent="0.25">
      <c r="A716" s="7">
        <v>44569</v>
      </c>
      <c r="B716" s="8" t="s">
        <v>968</v>
      </c>
      <c r="C716" s="9" t="s">
        <v>969</v>
      </c>
      <c r="D716" s="10">
        <v>11133.44</v>
      </c>
      <c r="E716" s="11">
        <v>44569</v>
      </c>
      <c r="F716" s="10">
        <v>11133.44</v>
      </c>
      <c r="G716" s="12">
        <f>Tabla1[[#This Row],[Importe]]-Tabla1[[#This Row],[Pagado]]</f>
        <v>0</v>
      </c>
      <c r="H716" s="9" t="s">
        <v>10</v>
      </c>
    </row>
    <row r="717" spans="1:8" x14ac:dyDescent="0.25">
      <c r="A717" s="7">
        <v>44569</v>
      </c>
      <c r="B717" s="8" t="s">
        <v>970</v>
      </c>
      <c r="C717" s="9" t="s">
        <v>216</v>
      </c>
      <c r="D717" s="10">
        <v>2003</v>
      </c>
      <c r="E717" s="11">
        <v>44569</v>
      </c>
      <c r="F717" s="10">
        <v>2003</v>
      </c>
      <c r="G717" s="12">
        <f>Tabla1[[#This Row],[Importe]]-Tabla1[[#This Row],[Pagado]]</f>
        <v>0</v>
      </c>
      <c r="H717" s="9" t="s">
        <v>10</v>
      </c>
    </row>
    <row r="718" spans="1:8" x14ac:dyDescent="0.25">
      <c r="A718" s="7">
        <v>44569</v>
      </c>
      <c r="B718" s="8" t="s">
        <v>971</v>
      </c>
      <c r="C718" s="9" t="s">
        <v>202</v>
      </c>
      <c r="D718" s="10">
        <v>3326.4</v>
      </c>
      <c r="E718" s="11">
        <v>44569</v>
      </c>
      <c r="F718" s="10">
        <v>3326.4</v>
      </c>
      <c r="G718" s="12">
        <f>Tabla1[[#This Row],[Importe]]-Tabla1[[#This Row],[Pagado]]</f>
        <v>0</v>
      </c>
      <c r="H718" s="9" t="s">
        <v>10</v>
      </c>
    </row>
    <row r="719" spans="1:8" x14ac:dyDescent="0.25">
      <c r="A719" s="7">
        <v>44569</v>
      </c>
      <c r="B719" s="8" t="s">
        <v>972</v>
      </c>
      <c r="C719" s="9" t="s">
        <v>226</v>
      </c>
      <c r="D719" s="10">
        <v>8495.5</v>
      </c>
      <c r="E719" s="11">
        <v>44569</v>
      </c>
      <c r="F719" s="10">
        <v>8495.5</v>
      </c>
      <c r="G719" s="12">
        <f>Tabla1[[#This Row],[Importe]]-Tabla1[[#This Row],[Pagado]]</f>
        <v>0</v>
      </c>
      <c r="H719" s="9" t="s">
        <v>10</v>
      </c>
    </row>
    <row r="720" spans="1:8" x14ac:dyDescent="0.25">
      <c r="A720" s="7">
        <v>44569</v>
      </c>
      <c r="B720" s="8" t="s">
        <v>973</v>
      </c>
      <c r="C720" s="9" t="s">
        <v>230</v>
      </c>
      <c r="D720" s="10">
        <v>4624.8999999999996</v>
      </c>
      <c r="E720" s="11">
        <v>44569</v>
      </c>
      <c r="F720" s="10">
        <v>4624.8999999999996</v>
      </c>
      <c r="G720" s="12">
        <f>Tabla1[[#This Row],[Importe]]-Tabla1[[#This Row],[Pagado]]</f>
        <v>0</v>
      </c>
      <c r="H720" s="9" t="s">
        <v>10</v>
      </c>
    </row>
    <row r="721" spans="1:8" x14ac:dyDescent="0.25">
      <c r="A721" s="7">
        <v>44569</v>
      </c>
      <c r="B721" s="8" t="s">
        <v>974</v>
      </c>
      <c r="C721" s="9" t="s">
        <v>298</v>
      </c>
      <c r="D721" s="10">
        <v>1790.1</v>
      </c>
      <c r="E721" s="11">
        <v>44569</v>
      </c>
      <c r="F721" s="10">
        <v>1790.1</v>
      </c>
      <c r="G721" s="12">
        <f>Tabla1[[#This Row],[Importe]]-Tabla1[[#This Row],[Pagado]]</f>
        <v>0</v>
      </c>
      <c r="H721" s="9" t="s">
        <v>10</v>
      </c>
    </row>
    <row r="722" spans="1:8" x14ac:dyDescent="0.25">
      <c r="A722" s="7">
        <v>44569</v>
      </c>
      <c r="B722" s="8" t="s">
        <v>975</v>
      </c>
      <c r="C722" s="9" t="s">
        <v>284</v>
      </c>
      <c r="D722" s="10">
        <v>10040</v>
      </c>
      <c r="E722" s="11">
        <v>44569</v>
      </c>
      <c r="F722" s="10">
        <v>10040</v>
      </c>
      <c r="G722" s="12">
        <f>Tabla1[[#This Row],[Importe]]-Tabla1[[#This Row],[Pagado]]</f>
        <v>0</v>
      </c>
      <c r="H722" s="9" t="s">
        <v>10</v>
      </c>
    </row>
    <row r="723" spans="1:8" x14ac:dyDescent="0.25">
      <c r="A723" s="7">
        <v>44569</v>
      </c>
      <c r="B723" s="8" t="s">
        <v>976</v>
      </c>
      <c r="C723" s="9" t="s">
        <v>282</v>
      </c>
      <c r="D723" s="10">
        <v>5200</v>
      </c>
      <c r="E723" s="11">
        <v>44569</v>
      </c>
      <c r="F723" s="10">
        <v>5200</v>
      </c>
      <c r="G723" s="12">
        <f>Tabla1[[#This Row],[Importe]]-Tabla1[[#This Row],[Pagado]]</f>
        <v>0</v>
      </c>
      <c r="H723" s="9" t="s">
        <v>10</v>
      </c>
    </row>
    <row r="724" spans="1:8" x14ac:dyDescent="0.25">
      <c r="A724" s="7">
        <v>44569</v>
      </c>
      <c r="B724" s="8" t="s">
        <v>977</v>
      </c>
      <c r="C724" s="9" t="s">
        <v>280</v>
      </c>
      <c r="D724" s="10">
        <v>1705</v>
      </c>
      <c r="E724" s="11">
        <v>44569</v>
      </c>
      <c r="F724" s="10">
        <v>1705</v>
      </c>
      <c r="G724" s="12">
        <f>Tabla1[[#This Row],[Importe]]-Tabla1[[#This Row],[Pagado]]</f>
        <v>0</v>
      </c>
      <c r="H724" s="9" t="s">
        <v>10</v>
      </c>
    </row>
    <row r="725" spans="1:8" x14ac:dyDescent="0.25">
      <c r="A725" s="7">
        <v>44569</v>
      </c>
      <c r="B725" s="8" t="s">
        <v>978</v>
      </c>
      <c r="C725" s="9" t="s">
        <v>275</v>
      </c>
      <c r="D725" s="10">
        <v>55116.66</v>
      </c>
      <c r="E725" s="11">
        <v>44583</v>
      </c>
      <c r="F725" s="10">
        <v>55116.66</v>
      </c>
      <c r="G725" s="12">
        <f>Tabla1[[#This Row],[Importe]]-Tabla1[[#This Row],[Pagado]]</f>
        <v>0</v>
      </c>
      <c r="H725" s="9" t="s">
        <v>10</v>
      </c>
    </row>
    <row r="726" spans="1:8" x14ac:dyDescent="0.25">
      <c r="A726" s="7">
        <v>44569</v>
      </c>
      <c r="B726" s="8" t="s">
        <v>979</v>
      </c>
      <c r="C726" s="9" t="s">
        <v>200</v>
      </c>
      <c r="D726" s="10">
        <v>1095</v>
      </c>
      <c r="E726" s="11">
        <v>44569</v>
      </c>
      <c r="F726" s="10">
        <v>1095</v>
      </c>
      <c r="G726" s="12">
        <f>Tabla1[[#This Row],[Importe]]-Tabla1[[#This Row],[Pagado]]</f>
        <v>0</v>
      </c>
      <c r="H726" s="9" t="s">
        <v>10</v>
      </c>
    </row>
    <row r="727" spans="1:8" x14ac:dyDescent="0.25">
      <c r="A727" s="7">
        <v>44569</v>
      </c>
      <c r="B727" s="8" t="s">
        <v>980</v>
      </c>
      <c r="C727" s="9" t="s">
        <v>368</v>
      </c>
      <c r="D727" s="10">
        <v>1343.1</v>
      </c>
      <c r="E727" s="11">
        <v>44569</v>
      </c>
      <c r="F727" s="10">
        <v>1343.1</v>
      </c>
      <c r="G727" s="12">
        <f>Tabla1[[#This Row],[Importe]]-Tabla1[[#This Row],[Pagado]]</f>
        <v>0</v>
      </c>
      <c r="H727" s="9" t="s">
        <v>10</v>
      </c>
    </row>
    <row r="728" spans="1:8" x14ac:dyDescent="0.25">
      <c r="A728" s="7">
        <v>44569</v>
      </c>
      <c r="B728" s="8" t="s">
        <v>981</v>
      </c>
      <c r="C728" s="9" t="s">
        <v>58</v>
      </c>
      <c r="D728" s="10">
        <v>3319.2</v>
      </c>
      <c r="E728" s="11">
        <v>44569</v>
      </c>
      <c r="F728" s="10">
        <v>3319.2</v>
      </c>
      <c r="G728" s="12">
        <f>Tabla1[[#This Row],[Importe]]-Tabla1[[#This Row],[Pagado]]</f>
        <v>0</v>
      </c>
      <c r="H728" s="9" t="s">
        <v>10</v>
      </c>
    </row>
    <row r="729" spans="1:8" x14ac:dyDescent="0.25">
      <c r="A729" s="7">
        <v>44569</v>
      </c>
      <c r="B729" s="8" t="s">
        <v>982</v>
      </c>
      <c r="C729" s="9" t="s">
        <v>191</v>
      </c>
      <c r="D729" s="10">
        <v>3172.6</v>
      </c>
      <c r="E729" s="11">
        <v>44569</v>
      </c>
      <c r="F729" s="10">
        <v>3172.6</v>
      </c>
      <c r="G729" s="12">
        <f>Tabla1[[#This Row],[Importe]]-Tabla1[[#This Row],[Pagado]]</f>
        <v>0</v>
      </c>
      <c r="H729" s="9" t="s">
        <v>10</v>
      </c>
    </row>
    <row r="730" spans="1:8" x14ac:dyDescent="0.25">
      <c r="A730" s="7">
        <v>44569</v>
      </c>
      <c r="B730" s="8" t="s">
        <v>983</v>
      </c>
      <c r="C730" s="9" t="s">
        <v>426</v>
      </c>
      <c r="D730" s="10">
        <v>6208.5</v>
      </c>
      <c r="E730" s="11">
        <v>44569</v>
      </c>
      <c r="F730" s="10">
        <v>6208.5</v>
      </c>
      <c r="G730" s="12">
        <f>Tabla1[[#This Row],[Importe]]-Tabla1[[#This Row],[Pagado]]</f>
        <v>0</v>
      </c>
      <c r="H730" s="9" t="s">
        <v>10</v>
      </c>
    </row>
    <row r="731" spans="1:8" x14ac:dyDescent="0.25">
      <c r="A731" s="7">
        <v>44569</v>
      </c>
      <c r="B731" s="8" t="s">
        <v>984</v>
      </c>
      <c r="C731" s="9" t="s">
        <v>181</v>
      </c>
      <c r="D731" s="10">
        <v>11306.5</v>
      </c>
      <c r="E731" s="11">
        <v>44569</v>
      </c>
      <c r="F731" s="10">
        <v>11306.5</v>
      </c>
      <c r="G731" s="12">
        <f>Tabla1[[#This Row],[Importe]]-Tabla1[[#This Row],[Pagado]]</f>
        <v>0</v>
      </c>
      <c r="H731" s="9" t="s">
        <v>10</v>
      </c>
    </row>
    <row r="732" spans="1:8" x14ac:dyDescent="0.25">
      <c r="A732" s="7">
        <v>44569</v>
      </c>
      <c r="B732" s="8" t="s">
        <v>985</v>
      </c>
      <c r="C732" s="9" t="s">
        <v>53</v>
      </c>
      <c r="D732" s="10">
        <v>1346.4</v>
      </c>
      <c r="E732" s="11">
        <v>44569</v>
      </c>
      <c r="F732" s="10">
        <v>1346.4</v>
      </c>
      <c r="G732" s="12">
        <f>Tabla1[[#This Row],[Importe]]-Tabla1[[#This Row],[Pagado]]</f>
        <v>0</v>
      </c>
      <c r="H732" s="9" t="s">
        <v>10</v>
      </c>
    </row>
    <row r="733" spans="1:8" x14ac:dyDescent="0.25">
      <c r="A733" s="7">
        <v>44569</v>
      </c>
      <c r="B733" s="8" t="s">
        <v>986</v>
      </c>
      <c r="C733" s="9" t="s">
        <v>53</v>
      </c>
      <c r="D733" s="10">
        <v>504</v>
      </c>
      <c r="E733" s="11">
        <v>44569</v>
      </c>
      <c r="F733" s="10">
        <v>504</v>
      </c>
      <c r="G733" s="12">
        <f>Tabla1[[#This Row],[Importe]]-Tabla1[[#This Row],[Pagado]]</f>
        <v>0</v>
      </c>
      <c r="H733" s="9" t="s">
        <v>10</v>
      </c>
    </row>
    <row r="734" spans="1:8" x14ac:dyDescent="0.25">
      <c r="A734" s="7">
        <v>44569</v>
      </c>
      <c r="B734" s="8" t="s">
        <v>987</v>
      </c>
      <c r="C734" s="9" t="s">
        <v>348</v>
      </c>
      <c r="D734" s="10">
        <v>5910</v>
      </c>
      <c r="E734" s="11">
        <v>44569</v>
      </c>
      <c r="F734" s="10">
        <v>5910</v>
      </c>
      <c r="G734" s="12">
        <f>Tabla1[[#This Row],[Importe]]-Tabla1[[#This Row],[Pagado]]</f>
        <v>0</v>
      </c>
      <c r="H734" s="9" t="s">
        <v>10</v>
      </c>
    </row>
    <row r="735" spans="1:8" x14ac:dyDescent="0.25">
      <c r="A735" s="7">
        <v>44569</v>
      </c>
      <c r="B735" s="8" t="s">
        <v>988</v>
      </c>
      <c r="C735" s="9" t="s">
        <v>237</v>
      </c>
      <c r="D735" s="10">
        <v>3991.2</v>
      </c>
      <c r="E735" s="11">
        <v>44569</v>
      </c>
      <c r="F735" s="10">
        <v>3991.2</v>
      </c>
      <c r="G735" s="12">
        <f>Tabla1[[#This Row],[Importe]]-Tabla1[[#This Row],[Pagado]]</f>
        <v>0</v>
      </c>
      <c r="H735" s="9" t="s">
        <v>10</v>
      </c>
    </row>
    <row r="736" spans="1:8" x14ac:dyDescent="0.25">
      <c r="A736" s="7">
        <v>44569</v>
      </c>
      <c r="B736" s="8" t="s">
        <v>989</v>
      </c>
      <c r="C736" s="9" t="s">
        <v>244</v>
      </c>
      <c r="D736" s="10">
        <v>1623.5</v>
      </c>
      <c r="E736" s="11">
        <v>44569</v>
      </c>
      <c r="F736" s="10">
        <v>1623.5</v>
      </c>
      <c r="G736" s="12">
        <f>Tabla1[[#This Row],[Importe]]-Tabla1[[#This Row],[Pagado]]</f>
        <v>0</v>
      </c>
      <c r="H736" s="9" t="s">
        <v>10</v>
      </c>
    </row>
    <row r="737" spans="1:8" x14ac:dyDescent="0.25">
      <c r="A737" s="7">
        <v>44569</v>
      </c>
      <c r="B737" s="8" t="s">
        <v>990</v>
      </c>
      <c r="C737" s="9" t="s">
        <v>698</v>
      </c>
      <c r="D737" s="10">
        <v>5425.5</v>
      </c>
      <c r="E737" s="11">
        <v>44569</v>
      </c>
      <c r="F737" s="10">
        <v>5425.5</v>
      </c>
      <c r="G737" s="12">
        <f>Tabla1[[#This Row],[Importe]]-Tabla1[[#This Row],[Pagado]]</f>
        <v>0</v>
      </c>
      <c r="H737" s="9" t="s">
        <v>10</v>
      </c>
    </row>
    <row r="738" spans="1:8" x14ac:dyDescent="0.25">
      <c r="A738" s="7">
        <v>44569</v>
      </c>
      <c r="B738" s="8" t="s">
        <v>991</v>
      </c>
      <c r="C738" s="9" t="s">
        <v>51</v>
      </c>
      <c r="D738" s="10">
        <v>4822.2</v>
      </c>
      <c r="E738" s="11">
        <v>44569</v>
      </c>
      <c r="F738" s="10">
        <v>4822.2</v>
      </c>
      <c r="G738" s="12">
        <f>Tabla1[[#This Row],[Importe]]-Tabla1[[#This Row],[Pagado]]</f>
        <v>0</v>
      </c>
      <c r="H738" s="9" t="s">
        <v>10</v>
      </c>
    </row>
    <row r="739" spans="1:8" x14ac:dyDescent="0.25">
      <c r="A739" s="7">
        <v>44569</v>
      </c>
      <c r="B739" s="8" t="s">
        <v>992</v>
      </c>
      <c r="C739" s="9" t="s">
        <v>31</v>
      </c>
      <c r="D739" s="10">
        <v>780.4</v>
      </c>
      <c r="E739" s="11">
        <v>44569</v>
      </c>
      <c r="F739" s="10">
        <v>780.4</v>
      </c>
      <c r="G739" s="12">
        <f>Tabla1[[#This Row],[Importe]]-Tabla1[[#This Row],[Pagado]]</f>
        <v>0</v>
      </c>
      <c r="H739" s="9" t="s">
        <v>10</v>
      </c>
    </row>
    <row r="740" spans="1:8" x14ac:dyDescent="0.25">
      <c r="A740" s="7">
        <v>44569</v>
      </c>
      <c r="B740" s="8" t="s">
        <v>993</v>
      </c>
      <c r="C740" s="9" t="s">
        <v>994</v>
      </c>
      <c r="D740" s="10">
        <v>1696</v>
      </c>
      <c r="E740" s="11">
        <v>44569</v>
      </c>
      <c r="F740" s="10">
        <v>1696</v>
      </c>
      <c r="G740" s="12">
        <f>Tabla1[[#This Row],[Importe]]-Tabla1[[#This Row],[Pagado]]</f>
        <v>0</v>
      </c>
      <c r="H740" s="9" t="s">
        <v>10</v>
      </c>
    </row>
    <row r="741" spans="1:8" x14ac:dyDescent="0.25">
      <c r="A741" s="7">
        <v>44569</v>
      </c>
      <c r="B741" s="8" t="s">
        <v>995</v>
      </c>
      <c r="C741" s="9" t="s">
        <v>67</v>
      </c>
      <c r="D741" s="10">
        <v>2742</v>
      </c>
      <c r="E741" s="11">
        <v>44569</v>
      </c>
      <c r="F741" s="10">
        <v>2742</v>
      </c>
      <c r="G741" s="12">
        <f>Tabla1[[#This Row],[Importe]]-Tabla1[[#This Row],[Pagado]]</f>
        <v>0</v>
      </c>
      <c r="H741" s="9" t="s">
        <v>10</v>
      </c>
    </row>
    <row r="742" spans="1:8" x14ac:dyDescent="0.25">
      <c r="A742" s="7">
        <v>44569</v>
      </c>
      <c r="B742" s="8" t="s">
        <v>996</v>
      </c>
      <c r="C742" s="9" t="s">
        <v>870</v>
      </c>
      <c r="D742" s="10">
        <v>280</v>
      </c>
      <c r="E742" s="11">
        <v>44569</v>
      </c>
      <c r="F742" s="10">
        <v>280</v>
      </c>
      <c r="G742" s="12">
        <f>Tabla1[[#This Row],[Importe]]-Tabla1[[#This Row],[Pagado]]</f>
        <v>0</v>
      </c>
      <c r="H742" s="9" t="s">
        <v>10</v>
      </c>
    </row>
    <row r="743" spans="1:8" x14ac:dyDescent="0.25">
      <c r="A743" s="7">
        <v>44569</v>
      </c>
      <c r="B743" s="8" t="s">
        <v>997</v>
      </c>
      <c r="C743" s="9" t="s">
        <v>31</v>
      </c>
      <c r="D743" s="10">
        <v>1383.8</v>
      </c>
      <c r="E743" s="11">
        <v>44569</v>
      </c>
      <c r="F743" s="10">
        <v>1383.8</v>
      </c>
      <c r="G743" s="12">
        <f>Tabla1[[#This Row],[Importe]]-Tabla1[[#This Row],[Pagado]]</f>
        <v>0</v>
      </c>
      <c r="H743" s="9" t="s">
        <v>10</v>
      </c>
    </row>
    <row r="744" spans="1:8" x14ac:dyDescent="0.25">
      <c r="A744" s="7">
        <v>44569</v>
      </c>
      <c r="B744" s="8" t="s">
        <v>998</v>
      </c>
      <c r="C744" s="9" t="s">
        <v>196</v>
      </c>
      <c r="D744" s="10">
        <v>54857.7</v>
      </c>
      <c r="E744" s="11">
        <v>44575</v>
      </c>
      <c r="F744" s="10">
        <v>54857.7</v>
      </c>
      <c r="G744" s="12">
        <f>Tabla1[[#This Row],[Importe]]-Tabla1[[#This Row],[Pagado]]</f>
        <v>0</v>
      </c>
      <c r="H744" s="9" t="s">
        <v>10</v>
      </c>
    </row>
    <row r="745" spans="1:8" x14ac:dyDescent="0.25">
      <c r="A745" s="7">
        <v>44569</v>
      </c>
      <c r="B745" s="8" t="s">
        <v>999</v>
      </c>
      <c r="C745" s="9" t="s">
        <v>71</v>
      </c>
      <c r="D745" s="10">
        <v>1102.5999999999999</v>
      </c>
      <c r="E745" s="11">
        <v>44569</v>
      </c>
      <c r="F745" s="10">
        <v>1102.5999999999999</v>
      </c>
      <c r="G745" s="12">
        <f>Tabla1[[#This Row],[Importe]]-Tabla1[[#This Row],[Pagado]]</f>
        <v>0</v>
      </c>
      <c r="H745" s="9" t="s">
        <v>10</v>
      </c>
    </row>
    <row r="746" spans="1:8" x14ac:dyDescent="0.25">
      <c r="A746" s="7">
        <v>44569</v>
      </c>
      <c r="B746" s="8" t="s">
        <v>1000</v>
      </c>
      <c r="C746" s="9" t="s">
        <v>414</v>
      </c>
      <c r="D746" s="10">
        <v>14443.2</v>
      </c>
      <c r="E746" s="11">
        <v>44569</v>
      </c>
      <c r="F746" s="10">
        <v>14443.2</v>
      </c>
      <c r="G746" s="12">
        <f>Tabla1[[#This Row],[Importe]]-Tabla1[[#This Row],[Pagado]]</f>
        <v>0</v>
      </c>
      <c r="H746" s="9" t="s">
        <v>10</v>
      </c>
    </row>
    <row r="747" spans="1:8" x14ac:dyDescent="0.25">
      <c r="A747" s="7">
        <v>44569</v>
      </c>
      <c r="B747" s="8" t="s">
        <v>1001</v>
      </c>
      <c r="C747" s="9" t="s">
        <v>31</v>
      </c>
      <c r="D747" s="10">
        <v>1225</v>
      </c>
      <c r="E747" s="11">
        <v>44569</v>
      </c>
      <c r="F747" s="10">
        <v>1225</v>
      </c>
      <c r="G747" s="12">
        <f>Tabla1[[#This Row],[Importe]]-Tabla1[[#This Row],[Pagado]]</f>
        <v>0</v>
      </c>
      <c r="H747" s="9" t="s">
        <v>10</v>
      </c>
    </row>
    <row r="748" spans="1:8" x14ac:dyDescent="0.25">
      <c r="A748" s="7">
        <v>44569</v>
      </c>
      <c r="B748" s="8" t="s">
        <v>1002</v>
      </c>
      <c r="C748" s="9" t="s">
        <v>1003</v>
      </c>
      <c r="D748" s="10">
        <v>1190</v>
      </c>
      <c r="E748" s="11">
        <v>44569</v>
      </c>
      <c r="F748" s="10">
        <v>1190</v>
      </c>
      <c r="G748" s="12">
        <f>Tabla1[[#This Row],[Importe]]-Tabla1[[#This Row],[Pagado]]</f>
        <v>0</v>
      </c>
      <c r="H748" s="9" t="s">
        <v>10</v>
      </c>
    </row>
    <row r="749" spans="1:8" x14ac:dyDescent="0.25">
      <c r="A749" s="7">
        <v>44569</v>
      </c>
      <c r="B749" s="8" t="s">
        <v>1004</v>
      </c>
      <c r="C749" s="9" t="s">
        <v>414</v>
      </c>
      <c r="D749" s="10">
        <v>143043.20000000001</v>
      </c>
      <c r="E749" s="11">
        <v>44575</v>
      </c>
      <c r="F749" s="10">
        <v>143043.20000000001</v>
      </c>
      <c r="G749" s="12">
        <f>Tabla1[[#This Row],[Importe]]-Tabla1[[#This Row],[Pagado]]</f>
        <v>0</v>
      </c>
      <c r="H749" s="9" t="s">
        <v>10</v>
      </c>
    </row>
    <row r="750" spans="1:8" x14ac:dyDescent="0.25">
      <c r="A750" s="7">
        <v>44569</v>
      </c>
      <c r="B750" s="8" t="s">
        <v>1005</v>
      </c>
      <c r="C750" s="9" t="s">
        <v>16</v>
      </c>
      <c r="D750" s="10">
        <v>831.6</v>
      </c>
      <c r="E750" s="11">
        <v>44569</v>
      </c>
      <c r="F750" s="10">
        <v>831.6</v>
      </c>
      <c r="G750" s="12">
        <f>Tabla1[[#This Row],[Importe]]-Tabla1[[#This Row],[Pagado]]</f>
        <v>0</v>
      </c>
      <c r="H750" s="9" t="s">
        <v>10</v>
      </c>
    </row>
    <row r="751" spans="1:8" x14ac:dyDescent="0.25">
      <c r="A751" s="7">
        <v>44569</v>
      </c>
      <c r="B751" s="8" t="s">
        <v>1006</v>
      </c>
      <c r="C751" s="9" t="s">
        <v>857</v>
      </c>
      <c r="D751" s="10">
        <v>1512</v>
      </c>
      <c r="E751" s="11">
        <v>44569</v>
      </c>
      <c r="F751" s="10">
        <v>1512</v>
      </c>
      <c r="G751" s="12">
        <f>Tabla1[[#This Row],[Importe]]-Tabla1[[#This Row],[Pagado]]</f>
        <v>0</v>
      </c>
      <c r="H751" s="9" t="s">
        <v>10</v>
      </c>
    </row>
    <row r="752" spans="1:8" x14ac:dyDescent="0.25">
      <c r="A752" s="7">
        <v>44569</v>
      </c>
      <c r="B752" s="8" t="s">
        <v>1007</v>
      </c>
      <c r="C752" s="9" t="s">
        <v>1008</v>
      </c>
      <c r="D752" s="10">
        <v>5006.3999999999996</v>
      </c>
      <c r="E752" s="11">
        <v>44569</v>
      </c>
      <c r="F752" s="10">
        <v>5006.3999999999996</v>
      </c>
      <c r="G752" s="12">
        <f>Tabla1[[#This Row],[Importe]]-Tabla1[[#This Row],[Pagado]]</f>
        <v>0</v>
      </c>
      <c r="H752" s="9" t="s">
        <v>10</v>
      </c>
    </row>
    <row r="753" spans="1:8" x14ac:dyDescent="0.25">
      <c r="A753" s="7">
        <v>44569</v>
      </c>
      <c r="B753" s="8" t="s">
        <v>1009</v>
      </c>
      <c r="C753" s="9" t="s">
        <v>53</v>
      </c>
      <c r="D753" s="10">
        <v>1665</v>
      </c>
      <c r="E753" s="11">
        <v>44569</v>
      </c>
      <c r="F753" s="10">
        <v>1665</v>
      </c>
      <c r="G753" s="12">
        <f>Tabla1[[#This Row],[Importe]]-Tabla1[[#This Row],[Pagado]]</f>
        <v>0</v>
      </c>
      <c r="H753" s="9" t="s">
        <v>10</v>
      </c>
    </row>
    <row r="754" spans="1:8" x14ac:dyDescent="0.25">
      <c r="A754" s="7">
        <v>44569</v>
      </c>
      <c r="B754" s="8" t="s">
        <v>1010</v>
      </c>
      <c r="C754" s="9" t="s">
        <v>459</v>
      </c>
      <c r="D754" s="10">
        <v>213</v>
      </c>
      <c r="E754" s="11">
        <v>44569</v>
      </c>
      <c r="F754" s="10">
        <v>213</v>
      </c>
      <c r="G754" s="12">
        <f>Tabla1[[#This Row],[Importe]]-Tabla1[[#This Row],[Pagado]]</f>
        <v>0</v>
      </c>
      <c r="H754" s="9" t="s">
        <v>10</v>
      </c>
    </row>
    <row r="755" spans="1:8" x14ac:dyDescent="0.25">
      <c r="A755" s="7">
        <v>44569</v>
      </c>
      <c r="B755" s="8" t="s">
        <v>1011</v>
      </c>
      <c r="C755" s="9" t="s">
        <v>457</v>
      </c>
      <c r="D755" s="10">
        <v>198</v>
      </c>
      <c r="E755" s="11">
        <v>44569</v>
      </c>
      <c r="F755" s="10">
        <v>198</v>
      </c>
      <c r="G755" s="12">
        <f>Tabla1[[#This Row],[Importe]]-Tabla1[[#This Row],[Pagado]]</f>
        <v>0</v>
      </c>
      <c r="H755" s="9" t="s">
        <v>10</v>
      </c>
    </row>
    <row r="756" spans="1:8" x14ac:dyDescent="0.25">
      <c r="A756" s="7">
        <v>44569</v>
      </c>
      <c r="B756" s="8" t="s">
        <v>1012</v>
      </c>
      <c r="C756" s="9" t="s">
        <v>463</v>
      </c>
      <c r="D756" s="10">
        <v>550</v>
      </c>
      <c r="E756" s="11">
        <v>44569</v>
      </c>
      <c r="F756" s="10">
        <v>550</v>
      </c>
      <c r="G756" s="12">
        <f>Tabla1[[#This Row],[Importe]]-Tabla1[[#This Row],[Pagado]]</f>
        <v>0</v>
      </c>
      <c r="H756" s="9" t="s">
        <v>10</v>
      </c>
    </row>
    <row r="757" spans="1:8" x14ac:dyDescent="0.25">
      <c r="A757" s="7">
        <v>44569</v>
      </c>
      <c r="B757" s="8" t="s">
        <v>1013</v>
      </c>
      <c r="C757" s="9" t="s">
        <v>461</v>
      </c>
      <c r="D757" s="10">
        <v>394</v>
      </c>
      <c r="E757" s="11">
        <v>44569</v>
      </c>
      <c r="F757" s="10">
        <v>394</v>
      </c>
      <c r="G757" s="12">
        <f>Tabla1[[#This Row],[Importe]]-Tabla1[[#This Row],[Pagado]]</f>
        <v>0</v>
      </c>
      <c r="H757" s="9" t="s">
        <v>10</v>
      </c>
    </row>
    <row r="758" spans="1:8" x14ac:dyDescent="0.25">
      <c r="A758" s="7">
        <v>44569</v>
      </c>
      <c r="B758" s="8" t="s">
        <v>1014</v>
      </c>
      <c r="C758" s="9" t="s">
        <v>91</v>
      </c>
      <c r="D758" s="10">
        <v>7457.8</v>
      </c>
      <c r="E758" s="11">
        <v>44571</v>
      </c>
      <c r="F758" s="10">
        <v>7457.8</v>
      </c>
      <c r="G758" s="12">
        <f>Tabla1[[#This Row],[Importe]]-Tabla1[[#This Row],[Pagado]]</f>
        <v>0</v>
      </c>
      <c r="H758" s="9" t="s">
        <v>10</v>
      </c>
    </row>
    <row r="759" spans="1:8" x14ac:dyDescent="0.25">
      <c r="A759" s="7">
        <v>44569</v>
      </c>
      <c r="B759" s="8" t="s">
        <v>1015</v>
      </c>
      <c r="C759" s="9" t="s">
        <v>1016</v>
      </c>
      <c r="D759" s="10">
        <v>2867.4</v>
      </c>
      <c r="E759" s="11">
        <v>44569</v>
      </c>
      <c r="F759" s="10">
        <v>2867.4</v>
      </c>
      <c r="G759" s="12">
        <f>Tabla1[[#This Row],[Importe]]-Tabla1[[#This Row],[Pagado]]</f>
        <v>0</v>
      </c>
      <c r="H759" s="9" t="s">
        <v>10</v>
      </c>
    </row>
    <row r="760" spans="1:8" x14ac:dyDescent="0.25">
      <c r="A760" s="7">
        <v>44569</v>
      </c>
      <c r="B760" s="8" t="s">
        <v>1017</v>
      </c>
      <c r="C760" s="9" t="s">
        <v>47</v>
      </c>
      <c r="D760" s="10">
        <v>54280.800000000003</v>
      </c>
      <c r="E760" s="11">
        <v>44571</v>
      </c>
      <c r="F760" s="10">
        <v>54280.800000000003</v>
      </c>
      <c r="G760" s="12">
        <f>Tabla1[[#This Row],[Importe]]-Tabla1[[#This Row],[Pagado]]</f>
        <v>0</v>
      </c>
      <c r="H760" s="9" t="s">
        <v>10</v>
      </c>
    </row>
    <row r="761" spans="1:8" x14ac:dyDescent="0.25">
      <c r="A761" s="7">
        <v>44569</v>
      </c>
      <c r="B761" s="8" t="s">
        <v>1018</v>
      </c>
      <c r="C761" s="9" t="s">
        <v>196</v>
      </c>
      <c r="D761" s="10">
        <v>8076.8</v>
      </c>
      <c r="E761" s="11">
        <v>44575</v>
      </c>
      <c r="F761" s="10">
        <v>8076.8</v>
      </c>
      <c r="G761" s="12">
        <f>Tabla1[[#This Row],[Importe]]-Tabla1[[#This Row],[Pagado]]</f>
        <v>0</v>
      </c>
      <c r="H761" s="9" t="s">
        <v>10</v>
      </c>
    </row>
    <row r="762" spans="1:8" x14ac:dyDescent="0.25">
      <c r="A762" s="7">
        <v>44569</v>
      </c>
      <c r="B762" s="8" t="s">
        <v>1019</v>
      </c>
      <c r="C762" s="9" t="s">
        <v>35</v>
      </c>
      <c r="D762" s="10">
        <v>2157.6</v>
      </c>
      <c r="E762" s="11">
        <v>44569</v>
      </c>
      <c r="F762" s="10">
        <v>2157.6</v>
      </c>
      <c r="G762" s="12">
        <f>Tabla1[[#This Row],[Importe]]-Tabla1[[#This Row],[Pagado]]</f>
        <v>0</v>
      </c>
      <c r="H762" s="9" t="s">
        <v>10</v>
      </c>
    </row>
    <row r="763" spans="1:8" x14ac:dyDescent="0.25">
      <c r="A763" s="7">
        <v>44569</v>
      </c>
      <c r="B763" s="8" t="s">
        <v>1020</v>
      </c>
      <c r="C763" s="9" t="s">
        <v>1021</v>
      </c>
      <c r="D763" s="10">
        <v>2997</v>
      </c>
      <c r="E763" s="11">
        <v>44569</v>
      </c>
      <c r="F763" s="10">
        <v>2997</v>
      </c>
      <c r="G763" s="12">
        <f>Tabla1[[#This Row],[Importe]]-Tabla1[[#This Row],[Pagado]]</f>
        <v>0</v>
      </c>
      <c r="H763" s="9" t="s">
        <v>10</v>
      </c>
    </row>
    <row r="764" spans="1:8" x14ac:dyDescent="0.25">
      <c r="A764" s="7">
        <v>44569</v>
      </c>
      <c r="B764" s="8" t="s">
        <v>1022</v>
      </c>
      <c r="C764" s="9" t="s">
        <v>555</v>
      </c>
      <c r="D764" s="10">
        <v>34458</v>
      </c>
      <c r="E764" s="11">
        <v>44571</v>
      </c>
      <c r="F764" s="10">
        <v>34458</v>
      </c>
      <c r="G764" s="12">
        <f>Tabla1[[#This Row],[Importe]]-Tabla1[[#This Row],[Pagado]]</f>
        <v>0</v>
      </c>
      <c r="H764" s="9" t="s">
        <v>10</v>
      </c>
    </row>
    <row r="765" spans="1:8" x14ac:dyDescent="0.25">
      <c r="A765" s="7">
        <v>44569</v>
      </c>
      <c r="B765" s="8" t="s">
        <v>1023</v>
      </c>
      <c r="C765" s="9" t="s">
        <v>31</v>
      </c>
      <c r="D765" s="10">
        <v>100.8</v>
      </c>
      <c r="E765" s="11">
        <v>44569</v>
      </c>
      <c r="F765" s="10">
        <v>100.8</v>
      </c>
      <c r="G765" s="12">
        <f>Tabla1[[#This Row],[Importe]]-Tabla1[[#This Row],[Pagado]]</f>
        <v>0</v>
      </c>
      <c r="H765" s="9" t="s">
        <v>10</v>
      </c>
    </row>
    <row r="766" spans="1:8" x14ac:dyDescent="0.25">
      <c r="A766" s="7">
        <v>44569</v>
      </c>
      <c r="B766" s="8" t="s">
        <v>1024</v>
      </c>
      <c r="C766" s="9" t="s">
        <v>31</v>
      </c>
      <c r="D766" s="10">
        <v>189</v>
      </c>
      <c r="E766" s="11">
        <v>44569</v>
      </c>
      <c r="F766" s="10">
        <v>189</v>
      </c>
      <c r="G766" s="12">
        <f>Tabla1[[#This Row],[Importe]]-Tabla1[[#This Row],[Pagado]]</f>
        <v>0</v>
      </c>
      <c r="H766" s="9" t="s">
        <v>10</v>
      </c>
    </row>
    <row r="767" spans="1:8" x14ac:dyDescent="0.25">
      <c r="A767" s="7">
        <v>44569</v>
      </c>
      <c r="B767" s="8" t="s">
        <v>1025</v>
      </c>
      <c r="C767" s="9" t="s">
        <v>31</v>
      </c>
      <c r="D767" s="10">
        <v>164.6</v>
      </c>
      <c r="E767" s="11">
        <v>44578</v>
      </c>
      <c r="F767" s="10">
        <v>164.6</v>
      </c>
      <c r="G767" s="12">
        <f>Tabla1[[#This Row],[Importe]]-Tabla1[[#This Row],[Pagado]]</f>
        <v>0</v>
      </c>
      <c r="H767" s="9" t="s">
        <v>10</v>
      </c>
    </row>
    <row r="768" spans="1:8" x14ac:dyDescent="0.25">
      <c r="A768" s="7">
        <v>44569</v>
      </c>
      <c r="B768" s="8" t="s">
        <v>1026</v>
      </c>
      <c r="C768" s="9" t="s">
        <v>31</v>
      </c>
      <c r="D768" s="10">
        <v>51</v>
      </c>
      <c r="E768" s="11">
        <v>44569</v>
      </c>
      <c r="F768" s="10">
        <v>51</v>
      </c>
      <c r="G768" s="12">
        <f>Tabla1[[#This Row],[Importe]]-Tabla1[[#This Row],[Pagado]]</f>
        <v>0</v>
      </c>
      <c r="H768" s="9" t="s">
        <v>10</v>
      </c>
    </row>
    <row r="769" spans="1:8" x14ac:dyDescent="0.25">
      <c r="A769" s="7">
        <v>44569</v>
      </c>
      <c r="B769" s="8" t="s">
        <v>1027</v>
      </c>
      <c r="C769" s="9" t="s">
        <v>289</v>
      </c>
      <c r="D769" s="10">
        <v>7840</v>
      </c>
      <c r="E769" s="11">
        <v>44569</v>
      </c>
      <c r="F769" s="10">
        <v>7840</v>
      </c>
      <c r="G769" s="12">
        <f>Tabla1[[#This Row],[Importe]]-Tabla1[[#This Row],[Pagado]]</f>
        <v>0</v>
      </c>
      <c r="H769" s="9" t="s">
        <v>10</v>
      </c>
    </row>
    <row r="770" spans="1:8" x14ac:dyDescent="0.25">
      <c r="A770" s="7">
        <v>44569</v>
      </c>
      <c r="B770" s="8" t="s">
        <v>1028</v>
      </c>
      <c r="C770" s="9" t="s">
        <v>142</v>
      </c>
      <c r="D770" s="10">
        <v>32571.32</v>
      </c>
      <c r="E770" s="11">
        <v>44589</v>
      </c>
      <c r="F770" s="10">
        <v>32571.32</v>
      </c>
      <c r="G770" s="12">
        <f>Tabla1[[#This Row],[Importe]]-Tabla1[[#This Row],[Pagado]]</f>
        <v>0</v>
      </c>
      <c r="H770" s="9" t="s">
        <v>10</v>
      </c>
    </row>
    <row r="771" spans="1:8" x14ac:dyDescent="0.25">
      <c r="A771" s="7">
        <v>44569</v>
      </c>
      <c r="B771" s="8" t="s">
        <v>1029</v>
      </c>
      <c r="C771" s="9" t="s">
        <v>125</v>
      </c>
      <c r="D771" s="10">
        <v>295.8</v>
      </c>
      <c r="E771" s="11">
        <v>44571</v>
      </c>
      <c r="F771" s="10">
        <v>295.8</v>
      </c>
      <c r="G771" s="12">
        <f>Tabla1[[#This Row],[Importe]]-Tabla1[[#This Row],[Pagado]]</f>
        <v>0</v>
      </c>
      <c r="H771" s="9" t="s">
        <v>10</v>
      </c>
    </row>
    <row r="772" spans="1:8" x14ac:dyDescent="0.25">
      <c r="A772" s="7">
        <v>44570</v>
      </c>
      <c r="B772" s="8" t="s">
        <v>1030</v>
      </c>
      <c r="C772" s="9" t="s">
        <v>9</v>
      </c>
      <c r="D772" s="10">
        <v>5727.2</v>
      </c>
      <c r="E772" s="11">
        <v>44570</v>
      </c>
      <c r="F772" s="10">
        <v>5727.2</v>
      </c>
      <c r="G772" s="12">
        <f>Tabla1[[#This Row],[Importe]]-Tabla1[[#This Row],[Pagado]]</f>
        <v>0</v>
      </c>
      <c r="H772" s="9" t="s">
        <v>10</v>
      </c>
    </row>
    <row r="773" spans="1:8" x14ac:dyDescent="0.25">
      <c r="A773" s="7">
        <v>44570</v>
      </c>
      <c r="B773" s="8" t="s">
        <v>1031</v>
      </c>
      <c r="C773" s="9" t="s">
        <v>12</v>
      </c>
      <c r="D773" s="10">
        <v>72159.95</v>
      </c>
      <c r="E773" s="11">
        <v>44571</v>
      </c>
      <c r="F773" s="10">
        <v>72159.95</v>
      </c>
      <c r="G773" s="12">
        <f>Tabla1[[#This Row],[Importe]]-Tabla1[[#This Row],[Pagado]]</f>
        <v>0</v>
      </c>
      <c r="H773" s="9" t="s">
        <v>10</v>
      </c>
    </row>
    <row r="774" spans="1:8" ht="30" x14ac:dyDescent="0.25">
      <c r="A774" s="7">
        <v>44570</v>
      </c>
      <c r="B774" s="8" t="s">
        <v>1032</v>
      </c>
      <c r="C774" s="9" t="s">
        <v>475</v>
      </c>
      <c r="D774" s="10">
        <v>16588</v>
      </c>
      <c r="E774" s="11" t="s">
        <v>1033</v>
      </c>
      <c r="F774" s="10">
        <f>11000+5588</f>
        <v>16588</v>
      </c>
      <c r="G774" s="12">
        <f>Tabla1[[#This Row],[Importe]]-Tabla1[[#This Row],[Pagado]]</f>
        <v>0</v>
      </c>
      <c r="H774" s="9" t="s">
        <v>10</v>
      </c>
    </row>
    <row r="775" spans="1:8" x14ac:dyDescent="0.25">
      <c r="A775" s="7">
        <v>44570</v>
      </c>
      <c r="B775" s="8" t="s">
        <v>1034</v>
      </c>
      <c r="C775" s="9" t="s">
        <v>20</v>
      </c>
      <c r="D775" s="10">
        <v>8089.6</v>
      </c>
      <c r="E775" s="11">
        <v>44570</v>
      </c>
      <c r="F775" s="10">
        <v>8089.6</v>
      </c>
      <c r="G775" s="12">
        <f>Tabla1[[#This Row],[Importe]]-Tabla1[[#This Row],[Pagado]]</f>
        <v>0</v>
      </c>
      <c r="H775" s="9" t="s">
        <v>10</v>
      </c>
    </row>
    <row r="776" spans="1:8" x14ac:dyDescent="0.25">
      <c r="A776" s="7">
        <v>44570</v>
      </c>
      <c r="B776" s="8" t="s">
        <v>1035</v>
      </c>
      <c r="C776" s="9" t="s">
        <v>16</v>
      </c>
      <c r="D776" s="10">
        <v>10046</v>
      </c>
      <c r="E776" s="11">
        <v>44570</v>
      </c>
      <c r="F776" s="10">
        <v>10046</v>
      </c>
      <c r="G776" s="12">
        <f>Tabla1[[#This Row],[Importe]]-Tabla1[[#This Row],[Pagado]]</f>
        <v>0</v>
      </c>
      <c r="H776" s="9" t="s">
        <v>10</v>
      </c>
    </row>
    <row r="777" spans="1:8" x14ac:dyDescent="0.25">
      <c r="A777" s="7">
        <v>44570</v>
      </c>
      <c r="B777" s="8" t="s">
        <v>1036</v>
      </c>
      <c r="C777" s="9" t="s">
        <v>135</v>
      </c>
      <c r="D777" s="10">
        <v>2178.8000000000002</v>
      </c>
      <c r="E777" s="11">
        <v>44570</v>
      </c>
      <c r="F777" s="10">
        <v>2178.8000000000002</v>
      </c>
      <c r="G777" s="12">
        <f>Tabla1[[#This Row],[Importe]]-Tabla1[[#This Row],[Pagado]]</f>
        <v>0</v>
      </c>
      <c r="H777" s="9" t="s">
        <v>10</v>
      </c>
    </row>
    <row r="778" spans="1:8" x14ac:dyDescent="0.25">
      <c r="A778" s="7">
        <v>44570</v>
      </c>
      <c r="B778" s="8" t="s">
        <v>1037</v>
      </c>
      <c r="C778" s="9" t="s">
        <v>1038</v>
      </c>
      <c r="D778" s="10">
        <v>5097.8</v>
      </c>
      <c r="E778" s="11">
        <v>44570</v>
      </c>
      <c r="F778" s="10">
        <v>5097.8</v>
      </c>
      <c r="G778" s="12">
        <f>Tabla1[[#This Row],[Importe]]-Tabla1[[#This Row],[Pagado]]</f>
        <v>0</v>
      </c>
      <c r="H778" s="9" t="s">
        <v>10</v>
      </c>
    </row>
    <row r="779" spans="1:8" x14ac:dyDescent="0.25">
      <c r="A779" s="7">
        <v>44570</v>
      </c>
      <c r="B779" s="8" t="s">
        <v>1039</v>
      </c>
      <c r="C779" s="9" t="s">
        <v>56</v>
      </c>
      <c r="D779" s="10">
        <v>9373</v>
      </c>
      <c r="E779" s="11">
        <v>44570</v>
      </c>
      <c r="F779" s="10">
        <v>9373</v>
      </c>
      <c r="G779" s="12">
        <f>Tabla1[[#This Row],[Importe]]-Tabla1[[#This Row],[Pagado]]</f>
        <v>0</v>
      </c>
      <c r="H779" s="9" t="s">
        <v>10</v>
      </c>
    </row>
    <row r="780" spans="1:8" x14ac:dyDescent="0.25">
      <c r="A780" s="7">
        <v>44570</v>
      </c>
      <c r="B780" s="8" t="s">
        <v>1040</v>
      </c>
      <c r="C780" s="9" t="s">
        <v>51</v>
      </c>
      <c r="D780" s="10">
        <v>1290</v>
      </c>
      <c r="E780" s="11">
        <v>44570</v>
      </c>
      <c r="F780" s="10">
        <v>1290</v>
      </c>
      <c r="G780" s="12">
        <f>Tabla1[[#This Row],[Importe]]-Tabla1[[#This Row],[Pagado]]</f>
        <v>0</v>
      </c>
      <c r="H780" s="9" t="s">
        <v>10</v>
      </c>
    </row>
    <row r="781" spans="1:8" x14ac:dyDescent="0.25">
      <c r="A781" s="7">
        <v>44570</v>
      </c>
      <c r="B781" s="8" t="s">
        <v>1041</v>
      </c>
      <c r="C781" s="9" t="s">
        <v>29</v>
      </c>
      <c r="D781" s="10">
        <v>5159.7</v>
      </c>
      <c r="E781" s="11">
        <v>44570</v>
      </c>
      <c r="F781" s="10">
        <v>5159.7</v>
      </c>
      <c r="G781" s="12">
        <f>Tabla1[[#This Row],[Importe]]-Tabla1[[#This Row],[Pagado]]</f>
        <v>0</v>
      </c>
      <c r="H781" s="9" t="s">
        <v>10</v>
      </c>
    </row>
    <row r="782" spans="1:8" x14ac:dyDescent="0.25">
      <c r="A782" s="7">
        <v>44570</v>
      </c>
      <c r="B782" s="8" t="s">
        <v>1042</v>
      </c>
      <c r="C782" s="9" t="s">
        <v>49</v>
      </c>
      <c r="D782" s="10">
        <v>4064.4</v>
      </c>
      <c r="E782" s="11">
        <v>44570</v>
      </c>
      <c r="F782" s="10">
        <v>4064.4</v>
      </c>
      <c r="G782" s="12">
        <f>Tabla1[[#This Row],[Importe]]-Tabla1[[#This Row],[Pagado]]</f>
        <v>0</v>
      </c>
      <c r="H782" s="9" t="s">
        <v>10</v>
      </c>
    </row>
    <row r="783" spans="1:8" x14ac:dyDescent="0.25">
      <c r="A783" s="7">
        <v>44570</v>
      </c>
      <c r="B783" s="8" t="s">
        <v>1043</v>
      </c>
      <c r="C783" s="9" t="s">
        <v>804</v>
      </c>
      <c r="D783" s="10">
        <v>12720.7</v>
      </c>
      <c r="E783" s="11">
        <v>44570</v>
      </c>
      <c r="F783" s="10">
        <v>12720.7</v>
      </c>
      <c r="G783" s="12">
        <f>Tabla1[[#This Row],[Importe]]-Tabla1[[#This Row],[Pagado]]</f>
        <v>0</v>
      </c>
      <c r="H783" s="9" t="s">
        <v>10</v>
      </c>
    </row>
    <row r="784" spans="1:8" x14ac:dyDescent="0.25">
      <c r="A784" s="7">
        <v>44570</v>
      </c>
      <c r="B784" s="8" t="s">
        <v>1044</v>
      </c>
      <c r="C784" s="9" t="s">
        <v>804</v>
      </c>
      <c r="D784" s="10">
        <v>762.7</v>
      </c>
      <c r="E784" s="11">
        <v>44570</v>
      </c>
      <c r="F784" s="10">
        <v>762.7</v>
      </c>
      <c r="G784" s="12">
        <f>Tabla1[[#This Row],[Importe]]-Tabla1[[#This Row],[Pagado]]</f>
        <v>0</v>
      </c>
      <c r="H784" s="9" t="s">
        <v>10</v>
      </c>
    </row>
    <row r="785" spans="1:8" x14ac:dyDescent="0.25">
      <c r="A785" s="7">
        <v>44570</v>
      </c>
      <c r="B785" s="8" t="s">
        <v>1045</v>
      </c>
      <c r="C785" s="9" t="s">
        <v>27</v>
      </c>
      <c r="D785" s="10">
        <v>4144</v>
      </c>
      <c r="E785" s="11">
        <v>44570</v>
      </c>
      <c r="F785" s="10">
        <v>4144</v>
      </c>
      <c r="G785" s="12">
        <f>Tabla1[[#This Row],[Importe]]-Tabla1[[#This Row],[Pagado]]</f>
        <v>0</v>
      </c>
      <c r="H785" s="9" t="s">
        <v>10</v>
      </c>
    </row>
    <row r="786" spans="1:8" x14ac:dyDescent="0.25">
      <c r="A786" s="7">
        <v>44570</v>
      </c>
      <c r="B786" s="8" t="s">
        <v>1046</v>
      </c>
      <c r="C786" s="9" t="s">
        <v>105</v>
      </c>
      <c r="D786" s="10">
        <v>5721.5</v>
      </c>
      <c r="E786" s="11">
        <v>44570</v>
      </c>
      <c r="F786" s="10">
        <v>5721.5</v>
      </c>
      <c r="G786" s="12">
        <f>Tabla1[[#This Row],[Importe]]-Tabla1[[#This Row],[Pagado]]</f>
        <v>0</v>
      </c>
      <c r="H786" s="9" t="s">
        <v>10</v>
      </c>
    </row>
    <row r="787" spans="1:8" x14ac:dyDescent="0.25">
      <c r="A787" s="7">
        <v>44570</v>
      </c>
      <c r="B787" s="8" t="s">
        <v>1047</v>
      </c>
      <c r="C787" s="9" t="s">
        <v>216</v>
      </c>
      <c r="D787" s="10">
        <v>2209.9</v>
      </c>
      <c r="E787" s="11">
        <v>44570</v>
      </c>
      <c r="F787" s="10">
        <v>2209.9</v>
      </c>
      <c r="G787" s="12">
        <f>Tabla1[[#This Row],[Importe]]-Tabla1[[#This Row],[Pagado]]</f>
        <v>0</v>
      </c>
      <c r="H787" s="9" t="s">
        <v>10</v>
      </c>
    </row>
    <row r="788" spans="1:8" x14ac:dyDescent="0.25">
      <c r="A788" s="7">
        <v>44570</v>
      </c>
      <c r="B788" s="8" t="s">
        <v>1048</v>
      </c>
      <c r="C788" s="9" t="s">
        <v>45</v>
      </c>
      <c r="D788" s="10">
        <v>8574</v>
      </c>
      <c r="E788" s="11">
        <v>44570</v>
      </c>
      <c r="F788" s="10">
        <v>8574</v>
      </c>
      <c r="G788" s="12">
        <f>Tabla1[[#This Row],[Importe]]-Tabla1[[#This Row],[Pagado]]</f>
        <v>0</v>
      </c>
      <c r="H788" s="9" t="s">
        <v>10</v>
      </c>
    </row>
    <row r="789" spans="1:8" x14ac:dyDescent="0.25">
      <c r="A789" s="7">
        <v>44570</v>
      </c>
      <c r="B789" s="8" t="s">
        <v>1049</v>
      </c>
      <c r="C789" s="9" t="s">
        <v>37</v>
      </c>
      <c r="D789" s="10">
        <v>1998</v>
      </c>
      <c r="E789" s="11">
        <v>44570</v>
      </c>
      <c r="F789" s="10">
        <v>1998</v>
      </c>
      <c r="G789" s="12">
        <f>Tabla1[[#This Row],[Importe]]-Tabla1[[#This Row],[Pagado]]</f>
        <v>0</v>
      </c>
      <c r="H789" s="9" t="s">
        <v>10</v>
      </c>
    </row>
    <row r="790" spans="1:8" x14ac:dyDescent="0.25">
      <c r="A790" s="7">
        <v>44570</v>
      </c>
      <c r="B790" s="8" t="s">
        <v>1050</v>
      </c>
      <c r="C790" s="9" t="s">
        <v>12</v>
      </c>
      <c r="D790" s="10">
        <v>15508.5</v>
      </c>
      <c r="E790" s="11">
        <v>44571</v>
      </c>
      <c r="F790" s="10">
        <v>15508.5</v>
      </c>
      <c r="G790" s="12">
        <f>Tabla1[[#This Row],[Importe]]-Tabla1[[#This Row],[Pagado]]</f>
        <v>0</v>
      </c>
      <c r="H790" s="9" t="s">
        <v>10</v>
      </c>
    </row>
    <row r="791" spans="1:8" x14ac:dyDescent="0.25">
      <c r="A791" s="7">
        <v>44570</v>
      </c>
      <c r="B791" s="8" t="s">
        <v>1051</v>
      </c>
      <c r="C791" s="9" t="s">
        <v>12</v>
      </c>
      <c r="D791" s="10">
        <v>690</v>
      </c>
      <c r="E791" s="11">
        <v>44571</v>
      </c>
      <c r="F791" s="10">
        <v>690</v>
      </c>
      <c r="G791" s="12">
        <f>Tabla1[[#This Row],[Importe]]-Tabla1[[#This Row],[Pagado]]</f>
        <v>0</v>
      </c>
      <c r="H791" s="9" t="s">
        <v>10</v>
      </c>
    </row>
    <row r="792" spans="1:8" x14ac:dyDescent="0.25">
      <c r="A792" s="7">
        <v>44570</v>
      </c>
      <c r="B792" s="8" t="s">
        <v>1052</v>
      </c>
      <c r="C792" s="9" t="s">
        <v>24</v>
      </c>
      <c r="D792" s="10">
        <v>2873.2</v>
      </c>
      <c r="E792" s="11">
        <v>44570</v>
      </c>
      <c r="F792" s="10">
        <v>2873.2</v>
      </c>
      <c r="G792" s="12">
        <f>Tabla1[[#This Row],[Importe]]-Tabla1[[#This Row],[Pagado]]</f>
        <v>0</v>
      </c>
      <c r="H792" s="9" t="s">
        <v>10</v>
      </c>
    </row>
    <row r="793" spans="1:8" x14ac:dyDescent="0.25">
      <c r="A793" s="7">
        <v>44570</v>
      </c>
      <c r="B793" s="8" t="s">
        <v>1053</v>
      </c>
      <c r="C793" s="9" t="s">
        <v>58</v>
      </c>
      <c r="D793" s="10">
        <v>5538</v>
      </c>
      <c r="E793" s="11">
        <v>44570</v>
      </c>
      <c r="F793" s="10">
        <v>5538</v>
      </c>
      <c r="G793" s="12">
        <f>Tabla1[[#This Row],[Importe]]-Tabla1[[#This Row],[Pagado]]</f>
        <v>0</v>
      </c>
      <c r="H793" s="9" t="s">
        <v>10</v>
      </c>
    </row>
    <row r="794" spans="1:8" x14ac:dyDescent="0.25">
      <c r="A794" s="7">
        <v>44570</v>
      </c>
      <c r="B794" s="8" t="s">
        <v>1054</v>
      </c>
      <c r="C794" s="9" t="s">
        <v>24</v>
      </c>
      <c r="D794" s="10">
        <v>396</v>
      </c>
      <c r="E794" s="11">
        <v>44570</v>
      </c>
      <c r="F794" s="10">
        <v>396</v>
      </c>
      <c r="G794" s="12">
        <f>Tabla1[[#This Row],[Importe]]-Tabla1[[#This Row],[Pagado]]</f>
        <v>0</v>
      </c>
      <c r="H794" s="9" t="s">
        <v>10</v>
      </c>
    </row>
    <row r="795" spans="1:8" x14ac:dyDescent="0.25">
      <c r="A795" s="7">
        <v>44570</v>
      </c>
      <c r="B795" s="8" t="s">
        <v>1055</v>
      </c>
      <c r="C795" s="9" t="s">
        <v>237</v>
      </c>
      <c r="D795" s="10">
        <v>712.8</v>
      </c>
      <c r="E795" s="11">
        <v>44570</v>
      </c>
      <c r="F795" s="10">
        <v>712.8</v>
      </c>
      <c r="G795" s="12">
        <f>Tabla1[[#This Row],[Importe]]-Tabla1[[#This Row],[Pagado]]</f>
        <v>0</v>
      </c>
      <c r="H795" s="9" t="s">
        <v>10</v>
      </c>
    </row>
    <row r="796" spans="1:8" x14ac:dyDescent="0.25">
      <c r="A796" s="7">
        <v>44570</v>
      </c>
      <c r="B796" s="8" t="s">
        <v>1056</v>
      </c>
      <c r="C796" s="9" t="s">
        <v>161</v>
      </c>
      <c r="D796" s="10">
        <v>979.8</v>
      </c>
      <c r="E796" s="11">
        <v>44570</v>
      </c>
      <c r="F796" s="10">
        <v>979.8</v>
      </c>
      <c r="G796" s="12">
        <f>Tabla1[[#This Row],[Importe]]-Tabla1[[#This Row],[Pagado]]</f>
        <v>0</v>
      </c>
      <c r="H796" s="9" t="s">
        <v>10</v>
      </c>
    </row>
    <row r="797" spans="1:8" x14ac:dyDescent="0.25">
      <c r="A797" s="7">
        <v>44570</v>
      </c>
      <c r="B797" s="8" t="s">
        <v>1057</v>
      </c>
      <c r="C797" s="9" t="s">
        <v>191</v>
      </c>
      <c r="D797" s="10">
        <v>2845.6</v>
      </c>
      <c r="E797" s="11">
        <v>44570</v>
      </c>
      <c r="F797" s="10">
        <v>2845.6</v>
      </c>
      <c r="G797" s="12">
        <f>Tabla1[[#This Row],[Importe]]-Tabla1[[#This Row],[Pagado]]</f>
        <v>0</v>
      </c>
      <c r="H797" s="9" t="s">
        <v>10</v>
      </c>
    </row>
    <row r="798" spans="1:8" x14ac:dyDescent="0.25">
      <c r="A798" s="7">
        <v>44570</v>
      </c>
      <c r="B798" s="8" t="s">
        <v>1058</v>
      </c>
      <c r="C798" s="9" t="s">
        <v>244</v>
      </c>
      <c r="D798" s="10">
        <v>2912.1</v>
      </c>
      <c r="E798" s="11">
        <v>44570</v>
      </c>
      <c r="F798" s="10">
        <v>2912.1</v>
      </c>
      <c r="G798" s="12">
        <f>Tabla1[[#This Row],[Importe]]-Tabla1[[#This Row],[Pagado]]</f>
        <v>0</v>
      </c>
      <c r="H798" s="9" t="s">
        <v>10</v>
      </c>
    </row>
    <row r="799" spans="1:8" x14ac:dyDescent="0.25">
      <c r="A799" s="7">
        <v>44570</v>
      </c>
      <c r="B799" s="8" t="s">
        <v>1059</v>
      </c>
      <c r="C799" s="9" t="s">
        <v>214</v>
      </c>
      <c r="D799" s="10">
        <v>926.1</v>
      </c>
      <c r="E799" s="11">
        <v>44570</v>
      </c>
      <c r="F799" s="10">
        <v>926.1</v>
      </c>
      <c r="G799" s="12">
        <f>Tabla1[[#This Row],[Importe]]-Tabla1[[#This Row],[Pagado]]</f>
        <v>0</v>
      </c>
      <c r="H799" s="9" t="s">
        <v>10</v>
      </c>
    </row>
    <row r="800" spans="1:8" x14ac:dyDescent="0.25">
      <c r="A800" s="7">
        <v>44570</v>
      </c>
      <c r="B800" s="8" t="s">
        <v>1060</v>
      </c>
      <c r="C800" s="9" t="s">
        <v>131</v>
      </c>
      <c r="D800" s="10">
        <v>852</v>
      </c>
      <c r="E800" s="11">
        <v>44570</v>
      </c>
      <c r="F800" s="10">
        <v>852</v>
      </c>
      <c r="G800" s="12">
        <f>Tabla1[[#This Row],[Importe]]-Tabla1[[#This Row],[Pagado]]</f>
        <v>0</v>
      </c>
      <c r="H800" s="9" t="s">
        <v>10</v>
      </c>
    </row>
    <row r="801" spans="1:8" x14ac:dyDescent="0.25">
      <c r="A801" s="7">
        <v>44570</v>
      </c>
      <c r="B801" s="8" t="s">
        <v>1061</v>
      </c>
      <c r="C801" s="9" t="s">
        <v>62</v>
      </c>
      <c r="D801" s="10">
        <v>8240</v>
      </c>
      <c r="E801" s="11">
        <v>44570</v>
      </c>
      <c r="F801" s="10">
        <v>8240</v>
      </c>
      <c r="G801" s="12">
        <f>Tabla1[[#This Row],[Importe]]-Tabla1[[#This Row],[Pagado]]</f>
        <v>0</v>
      </c>
      <c r="H801" s="9" t="s">
        <v>10</v>
      </c>
    </row>
    <row r="802" spans="1:8" x14ac:dyDescent="0.25">
      <c r="A802" s="7">
        <v>44570</v>
      </c>
      <c r="B802" s="8" t="s">
        <v>1062</v>
      </c>
      <c r="C802" s="9" t="s">
        <v>53</v>
      </c>
      <c r="D802" s="10">
        <v>1295</v>
      </c>
      <c r="E802" s="11">
        <v>44570</v>
      </c>
      <c r="F802" s="10">
        <v>1295</v>
      </c>
      <c r="G802" s="12">
        <f>Tabla1[[#This Row],[Importe]]-Tabla1[[#This Row],[Pagado]]</f>
        <v>0</v>
      </c>
      <c r="H802" s="9" t="s">
        <v>10</v>
      </c>
    </row>
    <row r="803" spans="1:8" x14ac:dyDescent="0.25">
      <c r="A803" s="7">
        <v>44570</v>
      </c>
      <c r="B803" s="8" t="s">
        <v>1063</v>
      </c>
      <c r="C803" s="9" t="s">
        <v>1064</v>
      </c>
      <c r="D803" s="10">
        <v>2051.6</v>
      </c>
      <c r="E803" s="11">
        <v>44570</v>
      </c>
      <c r="F803" s="10">
        <v>2051.6</v>
      </c>
      <c r="G803" s="12">
        <f>Tabla1[[#This Row],[Importe]]-Tabla1[[#This Row],[Pagado]]</f>
        <v>0</v>
      </c>
      <c r="H803" s="9" t="s">
        <v>10</v>
      </c>
    </row>
    <row r="804" spans="1:8" x14ac:dyDescent="0.25">
      <c r="A804" s="7">
        <v>44570</v>
      </c>
      <c r="B804" s="8" t="s">
        <v>1065</v>
      </c>
      <c r="C804" s="9" t="s">
        <v>1064</v>
      </c>
      <c r="D804" s="10">
        <v>1907.8</v>
      </c>
      <c r="E804" s="11">
        <v>44570</v>
      </c>
      <c r="F804" s="10">
        <v>1907.8</v>
      </c>
      <c r="G804" s="12">
        <f>Tabla1[[#This Row],[Importe]]-Tabla1[[#This Row],[Pagado]]</f>
        <v>0</v>
      </c>
      <c r="H804" s="9" t="s">
        <v>10</v>
      </c>
    </row>
    <row r="805" spans="1:8" x14ac:dyDescent="0.25">
      <c r="A805" s="7">
        <v>44570</v>
      </c>
      <c r="B805" s="8" t="s">
        <v>1066</v>
      </c>
      <c r="C805" s="9" t="s">
        <v>296</v>
      </c>
      <c r="D805" s="10">
        <v>2175</v>
      </c>
      <c r="E805" s="11">
        <v>44570</v>
      </c>
      <c r="F805" s="10">
        <v>2175</v>
      </c>
      <c r="G805" s="12">
        <f>Tabla1[[#This Row],[Importe]]-Tabla1[[#This Row],[Pagado]]</f>
        <v>0</v>
      </c>
      <c r="H805" s="9" t="s">
        <v>10</v>
      </c>
    </row>
    <row r="806" spans="1:8" x14ac:dyDescent="0.25">
      <c r="A806" s="7">
        <v>44570</v>
      </c>
      <c r="B806" s="8" t="s">
        <v>1067</v>
      </c>
      <c r="C806" s="9" t="s">
        <v>414</v>
      </c>
      <c r="D806" s="10">
        <v>43421.7</v>
      </c>
      <c r="E806" s="11">
        <v>44620</v>
      </c>
      <c r="F806" s="10">
        <v>43421.7</v>
      </c>
      <c r="G806" s="12">
        <f>Tabla1[[#This Row],[Importe]]-Tabla1[[#This Row],[Pagado]]</f>
        <v>0</v>
      </c>
      <c r="H806" s="9" t="s">
        <v>10</v>
      </c>
    </row>
    <row r="807" spans="1:8" x14ac:dyDescent="0.25">
      <c r="A807" s="7">
        <v>44570</v>
      </c>
      <c r="B807" s="8" t="s">
        <v>1068</v>
      </c>
      <c r="C807" s="9" t="s">
        <v>71</v>
      </c>
      <c r="D807" s="10">
        <v>1375.2</v>
      </c>
      <c r="E807" s="11">
        <v>44570</v>
      </c>
      <c r="F807" s="10">
        <v>1375.2</v>
      </c>
      <c r="G807" s="12">
        <f>Tabla1[[#This Row],[Importe]]-Tabla1[[#This Row],[Pagado]]</f>
        <v>0</v>
      </c>
      <c r="H807" s="9" t="s">
        <v>10</v>
      </c>
    </row>
    <row r="808" spans="1:8" x14ac:dyDescent="0.25">
      <c r="A808" s="7">
        <v>44570</v>
      </c>
      <c r="B808" s="8" t="s">
        <v>1069</v>
      </c>
      <c r="C808" s="9" t="s">
        <v>31</v>
      </c>
      <c r="D808" s="10">
        <v>2090.4</v>
      </c>
      <c r="E808" s="11">
        <v>44570</v>
      </c>
      <c r="F808" s="10">
        <v>2090.4</v>
      </c>
      <c r="G808" s="12">
        <f>Tabla1[[#This Row],[Importe]]-Tabla1[[#This Row],[Pagado]]</f>
        <v>0</v>
      </c>
      <c r="H808" s="9" t="s">
        <v>10</v>
      </c>
    </row>
    <row r="809" spans="1:8" x14ac:dyDescent="0.25">
      <c r="A809" s="7">
        <v>44570</v>
      </c>
      <c r="B809" s="8" t="s">
        <v>1070</v>
      </c>
      <c r="C809" s="9" t="s">
        <v>149</v>
      </c>
      <c r="D809" s="10">
        <v>2372</v>
      </c>
      <c r="E809" s="11">
        <v>44570</v>
      </c>
      <c r="F809" s="10">
        <v>2372</v>
      </c>
      <c r="G809" s="12">
        <f>Tabla1[[#This Row],[Importe]]-Tabla1[[#This Row],[Pagado]]</f>
        <v>0</v>
      </c>
      <c r="H809" s="9" t="s">
        <v>10</v>
      </c>
    </row>
    <row r="810" spans="1:8" x14ac:dyDescent="0.25">
      <c r="A810" s="7">
        <v>44570</v>
      </c>
      <c r="B810" s="8" t="s">
        <v>1071</v>
      </c>
      <c r="C810" s="9" t="s">
        <v>53</v>
      </c>
      <c r="D810" s="10">
        <v>588</v>
      </c>
      <c r="E810" s="11">
        <v>44570</v>
      </c>
      <c r="F810" s="10">
        <v>588</v>
      </c>
      <c r="G810" s="12">
        <f>Tabla1[[#This Row],[Importe]]-Tabla1[[#This Row],[Pagado]]</f>
        <v>0</v>
      </c>
      <c r="H810" s="9" t="s">
        <v>10</v>
      </c>
    </row>
    <row r="811" spans="1:8" x14ac:dyDescent="0.25">
      <c r="A811" s="7">
        <v>44570</v>
      </c>
      <c r="B811" s="8" t="s">
        <v>1072</v>
      </c>
      <c r="C811" s="9" t="s">
        <v>56</v>
      </c>
      <c r="D811" s="10">
        <v>3286.5</v>
      </c>
      <c r="E811" s="11">
        <v>44570</v>
      </c>
      <c r="F811" s="10">
        <v>3286.5</v>
      </c>
      <c r="G811" s="12">
        <f>Tabla1[[#This Row],[Importe]]-Tabla1[[#This Row],[Pagado]]</f>
        <v>0</v>
      </c>
      <c r="H811" s="9" t="s">
        <v>10</v>
      </c>
    </row>
    <row r="812" spans="1:8" x14ac:dyDescent="0.25">
      <c r="A812" s="7">
        <v>44570</v>
      </c>
      <c r="B812" s="8" t="s">
        <v>1073</v>
      </c>
      <c r="C812" s="9" t="s">
        <v>16</v>
      </c>
      <c r="D812" s="10">
        <v>986.4</v>
      </c>
      <c r="E812" s="11">
        <v>44570</v>
      </c>
      <c r="F812" s="10">
        <v>986.4</v>
      </c>
      <c r="G812" s="12">
        <f>Tabla1[[#This Row],[Importe]]-Tabla1[[#This Row],[Pagado]]</f>
        <v>0</v>
      </c>
      <c r="H812" s="9" t="s">
        <v>10</v>
      </c>
    </row>
    <row r="813" spans="1:8" x14ac:dyDescent="0.25">
      <c r="A813" s="7">
        <v>44571</v>
      </c>
      <c r="B813" s="8" t="s">
        <v>1074</v>
      </c>
      <c r="C813" s="9" t="s">
        <v>475</v>
      </c>
      <c r="D813" s="10">
        <v>47085.5</v>
      </c>
      <c r="E813" s="11">
        <v>44573</v>
      </c>
      <c r="F813" s="10">
        <v>47085.5</v>
      </c>
      <c r="G813" s="12">
        <f>Tabla1[[#This Row],[Importe]]-Tabla1[[#This Row],[Pagado]]</f>
        <v>0</v>
      </c>
      <c r="H813" s="9" t="s">
        <v>10</v>
      </c>
    </row>
    <row r="814" spans="1:8" x14ac:dyDescent="0.25">
      <c r="A814" s="7">
        <v>44571</v>
      </c>
      <c r="B814" s="8" t="s">
        <v>1075</v>
      </c>
      <c r="C814" s="9" t="s">
        <v>481</v>
      </c>
      <c r="D814" s="10">
        <v>3260.6</v>
      </c>
      <c r="E814" s="11">
        <v>44571</v>
      </c>
      <c r="F814" s="10">
        <v>3260.6</v>
      </c>
      <c r="G814" s="12">
        <f>Tabla1[[#This Row],[Importe]]-Tabla1[[#This Row],[Pagado]]</f>
        <v>0</v>
      </c>
      <c r="H814" s="9" t="s">
        <v>10</v>
      </c>
    </row>
    <row r="815" spans="1:8" x14ac:dyDescent="0.25">
      <c r="A815" s="7">
        <v>44571</v>
      </c>
      <c r="B815" s="8" t="s">
        <v>1076</v>
      </c>
      <c r="C815" s="9" t="s">
        <v>212</v>
      </c>
      <c r="D815" s="10">
        <v>38015.199999999997</v>
      </c>
      <c r="E815" s="11">
        <v>44576</v>
      </c>
      <c r="F815" s="10">
        <v>38015.199999999997</v>
      </c>
      <c r="G815" s="12">
        <f>Tabla1[[#This Row],[Importe]]-Tabla1[[#This Row],[Pagado]]</f>
        <v>0</v>
      </c>
      <c r="H815" s="9" t="s">
        <v>10</v>
      </c>
    </row>
    <row r="816" spans="1:8" x14ac:dyDescent="0.25">
      <c r="A816" s="7">
        <v>44571</v>
      </c>
      <c r="B816" s="8" t="s">
        <v>1077</v>
      </c>
      <c r="C816" s="9" t="s">
        <v>12</v>
      </c>
      <c r="D816" s="10">
        <v>57802.35</v>
      </c>
      <c r="E816" s="11">
        <v>44572</v>
      </c>
      <c r="F816" s="10">
        <v>57802.35</v>
      </c>
      <c r="G816" s="12">
        <f>Tabla1[[#This Row],[Importe]]-Tabla1[[#This Row],[Pagado]]</f>
        <v>0</v>
      </c>
      <c r="H816" s="9" t="s">
        <v>10</v>
      </c>
    </row>
    <row r="817" spans="1:8" x14ac:dyDescent="0.25">
      <c r="A817" s="7">
        <v>44571</v>
      </c>
      <c r="B817" s="8" t="s">
        <v>1078</v>
      </c>
      <c r="C817" s="9" t="s">
        <v>75</v>
      </c>
      <c r="D817" s="10">
        <v>4855.8999999999996</v>
      </c>
      <c r="E817" s="11">
        <v>44571</v>
      </c>
      <c r="F817" s="10">
        <v>4855.8999999999996</v>
      </c>
      <c r="G817" s="12">
        <f>Tabla1[[#This Row],[Importe]]-Tabla1[[#This Row],[Pagado]]</f>
        <v>0</v>
      </c>
      <c r="H817" s="9" t="s">
        <v>10</v>
      </c>
    </row>
    <row r="818" spans="1:8" x14ac:dyDescent="0.25">
      <c r="A818" s="7">
        <v>44571</v>
      </c>
      <c r="B818" s="8" t="s">
        <v>1079</v>
      </c>
      <c r="C818" s="9" t="s">
        <v>83</v>
      </c>
      <c r="D818" s="10">
        <v>4637.2</v>
      </c>
      <c r="E818" s="11">
        <v>44571</v>
      </c>
      <c r="F818" s="10">
        <v>4637.2</v>
      </c>
      <c r="G818" s="12">
        <f>Tabla1[[#This Row],[Importe]]-Tabla1[[#This Row],[Pagado]]</f>
        <v>0</v>
      </c>
      <c r="H818" s="9" t="s">
        <v>10</v>
      </c>
    </row>
    <row r="819" spans="1:8" x14ac:dyDescent="0.25">
      <c r="A819" s="7">
        <v>44571</v>
      </c>
      <c r="B819" s="8" t="s">
        <v>1080</v>
      </c>
      <c r="C819" s="9" t="s">
        <v>79</v>
      </c>
      <c r="D819" s="10">
        <v>6130.5</v>
      </c>
      <c r="E819" s="11">
        <v>44571</v>
      </c>
      <c r="F819" s="10">
        <v>6130.5</v>
      </c>
      <c r="G819" s="12">
        <f>Tabla1[[#This Row],[Importe]]-Tabla1[[#This Row],[Pagado]]</f>
        <v>0</v>
      </c>
      <c r="H819" s="9" t="s">
        <v>10</v>
      </c>
    </row>
    <row r="820" spans="1:8" x14ac:dyDescent="0.25">
      <c r="A820" s="7">
        <v>44571</v>
      </c>
      <c r="B820" s="8" t="s">
        <v>1081</v>
      </c>
      <c r="C820" s="9" t="s">
        <v>79</v>
      </c>
      <c r="D820" s="10">
        <v>4142.3</v>
      </c>
      <c r="E820" s="11">
        <v>44571</v>
      </c>
      <c r="F820" s="10">
        <v>4142.3</v>
      </c>
      <c r="G820" s="12">
        <f>Tabla1[[#This Row],[Importe]]-Tabla1[[#This Row],[Pagado]]</f>
        <v>0</v>
      </c>
      <c r="H820" s="9" t="s">
        <v>10</v>
      </c>
    </row>
    <row r="821" spans="1:8" x14ac:dyDescent="0.25">
      <c r="A821" s="7">
        <v>44571</v>
      </c>
      <c r="B821" s="8" t="s">
        <v>1082</v>
      </c>
      <c r="C821" s="9" t="s">
        <v>87</v>
      </c>
      <c r="D821" s="10">
        <v>2555.6999999999998</v>
      </c>
      <c r="E821" s="11">
        <v>44571</v>
      </c>
      <c r="F821" s="10">
        <v>2555.6999999999998</v>
      </c>
      <c r="G821" s="12">
        <f>Tabla1[[#This Row],[Importe]]-Tabla1[[#This Row],[Pagado]]</f>
        <v>0</v>
      </c>
      <c r="H821" s="9" t="s">
        <v>10</v>
      </c>
    </row>
    <row r="822" spans="1:8" x14ac:dyDescent="0.25">
      <c r="A822" s="7">
        <v>44571</v>
      </c>
      <c r="B822" s="8" t="s">
        <v>1083</v>
      </c>
      <c r="C822" s="9" t="s">
        <v>9</v>
      </c>
      <c r="D822" s="10">
        <v>5702.5</v>
      </c>
      <c r="E822" s="11">
        <v>44571</v>
      </c>
      <c r="F822" s="10">
        <v>5702.5</v>
      </c>
      <c r="G822" s="12">
        <f>Tabla1[[#This Row],[Importe]]-Tabla1[[#This Row],[Pagado]]</f>
        <v>0</v>
      </c>
      <c r="H822" s="9" t="s">
        <v>10</v>
      </c>
    </row>
    <row r="823" spans="1:8" x14ac:dyDescent="0.25">
      <c r="A823" s="7">
        <v>44571</v>
      </c>
      <c r="B823" s="8" t="s">
        <v>1084</v>
      </c>
      <c r="C823" s="9" t="s">
        <v>64</v>
      </c>
      <c r="D823" s="10">
        <v>4029.9</v>
      </c>
      <c r="E823" s="11">
        <v>44572</v>
      </c>
      <c r="F823" s="10">
        <v>4029.9</v>
      </c>
      <c r="G823" s="12">
        <f>Tabla1[[#This Row],[Importe]]-Tabla1[[#This Row],[Pagado]]</f>
        <v>0</v>
      </c>
      <c r="H823" s="9" t="s">
        <v>10</v>
      </c>
    </row>
    <row r="824" spans="1:8" x14ac:dyDescent="0.25">
      <c r="A824" s="7">
        <v>44571</v>
      </c>
      <c r="B824" s="8" t="s">
        <v>1085</v>
      </c>
      <c r="C824" s="9" t="s">
        <v>314</v>
      </c>
      <c r="D824" s="10">
        <v>955.5</v>
      </c>
      <c r="E824" s="11">
        <v>44571</v>
      </c>
      <c r="F824" s="10">
        <v>955.5</v>
      </c>
      <c r="G824" s="12">
        <f>Tabla1[[#This Row],[Importe]]-Tabla1[[#This Row],[Pagado]]</f>
        <v>0</v>
      </c>
      <c r="H824" s="9" t="s">
        <v>10</v>
      </c>
    </row>
    <row r="825" spans="1:8" x14ac:dyDescent="0.25">
      <c r="A825" s="7">
        <v>44571</v>
      </c>
      <c r="B825" s="8" t="s">
        <v>1086</v>
      </c>
      <c r="C825" s="9" t="s">
        <v>120</v>
      </c>
      <c r="D825" s="10">
        <v>4736.7</v>
      </c>
      <c r="E825" s="11">
        <v>44573</v>
      </c>
      <c r="F825" s="10">
        <v>4736.7</v>
      </c>
      <c r="G825" s="12">
        <f>Tabla1[[#This Row],[Importe]]-Tabla1[[#This Row],[Pagado]]</f>
        <v>0</v>
      </c>
      <c r="H825" s="9" t="s">
        <v>10</v>
      </c>
    </row>
    <row r="826" spans="1:8" x14ac:dyDescent="0.25">
      <c r="A826" s="7">
        <v>44571</v>
      </c>
      <c r="B826" s="8" t="s">
        <v>1087</v>
      </c>
      <c r="C826" s="9" t="s">
        <v>111</v>
      </c>
      <c r="D826" s="10">
        <v>4015</v>
      </c>
      <c r="E826" s="11">
        <v>44572</v>
      </c>
      <c r="F826" s="10">
        <v>4015</v>
      </c>
      <c r="G826" s="12">
        <f>Tabla1[[#This Row],[Importe]]-Tabla1[[#This Row],[Pagado]]</f>
        <v>0</v>
      </c>
      <c r="H826" s="9" t="s">
        <v>10</v>
      </c>
    </row>
    <row r="827" spans="1:8" x14ac:dyDescent="0.25">
      <c r="A827" s="7">
        <v>44571</v>
      </c>
      <c r="B827" s="8" t="s">
        <v>1088</v>
      </c>
      <c r="C827" s="9" t="s">
        <v>109</v>
      </c>
      <c r="D827" s="10">
        <v>4515.5</v>
      </c>
      <c r="E827" s="11">
        <v>44572</v>
      </c>
      <c r="F827" s="10">
        <v>4515.5</v>
      </c>
      <c r="G827" s="12">
        <f>Tabla1[[#This Row],[Importe]]-Tabla1[[#This Row],[Pagado]]</f>
        <v>0</v>
      </c>
      <c r="H827" s="9" t="s">
        <v>10</v>
      </c>
    </row>
    <row r="828" spans="1:8" x14ac:dyDescent="0.25">
      <c r="A828" s="7">
        <v>44571</v>
      </c>
      <c r="B828" s="8" t="s">
        <v>1089</v>
      </c>
      <c r="C828" s="9" t="s">
        <v>326</v>
      </c>
      <c r="D828" s="10">
        <v>4438.5</v>
      </c>
      <c r="E828" s="11">
        <v>44572</v>
      </c>
      <c r="F828" s="10">
        <v>4438.5</v>
      </c>
      <c r="G828" s="12">
        <f>Tabla1[[#This Row],[Importe]]-Tabla1[[#This Row],[Pagado]]</f>
        <v>0</v>
      </c>
      <c r="H828" s="9" t="s">
        <v>10</v>
      </c>
    </row>
    <row r="829" spans="1:8" x14ac:dyDescent="0.25">
      <c r="A829" s="7">
        <v>44571</v>
      </c>
      <c r="B829" s="8" t="s">
        <v>1090</v>
      </c>
      <c r="C829" s="9" t="s">
        <v>154</v>
      </c>
      <c r="D829" s="10">
        <v>31746.9</v>
      </c>
      <c r="E829" s="11">
        <v>44574</v>
      </c>
      <c r="F829" s="10">
        <v>31746.9</v>
      </c>
      <c r="G829" s="12">
        <f>Tabla1[[#This Row],[Importe]]-Tabla1[[#This Row],[Pagado]]</f>
        <v>0</v>
      </c>
      <c r="H829" s="9" t="s">
        <v>10</v>
      </c>
    </row>
    <row r="830" spans="1:8" x14ac:dyDescent="0.25">
      <c r="A830" s="7">
        <v>44571</v>
      </c>
      <c r="B830" s="8" t="s">
        <v>1091</v>
      </c>
      <c r="C830" s="9" t="s">
        <v>118</v>
      </c>
      <c r="D830" s="10">
        <v>4463.2</v>
      </c>
      <c r="E830" s="11">
        <v>44571</v>
      </c>
      <c r="F830" s="10">
        <v>4463.2</v>
      </c>
      <c r="G830" s="12">
        <f>Tabla1[[#This Row],[Importe]]-Tabla1[[#This Row],[Pagado]]</f>
        <v>0</v>
      </c>
      <c r="H830" s="9" t="s">
        <v>10</v>
      </c>
    </row>
    <row r="831" spans="1:8" x14ac:dyDescent="0.25">
      <c r="A831" s="7">
        <v>44571</v>
      </c>
      <c r="B831" s="8" t="s">
        <v>1092</v>
      </c>
      <c r="C831" s="9" t="s">
        <v>218</v>
      </c>
      <c r="D831" s="10">
        <v>7814.4</v>
      </c>
      <c r="E831" s="11">
        <v>44574</v>
      </c>
      <c r="F831" s="10">
        <v>7814.4</v>
      </c>
      <c r="G831" s="12">
        <f>Tabla1[[#This Row],[Importe]]-Tabla1[[#This Row],[Pagado]]</f>
        <v>0</v>
      </c>
      <c r="H831" s="9" t="s">
        <v>10</v>
      </c>
    </row>
    <row r="832" spans="1:8" x14ac:dyDescent="0.25">
      <c r="A832" s="7">
        <v>44571</v>
      </c>
      <c r="B832" s="8" t="s">
        <v>1093</v>
      </c>
      <c r="C832" s="9" t="s">
        <v>60</v>
      </c>
      <c r="D832" s="10">
        <v>4408.8999999999996</v>
      </c>
      <c r="E832" s="11">
        <v>44576</v>
      </c>
      <c r="F832" s="10">
        <v>4408.8999999999996</v>
      </c>
      <c r="G832" s="12">
        <f>Tabla1[[#This Row],[Importe]]-Tabla1[[#This Row],[Pagado]]</f>
        <v>0</v>
      </c>
      <c r="H832" s="9" t="s">
        <v>10</v>
      </c>
    </row>
    <row r="833" spans="1:8" x14ac:dyDescent="0.25">
      <c r="A833" s="7">
        <v>44571</v>
      </c>
      <c r="B833" s="8" t="s">
        <v>1094</v>
      </c>
      <c r="C833" s="9" t="s">
        <v>114</v>
      </c>
      <c r="D833" s="10">
        <v>5408.5</v>
      </c>
      <c r="E833" s="11">
        <v>44572</v>
      </c>
      <c r="F833" s="10">
        <v>5408.5</v>
      </c>
      <c r="G833" s="12">
        <f>Tabla1[[#This Row],[Importe]]-Tabla1[[#This Row],[Pagado]]</f>
        <v>0</v>
      </c>
      <c r="H833" s="9" t="s">
        <v>10</v>
      </c>
    </row>
    <row r="834" spans="1:8" ht="30" x14ac:dyDescent="0.25">
      <c r="A834" s="7">
        <v>44571</v>
      </c>
      <c r="B834" s="8" t="s">
        <v>1095</v>
      </c>
      <c r="C834" s="9" t="s">
        <v>93</v>
      </c>
      <c r="D834" s="10">
        <v>6879.3</v>
      </c>
      <c r="E834" s="11" t="s">
        <v>920</v>
      </c>
      <c r="F834" s="10">
        <f>4000+2879.3</f>
        <v>6879.3</v>
      </c>
      <c r="G834" s="12">
        <f>Tabla1[[#This Row],[Importe]]-Tabla1[[#This Row],[Pagado]]</f>
        <v>0</v>
      </c>
      <c r="H834" s="9" t="s">
        <v>10</v>
      </c>
    </row>
    <row r="835" spans="1:8" x14ac:dyDescent="0.25">
      <c r="A835" s="7">
        <v>44571</v>
      </c>
      <c r="B835" s="8" t="s">
        <v>1096</v>
      </c>
      <c r="C835" s="9" t="s">
        <v>97</v>
      </c>
      <c r="D835" s="10">
        <v>9437.6</v>
      </c>
      <c r="E835" s="11">
        <v>44573</v>
      </c>
      <c r="F835" s="10">
        <v>9437.6</v>
      </c>
      <c r="G835" s="12">
        <f>Tabla1[[#This Row],[Importe]]-Tabla1[[#This Row],[Pagado]]</f>
        <v>0</v>
      </c>
      <c r="H835" s="9" t="s">
        <v>10</v>
      </c>
    </row>
    <row r="836" spans="1:8" x14ac:dyDescent="0.25">
      <c r="A836" s="7">
        <v>44571</v>
      </c>
      <c r="B836" s="8" t="s">
        <v>1097</v>
      </c>
      <c r="C836" s="9" t="s">
        <v>137</v>
      </c>
      <c r="D836" s="10">
        <v>18285</v>
      </c>
      <c r="E836" s="11">
        <v>44571</v>
      </c>
      <c r="F836" s="10">
        <v>18285</v>
      </c>
      <c r="G836" s="12">
        <f>Tabla1[[#This Row],[Importe]]-Tabla1[[#This Row],[Pagado]]</f>
        <v>0</v>
      </c>
      <c r="H836" s="9" t="s">
        <v>10</v>
      </c>
    </row>
    <row r="837" spans="1:8" x14ac:dyDescent="0.25">
      <c r="A837" s="7">
        <v>44571</v>
      </c>
      <c r="B837" s="8" t="s">
        <v>1098</v>
      </c>
      <c r="C837" s="9" t="s">
        <v>137</v>
      </c>
      <c r="D837" s="10">
        <v>4898</v>
      </c>
      <c r="E837" s="11">
        <v>44571</v>
      </c>
      <c r="F837" s="10">
        <v>4898</v>
      </c>
      <c r="G837" s="12">
        <f>Tabla1[[#This Row],[Importe]]-Tabla1[[#This Row],[Pagado]]</f>
        <v>0</v>
      </c>
      <c r="H837" s="9" t="s">
        <v>10</v>
      </c>
    </row>
    <row r="838" spans="1:8" x14ac:dyDescent="0.25">
      <c r="A838" s="7">
        <v>44571</v>
      </c>
      <c r="B838" s="8" t="s">
        <v>1099</v>
      </c>
      <c r="C838" s="9" t="s">
        <v>105</v>
      </c>
      <c r="D838" s="10">
        <v>14469</v>
      </c>
      <c r="E838" s="11">
        <v>44572</v>
      </c>
      <c r="F838" s="10">
        <v>14469</v>
      </c>
      <c r="G838" s="12">
        <f>Tabla1[[#This Row],[Importe]]-Tabla1[[#This Row],[Pagado]]</f>
        <v>0</v>
      </c>
      <c r="H838" s="9" t="s">
        <v>10</v>
      </c>
    </row>
    <row r="839" spans="1:8" x14ac:dyDescent="0.25">
      <c r="A839" s="7">
        <v>44571</v>
      </c>
      <c r="B839" s="8" t="s">
        <v>1100</v>
      </c>
      <c r="C839" s="9" t="s">
        <v>466</v>
      </c>
      <c r="D839" s="10">
        <v>3855</v>
      </c>
      <c r="E839" s="11">
        <v>44571</v>
      </c>
      <c r="F839" s="10">
        <v>3855</v>
      </c>
      <c r="G839" s="12">
        <f>Tabla1[[#This Row],[Importe]]-Tabla1[[#This Row],[Pagado]]</f>
        <v>0</v>
      </c>
      <c r="H839" s="9" t="s">
        <v>10</v>
      </c>
    </row>
    <row r="840" spans="1:8" x14ac:dyDescent="0.25">
      <c r="A840" s="7">
        <v>44571</v>
      </c>
      <c r="B840" s="8" t="s">
        <v>1101</v>
      </c>
      <c r="C840" s="9" t="s">
        <v>345</v>
      </c>
      <c r="D840" s="10">
        <v>945.7</v>
      </c>
      <c r="E840" s="11">
        <v>44571</v>
      </c>
      <c r="F840" s="10">
        <v>945.7</v>
      </c>
      <c r="G840" s="12">
        <f>Tabla1[[#This Row],[Importe]]-Tabla1[[#This Row],[Pagado]]</f>
        <v>0</v>
      </c>
      <c r="H840" s="9" t="s">
        <v>10</v>
      </c>
    </row>
    <row r="841" spans="1:8" x14ac:dyDescent="0.25">
      <c r="A841" s="7">
        <v>44571</v>
      </c>
      <c r="B841" s="8" t="s">
        <v>1102</v>
      </c>
      <c r="C841" s="9" t="s">
        <v>22</v>
      </c>
      <c r="D841" s="10">
        <v>23747</v>
      </c>
      <c r="E841" s="11">
        <v>44572</v>
      </c>
      <c r="F841" s="10">
        <v>23747</v>
      </c>
      <c r="G841" s="12">
        <f>Tabla1[[#This Row],[Importe]]-Tabla1[[#This Row],[Pagado]]</f>
        <v>0</v>
      </c>
      <c r="H841" s="9" t="s">
        <v>10</v>
      </c>
    </row>
    <row r="842" spans="1:8" x14ac:dyDescent="0.25">
      <c r="A842" s="7">
        <v>44571</v>
      </c>
      <c r="B842" s="8" t="s">
        <v>1103</v>
      </c>
      <c r="C842" s="9" t="s">
        <v>27</v>
      </c>
      <c r="D842" s="10">
        <v>4669.8999999999996</v>
      </c>
      <c r="E842" s="11">
        <v>44571</v>
      </c>
      <c r="F842" s="10">
        <v>4669.8999999999996</v>
      </c>
      <c r="G842" s="12">
        <f>Tabla1[[#This Row],[Importe]]-Tabla1[[#This Row],[Pagado]]</f>
        <v>0</v>
      </c>
      <c r="H842" s="9" t="s">
        <v>10</v>
      </c>
    </row>
    <row r="843" spans="1:8" x14ac:dyDescent="0.25">
      <c r="A843" s="7">
        <v>44571</v>
      </c>
      <c r="B843" s="8" t="s">
        <v>1104</v>
      </c>
      <c r="C843" s="9" t="s">
        <v>206</v>
      </c>
      <c r="D843" s="10">
        <v>26819.1</v>
      </c>
      <c r="E843" s="11">
        <v>44574</v>
      </c>
      <c r="F843" s="10">
        <v>26819.1</v>
      </c>
      <c r="G843" s="12">
        <f>Tabla1[[#This Row],[Importe]]-Tabla1[[#This Row],[Pagado]]</f>
        <v>0</v>
      </c>
      <c r="H843" s="9" t="s">
        <v>10</v>
      </c>
    </row>
    <row r="844" spans="1:8" x14ac:dyDescent="0.25">
      <c r="A844" s="7">
        <v>44571</v>
      </c>
      <c r="B844" s="8" t="s">
        <v>1105</v>
      </c>
      <c r="C844" s="9" t="s">
        <v>373</v>
      </c>
      <c r="D844" s="10">
        <v>494.9</v>
      </c>
      <c r="E844" s="11">
        <v>44571</v>
      </c>
      <c r="F844" s="10">
        <v>494.9</v>
      </c>
      <c r="G844" s="12">
        <f>Tabla1[[#This Row],[Importe]]-Tabla1[[#This Row],[Pagado]]</f>
        <v>0</v>
      </c>
      <c r="H844" s="9" t="s">
        <v>10</v>
      </c>
    </row>
    <row r="845" spans="1:8" x14ac:dyDescent="0.25">
      <c r="A845" s="7">
        <v>44571</v>
      </c>
      <c r="B845" s="8" t="s">
        <v>1106</v>
      </c>
      <c r="C845" s="9" t="s">
        <v>22</v>
      </c>
      <c r="D845" s="10">
        <v>2359</v>
      </c>
      <c r="E845" s="11">
        <v>44572</v>
      </c>
      <c r="F845" s="10">
        <v>2359</v>
      </c>
      <c r="G845" s="12">
        <f>Tabla1[[#This Row],[Importe]]-Tabla1[[#This Row],[Pagado]]</f>
        <v>0</v>
      </c>
      <c r="H845" s="9" t="s">
        <v>10</v>
      </c>
    </row>
    <row r="846" spans="1:8" x14ac:dyDescent="0.25">
      <c r="A846" s="7">
        <v>44571</v>
      </c>
      <c r="B846" s="8" t="s">
        <v>1107</v>
      </c>
      <c r="C846" s="9" t="s">
        <v>89</v>
      </c>
      <c r="D846" s="10">
        <v>4490.5</v>
      </c>
      <c r="E846" s="11">
        <v>44572</v>
      </c>
      <c r="F846" s="10">
        <v>4490.5</v>
      </c>
      <c r="G846" s="12">
        <f>Tabla1[[#This Row],[Importe]]-Tabla1[[#This Row],[Pagado]]</f>
        <v>0</v>
      </c>
      <c r="H846" s="9" t="s">
        <v>10</v>
      </c>
    </row>
    <row r="847" spans="1:8" x14ac:dyDescent="0.25">
      <c r="A847" s="7">
        <v>44571</v>
      </c>
      <c r="B847" s="8" t="s">
        <v>1108</v>
      </c>
      <c r="C847" s="9" t="s">
        <v>348</v>
      </c>
      <c r="D847" s="10">
        <v>1862</v>
      </c>
      <c r="E847" s="11">
        <v>44571</v>
      </c>
      <c r="F847" s="10">
        <v>1862</v>
      </c>
      <c r="G847" s="12">
        <f>Tabla1[[#This Row],[Importe]]-Tabla1[[#This Row],[Pagado]]</f>
        <v>0</v>
      </c>
      <c r="H847" s="9" t="s">
        <v>10</v>
      </c>
    </row>
    <row r="848" spans="1:8" ht="30" x14ac:dyDescent="0.25">
      <c r="A848" s="7">
        <v>44571</v>
      </c>
      <c r="B848" s="8" t="s">
        <v>1109</v>
      </c>
      <c r="C848" s="9" t="s">
        <v>39</v>
      </c>
      <c r="D848" s="10">
        <v>26190.3</v>
      </c>
      <c r="E848" s="11" t="s">
        <v>1110</v>
      </c>
      <c r="F848" s="10">
        <f>4000+22190.3</f>
        <v>26190.3</v>
      </c>
      <c r="G848" s="12">
        <f>Tabla1[[#This Row],[Importe]]-Tabla1[[#This Row],[Pagado]]</f>
        <v>0</v>
      </c>
      <c r="H848" s="9" t="s">
        <v>10</v>
      </c>
    </row>
    <row r="849" spans="1:8" x14ac:dyDescent="0.25">
      <c r="A849" s="7">
        <v>44571</v>
      </c>
      <c r="B849" s="8" t="s">
        <v>1111</v>
      </c>
      <c r="C849" s="9" t="s">
        <v>924</v>
      </c>
      <c r="D849" s="10">
        <v>12755.6</v>
      </c>
      <c r="E849" s="11">
        <v>44571</v>
      </c>
      <c r="F849" s="10">
        <v>12755.6</v>
      </c>
      <c r="G849" s="12">
        <f>Tabla1[[#This Row],[Importe]]-Tabla1[[#This Row],[Pagado]]</f>
        <v>0</v>
      </c>
      <c r="H849" s="9" t="s">
        <v>10</v>
      </c>
    </row>
    <row r="850" spans="1:8" x14ac:dyDescent="0.25">
      <c r="A850" s="7">
        <v>44571</v>
      </c>
      <c r="B850" s="8" t="s">
        <v>1112</v>
      </c>
      <c r="C850" s="9" t="s">
        <v>208</v>
      </c>
      <c r="D850" s="10">
        <v>22894.58</v>
      </c>
      <c r="E850" s="11">
        <v>44579</v>
      </c>
      <c r="F850" s="10">
        <v>22894.58</v>
      </c>
      <c r="G850" s="12">
        <f>Tabla1[[#This Row],[Importe]]-Tabla1[[#This Row],[Pagado]]</f>
        <v>0</v>
      </c>
      <c r="H850" s="9" t="s">
        <v>10</v>
      </c>
    </row>
    <row r="851" spans="1:8" x14ac:dyDescent="0.25">
      <c r="A851" s="7">
        <v>44571</v>
      </c>
      <c r="B851" s="8" t="s">
        <v>1113</v>
      </c>
      <c r="C851" s="9" t="s">
        <v>224</v>
      </c>
      <c r="D851" s="10">
        <v>10842.8</v>
      </c>
      <c r="E851" s="11">
        <v>44582</v>
      </c>
      <c r="F851" s="10">
        <v>10842.8</v>
      </c>
      <c r="G851" s="12">
        <f>Tabla1[[#This Row],[Importe]]-Tabla1[[#This Row],[Pagado]]</f>
        <v>0</v>
      </c>
      <c r="H851" s="9" t="s">
        <v>10</v>
      </c>
    </row>
    <row r="852" spans="1:8" x14ac:dyDescent="0.25">
      <c r="A852" s="7">
        <v>44571</v>
      </c>
      <c r="B852" s="8" t="s">
        <v>1114</v>
      </c>
      <c r="C852" s="9" t="s">
        <v>159</v>
      </c>
      <c r="D852" s="10">
        <v>6230.5</v>
      </c>
      <c r="E852" s="11">
        <v>44571</v>
      </c>
      <c r="F852" s="10">
        <v>6230.5</v>
      </c>
      <c r="G852" s="12">
        <f>Tabla1[[#This Row],[Importe]]-Tabla1[[#This Row],[Pagado]]</f>
        <v>0</v>
      </c>
      <c r="H852" s="9" t="s">
        <v>10</v>
      </c>
    </row>
    <row r="853" spans="1:8" x14ac:dyDescent="0.25">
      <c r="A853" s="7">
        <v>44571</v>
      </c>
      <c r="B853" s="8" t="s">
        <v>1115</v>
      </c>
      <c r="C853" s="9" t="s">
        <v>520</v>
      </c>
      <c r="D853" s="10">
        <v>9204.2999999999993</v>
      </c>
      <c r="E853" s="11">
        <v>44571</v>
      </c>
      <c r="F853" s="10">
        <v>9204.2999999999993</v>
      </c>
      <c r="G853" s="12">
        <f>Tabla1[[#This Row],[Importe]]-Tabla1[[#This Row],[Pagado]]</f>
        <v>0</v>
      </c>
      <c r="H853" s="9" t="s">
        <v>10</v>
      </c>
    </row>
    <row r="854" spans="1:8" x14ac:dyDescent="0.25">
      <c r="A854" s="7">
        <v>44571</v>
      </c>
      <c r="B854" s="8" t="s">
        <v>1116</v>
      </c>
      <c r="C854" s="9" t="s">
        <v>319</v>
      </c>
      <c r="D854" s="10">
        <v>7896.5</v>
      </c>
      <c r="E854" s="11">
        <v>44571</v>
      </c>
      <c r="F854" s="10">
        <v>7896.5</v>
      </c>
      <c r="G854" s="12">
        <f>Tabla1[[#This Row],[Importe]]-Tabla1[[#This Row],[Pagado]]</f>
        <v>0</v>
      </c>
      <c r="H854" s="9" t="s">
        <v>10</v>
      </c>
    </row>
    <row r="855" spans="1:8" x14ac:dyDescent="0.25">
      <c r="A855" s="7">
        <v>44571</v>
      </c>
      <c r="B855" s="8" t="s">
        <v>1117</v>
      </c>
      <c r="C855" s="9" t="s">
        <v>1118</v>
      </c>
      <c r="D855" s="10">
        <v>0</v>
      </c>
      <c r="E855" s="13" t="s">
        <v>189</v>
      </c>
      <c r="F855" s="10">
        <v>0</v>
      </c>
      <c r="G855" s="12">
        <f>Tabla1[[#This Row],[Importe]]-Tabla1[[#This Row],[Pagado]]</f>
        <v>0</v>
      </c>
      <c r="H855" s="17" t="s">
        <v>1119</v>
      </c>
    </row>
    <row r="856" spans="1:8" x14ac:dyDescent="0.25">
      <c r="A856" s="7">
        <v>44571</v>
      </c>
      <c r="B856" s="8" t="s">
        <v>1120</v>
      </c>
      <c r="C856" s="9" t="s">
        <v>151</v>
      </c>
      <c r="D856" s="10">
        <v>12988.84</v>
      </c>
      <c r="E856" s="11">
        <v>44571</v>
      </c>
      <c r="F856" s="10">
        <v>12988.84</v>
      </c>
      <c r="G856" s="12">
        <f>Tabla1[[#This Row],[Importe]]-Tabla1[[#This Row],[Pagado]]</f>
        <v>0</v>
      </c>
      <c r="H856" s="9" t="s">
        <v>10</v>
      </c>
    </row>
    <row r="857" spans="1:8" x14ac:dyDescent="0.25">
      <c r="A857" s="7">
        <v>44571</v>
      </c>
      <c r="B857" s="8" t="s">
        <v>1121</v>
      </c>
      <c r="C857" s="9" t="s">
        <v>45</v>
      </c>
      <c r="D857" s="10">
        <v>11029</v>
      </c>
      <c r="E857" s="11">
        <v>44571</v>
      </c>
      <c r="F857" s="10">
        <v>11029</v>
      </c>
      <c r="G857" s="12">
        <f>Tabla1[[#This Row],[Importe]]-Tabla1[[#This Row],[Pagado]]</f>
        <v>0</v>
      </c>
      <c r="H857" s="9" t="s">
        <v>10</v>
      </c>
    </row>
    <row r="858" spans="1:8" x14ac:dyDescent="0.25">
      <c r="A858" s="7">
        <v>44571</v>
      </c>
      <c r="B858" s="8" t="s">
        <v>1122</v>
      </c>
      <c r="C858" s="9" t="s">
        <v>49</v>
      </c>
      <c r="D858" s="10">
        <v>2708.8</v>
      </c>
      <c r="E858" s="11">
        <v>44571</v>
      </c>
      <c r="F858" s="10">
        <v>2708.8</v>
      </c>
      <c r="G858" s="12">
        <f>Tabla1[[#This Row],[Importe]]-Tabla1[[#This Row],[Pagado]]</f>
        <v>0</v>
      </c>
      <c r="H858" s="9" t="s">
        <v>10</v>
      </c>
    </row>
    <row r="859" spans="1:8" x14ac:dyDescent="0.25">
      <c r="A859" s="7">
        <v>44571</v>
      </c>
      <c r="B859" s="8" t="s">
        <v>1123</v>
      </c>
      <c r="C859" s="9" t="s">
        <v>157</v>
      </c>
      <c r="D859" s="10">
        <v>2182.1999999999998</v>
      </c>
      <c r="E859" s="11">
        <v>44571</v>
      </c>
      <c r="F859" s="10">
        <v>2182.1999999999998</v>
      </c>
      <c r="G859" s="12">
        <f>Tabla1[[#This Row],[Importe]]-Tabla1[[#This Row],[Pagado]]</f>
        <v>0</v>
      </c>
      <c r="H859" s="9" t="s">
        <v>10</v>
      </c>
    </row>
    <row r="860" spans="1:8" x14ac:dyDescent="0.25">
      <c r="A860" s="7">
        <v>44571</v>
      </c>
      <c r="B860" s="8" t="s">
        <v>1124</v>
      </c>
      <c r="C860" s="9" t="s">
        <v>16</v>
      </c>
      <c r="D860" s="10">
        <v>4335.3999999999996</v>
      </c>
      <c r="E860" s="11">
        <v>44571</v>
      </c>
      <c r="F860" s="10">
        <v>4335.3999999999996</v>
      </c>
      <c r="G860" s="12">
        <f>Tabla1[[#This Row],[Importe]]-Tabla1[[#This Row],[Pagado]]</f>
        <v>0</v>
      </c>
      <c r="H860" s="9" t="s">
        <v>10</v>
      </c>
    </row>
    <row r="861" spans="1:8" x14ac:dyDescent="0.25">
      <c r="A861" s="7">
        <v>44571</v>
      </c>
      <c r="B861" s="8" t="s">
        <v>1125</v>
      </c>
      <c r="C861" s="9" t="s">
        <v>777</v>
      </c>
      <c r="D861" s="10">
        <v>414.4</v>
      </c>
      <c r="E861" s="11">
        <v>44571</v>
      </c>
      <c r="F861" s="10">
        <v>414.4</v>
      </c>
      <c r="G861" s="12">
        <f>Tabla1[[#This Row],[Importe]]-Tabla1[[#This Row],[Pagado]]</f>
        <v>0</v>
      </c>
      <c r="H861" s="9" t="s">
        <v>10</v>
      </c>
    </row>
    <row r="862" spans="1:8" x14ac:dyDescent="0.25">
      <c r="A862" s="7">
        <v>44571</v>
      </c>
      <c r="B862" s="8" t="s">
        <v>1126</v>
      </c>
      <c r="C862" s="9" t="s">
        <v>47</v>
      </c>
      <c r="D862" s="10">
        <v>1779.7</v>
      </c>
      <c r="E862" s="11">
        <v>44571</v>
      </c>
      <c r="F862" s="10">
        <v>1779.7</v>
      </c>
      <c r="G862" s="12">
        <f>Tabla1[[#This Row],[Importe]]-Tabla1[[#This Row],[Pagado]]</f>
        <v>0</v>
      </c>
      <c r="H862" s="9" t="s">
        <v>10</v>
      </c>
    </row>
    <row r="863" spans="1:8" x14ac:dyDescent="0.25">
      <c r="A863" s="7">
        <v>44571</v>
      </c>
      <c r="B863" s="8" t="s">
        <v>1127</v>
      </c>
      <c r="C863" s="9" t="s">
        <v>161</v>
      </c>
      <c r="D863" s="10">
        <v>3445</v>
      </c>
      <c r="E863" s="11">
        <v>44571</v>
      </c>
      <c r="F863" s="10">
        <v>3445</v>
      </c>
      <c r="G863" s="12">
        <f>Tabla1[[#This Row],[Importe]]-Tabla1[[#This Row],[Pagado]]</f>
        <v>0</v>
      </c>
      <c r="H863" s="9" t="s">
        <v>10</v>
      </c>
    </row>
    <row r="864" spans="1:8" x14ac:dyDescent="0.25">
      <c r="A864" s="7">
        <v>44571</v>
      </c>
      <c r="B864" s="8" t="s">
        <v>1128</v>
      </c>
      <c r="C864" s="9" t="s">
        <v>840</v>
      </c>
      <c r="D864" s="10">
        <v>5432</v>
      </c>
      <c r="E864" s="11">
        <v>44571</v>
      </c>
      <c r="F864" s="10">
        <v>5432</v>
      </c>
      <c r="G864" s="12">
        <f>Tabla1[[#This Row],[Importe]]-Tabla1[[#This Row],[Pagado]]</f>
        <v>0</v>
      </c>
      <c r="H864" s="9" t="s">
        <v>10</v>
      </c>
    </row>
    <row r="865" spans="1:8" x14ac:dyDescent="0.25">
      <c r="A865" s="7">
        <v>44571</v>
      </c>
      <c r="B865" s="8" t="s">
        <v>1129</v>
      </c>
      <c r="C865" s="9" t="s">
        <v>541</v>
      </c>
      <c r="D865" s="10">
        <v>9066</v>
      </c>
      <c r="E865" s="11">
        <v>44572</v>
      </c>
      <c r="F865" s="10">
        <v>9066</v>
      </c>
      <c r="G865" s="12">
        <f>Tabla1[[#This Row],[Importe]]-Tabla1[[#This Row],[Pagado]]</f>
        <v>0</v>
      </c>
      <c r="H865" s="9" t="s">
        <v>10</v>
      </c>
    </row>
    <row r="866" spans="1:8" x14ac:dyDescent="0.25">
      <c r="A866" s="7">
        <v>44571</v>
      </c>
      <c r="B866" s="8" t="s">
        <v>1130</v>
      </c>
      <c r="C866" s="9" t="s">
        <v>135</v>
      </c>
      <c r="D866" s="10">
        <v>1349</v>
      </c>
      <c r="E866" s="11">
        <v>44571</v>
      </c>
      <c r="F866" s="10">
        <v>1349</v>
      </c>
      <c r="G866" s="12">
        <f>Tabla1[[#This Row],[Importe]]-Tabla1[[#This Row],[Pagado]]</f>
        <v>0</v>
      </c>
      <c r="H866" s="9" t="s">
        <v>10</v>
      </c>
    </row>
    <row r="867" spans="1:8" x14ac:dyDescent="0.25">
      <c r="A867" s="7">
        <v>44571</v>
      </c>
      <c r="B867" s="8" t="s">
        <v>1131</v>
      </c>
      <c r="C867" s="9" t="s">
        <v>135</v>
      </c>
      <c r="D867" s="10">
        <v>177</v>
      </c>
      <c r="E867" s="11">
        <v>44571</v>
      </c>
      <c r="F867" s="10">
        <v>177</v>
      </c>
      <c r="G867" s="12">
        <f>Tabla1[[#This Row],[Importe]]-Tabla1[[#This Row],[Pagado]]</f>
        <v>0</v>
      </c>
      <c r="H867" s="9" t="s">
        <v>10</v>
      </c>
    </row>
    <row r="868" spans="1:8" x14ac:dyDescent="0.25">
      <c r="A868" s="7">
        <v>44571</v>
      </c>
      <c r="B868" s="8" t="s">
        <v>1132</v>
      </c>
      <c r="C868" s="9" t="s">
        <v>56</v>
      </c>
      <c r="D868" s="10">
        <v>6227</v>
      </c>
      <c r="E868" s="11">
        <v>44571</v>
      </c>
      <c r="F868" s="10">
        <v>6227</v>
      </c>
      <c r="G868" s="12">
        <f>Tabla1[[#This Row],[Importe]]-Tabla1[[#This Row],[Pagado]]</f>
        <v>0</v>
      </c>
      <c r="H868" s="9" t="s">
        <v>10</v>
      </c>
    </row>
    <row r="869" spans="1:8" x14ac:dyDescent="0.25">
      <c r="A869" s="7">
        <v>44571</v>
      </c>
      <c r="B869" s="8" t="s">
        <v>1133</v>
      </c>
      <c r="C869" s="9" t="s">
        <v>131</v>
      </c>
      <c r="D869" s="10">
        <v>11294.5</v>
      </c>
      <c r="E869" s="11">
        <v>44571</v>
      </c>
      <c r="F869" s="10">
        <v>11294.5</v>
      </c>
      <c r="G869" s="12">
        <f>Tabla1[[#This Row],[Importe]]-Tabla1[[#This Row],[Pagado]]</f>
        <v>0</v>
      </c>
      <c r="H869" s="9" t="s">
        <v>10</v>
      </c>
    </row>
    <row r="870" spans="1:8" x14ac:dyDescent="0.25">
      <c r="A870" s="7">
        <v>44571</v>
      </c>
      <c r="B870" s="8" t="s">
        <v>1134</v>
      </c>
      <c r="C870" s="9" t="s">
        <v>31</v>
      </c>
      <c r="D870" s="10">
        <v>9096.5</v>
      </c>
      <c r="E870" s="11">
        <v>44572</v>
      </c>
      <c r="F870" s="10">
        <v>9096.5</v>
      </c>
      <c r="G870" s="12">
        <f>Tabla1[[#This Row],[Importe]]-Tabla1[[#This Row],[Pagado]]</f>
        <v>0</v>
      </c>
      <c r="H870" s="9" t="s">
        <v>10</v>
      </c>
    </row>
    <row r="871" spans="1:8" x14ac:dyDescent="0.25">
      <c r="A871" s="7">
        <v>44571</v>
      </c>
      <c r="B871" s="8" t="s">
        <v>1135</v>
      </c>
      <c r="C871" s="9" t="s">
        <v>173</v>
      </c>
      <c r="D871" s="10">
        <v>32487.77</v>
      </c>
      <c r="E871" s="11">
        <v>44572</v>
      </c>
      <c r="F871" s="10">
        <v>32487.77</v>
      </c>
      <c r="G871" s="12">
        <f>Tabla1[[#This Row],[Importe]]-Tabla1[[#This Row],[Pagado]]</f>
        <v>0</v>
      </c>
      <c r="H871" s="9" t="s">
        <v>10</v>
      </c>
    </row>
    <row r="872" spans="1:8" x14ac:dyDescent="0.25">
      <c r="A872" s="7">
        <v>44571</v>
      </c>
      <c r="B872" s="8" t="s">
        <v>1136</v>
      </c>
      <c r="C872" s="9" t="s">
        <v>275</v>
      </c>
      <c r="D872" s="10">
        <v>98258.4</v>
      </c>
      <c r="E872" s="11">
        <v>44583</v>
      </c>
      <c r="F872" s="10">
        <v>98258.4</v>
      </c>
      <c r="G872" s="12">
        <f>Tabla1[[#This Row],[Importe]]-Tabla1[[#This Row],[Pagado]]</f>
        <v>0</v>
      </c>
      <c r="H872" s="9" t="s">
        <v>10</v>
      </c>
    </row>
    <row r="873" spans="1:8" x14ac:dyDescent="0.25">
      <c r="A873" s="7">
        <v>44571</v>
      </c>
      <c r="B873" s="8" t="s">
        <v>1137</v>
      </c>
      <c r="C873" s="9" t="s">
        <v>179</v>
      </c>
      <c r="D873" s="10">
        <v>1707.3</v>
      </c>
      <c r="E873" s="11">
        <v>44571</v>
      </c>
      <c r="F873" s="10">
        <v>1707.3</v>
      </c>
      <c r="G873" s="12">
        <f>Tabla1[[#This Row],[Importe]]-Tabla1[[#This Row],[Pagado]]</f>
        <v>0</v>
      </c>
      <c r="H873" s="9" t="s">
        <v>10</v>
      </c>
    </row>
    <row r="874" spans="1:8" x14ac:dyDescent="0.25">
      <c r="A874" s="7">
        <v>44571</v>
      </c>
      <c r="B874" s="8" t="s">
        <v>1138</v>
      </c>
      <c r="C874" s="9" t="s">
        <v>107</v>
      </c>
      <c r="D874" s="10">
        <v>16594.8</v>
      </c>
      <c r="E874" s="11">
        <v>44572</v>
      </c>
      <c r="F874" s="10">
        <v>16594.8</v>
      </c>
      <c r="G874" s="12">
        <f>Tabla1[[#This Row],[Importe]]-Tabla1[[#This Row],[Pagado]]</f>
        <v>0</v>
      </c>
      <c r="H874" s="9" t="s">
        <v>10</v>
      </c>
    </row>
    <row r="875" spans="1:8" x14ac:dyDescent="0.25">
      <c r="A875" s="7">
        <v>44571</v>
      </c>
      <c r="B875" s="8" t="s">
        <v>1139</v>
      </c>
      <c r="C875" s="9" t="s">
        <v>91</v>
      </c>
      <c r="D875" s="10">
        <v>7134.4</v>
      </c>
      <c r="E875" s="11">
        <v>44572</v>
      </c>
      <c r="F875" s="10">
        <v>7134.4</v>
      </c>
      <c r="G875" s="12">
        <f>Tabla1[[#This Row],[Importe]]-Tabla1[[#This Row],[Pagado]]</f>
        <v>0</v>
      </c>
      <c r="H875" s="9" t="s">
        <v>10</v>
      </c>
    </row>
    <row r="876" spans="1:8" x14ac:dyDescent="0.25">
      <c r="A876" s="7">
        <v>44571</v>
      </c>
      <c r="B876" s="8" t="s">
        <v>1140</v>
      </c>
      <c r="C876" s="9" t="s">
        <v>31</v>
      </c>
      <c r="D876" s="10">
        <v>5250</v>
      </c>
      <c r="E876" s="11">
        <v>44572</v>
      </c>
      <c r="F876" s="10">
        <v>5250</v>
      </c>
      <c r="G876" s="12">
        <f>Tabla1[[#This Row],[Importe]]-Tabla1[[#This Row],[Pagado]]</f>
        <v>0</v>
      </c>
      <c r="H876" s="9" t="s">
        <v>10</v>
      </c>
    </row>
    <row r="877" spans="1:8" x14ac:dyDescent="0.25">
      <c r="A877" s="7">
        <v>44571</v>
      </c>
      <c r="B877" s="8" t="s">
        <v>1141</v>
      </c>
      <c r="C877" s="9" t="s">
        <v>380</v>
      </c>
      <c r="D877" s="10">
        <v>10999.3</v>
      </c>
      <c r="E877" s="11">
        <v>44571</v>
      </c>
      <c r="F877" s="10">
        <v>10999.3</v>
      </c>
      <c r="G877" s="12">
        <f>Tabla1[[#This Row],[Importe]]-Tabla1[[#This Row],[Pagado]]</f>
        <v>0</v>
      </c>
      <c r="H877" s="9" t="s">
        <v>10</v>
      </c>
    </row>
    <row r="878" spans="1:8" x14ac:dyDescent="0.25">
      <c r="A878" s="7">
        <v>44571</v>
      </c>
      <c r="B878" s="8" t="s">
        <v>1142</v>
      </c>
      <c r="C878" s="9" t="s">
        <v>133</v>
      </c>
      <c r="D878" s="10">
        <v>12078.5</v>
      </c>
      <c r="E878" s="11">
        <v>44572</v>
      </c>
      <c r="F878" s="10">
        <v>12078.5</v>
      </c>
      <c r="G878" s="12">
        <f>Tabla1[[#This Row],[Importe]]-Tabla1[[#This Row],[Pagado]]</f>
        <v>0</v>
      </c>
      <c r="H878" s="9" t="s">
        <v>10</v>
      </c>
    </row>
    <row r="879" spans="1:8" x14ac:dyDescent="0.25">
      <c r="A879" s="7">
        <v>44571</v>
      </c>
      <c r="B879" s="8" t="s">
        <v>1143</v>
      </c>
      <c r="C879" s="9" t="s">
        <v>146</v>
      </c>
      <c r="D879" s="10">
        <v>2077.6</v>
      </c>
      <c r="E879" s="11">
        <v>44572</v>
      </c>
      <c r="F879" s="10">
        <v>2077.6</v>
      </c>
      <c r="G879" s="12">
        <f>Tabla1[[#This Row],[Importe]]-Tabla1[[#This Row],[Pagado]]</f>
        <v>0</v>
      </c>
      <c r="H879" s="9" t="s">
        <v>10</v>
      </c>
    </row>
    <row r="880" spans="1:8" x14ac:dyDescent="0.25">
      <c r="A880" s="7">
        <v>44571</v>
      </c>
      <c r="B880" s="8" t="s">
        <v>1144</v>
      </c>
      <c r="C880" s="9" t="s">
        <v>144</v>
      </c>
      <c r="D880" s="10">
        <v>4709.6000000000004</v>
      </c>
      <c r="E880" s="11">
        <v>44572</v>
      </c>
      <c r="F880" s="10">
        <v>4709.6000000000004</v>
      </c>
      <c r="G880" s="12">
        <f>Tabla1[[#This Row],[Importe]]-Tabla1[[#This Row],[Pagado]]</f>
        <v>0</v>
      </c>
      <c r="H880" s="9" t="s">
        <v>10</v>
      </c>
    </row>
    <row r="881" spans="1:8" x14ac:dyDescent="0.25">
      <c r="A881" s="7">
        <v>44571</v>
      </c>
      <c r="B881" s="8" t="s">
        <v>1145</v>
      </c>
      <c r="C881" s="9" t="s">
        <v>222</v>
      </c>
      <c r="D881" s="10">
        <v>8498.4</v>
      </c>
      <c r="E881" s="11">
        <v>44571</v>
      </c>
      <c r="F881" s="10">
        <v>8498.4</v>
      </c>
      <c r="G881" s="12">
        <f>Tabla1[[#This Row],[Importe]]-Tabla1[[#This Row],[Pagado]]</f>
        <v>0</v>
      </c>
      <c r="H881" s="9" t="s">
        <v>10</v>
      </c>
    </row>
    <row r="882" spans="1:8" x14ac:dyDescent="0.25">
      <c r="A882" s="7">
        <v>44571</v>
      </c>
      <c r="B882" s="8" t="s">
        <v>1146</v>
      </c>
      <c r="C882" s="9" t="s">
        <v>125</v>
      </c>
      <c r="D882" s="10">
        <v>4605.6000000000004</v>
      </c>
      <c r="E882" s="11">
        <v>44572</v>
      </c>
      <c r="F882" s="10">
        <v>4605.6000000000004</v>
      </c>
      <c r="G882" s="12">
        <f>Tabla1[[#This Row],[Importe]]-Tabla1[[#This Row],[Pagado]]</f>
        <v>0</v>
      </c>
      <c r="H882" s="9" t="s">
        <v>10</v>
      </c>
    </row>
    <row r="883" spans="1:8" x14ac:dyDescent="0.25">
      <c r="A883" s="7">
        <v>44571</v>
      </c>
      <c r="B883" s="8" t="s">
        <v>1147</v>
      </c>
      <c r="C883" s="9" t="s">
        <v>140</v>
      </c>
      <c r="D883" s="10">
        <v>4773.5</v>
      </c>
      <c r="E883" s="11">
        <v>44572</v>
      </c>
      <c r="F883" s="10">
        <v>4773.5</v>
      </c>
      <c r="G883" s="12">
        <f>Tabla1[[#This Row],[Importe]]-Tabla1[[#This Row],[Pagado]]</f>
        <v>0</v>
      </c>
      <c r="H883" s="9" t="s">
        <v>10</v>
      </c>
    </row>
    <row r="884" spans="1:8" x14ac:dyDescent="0.25">
      <c r="A884" s="7">
        <v>44571</v>
      </c>
      <c r="B884" s="8" t="s">
        <v>1148</v>
      </c>
      <c r="C884" s="9" t="s">
        <v>357</v>
      </c>
      <c r="D884" s="10">
        <v>1140</v>
      </c>
      <c r="E884" s="11">
        <v>44572</v>
      </c>
      <c r="F884" s="10">
        <v>1140</v>
      </c>
      <c r="G884" s="12">
        <f>Tabla1[[#This Row],[Importe]]-Tabla1[[#This Row],[Pagado]]</f>
        <v>0</v>
      </c>
      <c r="H884" s="9" t="s">
        <v>10</v>
      </c>
    </row>
    <row r="885" spans="1:8" x14ac:dyDescent="0.25">
      <c r="A885" s="7">
        <v>44571</v>
      </c>
      <c r="B885" s="8" t="s">
        <v>1149</v>
      </c>
      <c r="C885" s="9" t="s">
        <v>226</v>
      </c>
      <c r="D885" s="10">
        <v>13369.5</v>
      </c>
      <c r="E885" s="11">
        <v>44571</v>
      </c>
      <c r="F885" s="10">
        <v>13369.5</v>
      </c>
      <c r="G885" s="12">
        <f>Tabla1[[#This Row],[Importe]]-Tabla1[[#This Row],[Pagado]]</f>
        <v>0</v>
      </c>
      <c r="H885" s="9" t="s">
        <v>10</v>
      </c>
    </row>
    <row r="886" spans="1:8" x14ac:dyDescent="0.25">
      <c r="A886" s="7">
        <v>44571</v>
      </c>
      <c r="B886" s="8" t="s">
        <v>1150</v>
      </c>
      <c r="C886" s="9" t="s">
        <v>129</v>
      </c>
      <c r="D886" s="10">
        <v>4538.5</v>
      </c>
      <c r="E886" s="11">
        <v>44572</v>
      </c>
      <c r="F886" s="10">
        <v>4538.5</v>
      </c>
      <c r="G886" s="12">
        <f>Tabla1[[#This Row],[Importe]]-Tabla1[[#This Row],[Pagado]]</f>
        <v>0</v>
      </c>
      <c r="H886" s="9" t="s">
        <v>10</v>
      </c>
    </row>
    <row r="887" spans="1:8" x14ac:dyDescent="0.25">
      <c r="A887" s="7">
        <v>44571</v>
      </c>
      <c r="B887" s="8" t="s">
        <v>1151</v>
      </c>
      <c r="C887" s="9" t="s">
        <v>127</v>
      </c>
      <c r="D887" s="10">
        <v>4275.3</v>
      </c>
      <c r="E887" s="11">
        <v>44572</v>
      </c>
      <c r="F887" s="10">
        <v>4275.3</v>
      </c>
      <c r="G887" s="12">
        <f>Tabla1[[#This Row],[Importe]]-Tabla1[[#This Row],[Pagado]]</f>
        <v>0</v>
      </c>
      <c r="H887" s="9" t="s">
        <v>10</v>
      </c>
    </row>
    <row r="888" spans="1:8" x14ac:dyDescent="0.25">
      <c r="A888" s="7">
        <v>44571</v>
      </c>
      <c r="B888" s="8" t="s">
        <v>1152</v>
      </c>
      <c r="C888" s="9" t="s">
        <v>31</v>
      </c>
      <c r="D888" s="10">
        <v>1267.2</v>
      </c>
      <c r="E888" s="11">
        <v>44571</v>
      </c>
      <c r="F888" s="10">
        <v>1267.2</v>
      </c>
      <c r="G888" s="12">
        <f>Tabla1[[#This Row],[Importe]]-Tabla1[[#This Row],[Pagado]]</f>
        <v>0</v>
      </c>
      <c r="H888" s="9" t="s">
        <v>10</v>
      </c>
    </row>
    <row r="889" spans="1:8" x14ac:dyDescent="0.25">
      <c r="A889" s="7">
        <v>44571</v>
      </c>
      <c r="B889" s="8" t="s">
        <v>1153</v>
      </c>
      <c r="C889" s="9" t="s">
        <v>14</v>
      </c>
      <c r="D889" s="10">
        <v>26126.400000000001</v>
      </c>
      <c r="E889" s="11">
        <v>44571</v>
      </c>
      <c r="F889" s="10">
        <v>26126.400000000001</v>
      </c>
      <c r="G889" s="12">
        <f>Tabla1[[#This Row],[Importe]]-Tabla1[[#This Row],[Pagado]]</f>
        <v>0</v>
      </c>
      <c r="H889" s="9" t="s">
        <v>10</v>
      </c>
    </row>
    <row r="890" spans="1:8" x14ac:dyDescent="0.25">
      <c r="A890" s="7">
        <v>44571</v>
      </c>
      <c r="B890" s="8" t="s">
        <v>1154</v>
      </c>
      <c r="C890" s="9" t="s">
        <v>31</v>
      </c>
      <c r="D890" s="10">
        <v>1205</v>
      </c>
      <c r="E890" s="11">
        <v>44572</v>
      </c>
      <c r="F890" s="10">
        <v>1205</v>
      </c>
      <c r="G890" s="12">
        <f>Tabla1[[#This Row],[Importe]]-Tabla1[[#This Row],[Pagado]]</f>
        <v>0</v>
      </c>
      <c r="H890" s="9" t="s">
        <v>10</v>
      </c>
    </row>
    <row r="891" spans="1:8" x14ac:dyDescent="0.25">
      <c r="A891" s="7">
        <v>44571</v>
      </c>
      <c r="B891" s="8" t="s">
        <v>1155</v>
      </c>
      <c r="C891" s="9" t="s">
        <v>339</v>
      </c>
      <c r="D891" s="10">
        <v>618</v>
      </c>
      <c r="E891" s="11">
        <v>44572</v>
      </c>
      <c r="F891" s="10">
        <v>618</v>
      </c>
      <c r="G891" s="12">
        <f>Tabla1[[#This Row],[Importe]]-Tabla1[[#This Row],[Pagado]]</f>
        <v>0</v>
      </c>
      <c r="H891" s="9" t="s">
        <v>10</v>
      </c>
    </row>
    <row r="892" spans="1:8" x14ac:dyDescent="0.25">
      <c r="A892" s="7">
        <v>44571</v>
      </c>
      <c r="B892" s="8" t="s">
        <v>1156</v>
      </c>
      <c r="C892" s="9" t="s">
        <v>31</v>
      </c>
      <c r="D892" s="10">
        <v>2910.6</v>
      </c>
      <c r="E892" s="11">
        <v>44571</v>
      </c>
      <c r="F892" s="10">
        <v>2910.6</v>
      </c>
      <c r="G892" s="12">
        <f>Tabla1[[#This Row],[Importe]]-Tabla1[[#This Row],[Pagado]]</f>
        <v>0</v>
      </c>
      <c r="H892" s="9" t="s">
        <v>10</v>
      </c>
    </row>
    <row r="893" spans="1:8" x14ac:dyDescent="0.25">
      <c r="A893" s="7">
        <v>44571</v>
      </c>
      <c r="B893" s="8" t="s">
        <v>1157</v>
      </c>
      <c r="C893" s="9" t="s">
        <v>191</v>
      </c>
      <c r="D893" s="10">
        <v>3214.2</v>
      </c>
      <c r="E893" s="11">
        <v>44571</v>
      </c>
      <c r="F893" s="10">
        <v>3214.2</v>
      </c>
      <c r="G893" s="12">
        <f>Tabla1[[#This Row],[Importe]]-Tabla1[[#This Row],[Pagado]]</f>
        <v>0</v>
      </c>
      <c r="H893" s="9" t="s">
        <v>10</v>
      </c>
    </row>
    <row r="894" spans="1:8" x14ac:dyDescent="0.25">
      <c r="A894" s="7">
        <v>44571</v>
      </c>
      <c r="B894" s="8" t="s">
        <v>1158</v>
      </c>
      <c r="C894" s="9" t="s">
        <v>214</v>
      </c>
      <c r="D894" s="10">
        <v>9560</v>
      </c>
      <c r="E894" s="11">
        <v>44572</v>
      </c>
      <c r="F894" s="10">
        <v>9560</v>
      </c>
      <c r="G894" s="12">
        <f>Tabla1[[#This Row],[Importe]]-Tabla1[[#This Row],[Pagado]]</f>
        <v>0</v>
      </c>
      <c r="H894" s="9" t="s">
        <v>10</v>
      </c>
    </row>
    <row r="895" spans="1:8" x14ac:dyDescent="0.25">
      <c r="A895" s="7">
        <v>44571</v>
      </c>
      <c r="B895" s="8" t="s">
        <v>1159</v>
      </c>
      <c r="C895" s="9" t="s">
        <v>24</v>
      </c>
      <c r="D895" s="10">
        <v>3456.2</v>
      </c>
      <c r="E895" s="11">
        <v>44571</v>
      </c>
      <c r="F895" s="10">
        <v>3456.2</v>
      </c>
      <c r="G895" s="12">
        <f>Tabla1[[#This Row],[Importe]]-Tabla1[[#This Row],[Pagado]]</f>
        <v>0</v>
      </c>
      <c r="H895" s="9" t="s">
        <v>10</v>
      </c>
    </row>
    <row r="896" spans="1:8" x14ac:dyDescent="0.25">
      <c r="A896" s="7">
        <v>44571</v>
      </c>
      <c r="B896" s="8" t="s">
        <v>1160</v>
      </c>
      <c r="C896" s="9" t="s">
        <v>240</v>
      </c>
      <c r="D896" s="10">
        <v>9776</v>
      </c>
      <c r="E896" s="11">
        <v>44571</v>
      </c>
      <c r="F896" s="10">
        <v>9776</v>
      </c>
      <c r="G896" s="12">
        <f>Tabla1[[#This Row],[Importe]]-Tabla1[[#This Row],[Pagado]]</f>
        <v>0</v>
      </c>
      <c r="H896" s="9" t="s">
        <v>10</v>
      </c>
    </row>
    <row r="897" spans="1:8" x14ac:dyDescent="0.25">
      <c r="A897" s="7">
        <v>44571</v>
      </c>
      <c r="B897" s="8" t="s">
        <v>1161</v>
      </c>
      <c r="C897" s="9" t="s">
        <v>200</v>
      </c>
      <c r="D897" s="10">
        <v>784</v>
      </c>
      <c r="E897" s="11">
        <v>44572</v>
      </c>
      <c r="F897" s="10">
        <v>784</v>
      </c>
      <c r="G897" s="12">
        <f>Tabla1[[#This Row],[Importe]]-Tabla1[[#This Row],[Pagado]]</f>
        <v>0</v>
      </c>
      <c r="H897" s="9" t="s">
        <v>10</v>
      </c>
    </row>
    <row r="898" spans="1:8" x14ac:dyDescent="0.25">
      <c r="A898" s="7">
        <v>44571</v>
      </c>
      <c r="B898" s="8" t="s">
        <v>1162</v>
      </c>
      <c r="C898" s="9" t="s">
        <v>280</v>
      </c>
      <c r="D898" s="10">
        <v>494.9</v>
      </c>
      <c r="E898" s="11">
        <v>44572</v>
      </c>
      <c r="F898" s="10">
        <v>494.9</v>
      </c>
      <c r="G898" s="12">
        <f>Tabla1[[#This Row],[Importe]]-Tabla1[[#This Row],[Pagado]]</f>
        <v>0</v>
      </c>
      <c r="H898" s="9" t="s">
        <v>10</v>
      </c>
    </row>
    <row r="899" spans="1:8" x14ac:dyDescent="0.25">
      <c r="A899" s="7">
        <v>44571</v>
      </c>
      <c r="B899" s="8" t="s">
        <v>1163</v>
      </c>
      <c r="C899" s="9" t="s">
        <v>431</v>
      </c>
      <c r="D899" s="10">
        <v>519.4</v>
      </c>
      <c r="E899" s="11">
        <v>44572</v>
      </c>
      <c r="F899" s="10">
        <v>519.4</v>
      </c>
      <c r="G899" s="12">
        <f>Tabla1[[#This Row],[Importe]]-Tabla1[[#This Row],[Pagado]]</f>
        <v>0</v>
      </c>
      <c r="H899" s="9" t="s">
        <v>10</v>
      </c>
    </row>
    <row r="900" spans="1:8" x14ac:dyDescent="0.25">
      <c r="A900" s="7">
        <v>44571</v>
      </c>
      <c r="B900" s="8" t="s">
        <v>1164</v>
      </c>
      <c r="C900" s="9" t="s">
        <v>284</v>
      </c>
      <c r="D900" s="10">
        <v>2469.6</v>
      </c>
      <c r="E900" s="11">
        <v>44572</v>
      </c>
      <c r="F900" s="10">
        <v>2469.6</v>
      </c>
      <c r="G900" s="12">
        <f>Tabla1[[#This Row],[Importe]]-Tabla1[[#This Row],[Pagado]]</f>
        <v>0</v>
      </c>
      <c r="H900" s="9" t="s">
        <v>10</v>
      </c>
    </row>
    <row r="901" spans="1:8" x14ac:dyDescent="0.25">
      <c r="A901" s="7">
        <v>44571</v>
      </c>
      <c r="B901" s="8" t="s">
        <v>1165</v>
      </c>
      <c r="C901" s="9" t="s">
        <v>670</v>
      </c>
      <c r="D901" s="10">
        <v>3468.8</v>
      </c>
      <c r="E901" s="11">
        <v>44571</v>
      </c>
      <c r="F901" s="10">
        <v>3468.8</v>
      </c>
      <c r="G901" s="12">
        <f>Tabla1[[#This Row],[Importe]]-Tabla1[[#This Row],[Pagado]]</f>
        <v>0</v>
      </c>
      <c r="H901" s="9" t="s">
        <v>10</v>
      </c>
    </row>
    <row r="902" spans="1:8" x14ac:dyDescent="0.25">
      <c r="A902" s="7">
        <v>44571</v>
      </c>
      <c r="B902" s="8" t="s">
        <v>1166</v>
      </c>
      <c r="C902" s="9" t="s">
        <v>275</v>
      </c>
      <c r="D902" s="10">
        <v>22615.599999999999</v>
      </c>
      <c r="E902" s="11">
        <v>44583</v>
      </c>
      <c r="F902" s="10">
        <v>22615.599999999999</v>
      </c>
      <c r="G902" s="12">
        <f>Tabla1[[#This Row],[Importe]]-Tabla1[[#This Row],[Pagado]]</f>
        <v>0</v>
      </c>
      <c r="H902" s="9" t="s">
        <v>10</v>
      </c>
    </row>
    <row r="903" spans="1:8" x14ac:dyDescent="0.25">
      <c r="A903" s="7">
        <v>44571</v>
      </c>
      <c r="B903" s="8" t="s">
        <v>1167</v>
      </c>
      <c r="C903" s="9" t="s">
        <v>240</v>
      </c>
      <c r="D903" s="10">
        <v>560</v>
      </c>
      <c r="E903" s="11">
        <v>44571</v>
      </c>
      <c r="F903" s="10">
        <v>560</v>
      </c>
      <c r="G903" s="12">
        <f>Tabla1[[#This Row],[Importe]]-Tabla1[[#This Row],[Pagado]]</f>
        <v>0</v>
      </c>
      <c r="H903" s="9" t="s">
        <v>10</v>
      </c>
    </row>
    <row r="904" spans="1:8" x14ac:dyDescent="0.25">
      <c r="A904" s="7">
        <v>44571</v>
      </c>
      <c r="B904" s="8" t="s">
        <v>1168</v>
      </c>
      <c r="C904" s="9" t="s">
        <v>142</v>
      </c>
      <c r="D904" s="10">
        <v>40306.14</v>
      </c>
      <c r="E904" s="11">
        <v>44589</v>
      </c>
      <c r="F904" s="10">
        <v>40306.14</v>
      </c>
      <c r="G904" s="12">
        <f>Tabla1[[#This Row],[Importe]]-Tabla1[[#This Row],[Pagado]]</f>
        <v>0</v>
      </c>
      <c r="H904" s="9" t="s">
        <v>10</v>
      </c>
    </row>
    <row r="905" spans="1:8" x14ac:dyDescent="0.25">
      <c r="A905" s="7">
        <v>44571</v>
      </c>
      <c r="B905" s="8" t="s">
        <v>1169</v>
      </c>
      <c r="C905" s="9" t="s">
        <v>181</v>
      </c>
      <c r="D905" s="10">
        <v>10170.299999999999</v>
      </c>
      <c r="E905" s="11">
        <v>44572</v>
      </c>
      <c r="F905" s="10">
        <v>10170.299999999999</v>
      </c>
      <c r="G905" s="12">
        <f>Tabla1[[#This Row],[Importe]]-Tabla1[[#This Row],[Pagado]]</f>
        <v>0</v>
      </c>
      <c r="H905" s="9" t="s">
        <v>10</v>
      </c>
    </row>
    <row r="906" spans="1:8" x14ac:dyDescent="0.25">
      <c r="A906" s="7">
        <v>44571</v>
      </c>
      <c r="B906" s="8" t="s">
        <v>1170</v>
      </c>
      <c r="C906" s="9" t="s">
        <v>282</v>
      </c>
      <c r="D906" s="10">
        <v>1881.6</v>
      </c>
      <c r="E906" s="11">
        <v>44572</v>
      </c>
      <c r="F906" s="10">
        <v>1881.6</v>
      </c>
      <c r="G906" s="12">
        <f>Tabla1[[#This Row],[Importe]]-Tabla1[[#This Row],[Pagado]]</f>
        <v>0</v>
      </c>
      <c r="H906" s="9" t="s">
        <v>10</v>
      </c>
    </row>
    <row r="907" spans="1:8" x14ac:dyDescent="0.25">
      <c r="A907" s="7">
        <v>44571</v>
      </c>
      <c r="B907" s="8" t="s">
        <v>1171</v>
      </c>
      <c r="C907" s="9" t="s">
        <v>368</v>
      </c>
      <c r="D907" s="10">
        <v>3312</v>
      </c>
      <c r="E907" s="11">
        <v>44572</v>
      </c>
      <c r="F907" s="10">
        <v>3312</v>
      </c>
      <c r="G907" s="12">
        <f>Tabla1[[#This Row],[Importe]]-Tabla1[[#This Row],[Pagado]]</f>
        <v>0</v>
      </c>
      <c r="H907" s="9" t="s">
        <v>10</v>
      </c>
    </row>
    <row r="908" spans="1:8" x14ac:dyDescent="0.25">
      <c r="A908" s="7">
        <v>44571</v>
      </c>
      <c r="B908" s="8" t="s">
        <v>1172</v>
      </c>
      <c r="C908" s="9" t="s">
        <v>312</v>
      </c>
      <c r="D908" s="10">
        <v>1275</v>
      </c>
      <c r="E908" s="11">
        <v>44572</v>
      </c>
      <c r="F908" s="10">
        <v>1275</v>
      </c>
      <c r="G908" s="12">
        <f>Tabla1[[#This Row],[Importe]]-Tabla1[[#This Row],[Pagado]]</f>
        <v>0</v>
      </c>
      <c r="H908" s="9" t="s">
        <v>10</v>
      </c>
    </row>
    <row r="909" spans="1:8" x14ac:dyDescent="0.25">
      <c r="A909" s="7">
        <v>44571</v>
      </c>
      <c r="B909" s="8" t="s">
        <v>1173</v>
      </c>
      <c r="C909" s="9" t="s">
        <v>1174</v>
      </c>
      <c r="D909" s="10">
        <v>22464</v>
      </c>
      <c r="E909" s="11">
        <v>44571</v>
      </c>
      <c r="F909" s="10">
        <v>22464</v>
      </c>
      <c r="G909" s="12">
        <f>Tabla1[[#This Row],[Importe]]-Tabla1[[#This Row],[Pagado]]</f>
        <v>0</v>
      </c>
      <c r="H909" s="9" t="s">
        <v>10</v>
      </c>
    </row>
    <row r="910" spans="1:8" x14ac:dyDescent="0.25">
      <c r="A910" s="7">
        <v>44571</v>
      </c>
      <c r="B910" s="8" t="s">
        <v>1175</v>
      </c>
      <c r="C910" s="9" t="s">
        <v>233</v>
      </c>
      <c r="D910" s="10">
        <v>4165</v>
      </c>
      <c r="E910" s="11">
        <v>44571</v>
      </c>
      <c r="F910" s="10">
        <v>4165</v>
      </c>
      <c r="G910" s="12">
        <f>Tabla1[[#This Row],[Importe]]-Tabla1[[#This Row],[Pagado]]</f>
        <v>0</v>
      </c>
      <c r="H910" s="9" t="s">
        <v>10</v>
      </c>
    </row>
    <row r="911" spans="1:8" x14ac:dyDescent="0.25">
      <c r="A911" s="7">
        <v>44571</v>
      </c>
      <c r="B911" s="8" t="s">
        <v>1176</v>
      </c>
      <c r="C911" s="9" t="s">
        <v>175</v>
      </c>
      <c r="D911" s="10">
        <v>13381.5</v>
      </c>
      <c r="E911" s="11">
        <v>44572</v>
      </c>
      <c r="F911" s="10">
        <v>13381.5</v>
      </c>
      <c r="G911" s="12">
        <f>Tabla1[[#This Row],[Importe]]-Tabla1[[#This Row],[Pagado]]</f>
        <v>0</v>
      </c>
      <c r="H911" s="9" t="s">
        <v>10</v>
      </c>
    </row>
    <row r="912" spans="1:8" x14ac:dyDescent="0.25">
      <c r="A912" s="7">
        <v>44571</v>
      </c>
      <c r="B912" s="8" t="s">
        <v>1177</v>
      </c>
      <c r="C912" s="9" t="s">
        <v>359</v>
      </c>
      <c r="D912" s="10">
        <v>2169</v>
      </c>
      <c r="E912" s="11">
        <v>44572</v>
      </c>
      <c r="F912" s="10">
        <v>2169</v>
      </c>
      <c r="G912" s="12">
        <f>Tabla1[[#This Row],[Importe]]-Tabla1[[#This Row],[Pagado]]</f>
        <v>0</v>
      </c>
      <c r="H912" s="9" t="s">
        <v>10</v>
      </c>
    </row>
    <row r="913" spans="1:8" x14ac:dyDescent="0.25">
      <c r="A913" s="7">
        <v>44571</v>
      </c>
      <c r="B913" s="8" t="s">
        <v>1178</v>
      </c>
      <c r="C913" s="9" t="s">
        <v>1174</v>
      </c>
      <c r="D913" s="10">
        <v>1718</v>
      </c>
      <c r="E913" s="11">
        <v>44571</v>
      </c>
      <c r="F913" s="10">
        <v>1718</v>
      </c>
      <c r="G913" s="12">
        <f>Tabla1[[#This Row],[Importe]]-Tabla1[[#This Row],[Pagado]]</f>
        <v>0</v>
      </c>
      <c r="H913" s="9" t="s">
        <v>10</v>
      </c>
    </row>
    <row r="914" spans="1:8" x14ac:dyDescent="0.25">
      <c r="A914" s="7">
        <v>44571</v>
      </c>
      <c r="B914" s="8" t="s">
        <v>1179</v>
      </c>
      <c r="C914" s="9" t="s">
        <v>382</v>
      </c>
      <c r="D914" s="10">
        <v>8400</v>
      </c>
      <c r="E914" s="11">
        <v>44571</v>
      </c>
      <c r="F914" s="10">
        <v>8400</v>
      </c>
      <c r="G914" s="12">
        <f>Tabla1[[#This Row],[Importe]]-Tabla1[[#This Row],[Pagado]]</f>
        <v>0</v>
      </c>
      <c r="H914" s="9" t="s">
        <v>10</v>
      </c>
    </row>
    <row r="915" spans="1:8" x14ac:dyDescent="0.25">
      <c r="A915" s="7">
        <v>44571</v>
      </c>
      <c r="B915" s="8" t="s">
        <v>1180</v>
      </c>
      <c r="C915" s="9" t="s">
        <v>419</v>
      </c>
      <c r="D915" s="10">
        <v>7560.4</v>
      </c>
      <c r="E915" s="11">
        <v>44571</v>
      </c>
      <c r="F915" s="10">
        <v>7560.4</v>
      </c>
      <c r="G915" s="12">
        <f>Tabla1[[#This Row],[Importe]]-Tabla1[[#This Row],[Pagado]]</f>
        <v>0</v>
      </c>
      <c r="H915" s="9" t="s">
        <v>10</v>
      </c>
    </row>
    <row r="916" spans="1:8" x14ac:dyDescent="0.25">
      <c r="A916" s="7">
        <v>44571</v>
      </c>
      <c r="B916" s="8" t="s">
        <v>1181</v>
      </c>
      <c r="C916" s="9" t="s">
        <v>69</v>
      </c>
      <c r="D916" s="10">
        <v>2944.9</v>
      </c>
      <c r="E916" s="11">
        <v>44571</v>
      </c>
      <c r="F916" s="10">
        <v>2944.9</v>
      </c>
      <c r="G916" s="12">
        <f>Tabla1[[#This Row],[Importe]]-Tabla1[[#This Row],[Pagado]]</f>
        <v>0</v>
      </c>
      <c r="H916" s="9" t="s">
        <v>10</v>
      </c>
    </row>
    <row r="917" spans="1:8" x14ac:dyDescent="0.25">
      <c r="A917" s="7">
        <v>44571</v>
      </c>
      <c r="B917" s="8" t="s">
        <v>1182</v>
      </c>
      <c r="C917" s="9" t="s">
        <v>450</v>
      </c>
      <c r="D917" s="10">
        <v>6384</v>
      </c>
      <c r="E917" s="11">
        <v>44571</v>
      </c>
      <c r="F917" s="10">
        <v>6384</v>
      </c>
      <c r="G917" s="12">
        <f>Tabla1[[#This Row],[Importe]]-Tabla1[[#This Row],[Pagado]]</f>
        <v>0</v>
      </c>
      <c r="H917" s="9" t="s">
        <v>10</v>
      </c>
    </row>
    <row r="918" spans="1:8" x14ac:dyDescent="0.25">
      <c r="A918" s="7">
        <v>44571</v>
      </c>
      <c r="B918" s="8" t="s">
        <v>1183</v>
      </c>
      <c r="C918" s="9" t="s">
        <v>525</v>
      </c>
      <c r="D918" s="10">
        <v>7304.7</v>
      </c>
      <c r="E918" s="11">
        <v>44571</v>
      </c>
      <c r="F918" s="10">
        <v>7304.7</v>
      </c>
      <c r="G918" s="12">
        <f>Tabla1[[#This Row],[Importe]]-Tabla1[[#This Row],[Pagado]]</f>
        <v>0</v>
      </c>
      <c r="H918" s="9" t="s">
        <v>10</v>
      </c>
    </row>
    <row r="919" spans="1:8" x14ac:dyDescent="0.25">
      <c r="A919" s="7">
        <v>44571</v>
      </c>
      <c r="B919" s="8" t="s">
        <v>1184</v>
      </c>
      <c r="C919" s="9" t="s">
        <v>244</v>
      </c>
      <c r="D919" s="10">
        <v>958.8</v>
      </c>
      <c r="E919" s="11">
        <v>44571</v>
      </c>
      <c r="F919" s="10">
        <v>958.8</v>
      </c>
      <c r="G919" s="12">
        <f>Tabla1[[#This Row],[Importe]]-Tabla1[[#This Row],[Pagado]]</f>
        <v>0</v>
      </c>
      <c r="H919" s="9" t="s">
        <v>10</v>
      </c>
    </row>
    <row r="920" spans="1:8" x14ac:dyDescent="0.25">
      <c r="A920" s="7">
        <v>44571</v>
      </c>
      <c r="B920" s="8" t="s">
        <v>1185</v>
      </c>
      <c r="C920" s="9" t="s">
        <v>698</v>
      </c>
      <c r="D920" s="10">
        <v>7332.7</v>
      </c>
      <c r="E920" s="11">
        <v>44571</v>
      </c>
      <c r="F920" s="10">
        <v>7332.7</v>
      </c>
      <c r="G920" s="12">
        <f>Tabla1[[#This Row],[Importe]]-Tabla1[[#This Row],[Pagado]]</f>
        <v>0</v>
      </c>
      <c r="H920" s="9" t="s">
        <v>10</v>
      </c>
    </row>
    <row r="921" spans="1:8" x14ac:dyDescent="0.25">
      <c r="A921" s="7">
        <v>44571</v>
      </c>
      <c r="B921" s="8" t="s">
        <v>1186</v>
      </c>
      <c r="C921" s="9" t="s">
        <v>1187</v>
      </c>
      <c r="D921" s="10">
        <v>1708.8</v>
      </c>
      <c r="E921" s="11">
        <v>44571</v>
      </c>
      <c r="F921" s="10">
        <v>1708.8</v>
      </c>
      <c r="G921" s="12">
        <f>Tabla1[[#This Row],[Importe]]-Tabla1[[#This Row],[Pagado]]</f>
        <v>0</v>
      </c>
      <c r="H921" s="9" t="s">
        <v>10</v>
      </c>
    </row>
    <row r="922" spans="1:8" x14ac:dyDescent="0.25">
      <c r="A922" s="7">
        <v>44571</v>
      </c>
      <c r="B922" s="8" t="s">
        <v>1188</v>
      </c>
      <c r="C922" s="9" t="s">
        <v>857</v>
      </c>
      <c r="D922" s="10">
        <v>860</v>
      </c>
      <c r="E922" s="11">
        <v>44571</v>
      </c>
      <c r="F922" s="10">
        <v>860</v>
      </c>
      <c r="G922" s="12">
        <f>Tabla1[[#This Row],[Importe]]-Tabla1[[#This Row],[Pagado]]</f>
        <v>0</v>
      </c>
      <c r="H922" s="9" t="s">
        <v>10</v>
      </c>
    </row>
    <row r="923" spans="1:8" x14ac:dyDescent="0.25">
      <c r="A923" s="7">
        <v>44571</v>
      </c>
      <c r="B923" s="8" t="s">
        <v>1189</v>
      </c>
      <c r="C923" s="9" t="s">
        <v>286</v>
      </c>
      <c r="D923" s="10">
        <v>41256</v>
      </c>
      <c r="E923" s="11">
        <v>44572</v>
      </c>
      <c r="F923" s="10">
        <v>41256</v>
      </c>
      <c r="G923" s="12">
        <f>Tabla1[[#This Row],[Importe]]-Tabla1[[#This Row],[Pagado]]</f>
        <v>0</v>
      </c>
      <c r="H923" s="9" t="s">
        <v>10</v>
      </c>
    </row>
    <row r="924" spans="1:8" x14ac:dyDescent="0.25">
      <c r="A924" s="7">
        <v>44571</v>
      </c>
      <c r="B924" s="8" t="s">
        <v>1190</v>
      </c>
      <c r="C924" s="9" t="s">
        <v>291</v>
      </c>
      <c r="D924" s="10">
        <v>2828</v>
      </c>
      <c r="E924" s="11">
        <v>44572</v>
      </c>
      <c r="F924" s="10">
        <v>2828</v>
      </c>
      <c r="G924" s="12">
        <f>Tabla1[[#This Row],[Importe]]-Tabla1[[#This Row],[Pagado]]</f>
        <v>0</v>
      </c>
      <c r="H924" s="9" t="s">
        <v>10</v>
      </c>
    </row>
    <row r="925" spans="1:8" x14ac:dyDescent="0.25">
      <c r="A925" s="7">
        <v>44571</v>
      </c>
      <c r="B925" s="8" t="s">
        <v>1191</v>
      </c>
      <c r="C925" s="9" t="s">
        <v>275</v>
      </c>
      <c r="D925" s="10">
        <v>1038</v>
      </c>
      <c r="E925" s="11">
        <v>44583</v>
      </c>
      <c r="F925" s="10">
        <v>1038</v>
      </c>
      <c r="G925" s="12">
        <f>Tabla1[[#This Row],[Importe]]-Tabla1[[#This Row],[Pagado]]</f>
        <v>0</v>
      </c>
      <c r="H925" s="9" t="s">
        <v>10</v>
      </c>
    </row>
    <row r="926" spans="1:8" x14ac:dyDescent="0.25">
      <c r="A926" s="7">
        <v>44571</v>
      </c>
      <c r="B926" s="8" t="s">
        <v>1192</v>
      </c>
      <c r="C926" s="9" t="s">
        <v>681</v>
      </c>
      <c r="D926" s="10">
        <v>4.04</v>
      </c>
      <c r="E926" s="11">
        <v>44571</v>
      </c>
      <c r="F926" s="10">
        <v>4.04</v>
      </c>
      <c r="G926" s="12">
        <f>Tabla1[[#This Row],[Importe]]-Tabla1[[#This Row],[Pagado]]</f>
        <v>0</v>
      </c>
      <c r="H926" s="9" t="s">
        <v>10</v>
      </c>
    </row>
    <row r="927" spans="1:8" x14ac:dyDescent="0.25">
      <c r="A927" s="7">
        <v>44571</v>
      </c>
      <c r="B927" s="8" t="s">
        <v>1193</v>
      </c>
      <c r="C927" s="9" t="s">
        <v>196</v>
      </c>
      <c r="D927" s="10">
        <v>65864.160000000003</v>
      </c>
      <c r="E927" s="11">
        <v>44575</v>
      </c>
      <c r="F927" s="10">
        <v>65864.160000000003</v>
      </c>
      <c r="G927" s="12">
        <f>Tabla1[[#This Row],[Importe]]-Tabla1[[#This Row],[Pagado]]</f>
        <v>0</v>
      </c>
      <c r="H927" s="9" t="s">
        <v>10</v>
      </c>
    </row>
    <row r="928" spans="1:8" x14ac:dyDescent="0.25">
      <c r="A928" s="7">
        <v>44571</v>
      </c>
      <c r="B928" s="8" t="s">
        <v>1194</v>
      </c>
      <c r="C928" s="9" t="s">
        <v>149</v>
      </c>
      <c r="D928" s="10">
        <v>1135.5999999999999</v>
      </c>
      <c r="E928" s="11">
        <v>44571</v>
      </c>
      <c r="F928" s="10">
        <v>1135.5999999999999</v>
      </c>
      <c r="G928" s="12">
        <f>Tabla1[[#This Row],[Importe]]-Tabla1[[#This Row],[Pagado]]</f>
        <v>0</v>
      </c>
      <c r="H928" s="9" t="s">
        <v>10</v>
      </c>
    </row>
    <row r="929" spans="1:8" x14ac:dyDescent="0.25">
      <c r="A929" s="7">
        <v>44571</v>
      </c>
      <c r="B929" s="8" t="s">
        <v>1195</v>
      </c>
      <c r="C929" s="9" t="s">
        <v>454</v>
      </c>
      <c r="D929" s="10">
        <v>3648.2</v>
      </c>
      <c r="E929" s="11">
        <v>44571</v>
      </c>
      <c r="F929" s="10">
        <v>3648.2</v>
      </c>
      <c r="G929" s="12">
        <f>Tabla1[[#This Row],[Importe]]-Tabla1[[#This Row],[Pagado]]</f>
        <v>0</v>
      </c>
      <c r="H929" s="9" t="s">
        <v>10</v>
      </c>
    </row>
    <row r="930" spans="1:8" x14ac:dyDescent="0.25">
      <c r="A930" s="7">
        <v>44571</v>
      </c>
      <c r="B930" s="8" t="s">
        <v>1196</v>
      </c>
      <c r="C930" s="9" t="s">
        <v>269</v>
      </c>
      <c r="D930" s="10">
        <v>2439.4</v>
      </c>
      <c r="E930" s="11">
        <v>44571</v>
      </c>
      <c r="F930" s="10">
        <v>2439.4</v>
      </c>
      <c r="G930" s="12">
        <f>Tabla1[[#This Row],[Importe]]-Tabla1[[#This Row],[Pagado]]</f>
        <v>0</v>
      </c>
      <c r="H930" s="9" t="s">
        <v>10</v>
      </c>
    </row>
    <row r="931" spans="1:8" x14ac:dyDescent="0.25">
      <c r="A931" s="7">
        <v>44571</v>
      </c>
      <c r="B931" s="8" t="s">
        <v>1197</v>
      </c>
      <c r="C931" s="9" t="s">
        <v>53</v>
      </c>
      <c r="D931" s="10">
        <v>1735.4</v>
      </c>
      <c r="E931" s="11">
        <v>44571</v>
      </c>
      <c r="F931" s="10">
        <v>1735.4</v>
      </c>
      <c r="G931" s="12">
        <f>Tabla1[[#This Row],[Importe]]-Tabla1[[#This Row],[Pagado]]</f>
        <v>0</v>
      </c>
      <c r="H931" s="9" t="s">
        <v>10</v>
      </c>
    </row>
    <row r="932" spans="1:8" x14ac:dyDescent="0.25">
      <c r="A932" s="7">
        <v>44571</v>
      </c>
      <c r="B932" s="8" t="s">
        <v>1198</v>
      </c>
      <c r="C932" s="9" t="s">
        <v>365</v>
      </c>
      <c r="D932" s="10">
        <v>1172.8</v>
      </c>
      <c r="E932" s="11">
        <v>44571</v>
      </c>
      <c r="F932" s="10">
        <v>1172.8</v>
      </c>
      <c r="G932" s="12">
        <f>Tabla1[[#This Row],[Importe]]-Tabla1[[#This Row],[Pagado]]</f>
        <v>0</v>
      </c>
      <c r="H932" s="9" t="s">
        <v>10</v>
      </c>
    </row>
    <row r="933" spans="1:8" x14ac:dyDescent="0.25">
      <c r="A933" s="7">
        <v>44571</v>
      </c>
      <c r="B933" s="8" t="s">
        <v>1199</v>
      </c>
      <c r="C933" s="9" t="s">
        <v>296</v>
      </c>
      <c r="D933" s="10">
        <v>2150</v>
      </c>
      <c r="E933" s="11">
        <v>44571</v>
      </c>
      <c r="F933" s="10">
        <v>2150</v>
      </c>
      <c r="G933" s="12">
        <f>Tabla1[[#This Row],[Importe]]-Tabla1[[#This Row],[Pagado]]</f>
        <v>0</v>
      </c>
      <c r="H933" s="9" t="s">
        <v>10</v>
      </c>
    </row>
    <row r="934" spans="1:8" x14ac:dyDescent="0.25">
      <c r="A934" s="7">
        <v>44571</v>
      </c>
      <c r="B934" s="8" t="s">
        <v>1200</v>
      </c>
      <c r="C934" s="9" t="s">
        <v>196</v>
      </c>
      <c r="D934" s="10">
        <v>30221.4</v>
      </c>
      <c r="E934" s="11">
        <v>44575</v>
      </c>
      <c r="F934" s="10">
        <v>30221.4</v>
      </c>
      <c r="G934" s="12">
        <f>Tabla1[[#This Row],[Importe]]-Tabla1[[#This Row],[Pagado]]</f>
        <v>0</v>
      </c>
      <c r="H934" s="9" t="s">
        <v>10</v>
      </c>
    </row>
    <row r="935" spans="1:8" x14ac:dyDescent="0.25">
      <c r="A935" s="7">
        <v>44571</v>
      </c>
      <c r="B935" s="8" t="s">
        <v>1201</v>
      </c>
      <c r="C935" s="9" t="s">
        <v>196</v>
      </c>
      <c r="D935" s="10">
        <v>2528</v>
      </c>
      <c r="E935" s="11">
        <v>44575</v>
      </c>
      <c r="F935" s="10">
        <v>2528</v>
      </c>
      <c r="G935" s="12">
        <f>Tabla1[[#This Row],[Importe]]-Tabla1[[#This Row],[Pagado]]</f>
        <v>0</v>
      </c>
      <c r="H935" s="9" t="s">
        <v>10</v>
      </c>
    </row>
    <row r="936" spans="1:8" x14ac:dyDescent="0.25">
      <c r="A936" s="7">
        <v>44571</v>
      </c>
      <c r="B936" s="8" t="s">
        <v>1202</v>
      </c>
      <c r="C936" s="9" t="s">
        <v>303</v>
      </c>
      <c r="D936" s="10">
        <v>23207.200000000001</v>
      </c>
      <c r="E936" s="11">
        <v>44578</v>
      </c>
      <c r="F936" s="10">
        <v>23207.200000000001</v>
      </c>
      <c r="G936" s="12">
        <f>Tabla1[[#This Row],[Importe]]-Tabla1[[#This Row],[Pagado]]</f>
        <v>0</v>
      </c>
      <c r="H936" s="9" t="s">
        <v>10</v>
      </c>
    </row>
    <row r="937" spans="1:8" x14ac:dyDescent="0.25">
      <c r="A937" s="7">
        <v>44571</v>
      </c>
      <c r="B937" s="8" t="s">
        <v>1203</v>
      </c>
      <c r="C937" s="9" t="s">
        <v>62</v>
      </c>
      <c r="D937" s="10">
        <v>2905.5</v>
      </c>
      <c r="E937" s="11">
        <v>44571</v>
      </c>
      <c r="F937" s="10">
        <v>2905.5</v>
      </c>
      <c r="G937" s="12">
        <f>Tabla1[[#This Row],[Importe]]-Tabla1[[#This Row],[Pagado]]</f>
        <v>0</v>
      </c>
      <c r="H937" s="9" t="s">
        <v>10</v>
      </c>
    </row>
    <row r="938" spans="1:8" x14ac:dyDescent="0.25">
      <c r="A938" s="7">
        <v>44571</v>
      </c>
      <c r="B938" s="8" t="s">
        <v>1204</v>
      </c>
      <c r="C938" s="9" t="s">
        <v>31</v>
      </c>
      <c r="D938" s="10">
        <v>114</v>
      </c>
      <c r="E938" s="11">
        <v>44571</v>
      </c>
      <c r="F938" s="10">
        <v>114</v>
      </c>
      <c r="G938" s="12">
        <f>Tabla1[[#This Row],[Importe]]-Tabla1[[#This Row],[Pagado]]</f>
        <v>0</v>
      </c>
      <c r="H938" s="9" t="s">
        <v>10</v>
      </c>
    </row>
    <row r="939" spans="1:8" x14ac:dyDescent="0.25">
      <c r="A939" s="7">
        <v>44571</v>
      </c>
      <c r="B939" s="8" t="s">
        <v>1205</v>
      </c>
      <c r="C939" s="9" t="s">
        <v>448</v>
      </c>
      <c r="D939" s="10">
        <v>17277.400000000001</v>
      </c>
      <c r="E939" s="11">
        <v>44572</v>
      </c>
      <c r="F939" s="10">
        <v>17277.400000000001</v>
      </c>
      <c r="G939" s="12">
        <f>Tabla1[[#This Row],[Importe]]-Tabla1[[#This Row],[Pagado]]</f>
        <v>0</v>
      </c>
      <c r="H939" s="9" t="s">
        <v>10</v>
      </c>
    </row>
    <row r="940" spans="1:8" x14ac:dyDescent="0.25">
      <c r="A940" s="7">
        <v>44572</v>
      </c>
      <c r="B940" s="8" t="s">
        <v>1206</v>
      </c>
      <c r="C940" s="9" t="s">
        <v>12</v>
      </c>
      <c r="D940" s="10">
        <v>18587.349999999999</v>
      </c>
      <c r="E940" s="11">
        <v>44573</v>
      </c>
      <c r="F940" s="10">
        <v>18587.349999999999</v>
      </c>
      <c r="G940" s="12">
        <f>Tabla1[[#This Row],[Importe]]-Tabla1[[#This Row],[Pagado]]</f>
        <v>0</v>
      </c>
      <c r="H940" s="9" t="s">
        <v>10</v>
      </c>
    </row>
    <row r="941" spans="1:8" x14ac:dyDescent="0.25">
      <c r="A941" s="7">
        <v>44572</v>
      </c>
      <c r="B941" s="8" t="s">
        <v>1207</v>
      </c>
      <c r="C941" s="9" t="s">
        <v>326</v>
      </c>
      <c r="D941" s="10">
        <v>4614.5</v>
      </c>
      <c r="E941" s="11">
        <v>44574</v>
      </c>
      <c r="F941" s="10">
        <v>4614.5</v>
      </c>
      <c r="G941" s="12">
        <f>Tabla1[[#This Row],[Importe]]-Tabla1[[#This Row],[Pagado]]</f>
        <v>0</v>
      </c>
      <c r="H941" s="9" t="s">
        <v>10</v>
      </c>
    </row>
    <row r="942" spans="1:8" x14ac:dyDescent="0.25">
      <c r="A942" s="7">
        <v>44572</v>
      </c>
      <c r="B942" s="8" t="s">
        <v>1208</v>
      </c>
      <c r="C942" s="9" t="s">
        <v>105</v>
      </c>
      <c r="D942" s="10">
        <v>4119.5</v>
      </c>
      <c r="E942" s="11">
        <v>44573</v>
      </c>
      <c r="F942" s="10">
        <v>4119.5</v>
      </c>
      <c r="G942" s="12">
        <f>Tabla1[[#This Row],[Importe]]-Tabla1[[#This Row],[Pagado]]</f>
        <v>0</v>
      </c>
      <c r="H942" s="9" t="s">
        <v>10</v>
      </c>
    </row>
    <row r="943" spans="1:8" x14ac:dyDescent="0.25">
      <c r="A943" s="7">
        <v>44572</v>
      </c>
      <c r="B943" s="8" t="s">
        <v>1209</v>
      </c>
      <c r="C943" s="9" t="s">
        <v>64</v>
      </c>
      <c r="D943" s="10">
        <v>4257.8999999999996</v>
      </c>
      <c r="E943" s="11">
        <v>44573</v>
      </c>
      <c r="F943" s="10">
        <v>4257.8999999999996</v>
      </c>
      <c r="G943" s="12">
        <f>Tabla1[[#This Row],[Importe]]-Tabla1[[#This Row],[Pagado]]</f>
        <v>0</v>
      </c>
      <c r="H943" s="9" t="s">
        <v>10</v>
      </c>
    </row>
    <row r="944" spans="1:8" x14ac:dyDescent="0.25">
      <c r="A944" s="7">
        <v>44572</v>
      </c>
      <c r="B944" s="8" t="s">
        <v>1210</v>
      </c>
      <c r="C944" s="9" t="s">
        <v>481</v>
      </c>
      <c r="D944" s="10">
        <v>674.6</v>
      </c>
      <c r="E944" s="11">
        <v>44572</v>
      </c>
      <c r="F944" s="10">
        <v>674.6</v>
      </c>
      <c r="G944" s="12">
        <f>Tabla1[[#This Row],[Importe]]-Tabla1[[#This Row],[Pagado]]</f>
        <v>0</v>
      </c>
      <c r="H944" s="9" t="s">
        <v>10</v>
      </c>
    </row>
    <row r="945" spans="1:8" x14ac:dyDescent="0.25">
      <c r="A945" s="7">
        <v>44572</v>
      </c>
      <c r="B945" s="8" t="s">
        <v>1211</v>
      </c>
      <c r="C945" s="9" t="s">
        <v>79</v>
      </c>
      <c r="D945" s="10">
        <v>3356.5</v>
      </c>
      <c r="E945" s="11">
        <v>44572</v>
      </c>
      <c r="F945" s="10">
        <v>3356.5</v>
      </c>
      <c r="G945" s="12">
        <f>Tabla1[[#This Row],[Importe]]-Tabla1[[#This Row],[Pagado]]</f>
        <v>0</v>
      </c>
      <c r="H945" s="9" t="s">
        <v>10</v>
      </c>
    </row>
    <row r="946" spans="1:8" x14ac:dyDescent="0.25">
      <c r="A946" s="7">
        <v>44572</v>
      </c>
      <c r="B946" s="8" t="s">
        <v>1212</v>
      </c>
      <c r="C946" s="9" t="s">
        <v>193</v>
      </c>
      <c r="D946" s="10">
        <v>5000</v>
      </c>
      <c r="E946" s="11">
        <v>44572</v>
      </c>
      <c r="F946" s="10">
        <v>5000</v>
      </c>
      <c r="G946" s="12">
        <f>Tabla1[[#This Row],[Importe]]-Tabla1[[#This Row],[Pagado]]</f>
        <v>0</v>
      </c>
      <c r="H946" s="9" t="s">
        <v>10</v>
      </c>
    </row>
    <row r="947" spans="1:8" x14ac:dyDescent="0.25">
      <c r="A947" s="7">
        <v>44572</v>
      </c>
      <c r="B947" s="8" t="s">
        <v>1213</v>
      </c>
      <c r="C947" s="9" t="s">
        <v>99</v>
      </c>
      <c r="D947" s="10">
        <v>1969.8</v>
      </c>
      <c r="E947" s="11">
        <v>44573</v>
      </c>
      <c r="F947" s="10">
        <v>1969.8</v>
      </c>
      <c r="G947" s="12">
        <f>Tabla1[[#This Row],[Importe]]-Tabla1[[#This Row],[Pagado]]</f>
        <v>0</v>
      </c>
      <c r="H947" s="9" t="s">
        <v>10</v>
      </c>
    </row>
    <row r="948" spans="1:8" x14ac:dyDescent="0.25">
      <c r="A948" s="7">
        <v>44572</v>
      </c>
      <c r="B948" s="8" t="s">
        <v>1214</v>
      </c>
      <c r="C948" s="9" t="s">
        <v>85</v>
      </c>
      <c r="D948" s="10">
        <v>1602</v>
      </c>
      <c r="E948" s="11">
        <v>44572</v>
      </c>
      <c r="F948" s="10">
        <v>1602</v>
      </c>
      <c r="G948" s="12">
        <f>Tabla1[[#This Row],[Importe]]-Tabla1[[#This Row],[Pagado]]</f>
        <v>0</v>
      </c>
      <c r="H948" s="9" t="s">
        <v>10</v>
      </c>
    </row>
    <row r="949" spans="1:8" x14ac:dyDescent="0.25">
      <c r="A949" s="7">
        <v>44572</v>
      </c>
      <c r="B949" s="8" t="s">
        <v>1215</v>
      </c>
      <c r="C949" s="9" t="s">
        <v>95</v>
      </c>
      <c r="D949" s="10">
        <v>12900</v>
      </c>
      <c r="E949" s="11">
        <v>44572</v>
      </c>
      <c r="F949" s="10">
        <v>12900</v>
      </c>
      <c r="G949" s="12">
        <f>Tabla1[[#This Row],[Importe]]-Tabla1[[#This Row],[Pagado]]</f>
        <v>0</v>
      </c>
      <c r="H949" s="9" t="s">
        <v>10</v>
      </c>
    </row>
    <row r="950" spans="1:8" x14ac:dyDescent="0.25">
      <c r="A950" s="7">
        <v>44572</v>
      </c>
      <c r="B950" s="8" t="s">
        <v>1216</v>
      </c>
      <c r="C950" s="9" t="s">
        <v>114</v>
      </c>
      <c r="D950" s="10">
        <v>4592.5</v>
      </c>
      <c r="E950" s="11">
        <v>44573</v>
      </c>
      <c r="F950" s="10">
        <v>4592.5</v>
      </c>
      <c r="G950" s="12">
        <f>Tabla1[[#This Row],[Importe]]-Tabla1[[#This Row],[Pagado]]</f>
        <v>0</v>
      </c>
      <c r="H950" s="9" t="s">
        <v>10</v>
      </c>
    </row>
    <row r="951" spans="1:8" x14ac:dyDescent="0.25">
      <c r="A951" s="7">
        <v>44572</v>
      </c>
      <c r="B951" s="8" t="s">
        <v>1217</v>
      </c>
      <c r="C951" s="9" t="s">
        <v>345</v>
      </c>
      <c r="D951" s="10">
        <v>700.7</v>
      </c>
      <c r="E951" s="11">
        <v>44572</v>
      </c>
      <c r="F951" s="10">
        <v>700.7</v>
      </c>
      <c r="G951" s="12">
        <f>Tabla1[[#This Row],[Importe]]-Tabla1[[#This Row],[Pagado]]</f>
        <v>0</v>
      </c>
      <c r="H951" s="9" t="s">
        <v>10</v>
      </c>
    </row>
    <row r="952" spans="1:8" x14ac:dyDescent="0.25">
      <c r="A952" s="7">
        <v>44572</v>
      </c>
      <c r="B952" s="8" t="s">
        <v>1218</v>
      </c>
      <c r="C952" s="9" t="s">
        <v>89</v>
      </c>
      <c r="D952" s="10">
        <v>4311.2</v>
      </c>
      <c r="E952" s="11">
        <v>44573</v>
      </c>
      <c r="F952" s="10">
        <v>4311.2</v>
      </c>
      <c r="G952" s="12">
        <f>Tabla1[[#This Row],[Importe]]-Tabla1[[#This Row],[Pagado]]</f>
        <v>0</v>
      </c>
      <c r="H952" s="9" t="s">
        <v>10</v>
      </c>
    </row>
    <row r="953" spans="1:8" ht="30" x14ac:dyDescent="0.25">
      <c r="A953" s="7">
        <v>44572</v>
      </c>
      <c r="B953" s="8" t="s">
        <v>1219</v>
      </c>
      <c r="C953" s="9" t="s">
        <v>39</v>
      </c>
      <c r="D953" s="10">
        <v>19661.900000000001</v>
      </c>
      <c r="E953" s="11" t="s">
        <v>1220</v>
      </c>
      <c r="F953" s="10">
        <f>5000+14661.9</f>
        <v>19661.900000000001</v>
      </c>
      <c r="G953" s="12">
        <f>Tabla1[[#This Row],[Importe]]-Tabla1[[#This Row],[Pagado]]</f>
        <v>0</v>
      </c>
      <c r="H953" s="9" t="s">
        <v>10</v>
      </c>
    </row>
    <row r="954" spans="1:8" x14ac:dyDescent="0.25">
      <c r="A954" s="7">
        <v>44572</v>
      </c>
      <c r="B954" s="8" t="s">
        <v>1221</v>
      </c>
      <c r="C954" s="9" t="s">
        <v>93</v>
      </c>
      <c r="D954" s="10">
        <v>2508.8000000000002</v>
      </c>
      <c r="E954" s="11">
        <v>44573</v>
      </c>
      <c r="F954" s="10">
        <v>2508.8000000000002</v>
      </c>
      <c r="G954" s="12">
        <f>Tabla1[[#This Row],[Importe]]-Tabla1[[#This Row],[Pagado]]</f>
        <v>0</v>
      </c>
      <c r="H954" s="9" t="s">
        <v>10</v>
      </c>
    </row>
    <row r="955" spans="1:8" x14ac:dyDescent="0.25">
      <c r="A955" s="7">
        <v>44572</v>
      </c>
      <c r="B955" s="8" t="s">
        <v>1222</v>
      </c>
      <c r="C955" s="9" t="s">
        <v>22</v>
      </c>
      <c r="D955" s="10">
        <v>22269.9</v>
      </c>
      <c r="E955" s="11">
        <v>44574</v>
      </c>
      <c r="F955" s="10">
        <v>22269.9</v>
      </c>
      <c r="G955" s="12">
        <f>Tabla1[[#This Row],[Importe]]-Tabla1[[#This Row],[Pagado]]</f>
        <v>0</v>
      </c>
      <c r="H955" s="9" t="s">
        <v>10</v>
      </c>
    </row>
    <row r="956" spans="1:8" x14ac:dyDescent="0.25">
      <c r="A956" s="7">
        <v>44572</v>
      </c>
      <c r="B956" s="8" t="s">
        <v>1223</v>
      </c>
      <c r="C956" s="9" t="s">
        <v>60</v>
      </c>
      <c r="D956" s="10">
        <v>4052.7</v>
      </c>
      <c r="E956" s="11">
        <v>44574</v>
      </c>
      <c r="F956" s="10">
        <v>4052.7</v>
      </c>
      <c r="G956" s="12">
        <f>Tabla1[[#This Row],[Importe]]-Tabla1[[#This Row],[Pagado]]</f>
        <v>0</v>
      </c>
      <c r="H956" s="9" t="s">
        <v>10</v>
      </c>
    </row>
    <row r="957" spans="1:8" x14ac:dyDescent="0.25">
      <c r="A957" s="7">
        <v>44572</v>
      </c>
      <c r="B957" s="8" t="s">
        <v>1224</v>
      </c>
      <c r="C957" s="9" t="s">
        <v>111</v>
      </c>
      <c r="D957" s="10">
        <v>4455</v>
      </c>
      <c r="E957" s="11">
        <v>44574</v>
      </c>
      <c r="F957" s="10">
        <v>4455</v>
      </c>
      <c r="G957" s="12">
        <f>Tabla1[[#This Row],[Importe]]-Tabla1[[#This Row],[Pagado]]</f>
        <v>0</v>
      </c>
      <c r="H957" s="9" t="s">
        <v>10</v>
      </c>
    </row>
    <row r="958" spans="1:8" x14ac:dyDescent="0.25">
      <c r="A958" s="7">
        <v>44572</v>
      </c>
      <c r="B958" s="8" t="s">
        <v>1225</v>
      </c>
      <c r="C958" s="9" t="s">
        <v>131</v>
      </c>
      <c r="D958" s="10">
        <v>6260.4</v>
      </c>
      <c r="E958" s="11">
        <v>44572</v>
      </c>
      <c r="F958" s="10">
        <v>6260.4</v>
      </c>
      <c r="G958" s="12">
        <f>Tabla1[[#This Row],[Importe]]-Tabla1[[#This Row],[Pagado]]</f>
        <v>0</v>
      </c>
      <c r="H958" s="9" t="s">
        <v>10</v>
      </c>
    </row>
    <row r="959" spans="1:8" x14ac:dyDescent="0.25">
      <c r="A959" s="7">
        <v>44572</v>
      </c>
      <c r="B959" s="8" t="s">
        <v>1226</v>
      </c>
      <c r="C959" s="9" t="s">
        <v>9</v>
      </c>
      <c r="D959" s="10">
        <v>5756.3</v>
      </c>
      <c r="E959" s="11">
        <v>44572</v>
      </c>
      <c r="F959" s="10">
        <v>5756.3</v>
      </c>
      <c r="G959" s="12">
        <f>Tabla1[[#This Row],[Importe]]-Tabla1[[#This Row],[Pagado]]</f>
        <v>0</v>
      </c>
      <c r="H959" s="9" t="s">
        <v>10</v>
      </c>
    </row>
    <row r="960" spans="1:8" x14ac:dyDescent="0.25">
      <c r="A960" s="7">
        <v>44572</v>
      </c>
      <c r="B960" s="8" t="s">
        <v>1227</v>
      </c>
      <c r="C960" s="9" t="s">
        <v>18</v>
      </c>
      <c r="D960" s="10">
        <v>1428</v>
      </c>
      <c r="E960" s="11">
        <v>44572</v>
      </c>
      <c r="F960" s="10">
        <v>1428</v>
      </c>
      <c r="G960" s="12">
        <f>Tabla1[[#This Row],[Importe]]-Tabla1[[#This Row],[Pagado]]</f>
        <v>0</v>
      </c>
      <c r="H960" s="9" t="s">
        <v>10</v>
      </c>
    </row>
    <row r="961" spans="1:8" x14ac:dyDescent="0.25">
      <c r="A961" s="7">
        <v>44572</v>
      </c>
      <c r="B961" s="8" t="s">
        <v>1228</v>
      </c>
      <c r="C961" s="9" t="s">
        <v>513</v>
      </c>
      <c r="D961" s="10">
        <v>2429.6</v>
      </c>
      <c r="E961" s="11">
        <v>44572</v>
      </c>
      <c r="F961" s="10">
        <v>2429.6</v>
      </c>
      <c r="G961" s="12">
        <f>Tabla1[[#This Row],[Importe]]-Tabla1[[#This Row],[Pagado]]</f>
        <v>0</v>
      </c>
      <c r="H961" s="9" t="s">
        <v>10</v>
      </c>
    </row>
    <row r="962" spans="1:8" x14ac:dyDescent="0.25">
      <c r="A962" s="7">
        <v>44572</v>
      </c>
      <c r="B962" s="8" t="s">
        <v>1229</v>
      </c>
      <c r="C962" s="9" t="s">
        <v>83</v>
      </c>
      <c r="D962" s="10">
        <v>4166</v>
      </c>
      <c r="E962" s="11">
        <v>44572</v>
      </c>
      <c r="F962" s="10">
        <v>4166</v>
      </c>
      <c r="G962" s="12">
        <f>Tabla1[[#This Row],[Importe]]-Tabla1[[#This Row],[Pagado]]</f>
        <v>0</v>
      </c>
      <c r="H962" s="9" t="s">
        <v>10</v>
      </c>
    </row>
    <row r="963" spans="1:8" x14ac:dyDescent="0.25">
      <c r="A963" s="7">
        <v>44572</v>
      </c>
      <c r="B963" s="8" t="s">
        <v>1230</v>
      </c>
      <c r="C963" s="9" t="s">
        <v>314</v>
      </c>
      <c r="D963" s="10">
        <v>1283.4000000000001</v>
      </c>
      <c r="E963" s="11">
        <v>44572</v>
      </c>
      <c r="F963" s="10">
        <v>1283.4000000000001</v>
      </c>
      <c r="G963" s="12">
        <f>Tabla1[[#This Row],[Importe]]-Tabla1[[#This Row],[Pagado]]</f>
        <v>0</v>
      </c>
      <c r="H963" s="9" t="s">
        <v>10</v>
      </c>
    </row>
    <row r="964" spans="1:8" x14ac:dyDescent="0.25">
      <c r="A964" s="7">
        <v>44572</v>
      </c>
      <c r="B964" s="8" t="s">
        <v>1231</v>
      </c>
      <c r="C964" s="9" t="s">
        <v>87</v>
      </c>
      <c r="D964" s="10">
        <v>860.2</v>
      </c>
      <c r="E964" s="11">
        <v>44572</v>
      </c>
      <c r="F964" s="10">
        <v>860.2</v>
      </c>
      <c r="G964" s="12">
        <f>Tabla1[[#This Row],[Importe]]-Tabla1[[#This Row],[Pagado]]</f>
        <v>0</v>
      </c>
      <c r="H964" s="9" t="s">
        <v>10</v>
      </c>
    </row>
    <row r="965" spans="1:8" x14ac:dyDescent="0.25">
      <c r="A965" s="7">
        <v>44572</v>
      </c>
      <c r="B965" s="8" t="s">
        <v>1232</v>
      </c>
      <c r="C965" s="9" t="s">
        <v>27</v>
      </c>
      <c r="D965" s="10">
        <v>4891.2</v>
      </c>
      <c r="E965" s="11">
        <v>44572</v>
      </c>
      <c r="F965" s="10">
        <v>4891.2</v>
      </c>
      <c r="G965" s="12">
        <f>Tabla1[[#This Row],[Importe]]-Tabla1[[#This Row],[Pagado]]</f>
        <v>0</v>
      </c>
      <c r="H965" s="9" t="s">
        <v>10</v>
      </c>
    </row>
    <row r="966" spans="1:8" x14ac:dyDescent="0.25">
      <c r="A966" s="7">
        <v>44572</v>
      </c>
      <c r="B966" s="8" t="s">
        <v>1233</v>
      </c>
      <c r="C966" s="9" t="s">
        <v>53</v>
      </c>
      <c r="D966" s="10">
        <v>1560</v>
      </c>
      <c r="E966" s="11">
        <v>44572</v>
      </c>
      <c r="F966" s="10">
        <v>1560</v>
      </c>
      <c r="G966" s="12">
        <f>Tabla1[[#This Row],[Importe]]-Tabla1[[#This Row],[Pagado]]</f>
        <v>0</v>
      </c>
      <c r="H966" s="9" t="s">
        <v>10</v>
      </c>
    </row>
    <row r="967" spans="1:8" x14ac:dyDescent="0.25">
      <c r="A967" s="7">
        <v>44572</v>
      </c>
      <c r="B967" s="8" t="s">
        <v>1234</v>
      </c>
      <c r="C967" s="9" t="s">
        <v>47</v>
      </c>
      <c r="D967" s="10">
        <v>62998</v>
      </c>
      <c r="E967" s="11">
        <v>44572</v>
      </c>
      <c r="F967" s="10">
        <v>62998</v>
      </c>
      <c r="G967" s="12">
        <f>Tabla1[[#This Row],[Importe]]-Tabla1[[#This Row],[Pagado]]</f>
        <v>0</v>
      </c>
      <c r="H967" s="9" t="s">
        <v>10</v>
      </c>
    </row>
    <row r="968" spans="1:8" x14ac:dyDescent="0.25">
      <c r="A968" s="7">
        <v>44572</v>
      </c>
      <c r="B968" s="8" t="s">
        <v>1235</v>
      </c>
      <c r="C968" s="9" t="s">
        <v>16</v>
      </c>
      <c r="D968" s="10">
        <v>6262.8</v>
      </c>
      <c r="E968" s="11">
        <v>44572</v>
      </c>
      <c r="F968" s="10">
        <v>6262.8</v>
      </c>
      <c r="G968" s="12">
        <f>Tabla1[[#This Row],[Importe]]-Tabla1[[#This Row],[Pagado]]</f>
        <v>0</v>
      </c>
      <c r="H968" s="9" t="s">
        <v>10</v>
      </c>
    </row>
    <row r="969" spans="1:8" x14ac:dyDescent="0.25">
      <c r="A969" s="7">
        <v>44572</v>
      </c>
      <c r="B969" s="8" t="s">
        <v>1236</v>
      </c>
      <c r="C969" s="9" t="s">
        <v>1237</v>
      </c>
      <c r="D969" s="10">
        <v>29190.400000000001</v>
      </c>
      <c r="E969" s="11">
        <v>44572</v>
      </c>
      <c r="F969" s="10">
        <v>29190.400000000001</v>
      </c>
      <c r="G969" s="12">
        <f>Tabla1[[#This Row],[Importe]]-Tabla1[[#This Row],[Pagado]]</f>
        <v>0</v>
      </c>
      <c r="H969" s="9" t="s">
        <v>10</v>
      </c>
    </row>
    <row r="970" spans="1:8" x14ac:dyDescent="0.25">
      <c r="A970" s="7">
        <v>44572</v>
      </c>
      <c r="B970" s="8" t="s">
        <v>1238</v>
      </c>
      <c r="C970" s="9" t="s">
        <v>1239</v>
      </c>
      <c r="D970" s="10">
        <v>16300</v>
      </c>
      <c r="E970" s="11">
        <v>44572</v>
      </c>
      <c r="F970" s="10">
        <v>16300</v>
      </c>
      <c r="G970" s="12">
        <f>Tabla1[[#This Row],[Importe]]-Tabla1[[#This Row],[Pagado]]</f>
        <v>0</v>
      </c>
      <c r="H970" s="9" t="s">
        <v>10</v>
      </c>
    </row>
    <row r="971" spans="1:8" x14ac:dyDescent="0.25">
      <c r="A971" s="7">
        <v>44572</v>
      </c>
      <c r="B971" s="8" t="s">
        <v>1240</v>
      </c>
      <c r="C971" s="9" t="s">
        <v>45</v>
      </c>
      <c r="D971" s="10">
        <v>10018.5</v>
      </c>
      <c r="E971" s="11">
        <v>44572</v>
      </c>
      <c r="F971" s="10">
        <v>10018.5</v>
      </c>
      <c r="G971" s="12">
        <f>Tabla1[[#This Row],[Importe]]-Tabla1[[#This Row],[Pagado]]</f>
        <v>0</v>
      </c>
      <c r="H971" s="9" t="s">
        <v>10</v>
      </c>
    </row>
    <row r="972" spans="1:8" x14ac:dyDescent="0.25">
      <c r="A972" s="7">
        <v>44572</v>
      </c>
      <c r="B972" s="8" t="s">
        <v>1241</v>
      </c>
      <c r="C972" s="9" t="s">
        <v>226</v>
      </c>
      <c r="D972" s="10">
        <v>16339.1</v>
      </c>
      <c r="E972" s="11">
        <v>44572</v>
      </c>
      <c r="F972" s="10">
        <v>16339.1</v>
      </c>
      <c r="G972" s="12">
        <f>Tabla1[[#This Row],[Importe]]-Tabla1[[#This Row],[Pagado]]</f>
        <v>0</v>
      </c>
      <c r="H972" s="9" t="s">
        <v>10</v>
      </c>
    </row>
    <row r="973" spans="1:8" x14ac:dyDescent="0.25">
      <c r="A973" s="7">
        <v>44572</v>
      </c>
      <c r="B973" s="8" t="s">
        <v>1242</v>
      </c>
      <c r="C973" s="9" t="s">
        <v>49</v>
      </c>
      <c r="D973" s="10">
        <v>2842.4</v>
      </c>
      <c r="E973" s="11">
        <v>44572</v>
      </c>
      <c r="F973" s="10">
        <v>2842.4</v>
      </c>
      <c r="G973" s="12">
        <f>Tabla1[[#This Row],[Importe]]-Tabla1[[#This Row],[Pagado]]</f>
        <v>0</v>
      </c>
      <c r="H973" s="9" t="s">
        <v>10</v>
      </c>
    </row>
    <row r="974" spans="1:8" x14ac:dyDescent="0.25">
      <c r="A974" s="7">
        <v>44572</v>
      </c>
      <c r="B974" s="8" t="s">
        <v>1243</v>
      </c>
      <c r="C974" s="9" t="s">
        <v>135</v>
      </c>
      <c r="D974" s="10">
        <v>805</v>
      </c>
      <c r="E974" s="11">
        <v>44572</v>
      </c>
      <c r="F974" s="10">
        <v>805</v>
      </c>
      <c r="G974" s="12">
        <f>Tabla1[[#This Row],[Importe]]-Tabla1[[#This Row],[Pagado]]</f>
        <v>0</v>
      </c>
      <c r="H974" s="9" t="s">
        <v>10</v>
      </c>
    </row>
    <row r="975" spans="1:8" x14ac:dyDescent="0.25">
      <c r="A975" s="7">
        <v>44572</v>
      </c>
      <c r="B975" s="8" t="s">
        <v>1244</v>
      </c>
      <c r="C975" s="9" t="s">
        <v>167</v>
      </c>
      <c r="D975" s="10">
        <v>39856</v>
      </c>
      <c r="E975" s="11">
        <v>44572</v>
      </c>
      <c r="F975" s="10">
        <v>39856</v>
      </c>
      <c r="G975" s="12">
        <f>Tabla1[[#This Row],[Importe]]-Tabla1[[#This Row],[Pagado]]</f>
        <v>0</v>
      </c>
      <c r="H975" s="9" t="s">
        <v>10</v>
      </c>
    </row>
    <row r="976" spans="1:8" x14ac:dyDescent="0.25">
      <c r="A976" s="7">
        <v>44572</v>
      </c>
      <c r="B976" s="8" t="s">
        <v>1245</v>
      </c>
      <c r="C976" s="9" t="s">
        <v>24</v>
      </c>
      <c r="D976" s="10">
        <v>4579.8999999999996</v>
      </c>
      <c r="E976" s="11">
        <v>44572</v>
      </c>
      <c r="F976" s="10">
        <v>4579.8999999999996</v>
      </c>
      <c r="G976" s="12">
        <f>Tabla1[[#This Row],[Importe]]-Tabla1[[#This Row],[Pagado]]</f>
        <v>0</v>
      </c>
      <c r="H976" s="9" t="s">
        <v>10</v>
      </c>
    </row>
    <row r="977" spans="1:8" x14ac:dyDescent="0.25">
      <c r="A977" s="7">
        <v>44572</v>
      </c>
      <c r="B977" s="8" t="s">
        <v>1246</v>
      </c>
      <c r="C977" s="9" t="s">
        <v>202</v>
      </c>
      <c r="D977" s="10">
        <v>3055.8</v>
      </c>
      <c r="E977" s="11">
        <v>44572</v>
      </c>
      <c r="F977" s="10">
        <v>3055.8</v>
      </c>
      <c r="G977" s="12">
        <f>Tabla1[[#This Row],[Importe]]-Tabla1[[#This Row],[Pagado]]</f>
        <v>0</v>
      </c>
      <c r="H977" s="9" t="s">
        <v>10</v>
      </c>
    </row>
    <row r="978" spans="1:8" x14ac:dyDescent="0.25">
      <c r="A978" s="7">
        <v>44572</v>
      </c>
      <c r="B978" s="8" t="s">
        <v>1247</v>
      </c>
      <c r="C978" s="9" t="s">
        <v>167</v>
      </c>
      <c r="D978" s="10">
        <v>10900</v>
      </c>
      <c r="E978" s="11">
        <v>44572</v>
      </c>
      <c r="F978" s="10">
        <v>10900</v>
      </c>
      <c r="G978" s="12">
        <f>Tabla1[[#This Row],[Importe]]-Tabla1[[#This Row],[Pagado]]</f>
        <v>0</v>
      </c>
      <c r="H978" s="9" t="s">
        <v>10</v>
      </c>
    </row>
    <row r="979" spans="1:8" x14ac:dyDescent="0.25">
      <c r="A979" s="7">
        <v>44572</v>
      </c>
      <c r="B979" s="8" t="s">
        <v>1248</v>
      </c>
      <c r="C979" s="9" t="s">
        <v>230</v>
      </c>
      <c r="D979" s="10">
        <v>5238.3</v>
      </c>
      <c r="E979" s="11">
        <v>44572</v>
      </c>
      <c r="F979" s="10">
        <v>5238.3</v>
      </c>
      <c r="G979" s="12">
        <f>Tabla1[[#This Row],[Importe]]-Tabla1[[#This Row],[Pagado]]</f>
        <v>0</v>
      </c>
      <c r="H979" s="9" t="s">
        <v>10</v>
      </c>
    </row>
    <row r="980" spans="1:8" x14ac:dyDescent="0.25">
      <c r="A980" s="7">
        <v>44572</v>
      </c>
      <c r="B980" s="8" t="s">
        <v>1249</v>
      </c>
      <c r="C980" s="9" t="s">
        <v>216</v>
      </c>
      <c r="D980" s="10">
        <v>1163.8</v>
      </c>
      <c r="E980" s="11">
        <v>44572</v>
      </c>
      <c r="F980" s="10">
        <v>1163.8</v>
      </c>
      <c r="G980" s="12">
        <f>Tabla1[[#This Row],[Importe]]-Tabla1[[#This Row],[Pagado]]</f>
        <v>0</v>
      </c>
      <c r="H980" s="9" t="s">
        <v>10</v>
      </c>
    </row>
    <row r="981" spans="1:8" x14ac:dyDescent="0.25">
      <c r="A981" s="7">
        <v>44572</v>
      </c>
      <c r="B981" s="8" t="s">
        <v>1250</v>
      </c>
      <c r="C981" s="9" t="s">
        <v>191</v>
      </c>
      <c r="D981" s="10">
        <v>2200.6</v>
      </c>
      <c r="E981" s="11">
        <v>44572</v>
      </c>
      <c r="F981" s="10">
        <v>2200.6</v>
      </c>
      <c r="G981" s="12">
        <f>Tabla1[[#This Row],[Importe]]-Tabla1[[#This Row],[Pagado]]</f>
        <v>0</v>
      </c>
      <c r="H981" s="9" t="s">
        <v>10</v>
      </c>
    </row>
    <row r="982" spans="1:8" x14ac:dyDescent="0.25">
      <c r="A982" s="7">
        <v>44572</v>
      </c>
      <c r="B982" s="8" t="s">
        <v>1251</v>
      </c>
      <c r="C982" s="9" t="s">
        <v>392</v>
      </c>
      <c r="D982" s="10">
        <v>4219.7</v>
      </c>
      <c r="E982" s="11">
        <v>44581</v>
      </c>
      <c r="F982" s="10">
        <v>4219.7</v>
      </c>
      <c r="G982" s="12">
        <f>Tabla1[[#This Row],[Importe]]-Tabla1[[#This Row],[Pagado]]</f>
        <v>0</v>
      </c>
      <c r="H982" s="9" t="s">
        <v>10</v>
      </c>
    </row>
    <row r="983" spans="1:8" x14ac:dyDescent="0.25">
      <c r="A983" s="7">
        <v>44572</v>
      </c>
      <c r="B983" s="8" t="s">
        <v>1252</v>
      </c>
      <c r="C983" s="9" t="s">
        <v>357</v>
      </c>
      <c r="D983" s="10">
        <v>3685.8</v>
      </c>
      <c r="E983" s="11">
        <v>44572</v>
      </c>
      <c r="F983" s="10">
        <v>3685.8</v>
      </c>
      <c r="G983" s="12">
        <f>Tabla1[[#This Row],[Importe]]-Tabla1[[#This Row],[Pagado]]</f>
        <v>0</v>
      </c>
      <c r="H983" s="9" t="s">
        <v>10</v>
      </c>
    </row>
    <row r="984" spans="1:8" x14ac:dyDescent="0.25">
      <c r="A984" s="7">
        <v>44572</v>
      </c>
      <c r="B984" s="8" t="s">
        <v>1253</v>
      </c>
      <c r="C984" s="9" t="s">
        <v>127</v>
      </c>
      <c r="D984" s="10">
        <v>6127.5</v>
      </c>
      <c r="E984" s="11">
        <v>44572</v>
      </c>
      <c r="F984" s="10">
        <v>6127.5</v>
      </c>
      <c r="G984" s="12">
        <f>Tabla1[[#This Row],[Importe]]-Tabla1[[#This Row],[Pagado]]</f>
        <v>0</v>
      </c>
      <c r="H984" s="9" t="s">
        <v>10</v>
      </c>
    </row>
    <row r="985" spans="1:8" x14ac:dyDescent="0.25">
      <c r="A985" s="7">
        <v>44572</v>
      </c>
      <c r="B985" s="8" t="s">
        <v>1254</v>
      </c>
      <c r="C985" s="9" t="s">
        <v>129</v>
      </c>
      <c r="D985" s="10">
        <v>3692</v>
      </c>
      <c r="E985" s="11">
        <v>44572</v>
      </c>
      <c r="F985" s="10">
        <v>3692</v>
      </c>
      <c r="G985" s="12">
        <f>Tabla1[[#This Row],[Importe]]-Tabla1[[#This Row],[Pagado]]</f>
        <v>0</v>
      </c>
      <c r="H985" s="9" t="s">
        <v>10</v>
      </c>
    </row>
    <row r="986" spans="1:8" x14ac:dyDescent="0.25">
      <c r="A986" s="7">
        <v>44572</v>
      </c>
      <c r="B986" s="8" t="s">
        <v>1255</v>
      </c>
      <c r="C986" s="9" t="s">
        <v>107</v>
      </c>
      <c r="D986" s="10">
        <v>9394.6</v>
      </c>
      <c r="E986" s="11">
        <v>44572</v>
      </c>
      <c r="F986" s="10">
        <v>9394.6</v>
      </c>
      <c r="G986" s="12">
        <f>Tabla1[[#This Row],[Importe]]-Tabla1[[#This Row],[Pagado]]</f>
        <v>0</v>
      </c>
      <c r="H986" s="9" t="s">
        <v>10</v>
      </c>
    </row>
    <row r="987" spans="1:8" x14ac:dyDescent="0.25">
      <c r="A987" s="7">
        <v>44572</v>
      </c>
      <c r="B987" s="8" t="s">
        <v>1256</v>
      </c>
      <c r="C987" s="9" t="s">
        <v>140</v>
      </c>
      <c r="D987" s="10">
        <v>661.4</v>
      </c>
      <c r="E987" s="11">
        <v>44572</v>
      </c>
      <c r="F987" s="10">
        <v>661.4</v>
      </c>
      <c r="G987" s="12">
        <f>Tabla1[[#This Row],[Importe]]-Tabla1[[#This Row],[Pagado]]</f>
        <v>0</v>
      </c>
      <c r="H987" s="9" t="s">
        <v>10</v>
      </c>
    </row>
    <row r="988" spans="1:8" x14ac:dyDescent="0.25">
      <c r="A988" s="7">
        <v>44572</v>
      </c>
      <c r="B988" s="8" t="s">
        <v>1257</v>
      </c>
      <c r="C988" s="9" t="s">
        <v>146</v>
      </c>
      <c r="D988" s="10">
        <v>3456.5</v>
      </c>
      <c r="E988" s="11">
        <v>44572</v>
      </c>
      <c r="F988" s="10">
        <v>3456.5</v>
      </c>
      <c r="G988" s="12">
        <f>Tabla1[[#This Row],[Importe]]-Tabla1[[#This Row],[Pagado]]</f>
        <v>0</v>
      </c>
      <c r="H988" s="9" t="s">
        <v>10</v>
      </c>
    </row>
    <row r="989" spans="1:8" x14ac:dyDescent="0.25">
      <c r="A989" s="7">
        <v>44572</v>
      </c>
      <c r="B989" s="8" t="s">
        <v>1258</v>
      </c>
      <c r="C989" s="9" t="s">
        <v>151</v>
      </c>
      <c r="D989" s="10">
        <v>4651.2</v>
      </c>
      <c r="E989" s="11">
        <v>44572</v>
      </c>
      <c r="F989" s="10">
        <v>4651.2</v>
      </c>
      <c r="G989" s="12">
        <f>Tabla1[[#This Row],[Importe]]-Tabla1[[#This Row],[Pagado]]</f>
        <v>0</v>
      </c>
      <c r="H989" s="9" t="s">
        <v>10</v>
      </c>
    </row>
    <row r="990" spans="1:8" x14ac:dyDescent="0.25">
      <c r="A990" s="7">
        <v>44572</v>
      </c>
      <c r="B990" s="8" t="s">
        <v>1259</v>
      </c>
      <c r="C990" s="9" t="s">
        <v>157</v>
      </c>
      <c r="D990" s="10">
        <v>1990.5</v>
      </c>
      <c r="E990" s="11">
        <v>44572</v>
      </c>
      <c r="F990" s="10">
        <v>1990.5</v>
      </c>
      <c r="G990" s="12">
        <f>Tabla1[[#This Row],[Importe]]-Tabla1[[#This Row],[Pagado]]</f>
        <v>0</v>
      </c>
      <c r="H990" s="9" t="s">
        <v>10</v>
      </c>
    </row>
    <row r="991" spans="1:8" x14ac:dyDescent="0.25">
      <c r="A991" s="7">
        <v>44572</v>
      </c>
      <c r="B991" s="8" t="s">
        <v>1260</v>
      </c>
      <c r="C991" s="9" t="s">
        <v>371</v>
      </c>
      <c r="D991" s="10">
        <v>8728.4</v>
      </c>
      <c r="E991" s="11">
        <v>44572</v>
      </c>
      <c r="F991" s="10">
        <v>8728.4</v>
      </c>
      <c r="G991" s="12">
        <f>Tabla1[[#This Row],[Importe]]-Tabla1[[#This Row],[Pagado]]</f>
        <v>0</v>
      </c>
      <c r="H991" s="9" t="s">
        <v>10</v>
      </c>
    </row>
    <row r="992" spans="1:8" x14ac:dyDescent="0.25">
      <c r="A992" s="7">
        <v>44572</v>
      </c>
      <c r="B992" s="8" t="s">
        <v>1261</v>
      </c>
      <c r="C992" s="9" t="s">
        <v>518</v>
      </c>
      <c r="D992" s="10">
        <v>750</v>
      </c>
      <c r="E992" s="11">
        <v>44572</v>
      </c>
      <c r="F992" s="10">
        <v>750</v>
      </c>
      <c r="G992" s="12">
        <f>Tabla1[[#This Row],[Importe]]-Tabla1[[#This Row],[Pagado]]</f>
        <v>0</v>
      </c>
      <c r="H992" s="9" t="s">
        <v>10</v>
      </c>
    </row>
    <row r="993" spans="1:8" x14ac:dyDescent="0.25">
      <c r="A993" s="7">
        <v>44572</v>
      </c>
      <c r="B993" s="8" t="s">
        <v>1262</v>
      </c>
      <c r="C993" s="9" t="s">
        <v>125</v>
      </c>
      <c r="D993" s="10">
        <v>4360.7</v>
      </c>
      <c r="E993" s="11">
        <v>44572</v>
      </c>
      <c r="F993" s="10">
        <v>4360.7</v>
      </c>
      <c r="G993" s="12">
        <f>Tabla1[[#This Row],[Importe]]-Tabla1[[#This Row],[Pagado]]</f>
        <v>0</v>
      </c>
      <c r="H993" s="9" t="s">
        <v>10</v>
      </c>
    </row>
    <row r="994" spans="1:8" x14ac:dyDescent="0.25">
      <c r="A994" s="7">
        <v>44572</v>
      </c>
      <c r="B994" s="8" t="s">
        <v>1263</v>
      </c>
      <c r="C994" s="9" t="s">
        <v>804</v>
      </c>
      <c r="D994" s="10">
        <v>9072.4</v>
      </c>
      <c r="E994" s="11">
        <v>44572</v>
      </c>
      <c r="F994" s="10">
        <v>9072.4</v>
      </c>
      <c r="G994" s="12">
        <f>Tabla1[[#This Row],[Importe]]-Tabla1[[#This Row],[Pagado]]</f>
        <v>0</v>
      </c>
      <c r="H994" s="9" t="s">
        <v>10</v>
      </c>
    </row>
    <row r="995" spans="1:8" x14ac:dyDescent="0.25">
      <c r="A995" s="7">
        <v>44572</v>
      </c>
      <c r="B995" s="8" t="s">
        <v>1264</v>
      </c>
      <c r="C995" s="9" t="s">
        <v>1265</v>
      </c>
      <c r="D995" s="10">
        <v>621</v>
      </c>
      <c r="E995" s="11">
        <v>44572</v>
      </c>
      <c r="F995" s="10">
        <v>621</v>
      </c>
      <c r="G995" s="12">
        <f>Tabla1[[#This Row],[Importe]]-Tabla1[[#This Row],[Pagado]]</f>
        <v>0</v>
      </c>
      <c r="H995" s="9" t="s">
        <v>10</v>
      </c>
    </row>
    <row r="996" spans="1:8" x14ac:dyDescent="0.25">
      <c r="A996" s="7">
        <v>44572</v>
      </c>
      <c r="B996" s="8" t="s">
        <v>1266</v>
      </c>
      <c r="C996" s="9" t="s">
        <v>698</v>
      </c>
      <c r="D996" s="10">
        <v>4335.5</v>
      </c>
      <c r="E996" s="11">
        <v>44572</v>
      </c>
      <c r="F996" s="10">
        <v>4335.5</v>
      </c>
      <c r="G996" s="12">
        <f>Tabla1[[#This Row],[Importe]]-Tabla1[[#This Row],[Pagado]]</f>
        <v>0</v>
      </c>
      <c r="H996" s="9" t="s">
        <v>10</v>
      </c>
    </row>
    <row r="997" spans="1:8" x14ac:dyDescent="0.25">
      <c r="A997" s="7">
        <v>44572</v>
      </c>
      <c r="B997" s="8" t="s">
        <v>1267</v>
      </c>
      <c r="C997" s="9" t="s">
        <v>237</v>
      </c>
      <c r="D997" s="10">
        <v>1951.6</v>
      </c>
      <c r="E997" s="11">
        <v>44572</v>
      </c>
      <c r="F997" s="10">
        <v>1951.6</v>
      </c>
      <c r="G997" s="12">
        <f>Tabla1[[#This Row],[Importe]]-Tabla1[[#This Row],[Pagado]]</f>
        <v>0</v>
      </c>
      <c r="H997" s="9" t="s">
        <v>10</v>
      </c>
    </row>
    <row r="998" spans="1:8" x14ac:dyDescent="0.25">
      <c r="A998" s="7">
        <v>44572</v>
      </c>
      <c r="B998" s="8" t="s">
        <v>1268</v>
      </c>
      <c r="C998" s="9" t="s">
        <v>1269</v>
      </c>
      <c r="D998" s="10">
        <v>0</v>
      </c>
      <c r="E998" s="13" t="s">
        <v>189</v>
      </c>
      <c r="F998" s="10">
        <v>0</v>
      </c>
      <c r="G998" s="12">
        <f>Tabla1[[#This Row],[Importe]]-Tabla1[[#This Row],[Pagado]]</f>
        <v>0</v>
      </c>
      <c r="H998" s="17" t="s">
        <v>1270</v>
      </c>
    </row>
    <row r="999" spans="1:8" x14ac:dyDescent="0.25">
      <c r="A999" s="7">
        <v>44572</v>
      </c>
      <c r="B999" s="8" t="s">
        <v>1271</v>
      </c>
      <c r="C999" s="9" t="s">
        <v>312</v>
      </c>
      <c r="D999" s="10">
        <v>4138.3</v>
      </c>
      <c r="E999" s="11">
        <v>44572</v>
      </c>
      <c r="F999" s="10">
        <v>4138.3</v>
      </c>
      <c r="G999" s="12">
        <f>Tabla1[[#This Row],[Importe]]-Tabla1[[#This Row],[Pagado]]</f>
        <v>0</v>
      </c>
      <c r="H999" s="9" t="s">
        <v>10</v>
      </c>
    </row>
    <row r="1000" spans="1:8" x14ac:dyDescent="0.25">
      <c r="A1000" s="7">
        <v>44572</v>
      </c>
      <c r="B1000" s="8" t="s">
        <v>1272</v>
      </c>
      <c r="C1000" s="9" t="s">
        <v>198</v>
      </c>
      <c r="D1000" s="10">
        <v>1370.8</v>
      </c>
      <c r="E1000" s="11">
        <v>44572</v>
      </c>
      <c r="F1000" s="10">
        <v>1370.8</v>
      </c>
      <c r="G1000" s="12">
        <f>Tabla1[[#This Row],[Importe]]-Tabla1[[#This Row],[Pagado]]</f>
        <v>0</v>
      </c>
      <c r="H1000" s="9" t="s">
        <v>10</v>
      </c>
    </row>
    <row r="1001" spans="1:8" x14ac:dyDescent="0.25">
      <c r="A1001" s="7">
        <v>44572</v>
      </c>
      <c r="B1001" s="8" t="s">
        <v>1273</v>
      </c>
      <c r="C1001" s="9" t="s">
        <v>142</v>
      </c>
      <c r="D1001" s="10">
        <v>87756.3</v>
      </c>
      <c r="E1001" s="11">
        <v>44589</v>
      </c>
      <c r="F1001" s="10">
        <v>87756.3</v>
      </c>
      <c r="G1001" s="12">
        <f>Tabla1[[#This Row],[Importe]]-Tabla1[[#This Row],[Pagado]]</f>
        <v>0</v>
      </c>
      <c r="H1001" s="9" t="s">
        <v>10</v>
      </c>
    </row>
    <row r="1002" spans="1:8" x14ac:dyDescent="0.25">
      <c r="A1002" s="7">
        <v>44572</v>
      </c>
      <c r="B1002" s="8" t="s">
        <v>1274</v>
      </c>
      <c r="C1002" s="9" t="s">
        <v>1275</v>
      </c>
      <c r="D1002" s="10">
        <v>40058.800000000003</v>
      </c>
      <c r="E1002" s="11">
        <v>44572</v>
      </c>
      <c r="F1002" s="10">
        <v>40058.800000000003</v>
      </c>
      <c r="G1002" s="12">
        <f>Tabla1[[#This Row],[Importe]]-Tabla1[[#This Row],[Pagado]]</f>
        <v>0</v>
      </c>
      <c r="H1002" s="9" t="s">
        <v>10</v>
      </c>
    </row>
    <row r="1003" spans="1:8" x14ac:dyDescent="0.25">
      <c r="A1003" s="7">
        <v>44572</v>
      </c>
      <c r="B1003" s="8" t="s">
        <v>1276</v>
      </c>
      <c r="C1003" s="9" t="s">
        <v>67</v>
      </c>
      <c r="D1003" s="10">
        <v>2014.4</v>
      </c>
      <c r="E1003" s="11">
        <v>44572</v>
      </c>
      <c r="F1003" s="10">
        <v>2014.4</v>
      </c>
      <c r="G1003" s="12">
        <f>Tabla1[[#This Row],[Importe]]-Tabla1[[#This Row],[Pagado]]</f>
        <v>0</v>
      </c>
      <c r="H1003" s="9" t="s">
        <v>10</v>
      </c>
    </row>
    <row r="1004" spans="1:8" x14ac:dyDescent="0.25">
      <c r="A1004" s="7">
        <v>44572</v>
      </c>
      <c r="B1004" s="8" t="s">
        <v>1277</v>
      </c>
      <c r="C1004" s="9" t="s">
        <v>419</v>
      </c>
      <c r="D1004" s="10">
        <v>8626.2000000000007</v>
      </c>
      <c r="E1004" s="11">
        <v>44572</v>
      </c>
      <c r="F1004" s="10">
        <v>8626.2000000000007</v>
      </c>
      <c r="G1004" s="12">
        <f>Tabla1[[#This Row],[Importe]]-Tabla1[[#This Row],[Pagado]]</f>
        <v>0</v>
      </c>
      <c r="H1004" s="9" t="s">
        <v>10</v>
      </c>
    </row>
    <row r="1005" spans="1:8" x14ac:dyDescent="0.25">
      <c r="A1005" s="7">
        <v>44572</v>
      </c>
      <c r="B1005" s="8" t="s">
        <v>1278</v>
      </c>
      <c r="C1005" s="9" t="s">
        <v>249</v>
      </c>
      <c r="D1005" s="10">
        <v>1819.8</v>
      </c>
      <c r="E1005" s="11">
        <v>44572</v>
      </c>
      <c r="F1005" s="10">
        <v>1819.8</v>
      </c>
      <c r="G1005" s="12">
        <f>Tabla1[[#This Row],[Importe]]-Tabla1[[#This Row],[Pagado]]</f>
        <v>0</v>
      </c>
      <c r="H1005" s="9" t="s">
        <v>10</v>
      </c>
    </row>
    <row r="1006" spans="1:8" ht="30" x14ac:dyDescent="0.25">
      <c r="A1006" s="7">
        <v>44572</v>
      </c>
      <c r="B1006" s="8" t="s">
        <v>1279</v>
      </c>
      <c r="C1006" s="18" t="s">
        <v>1280</v>
      </c>
      <c r="D1006" s="10">
        <v>0</v>
      </c>
      <c r="E1006" s="13" t="s">
        <v>189</v>
      </c>
      <c r="F1006" s="10">
        <v>0</v>
      </c>
      <c r="G1006" s="12">
        <f>Tabla1[[#This Row],[Importe]]-Tabla1[[#This Row],[Pagado]]</f>
        <v>0</v>
      </c>
      <c r="H1006" s="17" t="s">
        <v>1281</v>
      </c>
    </row>
    <row r="1007" spans="1:8" x14ac:dyDescent="0.25">
      <c r="A1007" s="7">
        <v>44572</v>
      </c>
      <c r="B1007" s="8" t="s">
        <v>1282</v>
      </c>
      <c r="C1007" s="9" t="s">
        <v>196</v>
      </c>
      <c r="D1007" s="10">
        <v>52417.4</v>
      </c>
      <c r="E1007" s="11">
        <v>44575</v>
      </c>
      <c r="F1007" s="10">
        <v>52417.4</v>
      </c>
      <c r="G1007" s="12">
        <f>Tabla1[[#This Row],[Importe]]-Tabla1[[#This Row],[Pagado]]</f>
        <v>0</v>
      </c>
      <c r="H1007" s="9" t="s">
        <v>10</v>
      </c>
    </row>
    <row r="1008" spans="1:8" x14ac:dyDescent="0.25">
      <c r="A1008" s="7">
        <v>44572</v>
      </c>
      <c r="B1008" s="8" t="s">
        <v>1283</v>
      </c>
      <c r="C1008" s="9" t="s">
        <v>58</v>
      </c>
      <c r="D1008" s="10">
        <v>5922.7</v>
      </c>
      <c r="E1008" s="11">
        <v>44572</v>
      </c>
      <c r="F1008" s="10">
        <v>5922.7</v>
      </c>
      <c r="G1008" s="12">
        <f>Tabla1[[#This Row],[Importe]]-Tabla1[[#This Row],[Pagado]]</f>
        <v>0</v>
      </c>
      <c r="H1008" s="9" t="s">
        <v>10</v>
      </c>
    </row>
    <row r="1009" spans="1:8" x14ac:dyDescent="0.25">
      <c r="A1009" s="7">
        <v>44572</v>
      </c>
      <c r="B1009" s="8" t="s">
        <v>1284</v>
      </c>
      <c r="C1009" s="9" t="s">
        <v>284</v>
      </c>
      <c r="D1009" s="10">
        <v>2580.6</v>
      </c>
      <c r="E1009" s="11">
        <v>44573</v>
      </c>
      <c r="F1009" s="10">
        <v>2580.6</v>
      </c>
      <c r="G1009" s="12">
        <f>Tabla1[[#This Row],[Importe]]-Tabla1[[#This Row],[Pagado]]</f>
        <v>0</v>
      </c>
      <c r="H1009" s="9" t="s">
        <v>10</v>
      </c>
    </row>
    <row r="1010" spans="1:8" x14ac:dyDescent="0.25">
      <c r="A1010" s="7">
        <v>44572</v>
      </c>
      <c r="B1010" s="8" t="s">
        <v>1285</v>
      </c>
      <c r="C1010" s="9" t="s">
        <v>280</v>
      </c>
      <c r="D1010" s="10">
        <v>786.6</v>
      </c>
      <c r="E1010" s="11">
        <v>44573</v>
      </c>
      <c r="F1010" s="10">
        <v>786.6</v>
      </c>
      <c r="G1010" s="12">
        <f>Tabla1[[#This Row],[Importe]]-Tabla1[[#This Row],[Pagado]]</f>
        <v>0</v>
      </c>
      <c r="H1010" s="9" t="s">
        <v>10</v>
      </c>
    </row>
    <row r="1011" spans="1:8" x14ac:dyDescent="0.25">
      <c r="A1011" s="7">
        <v>44572</v>
      </c>
      <c r="B1011" s="8" t="s">
        <v>1286</v>
      </c>
      <c r="C1011" s="9" t="s">
        <v>149</v>
      </c>
      <c r="D1011" s="10">
        <v>1080</v>
      </c>
      <c r="E1011" s="11">
        <v>44572</v>
      </c>
      <c r="F1011" s="10">
        <v>1080</v>
      </c>
      <c r="G1011" s="12">
        <f>Tabla1[[#This Row],[Importe]]-Tabla1[[#This Row],[Pagado]]</f>
        <v>0</v>
      </c>
      <c r="H1011" s="9" t="s">
        <v>10</v>
      </c>
    </row>
    <row r="1012" spans="1:8" x14ac:dyDescent="0.25">
      <c r="A1012" s="7">
        <v>44572</v>
      </c>
      <c r="B1012" s="8" t="s">
        <v>1287</v>
      </c>
      <c r="C1012" s="9" t="s">
        <v>289</v>
      </c>
      <c r="D1012" s="10">
        <v>7520</v>
      </c>
      <c r="E1012" s="11">
        <v>44572</v>
      </c>
      <c r="F1012" s="10">
        <v>7520</v>
      </c>
      <c r="G1012" s="12">
        <f>Tabla1[[#This Row],[Importe]]-Tabla1[[#This Row],[Pagado]]</f>
        <v>0</v>
      </c>
      <c r="H1012" s="9" t="s">
        <v>10</v>
      </c>
    </row>
    <row r="1013" spans="1:8" x14ac:dyDescent="0.25">
      <c r="A1013" s="7">
        <v>44572</v>
      </c>
      <c r="B1013" s="8" t="s">
        <v>1288</v>
      </c>
      <c r="C1013" s="9" t="s">
        <v>421</v>
      </c>
      <c r="D1013" s="10">
        <v>3167.4</v>
      </c>
      <c r="E1013" s="11">
        <v>44572</v>
      </c>
      <c r="F1013" s="10">
        <v>3167.4</v>
      </c>
      <c r="G1013" s="12">
        <f>Tabla1[[#This Row],[Importe]]-Tabla1[[#This Row],[Pagado]]</f>
        <v>0</v>
      </c>
      <c r="H1013" s="9" t="s">
        <v>10</v>
      </c>
    </row>
    <row r="1014" spans="1:8" x14ac:dyDescent="0.25">
      <c r="A1014" s="7">
        <v>44572</v>
      </c>
      <c r="B1014" s="8" t="s">
        <v>1289</v>
      </c>
      <c r="C1014" s="9" t="s">
        <v>452</v>
      </c>
      <c r="D1014" s="10">
        <v>3276.8</v>
      </c>
      <c r="E1014" s="11">
        <v>44572</v>
      </c>
      <c r="F1014" s="10">
        <v>3276.8</v>
      </c>
      <c r="G1014" s="12">
        <f>Tabla1[[#This Row],[Importe]]-Tabla1[[#This Row],[Pagado]]</f>
        <v>0</v>
      </c>
      <c r="H1014" s="9" t="s">
        <v>10</v>
      </c>
    </row>
    <row r="1015" spans="1:8" x14ac:dyDescent="0.25">
      <c r="A1015" s="7">
        <v>44572</v>
      </c>
      <c r="B1015" s="8" t="s">
        <v>1290</v>
      </c>
      <c r="C1015" s="9" t="s">
        <v>99</v>
      </c>
      <c r="D1015" s="10">
        <v>5855.8</v>
      </c>
      <c r="E1015" s="11">
        <v>44573</v>
      </c>
      <c r="F1015" s="10">
        <v>5855.8</v>
      </c>
      <c r="G1015" s="12">
        <f>Tabla1[[#This Row],[Importe]]-Tabla1[[#This Row],[Pagado]]</f>
        <v>0</v>
      </c>
      <c r="H1015" s="9" t="s">
        <v>10</v>
      </c>
    </row>
    <row r="1016" spans="1:8" x14ac:dyDescent="0.25">
      <c r="A1016" s="7">
        <v>44572</v>
      </c>
      <c r="B1016" s="8" t="s">
        <v>1291</v>
      </c>
      <c r="C1016" s="9" t="s">
        <v>473</v>
      </c>
      <c r="D1016" s="10">
        <v>5353.6</v>
      </c>
      <c r="E1016" s="11">
        <v>44573</v>
      </c>
      <c r="F1016" s="10">
        <v>5353.6</v>
      </c>
      <c r="G1016" s="12">
        <f>Tabla1[[#This Row],[Importe]]-Tabla1[[#This Row],[Pagado]]</f>
        <v>0</v>
      </c>
      <c r="H1016" s="9" t="s">
        <v>10</v>
      </c>
    </row>
    <row r="1017" spans="1:8" x14ac:dyDescent="0.25">
      <c r="A1017" s="7">
        <v>44572</v>
      </c>
      <c r="B1017" s="8" t="s">
        <v>1292</v>
      </c>
      <c r="C1017" s="9" t="s">
        <v>181</v>
      </c>
      <c r="D1017" s="10">
        <v>4218.5</v>
      </c>
      <c r="E1017" s="11">
        <v>44573</v>
      </c>
      <c r="F1017" s="10">
        <v>4218.5</v>
      </c>
      <c r="G1017" s="12">
        <f>Tabla1[[#This Row],[Importe]]-Tabla1[[#This Row],[Pagado]]</f>
        <v>0</v>
      </c>
      <c r="H1017" s="9" t="s">
        <v>10</v>
      </c>
    </row>
    <row r="1018" spans="1:8" x14ac:dyDescent="0.25">
      <c r="A1018" s="7">
        <v>44572</v>
      </c>
      <c r="B1018" s="8" t="s">
        <v>1293</v>
      </c>
      <c r="C1018" s="9" t="s">
        <v>71</v>
      </c>
      <c r="D1018" s="10">
        <v>465.8</v>
      </c>
      <c r="E1018" s="11">
        <v>44572</v>
      </c>
      <c r="F1018" s="10">
        <v>465.8</v>
      </c>
      <c r="G1018" s="12">
        <f>Tabla1[[#This Row],[Importe]]-Tabla1[[#This Row],[Pagado]]</f>
        <v>0</v>
      </c>
      <c r="H1018" s="9" t="s">
        <v>10</v>
      </c>
    </row>
    <row r="1019" spans="1:8" x14ac:dyDescent="0.25">
      <c r="A1019" s="7">
        <v>44572</v>
      </c>
      <c r="B1019" s="8" t="s">
        <v>1294</v>
      </c>
      <c r="C1019" s="9" t="s">
        <v>426</v>
      </c>
      <c r="D1019" s="10">
        <v>3973</v>
      </c>
      <c r="E1019" s="11">
        <v>44573</v>
      </c>
      <c r="F1019" s="10">
        <v>3973</v>
      </c>
      <c r="G1019" s="12">
        <f>Tabla1[[#This Row],[Importe]]-Tabla1[[#This Row],[Pagado]]</f>
        <v>0</v>
      </c>
      <c r="H1019" s="9" t="s">
        <v>10</v>
      </c>
    </row>
    <row r="1020" spans="1:8" x14ac:dyDescent="0.25">
      <c r="A1020" s="7">
        <v>44572</v>
      </c>
      <c r="B1020" s="8" t="s">
        <v>1295</v>
      </c>
      <c r="C1020" s="9" t="s">
        <v>359</v>
      </c>
      <c r="D1020" s="10">
        <v>3151.4</v>
      </c>
      <c r="E1020" s="11">
        <v>44573</v>
      </c>
      <c r="F1020" s="10">
        <v>3151.4</v>
      </c>
      <c r="G1020" s="12">
        <f>Tabla1[[#This Row],[Importe]]-Tabla1[[#This Row],[Pagado]]</f>
        <v>0</v>
      </c>
      <c r="H1020" s="9" t="s">
        <v>10</v>
      </c>
    </row>
    <row r="1021" spans="1:8" x14ac:dyDescent="0.25">
      <c r="A1021" s="7">
        <v>44572</v>
      </c>
      <c r="B1021" s="8" t="s">
        <v>1296</v>
      </c>
      <c r="C1021" s="9" t="s">
        <v>1297</v>
      </c>
      <c r="D1021" s="10">
        <v>1598</v>
      </c>
      <c r="E1021" s="11">
        <v>44572</v>
      </c>
      <c r="F1021" s="10">
        <v>1598</v>
      </c>
      <c r="G1021" s="12">
        <f>Tabla1[[#This Row],[Importe]]-Tabla1[[#This Row],[Pagado]]</f>
        <v>0</v>
      </c>
      <c r="H1021" s="9" t="s">
        <v>10</v>
      </c>
    </row>
    <row r="1022" spans="1:8" x14ac:dyDescent="0.25">
      <c r="A1022" s="7">
        <v>44572</v>
      </c>
      <c r="B1022" s="8" t="s">
        <v>1298</v>
      </c>
      <c r="C1022" s="9" t="s">
        <v>56</v>
      </c>
      <c r="D1022" s="10">
        <v>2996.5</v>
      </c>
      <c r="E1022" s="11">
        <v>44572</v>
      </c>
      <c r="F1022" s="10">
        <v>2996.5</v>
      </c>
      <c r="G1022" s="12">
        <f>Tabla1[[#This Row],[Importe]]-Tabla1[[#This Row],[Pagado]]</f>
        <v>0</v>
      </c>
      <c r="H1022" s="9" t="s">
        <v>10</v>
      </c>
    </row>
    <row r="1023" spans="1:8" x14ac:dyDescent="0.25">
      <c r="A1023" s="7">
        <v>44572</v>
      </c>
      <c r="B1023" s="8" t="s">
        <v>1299</v>
      </c>
      <c r="C1023" s="9" t="s">
        <v>214</v>
      </c>
      <c r="D1023" s="10">
        <v>901.6</v>
      </c>
      <c r="E1023" s="11">
        <v>44572</v>
      </c>
      <c r="F1023" s="10">
        <v>901.6</v>
      </c>
      <c r="G1023" s="12">
        <f>Tabla1[[#This Row],[Importe]]-Tabla1[[#This Row],[Pagado]]</f>
        <v>0</v>
      </c>
      <c r="H1023" s="9" t="s">
        <v>10</v>
      </c>
    </row>
    <row r="1024" spans="1:8" x14ac:dyDescent="0.25">
      <c r="A1024" s="7">
        <v>44572</v>
      </c>
      <c r="B1024" s="8" t="s">
        <v>1300</v>
      </c>
      <c r="C1024" s="9" t="s">
        <v>91</v>
      </c>
      <c r="D1024" s="10">
        <v>2300</v>
      </c>
      <c r="E1024" s="11">
        <v>44574</v>
      </c>
      <c r="F1024" s="10">
        <v>2300</v>
      </c>
      <c r="G1024" s="12">
        <f>Tabla1[[#This Row],[Importe]]-Tabla1[[#This Row],[Pagado]]</f>
        <v>0</v>
      </c>
      <c r="H1024" s="9" t="s">
        <v>10</v>
      </c>
    </row>
    <row r="1025" spans="1:8" x14ac:dyDescent="0.25">
      <c r="A1025" s="7">
        <v>44572</v>
      </c>
      <c r="B1025" s="8" t="s">
        <v>1301</v>
      </c>
      <c r="C1025" s="9" t="s">
        <v>1302</v>
      </c>
      <c r="D1025" s="10">
        <v>31878.2</v>
      </c>
      <c r="E1025" s="11">
        <v>44573</v>
      </c>
      <c r="F1025" s="10">
        <v>31878.2</v>
      </c>
      <c r="G1025" s="12">
        <f>Tabla1[[#This Row],[Importe]]-Tabla1[[#This Row],[Pagado]]</f>
        <v>0</v>
      </c>
      <c r="H1025" s="9" t="s">
        <v>10</v>
      </c>
    </row>
    <row r="1026" spans="1:8" x14ac:dyDescent="0.25">
      <c r="A1026" s="7">
        <v>44572</v>
      </c>
      <c r="B1026" s="8" t="s">
        <v>1303</v>
      </c>
      <c r="C1026" s="9" t="s">
        <v>291</v>
      </c>
      <c r="D1026" s="10">
        <v>2878</v>
      </c>
      <c r="E1026" s="11">
        <v>44573</v>
      </c>
      <c r="F1026" s="10">
        <v>2878</v>
      </c>
      <c r="G1026" s="12">
        <f>Tabla1[[#This Row],[Importe]]-Tabla1[[#This Row],[Pagado]]</f>
        <v>0</v>
      </c>
      <c r="H1026" s="9" t="s">
        <v>10</v>
      </c>
    </row>
    <row r="1027" spans="1:8" x14ac:dyDescent="0.25">
      <c r="A1027" s="7">
        <v>44572</v>
      </c>
      <c r="B1027" s="8" t="s">
        <v>1304</v>
      </c>
      <c r="C1027" s="9" t="s">
        <v>275</v>
      </c>
      <c r="D1027" s="10">
        <v>85837</v>
      </c>
      <c r="E1027" s="11">
        <v>44583</v>
      </c>
      <c r="F1027" s="10">
        <v>85837</v>
      </c>
      <c r="G1027" s="12">
        <f>Tabla1[[#This Row],[Importe]]-Tabla1[[#This Row],[Pagado]]</f>
        <v>0</v>
      </c>
      <c r="H1027" s="9" t="s">
        <v>10</v>
      </c>
    </row>
    <row r="1028" spans="1:8" x14ac:dyDescent="0.25">
      <c r="A1028" s="7">
        <v>44572</v>
      </c>
      <c r="B1028" s="8" t="s">
        <v>1305</v>
      </c>
      <c r="C1028" s="9" t="s">
        <v>440</v>
      </c>
      <c r="D1028" s="10">
        <v>17278.98</v>
      </c>
      <c r="E1028" s="11">
        <v>44581</v>
      </c>
      <c r="F1028" s="10">
        <v>17278.98</v>
      </c>
      <c r="G1028" s="12">
        <f>Tabla1[[#This Row],[Importe]]-Tabla1[[#This Row],[Pagado]]</f>
        <v>0</v>
      </c>
      <c r="H1028" s="9" t="s">
        <v>10</v>
      </c>
    </row>
    <row r="1029" spans="1:8" x14ac:dyDescent="0.25">
      <c r="A1029" s="7">
        <v>44572</v>
      </c>
      <c r="B1029" s="8" t="s">
        <v>1306</v>
      </c>
      <c r="C1029" s="9" t="s">
        <v>433</v>
      </c>
      <c r="D1029" s="10">
        <v>24280</v>
      </c>
      <c r="E1029" s="11">
        <v>44572</v>
      </c>
      <c r="F1029" s="10">
        <v>24280</v>
      </c>
      <c r="G1029" s="12">
        <f>Tabla1[[#This Row],[Importe]]-Tabla1[[#This Row],[Pagado]]</f>
        <v>0</v>
      </c>
      <c r="H1029" s="9" t="s">
        <v>10</v>
      </c>
    </row>
    <row r="1030" spans="1:8" x14ac:dyDescent="0.25">
      <c r="A1030" s="7">
        <v>44572</v>
      </c>
      <c r="B1030" s="8" t="s">
        <v>1307</v>
      </c>
      <c r="C1030" s="9" t="s">
        <v>196</v>
      </c>
      <c r="D1030" s="10">
        <v>13493.8</v>
      </c>
      <c r="E1030" s="11">
        <v>44575</v>
      </c>
      <c r="F1030" s="10">
        <v>13493.8</v>
      </c>
      <c r="G1030" s="12">
        <f>Tabla1[[#This Row],[Importe]]-Tabla1[[#This Row],[Pagado]]</f>
        <v>0</v>
      </c>
      <c r="H1030" s="9" t="s">
        <v>10</v>
      </c>
    </row>
    <row r="1031" spans="1:8" x14ac:dyDescent="0.25">
      <c r="A1031" s="7">
        <v>44572</v>
      </c>
      <c r="B1031" s="8" t="s">
        <v>1308</v>
      </c>
      <c r="C1031" s="9" t="s">
        <v>246</v>
      </c>
      <c r="D1031" s="10">
        <v>53050.400000000001</v>
      </c>
      <c r="E1031" s="11">
        <v>44572</v>
      </c>
      <c r="F1031" s="10">
        <v>53050.400000000001</v>
      </c>
      <c r="G1031" s="12">
        <f>Tabla1[[#This Row],[Importe]]-Tabla1[[#This Row],[Pagado]]</f>
        <v>0</v>
      </c>
      <c r="H1031" s="9" t="s">
        <v>10</v>
      </c>
    </row>
    <row r="1032" spans="1:8" x14ac:dyDescent="0.25">
      <c r="A1032" s="7">
        <v>44572</v>
      </c>
      <c r="B1032" s="8" t="s">
        <v>1309</v>
      </c>
      <c r="C1032" s="9" t="s">
        <v>269</v>
      </c>
      <c r="D1032" s="10">
        <v>768.4</v>
      </c>
      <c r="E1032" s="11">
        <v>44572</v>
      </c>
      <c r="F1032" s="10">
        <v>768.4</v>
      </c>
      <c r="G1032" s="12">
        <f>Tabla1[[#This Row],[Importe]]-Tabla1[[#This Row],[Pagado]]</f>
        <v>0</v>
      </c>
      <c r="H1032" s="9" t="s">
        <v>10</v>
      </c>
    </row>
    <row r="1033" spans="1:8" x14ac:dyDescent="0.25">
      <c r="A1033" s="7">
        <v>44572</v>
      </c>
      <c r="B1033" s="8" t="s">
        <v>1310</v>
      </c>
      <c r="C1033" s="9" t="s">
        <v>402</v>
      </c>
      <c r="D1033" s="10">
        <v>12369.2</v>
      </c>
      <c r="E1033" s="11">
        <v>44581</v>
      </c>
      <c r="F1033" s="10">
        <v>12369.2</v>
      </c>
      <c r="G1033" s="12">
        <f>Tabla1[[#This Row],[Importe]]-Tabla1[[#This Row],[Pagado]]</f>
        <v>0</v>
      </c>
      <c r="H1033" s="9" t="s">
        <v>10</v>
      </c>
    </row>
    <row r="1034" spans="1:8" x14ac:dyDescent="0.25">
      <c r="A1034" s="7">
        <v>44572</v>
      </c>
      <c r="B1034" s="8" t="s">
        <v>1311</v>
      </c>
      <c r="C1034" s="9" t="s">
        <v>400</v>
      </c>
      <c r="D1034" s="10">
        <v>6985.4</v>
      </c>
      <c r="E1034" s="11">
        <v>44581</v>
      </c>
      <c r="F1034" s="10">
        <v>6985.4</v>
      </c>
      <c r="G1034" s="12">
        <f>Tabla1[[#This Row],[Importe]]-Tabla1[[#This Row],[Pagado]]</f>
        <v>0</v>
      </c>
      <c r="H1034" s="9" t="s">
        <v>10</v>
      </c>
    </row>
    <row r="1035" spans="1:8" x14ac:dyDescent="0.25">
      <c r="A1035" s="7">
        <v>44572</v>
      </c>
      <c r="B1035" s="8" t="s">
        <v>1312</v>
      </c>
      <c r="C1035" s="9" t="s">
        <v>1313</v>
      </c>
      <c r="D1035" s="10">
        <v>4092</v>
      </c>
      <c r="E1035" s="11">
        <v>44572</v>
      </c>
      <c r="F1035" s="10">
        <v>4092</v>
      </c>
      <c r="G1035" s="12">
        <f>Tabla1[[#This Row],[Importe]]-Tabla1[[#This Row],[Pagado]]</f>
        <v>0</v>
      </c>
      <c r="H1035" s="9" t="s">
        <v>10</v>
      </c>
    </row>
    <row r="1036" spans="1:8" x14ac:dyDescent="0.25">
      <c r="A1036" s="7">
        <v>44572</v>
      </c>
      <c r="B1036" s="8" t="s">
        <v>1314</v>
      </c>
      <c r="C1036" s="9" t="s">
        <v>298</v>
      </c>
      <c r="D1036" s="10">
        <v>4797</v>
      </c>
      <c r="E1036" s="11">
        <v>44573</v>
      </c>
      <c r="F1036" s="10">
        <v>4797</v>
      </c>
      <c r="G1036" s="12">
        <f>Tabla1[[#This Row],[Importe]]-Tabla1[[#This Row],[Pagado]]</f>
        <v>0</v>
      </c>
      <c r="H1036" s="9" t="s">
        <v>10</v>
      </c>
    </row>
    <row r="1037" spans="1:8" x14ac:dyDescent="0.25">
      <c r="A1037" s="7">
        <v>44573</v>
      </c>
      <c r="B1037" s="8" t="s">
        <v>1315</v>
      </c>
      <c r="C1037" s="9" t="s">
        <v>85</v>
      </c>
      <c r="D1037" s="10">
        <v>1228.2</v>
      </c>
      <c r="E1037" s="11">
        <v>44573</v>
      </c>
      <c r="F1037" s="10">
        <v>1228.2</v>
      </c>
      <c r="G1037" s="12">
        <f>Tabla1[[#This Row],[Importe]]-Tabla1[[#This Row],[Pagado]]</f>
        <v>0</v>
      </c>
      <c r="H1037" s="9" t="s">
        <v>10</v>
      </c>
    </row>
    <row r="1038" spans="1:8" x14ac:dyDescent="0.25">
      <c r="A1038" s="7">
        <v>44573</v>
      </c>
      <c r="B1038" s="8" t="s">
        <v>1316</v>
      </c>
      <c r="C1038" s="9" t="s">
        <v>75</v>
      </c>
      <c r="D1038" s="10">
        <v>3036</v>
      </c>
      <c r="E1038" s="11">
        <v>44573</v>
      </c>
      <c r="F1038" s="10">
        <v>3036</v>
      </c>
      <c r="G1038" s="12">
        <f>Tabla1[[#This Row],[Importe]]-Tabla1[[#This Row],[Pagado]]</f>
        <v>0</v>
      </c>
      <c r="H1038" s="9" t="s">
        <v>10</v>
      </c>
    </row>
    <row r="1039" spans="1:8" x14ac:dyDescent="0.25">
      <c r="A1039" s="7">
        <v>44573</v>
      </c>
      <c r="B1039" s="8" t="s">
        <v>1317</v>
      </c>
      <c r="C1039" s="9" t="s">
        <v>475</v>
      </c>
      <c r="D1039" s="10">
        <v>29640</v>
      </c>
      <c r="E1039" s="11">
        <v>44574</v>
      </c>
      <c r="F1039" s="10">
        <v>29640</v>
      </c>
      <c r="G1039" s="12">
        <f>Tabla1[[#This Row],[Importe]]-Tabla1[[#This Row],[Pagado]]</f>
        <v>0</v>
      </c>
      <c r="H1039" s="9" t="s">
        <v>10</v>
      </c>
    </row>
    <row r="1040" spans="1:8" x14ac:dyDescent="0.25">
      <c r="A1040" s="7">
        <v>44573</v>
      </c>
      <c r="B1040" s="8" t="s">
        <v>1318</v>
      </c>
      <c r="C1040" s="9" t="s">
        <v>12</v>
      </c>
      <c r="D1040" s="10">
        <v>3425.5</v>
      </c>
      <c r="E1040" s="11">
        <v>44573</v>
      </c>
      <c r="F1040" s="10">
        <v>3425.5</v>
      </c>
      <c r="G1040" s="12">
        <f>Tabla1[[#This Row],[Importe]]-Tabla1[[#This Row],[Pagado]]</f>
        <v>0</v>
      </c>
      <c r="H1040" s="9" t="s">
        <v>10</v>
      </c>
    </row>
    <row r="1041" spans="1:8" x14ac:dyDescent="0.25">
      <c r="A1041" s="7">
        <v>44573</v>
      </c>
      <c r="B1041" s="8" t="s">
        <v>1319</v>
      </c>
      <c r="C1041" s="9" t="s">
        <v>83</v>
      </c>
      <c r="D1041" s="10">
        <v>8265.6</v>
      </c>
      <c r="E1041" s="11">
        <v>44573</v>
      </c>
      <c r="F1041" s="10">
        <v>8265.6</v>
      </c>
      <c r="G1041" s="12">
        <f>Tabla1[[#This Row],[Importe]]-Tabla1[[#This Row],[Pagado]]</f>
        <v>0</v>
      </c>
      <c r="H1041" s="9" t="s">
        <v>10</v>
      </c>
    </row>
    <row r="1042" spans="1:8" x14ac:dyDescent="0.25">
      <c r="A1042" s="7">
        <v>44573</v>
      </c>
      <c r="B1042" s="8" t="s">
        <v>1320</v>
      </c>
      <c r="C1042" s="9" t="s">
        <v>87</v>
      </c>
      <c r="D1042" s="10">
        <v>1570.6</v>
      </c>
      <c r="E1042" s="11">
        <v>44573</v>
      </c>
      <c r="F1042" s="10">
        <v>1570.6</v>
      </c>
      <c r="G1042" s="12">
        <f>Tabla1[[#This Row],[Importe]]-Tabla1[[#This Row],[Pagado]]</f>
        <v>0</v>
      </c>
      <c r="H1042" s="9" t="s">
        <v>10</v>
      </c>
    </row>
    <row r="1043" spans="1:8" x14ac:dyDescent="0.25">
      <c r="A1043" s="7">
        <v>44573</v>
      </c>
      <c r="B1043" s="8" t="s">
        <v>1321</v>
      </c>
      <c r="C1043" s="9" t="s">
        <v>49</v>
      </c>
      <c r="D1043" s="10">
        <v>2437.8000000000002</v>
      </c>
      <c r="E1043" s="11">
        <v>44573</v>
      </c>
      <c r="F1043" s="10">
        <v>2437.8000000000002</v>
      </c>
      <c r="G1043" s="12">
        <f>Tabla1[[#This Row],[Importe]]-Tabla1[[#This Row],[Pagado]]</f>
        <v>0</v>
      </c>
      <c r="H1043" s="9" t="s">
        <v>10</v>
      </c>
    </row>
    <row r="1044" spans="1:8" x14ac:dyDescent="0.25">
      <c r="A1044" s="7">
        <v>44573</v>
      </c>
      <c r="B1044" s="8" t="s">
        <v>1322</v>
      </c>
      <c r="C1044" s="9" t="s">
        <v>109</v>
      </c>
      <c r="D1044" s="10">
        <v>4818</v>
      </c>
      <c r="E1044" s="11">
        <v>44573</v>
      </c>
      <c r="F1044" s="10">
        <v>4818</v>
      </c>
      <c r="G1044" s="12">
        <f>Tabla1[[#This Row],[Importe]]-Tabla1[[#This Row],[Pagado]]</f>
        <v>0</v>
      </c>
      <c r="H1044" s="9" t="s">
        <v>10</v>
      </c>
    </row>
    <row r="1045" spans="1:8" x14ac:dyDescent="0.25">
      <c r="A1045" s="7">
        <v>44573</v>
      </c>
      <c r="B1045" s="8" t="s">
        <v>1323</v>
      </c>
      <c r="C1045" s="9" t="s">
        <v>111</v>
      </c>
      <c r="D1045" s="10">
        <v>4862</v>
      </c>
      <c r="E1045" s="11">
        <v>44574</v>
      </c>
      <c r="F1045" s="10">
        <v>4862</v>
      </c>
      <c r="G1045" s="12">
        <f>Tabla1[[#This Row],[Importe]]-Tabla1[[#This Row],[Pagado]]</f>
        <v>0</v>
      </c>
      <c r="H1045" s="9" t="s">
        <v>10</v>
      </c>
    </row>
    <row r="1046" spans="1:8" x14ac:dyDescent="0.25">
      <c r="A1046" s="7">
        <v>44573</v>
      </c>
      <c r="B1046" s="8" t="s">
        <v>1324</v>
      </c>
      <c r="C1046" s="9" t="s">
        <v>93</v>
      </c>
      <c r="D1046" s="10">
        <v>4532</v>
      </c>
      <c r="E1046" s="11">
        <v>44574</v>
      </c>
      <c r="F1046" s="10">
        <v>4532</v>
      </c>
      <c r="G1046" s="12">
        <f>Tabla1[[#This Row],[Importe]]-Tabla1[[#This Row],[Pagado]]</f>
        <v>0</v>
      </c>
      <c r="H1046" s="9" t="s">
        <v>10</v>
      </c>
    </row>
    <row r="1047" spans="1:8" x14ac:dyDescent="0.25">
      <c r="A1047" s="7">
        <v>44573</v>
      </c>
      <c r="B1047" s="8" t="s">
        <v>1325</v>
      </c>
      <c r="C1047" s="9" t="s">
        <v>116</v>
      </c>
      <c r="D1047" s="10">
        <v>4354.8</v>
      </c>
      <c r="E1047" s="11">
        <v>44575</v>
      </c>
      <c r="F1047" s="10">
        <v>4354.8</v>
      </c>
      <c r="G1047" s="12">
        <f>Tabla1[[#This Row],[Importe]]-Tabla1[[#This Row],[Pagado]]</f>
        <v>0</v>
      </c>
      <c r="H1047" s="9" t="s">
        <v>10</v>
      </c>
    </row>
    <row r="1048" spans="1:8" x14ac:dyDescent="0.25">
      <c r="A1048" s="7">
        <v>44573</v>
      </c>
      <c r="B1048" s="8" t="s">
        <v>1326</v>
      </c>
      <c r="C1048" s="9" t="s">
        <v>118</v>
      </c>
      <c r="D1048" s="10">
        <v>4519.2</v>
      </c>
      <c r="E1048" s="11">
        <v>44573</v>
      </c>
      <c r="F1048" s="10">
        <v>4519.2</v>
      </c>
      <c r="G1048" s="12">
        <f>Tabla1[[#This Row],[Importe]]-Tabla1[[#This Row],[Pagado]]</f>
        <v>0</v>
      </c>
      <c r="H1048" s="9" t="s">
        <v>10</v>
      </c>
    </row>
    <row r="1049" spans="1:8" x14ac:dyDescent="0.25">
      <c r="A1049" s="7">
        <v>44573</v>
      </c>
      <c r="B1049" s="8" t="s">
        <v>1327</v>
      </c>
      <c r="C1049" s="9" t="s">
        <v>114</v>
      </c>
      <c r="D1049" s="10">
        <v>4559.5</v>
      </c>
      <c r="E1049" s="11">
        <v>44574</v>
      </c>
      <c r="F1049" s="10">
        <v>4559.5</v>
      </c>
      <c r="G1049" s="12">
        <f>Tabla1[[#This Row],[Importe]]-Tabla1[[#This Row],[Pagado]]</f>
        <v>0</v>
      </c>
      <c r="H1049" s="9" t="s">
        <v>10</v>
      </c>
    </row>
    <row r="1050" spans="1:8" x14ac:dyDescent="0.25">
      <c r="A1050" s="7">
        <v>44573</v>
      </c>
      <c r="B1050" s="8" t="s">
        <v>1328</v>
      </c>
      <c r="C1050" s="9" t="s">
        <v>120</v>
      </c>
      <c r="D1050" s="10">
        <v>3961.5</v>
      </c>
      <c r="E1050" s="11">
        <v>44575</v>
      </c>
      <c r="F1050" s="10">
        <v>3961.5</v>
      </c>
      <c r="G1050" s="12">
        <f>Tabla1[[#This Row],[Importe]]-Tabla1[[#This Row],[Pagado]]</f>
        <v>0</v>
      </c>
      <c r="H1050" s="9" t="s">
        <v>10</v>
      </c>
    </row>
    <row r="1051" spans="1:8" x14ac:dyDescent="0.25">
      <c r="A1051" s="7">
        <v>44573</v>
      </c>
      <c r="B1051" s="8" t="s">
        <v>1329</v>
      </c>
      <c r="C1051" s="9" t="s">
        <v>89</v>
      </c>
      <c r="D1051" s="10">
        <v>2643.3</v>
      </c>
      <c r="E1051" s="11">
        <v>44574</v>
      </c>
      <c r="F1051" s="10">
        <v>2643.3</v>
      </c>
      <c r="G1051" s="12">
        <f>Tabla1[[#This Row],[Importe]]-Tabla1[[#This Row],[Pagado]]</f>
        <v>0</v>
      </c>
      <c r="H1051" s="9" t="s">
        <v>10</v>
      </c>
    </row>
    <row r="1052" spans="1:8" x14ac:dyDescent="0.25">
      <c r="A1052" s="7">
        <v>44573</v>
      </c>
      <c r="B1052" s="8" t="s">
        <v>1330</v>
      </c>
      <c r="C1052" s="9" t="s">
        <v>348</v>
      </c>
      <c r="D1052" s="10">
        <v>1969.3</v>
      </c>
      <c r="E1052" s="11">
        <v>44573</v>
      </c>
      <c r="F1052" s="10">
        <v>1969.3</v>
      </c>
      <c r="G1052" s="12">
        <f>Tabla1[[#This Row],[Importe]]-Tabla1[[#This Row],[Pagado]]</f>
        <v>0</v>
      </c>
      <c r="H1052" s="9" t="s">
        <v>10</v>
      </c>
    </row>
    <row r="1053" spans="1:8" x14ac:dyDescent="0.25">
      <c r="A1053" s="7">
        <v>44573</v>
      </c>
      <c r="B1053" s="8" t="s">
        <v>1331</v>
      </c>
      <c r="C1053" s="9" t="s">
        <v>151</v>
      </c>
      <c r="D1053" s="10">
        <v>6666</v>
      </c>
      <c r="E1053" s="11">
        <v>44573</v>
      </c>
      <c r="F1053" s="10">
        <v>6666</v>
      </c>
      <c r="G1053" s="12">
        <f>Tabla1[[#This Row],[Importe]]-Tabla1[[#This Row],[Pagado]]</f>
        <v>0</v>
      </c>
      <c r="H1053" s="9" t="s">
        <v>10</v>
      </c>
    </row>
    <row r="1054" spans="1:8" x14ac:dyDescent="0.25">
      <c r="A1054" s="7">
        <v>44573</v>
      </c>
      <c r="B1054" s="8" t="s">
        <v>1332</v>
      </c>
      <c r="C1054" s="9" t="s">
        <v>319</v>
      </c>
      <c r="D1054" s="10">
        <v>1672.4</v>
      </c>
      <c r="E1054" s="11">
        <v>44573</v>
      </c>
      <c r="F1054" s="10">
        <v>1672.4</v>
      </c>
      <c r="G1054" s="12">
        <f>Tabla1[[#This Row],[Importe]]-Tabla1[[#This Row],[Pagado]]</f>
        <v>0</v>
      </c>
      <c r="H1054" s="9" t="s">
        <v>10</v>
      </c>
    </row>
    <row r="1055" spans="1:8" x14ac:dyDescent="0.25">
      <c r="A1055" s="7">
        <v>44573</v>
      </c>
      <c r="B1055" s="8" t="s">
        <v>1333</v>
      </c>
      <c r="C1055" s="9" t="s">
        <v>22</v>
      </c>
      <c r="D1055" s="10">
        <v>22543.5</v>
      </c>
      <c r="E1055" s="11">
        <v>44574</v>
      </c>
      <c r="F1055" s="10">
        <v>22543.5</v>
      </c>
      <c r="G1055" s="12">
        <f>Tabla1[[#This Row],[Importe]]-Tabla1[[#This Row],[Pagado]]</f>
        <v>0</v>
      </c>
      <c r="H1055" s="9" t="s">
        <v>10</v>
      </c>
    </row>
    <row r="1056" spans="1:8" x14ac:dyDescent="0.25">
      <c r="A1056" s="7">
        <v>44573</v>
      </c>
      <c r="B1056" s="8" t="s">
        <v>1334</v>
      </c>
      <c r="C1056" s="9" t="s">
        <v>64</v>
      </c>
      <c r="D1056" s="10">
        <v>4654.1000000000004</v>
      </c>
      <c r="E1056" s="11">
        <v>44575</v>
      </c>
      <c r="F1056" s="10">
        <v>4654.1000000000004</v>
      </c>
      <c r="G1056" s="12">
        <f>Tabla1[[#This Row],[Importe]]-Tabla1[[#This Row],[Pagado]]</f>
        <v>0</v>
      </c>
      <c r="H1056" s="9" t="s">
        <v>10</v>
      </c>
    </row>
    <row r="1057" spans="1:8" ht="30" x14ac:dyDescent="0.25">
      <c r="A1057" s="7">
        <v>44573</v>
      </c>
      <c r="B1057" s="8" t="s">
        <v>1335</v>
      </c>
      <c r="C1057" s="9" t="s">
        <v>39</v>
      </c>
      <c r="D1057" s="10">
        <v>19277.099999999999</v>
      </c>
      <c r="E1057" s="11" t="s">
        <v>1336</v>
      </c>
      <c r="F1057" s="10">
        <f>5000+14277.1</f>
        <v>19277.099999999999</v>
      </c>
      <c r="G1057" s="12">
        <f>Tabla1[[#This Row],[Importe]]-Tabla1[[#This Row],[Pagado]]</f>
        <v>0</v>
      </c>
      <c r="H1057" s="9" t="s">
        <v>10</v>
      </c>
    </row>
    <row r="1058" spans="1:8" x14ac:dyDescent="0.25">
      <c r="A1058" s="7">
        <v>44573</v>
      </c>
      <c r="B1058" s="8" t="s">
        <v>1337</v>
      </c>
      <c r="C1058" s="9" t="s">
        <v>9</v>
      </c>
      <c r="D1058" s="10">
        <v>5293.4</v>
      </c>
      <c r="E1058" s="11">
        <v>44573</v>
      </c>
      <c r="F1058" s="10">
        <v>5293.4</v>
      </c>
      <c r="G1058" s="12">
        <f>Tabla1[[#This Row],[Importe]]-Tabla1[[#This Row],[Pagado]]</f>
        <v>0</v>
      </c>
      <c r="H1058" s="9" t="s">
        <v>10</v>
      </c>
    </row>
    <row r="1059" spans="1:8" x14ac:dyDescent="0.25">
      <c r="A1059" s="7">
        <v>44573</v>
      </c>
      <c r="B1059" s="8" t="s">
        <v>1338</v>
      </c>
      <c r="C1059" s="9" t="s">
        <v>1339</v>
      </c>
      <c r="D1059" s="10">
        <v>3098.2</v>
      </c>
      <c r="E1059" s="11">
        <v>44573</v>
      </c>
      <c r="F1059" s="10">
        <v>3098.2</v>
      </c>
      <c r="G1059" s="12">
        <f>Tabla1[[#This Row],[Importe]]-Tabla1[[#This Row],[Pagado]]</f>
        <v>0</v>
      </c>
      <c r="H1059" s="9" t="s">
        <v>10</v>
      </c>
    </row>
    <row r="1060" spans="1:8" x14ac:dyDescent="0.25">
      <c r="A1060" s="7">
        <v>44573</v>
      </c>
      <c r="B1060" s="8" t="s">
        <v>1340</v>
      </c>
      <c r="C1060" s="9" t="s">
        <v>105</v>
      </c>
      <c r="D1060" s="10">
        <v>9253</v>
      </c>
      <c r="E1060" s="11">
        <v>44574</v>
      </c>
      <c r="F1060" s="10">
        <v>9253</v>
      </c>
      <c r="G1060" s="12">
        <f>Tabla1[[#This Row],[Importe]]-Tabla1[[#This Row],[Pagado]]</f>
        <v>0</v>
      </c>
      <c r="H1060" s="9" t="s">
        <v>10</v>
      </c>
    </row>
    <row r="1061" spans="1:8" x14ac:dyDescent="0.25">
      <c r="A1061" s="7">
        <v>44573</v>
      </c>
      <c r="B1061" s="8" t="s">
        <v>1341</v>
      </c>
      <c r="C1061" s="9" t="s">
        <v>159</v>
      </c>
      <c r="D1061" s="10">
        <v>4955.5</v>
      </c>
      <c r="E1061" s="11">
        <v>44573</v>
      </c>
      <c r="F1061" s="10">
        <v>4955.5</v>
      </c>
      <c r="G1061" s="12">
        <f>Tabla1[[#This Row],[Importe]]-Tabla1[[#This Row],[Pagado]]</f>
        <v>0</v>
      </c>
      <c r="H1061" s="9" t="s">
        <v>10</v>
      </c>
    </row>
    <row r="1062" spans="1:8" x14ac:dyDescent="0.25">
      <c r="A1062" s="7">
        <v>44573</v>
      </c>
      <c r="B1062" s="8" t="s">
        <v>1342</v>
      </c>
      <c r="C1062" s="9" t="s">
        <v>357</v>
      </c>
      <c r="D1062" s="10">
        <v>906.3</v>
      </c>
      <c r="E1062" s="11">
        <v>44573</v>
      </c>
      <c r="F1062" s="10">
        <v>906.3</v>
      </c>
      <c r="G1062" s="12">
        <f>Tabla1[[#This Row],[Importe]]-Tabla1[[#This Row],[Pagado]]</f>
        <v>0</v>
      </c>
      <c r="H1062" s="9" t="s">
        <v>10</v>
      </c>
    </row>
    <row r="1063" spans="1:8" x14ac:dyDescent="0.25">
      <c r="A1063" s="7">
        <v>44573</v>
      </c>
      <c r="B1063" s="8" t="s">
        <v>1343</v>
      </c>
      <c r="C1063" s="9" t="s">
        <v>140</v>
      </c>
      <c r="D1063" s="10">
        <v>467.4</v>
      </c>
      <c r="E1063" s="11">
        <v>44573</v>
      </c>
      <c r="F1063" s="10">
        <v>467.4</v>
      </c>
      <c r="G1063" s="12">
        <f>Tabla1[[#This Row],[Importe]]-Tabla1[[#This Row],[Pagado]]</f>
        <v>0</v>
      </c>
      <c r="H1063" s="9" t="s">
        <v>10</v>
      </c>
    </row>
    <row r="1064" spans="1:8" x14ac:dyDescent="0.25">
      <c r="A1064" s="7">
        <v>44573</v>
      </c>
      <c r="B1064" s="8" t="s">
        <v>1344</v>
      </c>
      <c r="C1064" s="9" t="s">
        <v>127</v>
      </c>
      <c r="D1064" s="10">
        <v>4194.3</v>
      </c>
      <c r="E1064" s="11">
        <v>44573</v>
      </c>
      <c r="F1064" s="10">
        <v>4194.3</v>
      </c>
      <c r="G1064" s="12">
        <f>Tabla1[[#This Row],[Importe]]-Tabla1[[#This Row],[Pagado]]</f>
        <v>0</v>
      </c>
      <c r="H1064" s="9" t="s">
        <v>10</v>
      </c>
    </row>
    <row r="1065" spans="1:8" x14ac:dyDescent="0.25">
      <c r="A1065" s="7">
        <v>44573</v>
      </c>
      <c r="B1065" s="8" t="s">
        <v>1345</v>
      </c>
      <c r="C1065" s="9" t="s">
        <v>129</v>
      </c>
      <c r="D1065" s="10">
        <v>4101.5</v>
      </c>
      <c r="E1065" s="11">
        <v>44573</v>
      </c>
      <c r="F1065" s="10">
        <v>4101.5</v>
      </c>
      <c r="G1065" s="12">
        <f>Tabla1[[#This Row],[Importe]]-Tabla1[[#This Row],[Pagado]]</f>
        <v>0</v>
      </c>
      <c r="H1065" s="9" t="s">
        <v>10</v>
      </c>
    </row>
    <row r="1066" spans="1:8" x14ac:dyDescent="0.25">
      <c r="A1066" s="7">
        <v>44573</v>
      </c>
      <c r="B1066" s="8" t="s">
        <v>1346</v>
      </c>
      <c r="C1066" s="9" t="s">
        <v>339</v>
      </c>
      <c r="D1066" s="10">
        <v>3698.5</v>
      </c>
      <c r="E1066" s="11">
        <v>44573</v>
      </c>
      <c r="F1066" s="10">
        <v>3698.5</v>
      </c>
      <c r="G1066" s="12">
        <f>Tabla1[[#This Row],[Importe]]-Tabla1[[#This Row],[Pagado]]</f>
        <v>0</v>
      </c>
      <c r="H1066" s="9" t="s">
        <v>10</v>
      </c>
    </row>
    <row r="1067" spans="1:8" x14ac:dyDescent="0.25">
      <c r="A1067" s="7">
        <v>44573</v>
      </c>
      <c r="B1067" s="8" t="s">
        <v>1347</v>
      </c>
      <c r="C1067" s="9" t="s">
        <v>466</v>
      </c>
      <c r="D1067" s="10">
        <v>4080</v>
      </c>
      <c r="E1067" s="11">
        <v>44573</v>
      </c>
      <c r="F1067" s="10">
        <v>4080</v>
      </c>
      <c r="G1067" s="12">
        <f>Tabla1[[#This Row],[Importe]]-Tabla1[[#This Row],[Pagado]]</f>
        <v>0</v>
      </c>
      <c r="H1067" s="9" t="s">
        <v>10</v>
      </c>
    </row>
    <row r="1068" spans="1:8" x14ac:dyDescent="0.25">
      <c r="A1068" s="7">
        <v>44573</v>
      </c>
      <c r="B1068" s="8" t="s">
        <v>1348</v>
      </c>
      <c r="C1068" s="9" t="s">
        <v>135</v>
      </c>
      <c r="D1068" s="10">
        <v>864</v>
      </c>
      <c r="E1068" s="11">
        <v>44573</v>
      </c>
      <c r="F1068" s="10">
        <v>864</v>
      </c>
      <c r="G1068" s="12">
        <f>Tabla1[[#This Row],[Importe]]-Tabla1[[#This Row],[Pagado]]</f>
        <v>0</v>
      </c>
      <c r="H1068" s="9" t="s">
        <v>10</v>
      </c>
    </row>
    <row r="1069" spans="1:8" x14ac:dyDescent="0.25">
      <c r="A1069" s="7">
        <v>44573</v>
      </c>
      <c r="B1069" s="8" t="s">
        <v>1349</v>
      </c>
      <c r="C1069" s="9" t="s">
        <v>1350</v>
      </c>
      <c r="D1069" s="10">
        <v>462.2</v>
      </c>
      <c r="E1069" s="11">
        <v>44573</v>
      </c>
      <c r="F1069" s="10">
        <v>462.2</v>
      </c>
      <c r="G1069" s="12">
        <f>Tabla1[[#This Row],[Importe]]-Tabla1[[#This Row],[Pagado]]</f>
        <v>0</v>
      </c>
      <c r="H1069" s="9" t="s">
        <v>10</v>
      </c>
    </row>
    <row r="1070" spans="1:8" x14ac:dyDescent="0.25">
      <c r="A1070" s="7">
        <v>44573</v>
      </c>
      <c r="B1070" s="8" t="s">
        <v>1351</v>
      </c>
      <c r="C1070" s="9" t="s">
        <v>16</v>
      </c>
      <c r="D1070" s="10">
        <v>4941.2</v>
      </c>
      <c r="E1070" s="11">
        <v>44573</v>
      </c>
      <c r="F1070" s="10">
        <v>4941.2</v>
      </c>
      <c r="G1070" s="12">
        <f>Tabla1[[#This Row],[Importe]]-Tabla1[[#This Row],[Pagado]]</f>
        <v>0</v>
      </c>
      <c r="H1070" s="9" t="s">
        <v>10</v>
      </c>
    </row>
    <row r="1071" spans="1:8" x14ac:dyDescent="0.25">
      <c r="A1071" s="7">
        <v>44573</v>
      </c>
      <c r="B1071" s="8" t="s">
        <v>1352</v>
      </c>
      <c r="C1071" s="9" t="s">
        <v>27</v>
      </c>
      <c r="D1071" s="10">
        <v>4823.1000000000004</v>
      </c>
      <c r="E1071" s="11">
        <v>44573</v>
      </c>
      <c r="F1071" s="10">
        <v>4823.1000000000004</v>
      </c>
      <c r="G1071" s="12">
        <f>Tabla1[[#This Row],[Importe]]-Tabla1[[#This Row],[Pagado]]</f>
        <v>0</v>
      </c>
      <c r="H1071" s="9" t="s">
        <v>10</v>
      </c>
    </row>
    <row r="1072" spans="1:8" x14ac:dyDescent="0.25">
      <c r="A1072" s="7">
        <v>44573</v>
      </c>
      <c r="B1072" s="8" t="s">
        <v>1353</v>
      </c>
      <c r="C1072" s="9" t="s">
        <v>157</v>
      </c>
      <c r="D1072" s="10">
        <v>2666.4</v>
      </c>
      <c r="E1072" s="11">
        <v>44573</v>
      </c>
      <c r="F1072" s="10">
        <v>2666.4</v>
      </c>
      <c r="G1072" s="12">
        <f>Tabla1[[#This Row],[Importe]]-Tabla1[[#This Row],[Pagado]]</f>
        <v>0</v>
      </c>
      <c r="H1072" s="9" t="s">
        <v>10</v>
      </c>
    </row>
    <row r="1073" spans="1:8" x14ac:dyDescent="0.25">
      <c r="A1073" s="7">
        <v>44573</v>
      </c>
      <c r="B1073" s="8" t="s">
        <v>1354</v>
      </c>
      <c r="C1073" s="9" t="s">
        <v>179</v>
      </c>
      <c r="D1073" s="10">
        <v>974.6</v>
      </c>
      <c r="E1073" s="11">
        <v>44573</v>
      </c>
      <c r="F1073" s="10">
        <v>974.6</v>
      </c>
      <c r="G1073" s="12">
        <f>Tabla1[[#This Row],[Importe]]-Tabla1[[#This Row],[Pagado]]</f>
        <v>0</v>
      </c>
      <c r="H1073" s="9" t="s">
        <v>10</v>
      </c>
    </row>
    <row r="1074" spans="1:8" x14ac:dyDescent="0.25">
      <c r="A1074" s="7">
        <v>44573</v>
      </c>
      <c r="B1074" s="8" t="s">
        <v>1355</v>
      </c>
      <c r="C1074" s="9" t="s">
        <v>131</v>
      </c>
      <c r="D1074" s="10">
        <v>7884.4</v>
      </c>
      <c r="E1074" s="11">
        <v>44573</v>
      </c>
      <c r="F1074" s="10">
        <v>7884.4</v>
      </c>
      <c r="G1074" s="12">
        <f>Tabla1[[#This Row],[Importe]]-Tabla1[[#This Row],[Pagado]]</f>
        <v>0</v>
      </c>
      <c r="H1074" s="9" t="s">
        <v>10</v>
      </c>
    </row>
    <row r="1075" spans="1:8" x14ac:dyDescent="0.25">
      <c r="A1075" s="7">
        <v>44573</v>
      </c>
      <c r="B1075" s="8" t="s">
        <v>1356</v>
      </c>
      <c r="C1075" s="9" t="s">
        <v>146</v>
      </c>
      <c r="D1075" s="10">
        <v>2772</v>
      </c>
      <c r="E1075" s="11">
        <v>44573</v>
      </c>
      <c r="F1075" s="10">
        <v>2772</v>
      </c>
      <c r="G1075" s="12">
        <f>Tabla1[[#This Row],[Importe]]-Tabla1[[#This Row],[Pagado]]</f>
        <v>0</v>
      </c>
      <c r="H1075" s="9" t="s">
        <v>10</v>
      </c>
    </row>
    <row r="1076" spans="1:8" x14ac:dyDescent="0.25">
      <c r="A1076" s="7">
        <v>44573</v>
      </c>
      <c r="B1076" s="8" t="s">
        <v>1357</v>
      </c>
      <c r="C1076" s="9" t="s">
        <v>125</v>
      </c>
      <c r="D1076" s="10">
        <v>834.4</v>
      </c>
      <c r="E1076" s="11">
        <v>44573</v>
      </c>
      <c r="F1076" s="10">
        <v>834.4</v>
      </c>
      <c r="G1076" s="12">
        <f>Tabla1[[#This Row],[Importe]]-Tabla1[[#This Row],[Pagado]]</f>
        <v>0</v>
      </c>
      <c r="H1076" s="9" t="s">
        <v>10</v>
      </c>
    </row>
    <row r="1077" spans="1:8" x14ac:dyDescent="0.25">
      <c r="A1077" s="7">
        <v>44573</v>
      </c>
      <c r="B1077" s="8" t="s">
        <v>1358</v>
      </c>
      <c r="C1077" s="9" t="s">
        <v>125</v>
      </c>
      <c r="D1077" s="10">
        <v>4300.8</v>
      </c>
      <c r="E1077" s="11">
        <v>44575</v>
      </c>
      <c r="F1077" s="10">
        <v>4300.8</v>
      </c>
      <c r="G1077" s="12">
        <f>Tabla1[[#This Row],[Importe]]-Tabla1[[#This Row],[Pagado]]</f>
        <v>0</v>
      </c>
      <c r="H1077" s="9" t="s">
        <v>10</v>
      </c>
    </row>
    <row r="1078" spans="1:8" x14ac:dyDescent="0.25">
      <c r="A1078" s="7">
        <v>44573</v>
      </c>
      <c r="B1078" s="8" t="s">
        <v>1359</v>
      </c>
      <c r="C1078" s="9" t="s">
        <v>107</v>
      </c>
      <c r="D1078" s="10">
        <v>8339.1</v>
      </c>
      <c r="E1078" s="11">
        <v>44573</v>
      </c>
      <c r="F1078" s="10">
        <v>8339.1</v>
      </c>
      <c r="G1078" s="12">
        <f>Tabla1[[#This Row],[Importe]]-Tabla1[[#This Row],[Pagado]]</f>
        <v>0</v>
      </c>
      <c r="H1078" s="9" t="s">
        <v>10</v>
      </c>
    </row>
    <row r="1079" spans="1:8" x14ac:dyDescent="0.25">
      <c r="A1079" s="7">
        <v>44573</v>
      </c>
      <c r="B1079" s="8" t="s">
        <v>1360</v>
      </c>
      <c r="C1079" s="9" t="s">
        <v>169</v>
      </c>
      <c r="D1079" s="10">
        <v>878.4</v>
      </c>
      <c r="E1079" s="11">
        <v>44573</v>
      </c>
      <c r="F1079" s="10">
        <v>878.4</v>
      </c>
      <c r="G1079" s="12">
        <f>Tabla1[[#This Row],[Importe]]-Tabla1[[#This Row],[Pagado]]</f>
        <v>0</v>
      </c>
      <c r="H1079" s="9" t="s">
        <v>10</v>
      </c>
    </row>
    <row r="1080" spans="1:8" x14ac:dyDescent="0.25">
      <c r="A1080" s="7">
        <v>44573</v>
      </c>
      <c r="B1080" s="8" t="s">
        <v>1361</v>
      </c>
      <c r="C1080" s="9" t="s">
        <v>1362</v>
      </c>
      <c r="D1080" s="10">
        <v>1077.8</v>
      </c>
      <c r="E1080" s="11">
        <v>44573</v>
      </c>
      <c r="F1080" s="10">
        <v>1077.8</v>
      </c>
      <c r="G1080" s="12">
        <f>Tabla1[[#This Row],[Importe]]-Tabla1[[#This Row],[Pagado]]</f>
        <v>0</v>
      </c>
      <c r="H1080" s="9" t="s">
        <v>10</v>
      </c>
    </row>
    <row r="1081" spans="1:8" x14ac:dyDescent="0.25">
      <c r="A1081" s="7">
        <v>44573</v>
      </c>
      <c r="B1081" s="8" t="s">
        <v>1363</v>
      </c>
      <c r="C1081" s="9" t="s">
        <v>226</v>
      </c>
      <c r="D1081" s="10">
        <v>5642.4</v>
      </c>
      <c r="E1081" s="11">
        <v>44573</v>
      </c>
      <c r="F1081" s="10">
        <v>5642.4</v>
      </c>
      <c r="G1081" s="12">
        <f>Tabla1[[#This Row],[Importe]]-Tabla1[[#This Row],[Pagado]]</f>
        <v>0</v>
      </c>
      <c r="H1081" s="9" t="s">
        <v>10</v>
      </c>
    </row>
    <row r="1082" spans="1:8" x14ac:dyDescent="0.25">
      <c r="A1082" s="7">
        <v>44573</v>
      </c>
      <c r="B1082" s="8" t="s">
        <v>1364</v>
      </c>
      <c r="C1082" s="9" t="s">
        <v>373</v>
      </c>
      <c r="D1082" s="10">
        <v>470</v>
      </c>
      <c r="E1082" s="11">
        <v>44573</v>
      </c>
      <c r="F1082" s="10">
        <v>470</v>
      </c>
      <c r="G1082" s="12">
        <f>Tabla1[[#This Row],[Importe]]-Tabla1[[#This Row],[Pagado]]</f>
        <v>0</v>
      </c>
      <c r="H1082" s="9" t="s">
        <v>10</v>
      </c>
    </row>
    <row r="1083" spans="1:8" x14ac:dyDescent="0.25">
      <c r="A1083" s="7">
        <v>44573</v>
      </c>
      <c r="B1083" s="8" t="s">
        <v>1365</v>
      </c>
      <c r="C1083" s="9" t="s">
        <v>24</v>
      </c>
      <c r="D1083" s="10">
        <v>3583.8</v>
      </c>
      <c r="E1083" s="11">
        <v>44573</v>
      </c>
      <c r="F1083" s="10">
        <v>3583.8</v>
      </c>
      <c r="G1083" s="12">
        <f>Tabla1[[#This Row],[Importe]]-Tabla1[[#This Row],[Pagado]]</f>
        <v>0</v>
      </c>
      <c r="H1083" s="9" t="s">
        <v>10</v>
      </c>
    </row>
    <row r="1084" spans="1:8" x14ac:dyDescent="0.25">
      <c r="A1084" s="7">
        <v>44573</v>
      </c>
      <c r="B1084" s="8" t="s">
        <v>1366</v>
      </c>
      <c r="C1084" s="9" t="s">
        <v>1038</v>
      </c>
      <c r="D1084" s="10">
        <v>4810.3999999999996</v>
      </c>
      <c r="E1084" s="11">
        <v>44573</v>
      </c>
      <c r="F1084" s="10">
        <v>4810.3999999999996</v>
      </c>
      <c r="G1084" s="12">
        <f>Tabla1[[#This Row],[Importe]]-Tabla1[[#This Row],[Pagado]]</f>
        <v>0</v>
      </c>
      <c r="H1084" s="9" t="s">
        <v>10</v>
      </c>
    </row>
    <row r="1085" spans="1:8" x14ac:dyDescent="0.25">
      <c r="A1085" s="7">
        <v>44573</v>
      </c>
      <c r="B1085" s="8" t="s">
        <v>1367</v>
      </c>
      <c r="C1085" s="9" t="s">
        <v>198</v>
      </c>
      <c r="D1085" s="10">
        <v>5834</v>
      </c>
      <c r="E1085" s="11">
        <v>44573</v>
      </c>
      <c r="F1085" s="10">
        <v>5834</v>
      </c>
      <c r="G1085" s="12">
        <f>Tabla1[[#This Row],[Importe]]-Tabla1[[#This Row],[Pagado]]</f>
        <v>0</v>
      </c>
      <c r="H1085" s="9" t="s">
        <v>10</v>
      </c>
    </row>
    <row r="1086" spans="1:8" x14ac:dyDescent="0.25">
      <c r="A1086" s="7">
        <v>44573</v>
      </c>
      <c r="B1086" s="8" t="s">
        <v>1368</v>
      </c>
      <c r="C1086" s="9" t="s">
        <v>224</v>
      </c>
      <c r="D1086" s="10">
        <v>1849.6</v>
      </c>
      <c r="E1086" s="11">
        <v>44573</v>
      </c>
      <c r="F1086" s="10">
        <v>1849.6</v>
      </c>
      <c r="G1086" s="12">
        <f>Tabla1[[#This Row],[Importe]]-Tabla1[[#This Row],[Pagado]]</f>
        <v>0</v>
      </c>
      <c r="H1086" s="9" t="s">
        <v>10</v>
      </c>
    </row>
    <row r="1087" spans="1:8" x14ac:dyDescent="0.25">
      <c r="A1087" s="7">
        <v>44573</v>
      </c>
      <c r="B1087" s="8" t="s">
        <v>1369</v>
      </c>
      <c r="C1087" s="9" t="s">
        <v>1038</v>
      </c>
      <c r="D1087" s="10">
        <v>750</v>
      </c>
      <c r="E1087" s="11">
        <v>44573</v>
      </c>
      <c r="F1087" s="10">
        <v>750</v>
      </c>
      <c r="G1087" s="12">
        <f>Tabla1[[#This Row],[Importe]]-Tabla1[[#This Row],[Pagado]]</f>
        <v>0</v>
      </c>
      <c r="H1087" s="9" t="s">
        <v>10</v>
      </c>
    </row>
    <row r="1088" spans="1:8" x14ac:dyDescent="0.25">
      <c r="A1088" s="7">
        <v>44573</v>
      </c>
      <c r="B1088" s="8" t="s">
        <v>1370</v>
      </c>
      <c r="C1088" s="9" t="s">
        <v>1237</v>
      </c>
      <c r="D1088" s="10">
        <v>28636.799999999999</v>
      </c>
      <c r="E1088" s="11">
        <v>44573</v>
      </c>
      <c r="F1088" s="10">
        <v>28636.799999999999</v>
      </c>
      <c r="G1088" s="12">
        <f>Tabla1[[#This Row],[Importe]]-Tabla1[[#This Row],[Pagado]]</f>
        <v>0</v>
      </c>
      <c r="H1088" s="9" t="s">
        <v>10</v>
      </c>
    </row>
    <row r="1089" spans="1:8" x14ac:dyDescent="0.25">
      <c r="A1089" s="7">
        <v>44573</v>
      </c>
      <c r="B1089" s="8" t="s">
        <v>1371</v>
      </c>
      <c r="C1089" s="9" t="s">
        <v>142</v>
      </c>
      <c r="D1089" s="10">
        <v>92082.85</v>
      </c>
      <c r="E1089" s="11">
        <v>44589</v>
      </c>
      <c r="F1089" s="10">
        <v>92082.85</v>
      </c>
      <c r="G1089" s="12">
        <f>Tabla1[[#This Row],[Importe]]-Tabla1[[#This Row],[Pagado]]</f>
        <v>0</v>
      </c>
      <c r="H1089" s="9" t="s">
        <v>10</v>
      </c>
    </row>
    <row r="1090" spans="1:8" x14ac:dyDescent="0.25">
      <c r="A1090" s="7">
        <v>44573</v>
      </c>
      <c r="B1090" s="8" t="s">
        <v>1372</v>
      </c>
      <c r="C1090" s="9" t="s">
        <v>45</v>
      </c>
      <c r="D1090" s="10">
        <v>9491.4</v>
      </c>
      <c r="E1090" s="11">
        <v>44573</v>
      </c>
      <c r="F1090" s="10">
        <v>9491.4</v>
      </c>
      <c r="G1090" s="12">
        <f>Tabla1[[#This Row],[Importe]]-Tabla1[[#This Row],[Pagado]]</f>
        <v>0</v>
      </c>
      <c r="H1090" s="9" t="s">
        <v>10</v>
      </c>
    </row>
    <row r="1091" spans="1:8" x14ac:dyDescent="0.25">
      <c r="A1091" s="7">
        <v>44573</v>
      </c>
      <c r="B1091" s="8" t="s">
        <v>1373</v>
      </c>
      <c r="C1091" s="9" t="s">
        <v>216</v>
      </c>
      <c r="D1091" s="10">
        <v>2387.4</v>
      </c>
      <c r="E1091" s="11">
        <v>44573</v>
      </c>
      <c r="F1091" s="10">
        <v>2387.4</v>
      </c>
      <c r="G1091" s="12">
        <f>Tabla1[[#This Row],[Importe]]-Tabla1[[#This Row],[Pagado]]</f>
        <v>0</v>
      </c>
      <c r="H1091" s="9" t="s">
        <v>10</v>
      </c>
    </row>
    <row r="1092" spans="1:8" x14ac:dyDescent="0.25">
      <c r="A1092" s="7">
        <v>44573</v>
      </c>
      <c r="B1092" s="8" t="s">
        <v>1374</v>
      </c>
      <c r="C1092" s="9" t="s">
        <v>196</v>
      </c>
      <c r="D1092" s="10">
        <v>47877.760000000002</v>
      </c>
      <c r="E1092" s="11">
        <v>44575</v>
      </c>
      <c r="F1092" s="10">
        <v>47877.760000000002</v>
      </c>
      <c r="G1092" s="12">
        <f>Tabla1[[#This Row],[Importe]]-Tabla1[[#This Row],[Pagado]]</f>
        <v>0</v>
      </c>
      <c r="H1092" s="9" t="s">
        <v>10</v>
      </c>
    </row>
    <row r="1093" spans="1:8" x14ac:dyDescent="0.25">
      <c r="A1093" s="7">
        <v>44573</v>
      </c>
      <c r="B1093" s="8" t="s">
        <v>1375</v>
      </c>
      <c r="C1093" s="9" t="s">
        <v>79</v>
      </c>
      <c r="D1093" s="10">
        <v>4149.2</v>
      </c>
      <c r="E1093" s="11">
        <v>44573</v>
      </c>
      <c r="F1093" s="10">
        <v>4149.2</v>
      </c>
      <c r="G1093" s="12">
        <f>Tabla1[[#This Row],[Importe]]-Tabla1[[#This Row],[Pagado]]</f>
        <v>0</v>
      </c>
      <c r="H1093" s="9" t="s">
        <v>10</v>
      </c>
    </row>
    <row r="1094" spans="1:8" x14ac:dyDescent="0.25">
      <c r="A1094" s="7">
        <v>44573</v>
      </c>
      <c r="B1094" s="8" t="s">
        <v>1376</v>
      </c>
      <c r="C1094" s="9" t="s">
        <v>396</v>
      </c>
      <c r="D1094" s="10">
        <v>6839.8</v>
      </c>
      <c r="E1094" s="11">
        <v>44581</v>
      </c>
      <c r="F1094" s="10">
        <v>6839.8</v>
      </c>
      <c r="G1094" s="12">
        <f>Tabla1[[#This Row],[Importe]]-Tabla1[[#This Row],[Pagado]]</f>
        <v>0</v>
      </c>
      <c r="H1094" s="9" t="s">
        <v>10</v>
      </c>
    </row>
    <row r="1095" spans="1:8" x14ac:dyDescent="0.25">
      <c r="A1095" s="7">
        <v>44573</v>
      </c>
      <c r="B1095" s="8" t="s">
        <v>1377</v>
      </c>
      <c r="C1095" s="9" t="s">
        <v>1378</v>
      </c>
      <c r="D1095" s="10">
        <v>40322.199999999997</v>
      </c>
      <c r="E1095" s="11">
        <v>44574</v>
      </c>
      <c r="F1095" s="10">
        <v>40322.199999999997</v>
      </c>
      <c r="G1095" s="12">
        <f>Tabla1[[#This Row],[Importe]]-Tabla1[[#This Row],[Pagado]]</f>
        <v>0</v>
      </c>
      <c r="H1095" s="9" t="s">
        <v>10</v>
      </c>
    </row>
    <row r="1096" spans="1:8" x14ac:dyDescent="0.25">
      <c r="A1096" s="7">
        <v>44573</v>
      </c>
      <c r="B1096" s="8" t="s">
        <v>1379</v>
      </c>
      <c r="C1096" s="9" t="s">
        <v>541</v>
      </c>
      <c r="D1096" s="10">
        <v>9000</v>
      </c>
      <c r="E1096" s="11">
        <v>44574</v>
      </c>
      <c r="F1096" s="10">
        <v>9000</v>
      </c>
      <c r="G1096" s="12">
        <f>Tabla1[[#This Row],[Importe]]-Tabla1[[#This Row],[Pagado]]</f>
        <v>0</v>
      </c>
      <c r="H1096" s="9" t="s">
        <v>10</v>
      </c>
    </row>
    <row r="1097" spans="1:8" x14ac:dyDescent="0.25">
      <c r="A1097" s="7">
        <v>44573</v>
      </c>
      <c r="B1097" s="8" t="s">
        <v>1380</v>
      </c>
      <c r="C1097" s="9" t="s">
        <v>840</v>
      </c>
      <c r="D1097" s="10">
        <v>5930.1</v>
      </c>
      <c r="E1097" s="11">
        <v>44573</v>
      </c>
      <c r="F1097" s="10">
        <v>5930.1</v>
      </c>
      <c r="G1097" s="12">
        <f>Tabla1[[#This Row],[Importe]]-Tabla1[[#This Row],[Pagado]]</f>
        <v>0</v>
      </c>
      <c r="H1097" s="9" t="s">
        <v>10</v>
      </c>
    </row>
    <row r="1098" spans="1:8" x14ac:dyDescent="0.25">
      <c r="A1098" s="7">
        <v>44573</v>
      </c>
      <c r="B1098" s="8" t="s">
        <v>1381</v>
      </c>
      <c r="C1098" s="9" t="s">
        <v>555</v>
      </c>
      <c r="D1098" s="10">
        <v>40179.919999999998</v>
      </c>
      <c r="E1098" s="11">
        <v>44573</v>
      </c>
      <c r="F1098" s="10">
        <v>40179.919999999998</v>
      </c>
      <c r="G1098" s="12">
        <f>Tabla1[[#This Row],[Importe]]-Tabla1[[#This Row],[Pagado]]</f>
        <v>0</v>
      </c>
      <c r="H1098" s="9" t="s">
        <v>10</v>
      </c>
    </row>
    <row r="1099" spans="1:8" x14ac:dyDescent="0.25">
      <c r="A1099" s="7">
        <v>44573</v>
      </c>
      <c r="B1099" s="8" t="s">
        <v>1382</v>
      </c>
      <c r="C1099" s="9" t="s">
        <v>56</v>
      </c>
      <c r="D1099" s="10">
        <v>6896.5</v>
      </c>
      <c r="E1099" s="11">
        <v>44573</v>
      </c>
      <c r="F1099" s="10">
        <v>6896.5</v>
      </c>
      <c r="G1099" s="12">
        <f>Tabla1[[#This Row],[Importe]]-Tabla1[[#This Row],[Pagado]]</f>
        <v>0</v>
      </c>
      <c r="H1099" s="9" t="s">
        <v>10</v>
      </c>
    </row>
    <row r="1100" spans="1:8" x14ac:dyDescent="0.25">
      <c r="A1100" s="7">
        <v>44573</v>
      </c>
      <c r="B1100" s="8" t="s">
        <v>1383</v>
      </c>
      <c r="C1100" s="9" t="s">
        <v>670</v>
      </c>
      <c r="D1100" s="10">
        <v>3948.8</v>
      </c>
      <c r="E1100" s="11">
        <v>44573</v>
      </c>
      <c r="F1100" s="10">
        <v>3948.8</v>
      </c>
      <c r="G1100" s="12">
        <f>Tabla1[[#This Row],[Importe]]-Tabla1[[#This Row],[Pagado]]</f>
        <v>0</v>
      </c>
      <c r="H1100" s="9" t="s">
        <v>10</v>
      </c>
    </row>
    <row r="1101" spans="1:8" x14ac:dyDescent="0.25">
      <c r="A1101" s="7">
        <v>44573</v>
      </c>
      <c r="B1101" s="8" t="s">
        <v>1384</v>
      </c>
      <c r="C1101" s="9" t="s">
        <v>56</v>
      </c>
      <c r="D1101" s="10">
        <v>841.5</v>
      </c>
      <c r="E1101" s="11">
        <v>44573</v>
      </c>
      <c r="F1101" s="10">
        <v>841.5</v>
      </c>
      <c r="G1101" s="12">
        <f>Tabla1[[#This Row],[Importe]]-Tabla1[[#This Row],[Pagado]]</f>
        <v>0</v>
      </c>
      <c r="H1101" s="9" t="s">
        <v>10</v>
      </c>
    </row>
    <row r="1102" spans="1:8" x14ac:dyDescent="0.25">
      <c r="A1102" s="7">
        <v>44573</v>
      </c>
      <c r="B1102" s="8" t="s">
        <v>1385</v>
      </c>
      <c r="C1102" s="9" t="s">
        <v>206</v>
      </c>
      <c r="D1102" s="10">
        <v>41877.599999999999</v>
      </c>
      <c r="E1102" s="11">
        <v>44576</v>
      </c>
      <c r="F1102" s="10">
        <v>41877.599999999999</v>
      </c>
      <c r="G1102" s="12">
        <f>Tabla1[[#This Row],[Importe]]-Tabla1[[#This Row],[Pagado]]</f>
        <v>0</v>
      </c>
      <c r="H1102" s="9" t="s">
        <v>10</v>
      </c>
    </row>
    <row r="1103" spans="1:8" x14ac:dyDescent="0.25">
      <c r="A1103" s="7">
        <v>44573</v>
      </c>
      <c r="B1103" s="8" t="s">
        <v>1386</v>
      </c>
      <c r="C1103" s="9" t="s">
        <v>154</v>
      </c>
      <c r="D1103" s="10">
        <v>44962.3</v>
      </c>
      <c r="E1103" s="11">
        <v>44576</v>
      </c>
      <c r="F1103" s="10">
        <v>44962.3</v>
      </c>
      <c r="G1103" s="12">
        <f>Tabla1[[#This Row],[Importe]]-Tabla1[[#This Row],[Pagado]]</f>
        <v>0</v>
      </c>
      <c r="H1103" s="9" t="s">
        <v>10</v>
      </c>
    </row>
    <row r="1104" spans="1:8" x14ac:dyDescent="0.25">
      <c r="A1104" s="7">
        <v>44573</v>
      </c>
      <c r="B1104" s="8" t="s">
        <v>1387</v>
      </c>
      <c r="C1104" s="9" t="s">
        <v>53</v>
      </c>
      <c r="D1104" s="10">
        <v>699.2</v>
      </c>
      <c r="E1104" s="11">
        <v>44573</v>
      </c>
      <c r="F1104" s="10">
        <v>699.2</v>
      </c>
      <c r="G1104" s="12">
        <f>Tabla1[[#This Row],[Importe]]-Tabla1[[#This Row],[Pagado]]</f>
        <v>0</v>
      </c>
      <c r="H1104" s="9" t="s">
        <v>10</v>
      </c>
    </row>
    <row r="1105" spans="1:8" x14ac:dyDescent="0.25">
      <c r="A1105" s="7">
        <v>44573</v>
      </c>
      <c r="B1105" s="8" t="s">
        <v>1388</v>
      </c>
      <c r="C1105" s="9" t="s">
        <v>212</v>
      </c>
      <c r="D1105" s="10">
        <v>39764.300000000003</v>
      </c>
      <c r="E1105" s="11">
        <v>44579</v>
      </c>
      <c r="F1105" s="10">
        <v>39764.300000000003</v>
      </c>
      <c r="G1105" s="12">
        <f>Tabla1[[#This Row],[Importe]]-Tabla1[[#This Row],[Pagado]]</f>
        <v>0</v>
      </c>
      <c r="H1105" s="9" t="s">
        <v>10</v>
      </c>
    </row>
    <row r="1106" spans="1:8" x14ac:dyDescent="0.25">
      <c r="A1106" s="7">
        <v>44573</v>
      </c>
      <c r="B1106" s="8" t="s">
        <v>1389</v>
      </c>
      <c r="C1106" s="9" t="s">
        <v>218</v>
      </c>
      <c r="D1106" s="10">
        <v>16667.599999999999</v>
      </c>
      <c r="E1106" s="11">
        <v>44576</v>
      </c>
      <c r="F1106" s="10">
        <v>16667.599999999999</v>
      </c>
      <c r="G1106" s="12">
        <f>Tabla1[[#This Row],[Importe]]-Tabla1[[#This Row],[Pagado]]</f>
        <v>0</v>
      </c>
      <c r="H1106" s="9" t="s">
        <v>10</v>
      </c>
    </row>
    <row r="1107" spans="1:8" x14ac:dyDescent="0.25">
      <c r="A1107" s="7">
        <v>44573</v>
      </c>
      <c r="B1107" s="8" t="s">
        <v>1390</v>
      </c>
      <c r="C1107" s="9" t="s">
        <v>587</v>
      </c>
      <c r="D1107" s="10">
        <v>6106.98</v>
      </c>
      <c r="E1107" s="11">
        <v>44573</v>
      </c>
      <c r="F1107" s="10">
        <v>6106.98</v>
      </c>
      <c r="G1107" s="12">
        <f>Tabla1[[#This Row],[Importe]]-Tabla1[[#This Row],[Pagado]]</f>
        <v>0</v>
      </c>
      <c r="H1107" s="9" t="s">
        <v>10</v>
      </c>
    </row>
    <row r="1108" spans="1:8" x14ac:dyDescent="0.25">
      <c r="A1108" s="7">
        <v>44573</v>
      </c>
      <c r="B1108" s="8" t="s">
        <v>1391</v>
      </c>
      <c r="C1108" s="9" t="s">
        <v>875</v>
      </c>
      <c r="D1108" s="10">
        <v>29131.200000000001</v>
      </c>
      <c r="E1108" s="11">
        <v>44574</v>
      </c>
      <c r="F1108" s="10">
        <v>29131.200000000001</v>
      </c>
      <c r="G1108" s="12">
        <f>Tabla1[[#This Row],[Importe]]-Tabla1[[#This Row],[Pagado]]</f>
        <v>0</v>
      </c>
      <c r="H1108" s="9" t="s">
        <v>10</v>
      </c>
    </row>
    <row r="1109" spans="1:8" x14ac:dyDescent="0.25">
      <c r="A1109" s="7">
        <v>44573</v>
      </c>
      <c r="B1109" s="8" t="s">
        <v>1392</v>
      </c>
      <c r="C1109" s="9" t="s">
        <v>173</v>
      </c>
      <c r="D1109" s="10">
        <v>30138.400000000001</v>
      </c>
      <c r="E1109" s="11">
        <v>44574</v>
      </c>
      <c r="F1109" s="10">
        <v>30138.400000000001</v>
      </c>
      <c r="G1109" s="12">
        <f>Tabla1[[#This Row],[Importe]]-Tabla1[[#This Row],[Pagado]]</f>
        <v>0</v>
      </c>
      <c r="H1109" s="9" t="s">
        <v>10</v>
      </c>
    </row>
    <row r="1110" spans="1:8" x14ac:dyDescent="0.25">
      <c r="A1110" s="7">
        <v>44573</v>
      </c>
      <c r="B1110" s="8" t="s">
        <v>1393</v>
      </c>
      <c r="C1110" s="9" t="s">
        <v>31</v>
      </c>
      <c r="D1110" s="10">
        <v>925.9</v>
      </c>
      <c r="E1110" s="11">
        <v>44573</v>
      </c>
      <c r="F1110" s="10">
        <v>925.9</v>
      </c>
      <c r="G1110" s="12">
        <f>Tabla1[[#This Row],[Importe]]-Tabla1[[#This Row],[Pagado]]</f>
        <v>0</v>
      </c>
      <c r="H1110" s="9" t="s">
        <v>10</v>
      </c>
    </row>
    <row r="1111" spans="1:8" ht="30" x14ac:dyDescent="0.25">
      <c r="A1111" s="7">
        <v>44573</v>
      </c>
      <c r="B1111" s="8" t="s">
        <v>1394</v>
      </c>
      <c r="C1111" s="9" t="s">
        <v>592</v>
      </c>
      <c r="D1111" s="10">
        <v>48749.8</v>
      </c>
      <c r="E1111" s="11" t="s">
        <v>1395</v>
      </c>
      <c r="F1111" s="10">
        <f>6749.8+42000</f>
        <v>48749.8</v>
      </c>
      <c r="G1111" s="12">
        <f>Tabla1[[#This Row],[Importe]]-Tabla1[[#This Row],[Pagado]]</f>
        <v>0</v>
      </c>
      <c r="H1111" s="9" t="s">
        <v>10</v>
      </c>
    </row>
    <row r="1112" spans="1:8" x14ac:dyDescent="0.25">
      <c r="A1112" s="7">
        <v>44573</v>
      </c>
      <c r="B1112" s="8" t="s">
        <v>1396</v>
      </c>
      <c r="C1112" s="9" t="s">
        <v>133</v>
      </c>
      <c r="D1112" s="10">
        <v>9747.7999999999993</v>
      </c>
      <c r="E1112" s="11">
        <v>44574</v>
      </c>
      <c r="F1112" s="10">
        <v>9747.7999999999993</v>
      </c>
      <c r="G1112" s="12">
        <f>Tabla1[[#This Row],[Importe]]-Tabla1[[#This Row],[Pagado]]</f>
        <v>0</v>
      </c>
      <c r="H1112" s="9" t="s">
        <v>10</v>
      </c>
    </row>
    <row r="1113" spans="1:8" x14ac:dyDescent="0.25">
      <c r="A1113" s="7">
        <v>44573</v>
      </c>
      <c r="B1113" s="8" t="s">
        <v>1397</v>
      </c>
      <c r="C1113" s="9" t="s">
        <v>261</v>
      </c>
      <c r="D1113" s="10">
        <v>29566.720000000001</v>
      </c>
      <c r="E1113" s="11">
        <v>44574</v>
      </c>
      <c r="F1113" s="10">
        <v>29566.720000000001</v>
      </c>
      <c r="G1113" s="12">
        <f>Tabla1[[#This Row],[Importe]]-Tabla1[[#This Row],[Pagado]]</f>
        <v>0</v>
      </c>
      <c r="H1113" s="9" t="s">
        <v>10</v>
      </c>
    </row>
    <row r="1114" spans="1:8" x14ac:dyDescent="0.25">
      <c r="A1114" s="7">
        <v>44573</v>
      </c>
      <c r="B1114" s="8" t="s">
        <v>1398</v>
      </c>
      <c r="C1114" s="9" t="s">
        <v>698</v>
      </c>
      <c r="D1114" s="10">
        <v>4602</v>
      </c>
      <c r="E1114" s="11">
        <v>44573</v>
      </c>
      <c r="F1114" s="10">
        <v>4602</v>
      </c>
      <c r="G1114" s="12">
        <f>Tabla1[[#This Row],[Importe]]-Tabla1[[#This Row],[Pagado]]</f>
        <v>0</v>
      </c>
      <c r="H1114" s="9" t="s">
        <v>10</v>
      </c>
    </row>
    <row r="1115" spans="1:8" x14ac:dyDescent="0.25">
      <c r="A1115" s="7">
        <v>44573</v>
      </c>
      <c r="B1115" s="8" t="s">
        <v>1399</v>
      </c>
      <c r="C1115" s="9" t="s">
        <v>58</v>
      </c>
      <c r="D1115" s="10">
        <v>3313.2</v>
      </c>
      <c r="E1115" s="11">
        <v>44573</v>
      </c>
      <c r="F1115" s="10">
        <v>3313.2</v>
      </c>
      <c r="G1115" s="12">
        <f>Tabla1[[#This Row],[Importe]]-Tabla1[[#This Row],[Pagado]]</f>
        <v>0</v>
      </c>
      <c r="H1115" s="9" t="s">
        <v>10</v>
      </c>
    </row>
    <row r="1116" spans="1:8" x14ac:dyDescent="0.25">
      <c r="A1116" s="7">
        <v>44573</v>
      </c>
      <c r="B1116" s="8" t="s">
        <v>1400</v>
      </c>
      <c r="C1116" s="9" t="s">
        <v>31</v>
      </c>
      <c r="D1116" s="10">
        <v>4848</v>
      </c>
      <c r="E1116" s="11">
        <v>44574</v>
      </c>
      <c r="F1116" s="10">
        <v>4848</v>
      </c>
      <c r="G1116" s="12">
        <f>Tabla1[[#This Row],[Importe]]-Tabla1[[#This Row],[Pagado]]</f>
        <v>0</v>
      </c>
      <c r="H1116" s="9" t="s">
        <v>10</v>
      </c>
    </row>
    <row r="1117" spans="1:8" x14ac:dyDescent="0.25">
      <c r="A1117" s="7">
        <v>44573</v>
      </c>
      <c r="B1117" s="8" t="s">
        <v>1401</v>
      </c>
      <c r="C1117" s="9" t="s">
        <v>149</v>
      </c>
      <c r="D1117" s="10">
        <v>680</v>
      </c>
      <c r="E1117" s="11">
        <v>44573</v>
      </c>
      <c r="F1117" s="10">
        <v>680</v>
      </c>
      <c r="G1117" s="12">
        <f>Tabla1[[#This Row],[Importe]]-Tabla1[[#This Row],[Pagado]]</f>
        <v>0</v>
      </c>
      <c r="H1117" s="9" t="s">
        <v>10</v>
      </c>
    </row>
    <row r="1118" spans="1:8" x14ac:dyDescent="0.25">
      <c r="A1118" s="7">
        <v>44573</v>
      </c>
      <c r="B1118" s="8" t="s">
        <v>1402</v>
      </c>
      <c r="C1118" s="9" t="s">
        <v>31</v>
      </c>
      <c r="D1118" s="10">
        <v>8673.6</v>
      </c>
      <c r="E1118" s="11">
        <v>44574</v>
      </c>
      <c r="F1118" s="10">
        <v>8673.6</v>
      </c>
      <c r="G1118" s="12">
        <f>Tabla1[[#This Row],[Importe]]-Tabla1[[#This Row],[Pagado]]</f>
        <v>0</v>
      </c>
      <c r="H1118" s="9" t="s">
        <v>10</v>
      </c>
    </row>
    <row r="1119" spans="1:8" x14ac:dyDescent="0.25">
      <c r="A1119" s="7">
        <v>44573</v>
      </c>
      <c r="B1119" s="8" t="s">
        <v>1403</v>
      </c>
      <c r="C1119" s="9" t="s">
        <v>31</v>
      </c>
      <c r="D1119" s="10">
        <v>6408</v>
      </c>
      <c r="E1119" s="11">
        <v>44574</v>
      </c>
      <c r="F1119" s="10">
        <v>6408</v>
      </c>
      <c r="G1119" s="12">
        <f>Tabla1[[#This Row],[Importe]]-Tabla1[[#This Row],[Pagado]]</f>
        <v>0</v>
      </c>
      <c r="H1119" s="9" t="s">
        <v>10</v>
      </c>
    </row>
    <row r="1120" spans="1:8" x14ac:dyDescent="0.25">
      <c r="A1120" s="7">
        <v>44573</v>
      </c>
      <c r="B1120" s="8" t="s">
        <v>1404</v>
      </c>
      <c r="C1120" s="9" t="s">
        <v>149</v>
      </c>
      <c r="D1120" s="10">
        <v>340</v>
      </c>
      <c r="E1120" s="11">
        <v>44573</v>
      </c>
      <c r="F1120" s="10">
        <v>340</v>
      </c>
      <c r="G1120" s="12">
        <f>Tabla1[[#This Row],[Importe]]-Tabla1[[#This Row],[Pagado]]</f>
        <v>0</v>
      </c>
      <c r="H1120" s="9" t="s">
        <v>10</v>
      </c>
    </row>
    <row r="1121" spans="1:8" x14ac:dyDescent="0.25">
      <c r="A1121" s="7">
        <v>44573</v>
      </c>
      <c r="B1121" s="8" t="s">
        <v>1405</v>
      </c>
      <c r="C1121" s="9" t="s">
        <v>181</v>
      </c>
      <c r="D1121" s="10">
        <v>8287</v>
      </c>
      <c r="E1121" s="11">
        <v>44574</v>
      </c>
      <c r="F1121" s="10">
        <v>8287</v>
      </c>
      <c r="G1121" s="12">
        <f>Tabla1[[#This Row],[Importe]]-Tabla1[[#This Row],[Pagado]]</f>
        <v>0</v>
      </c>
      <c r="H1121" s="9" t="s">
        <v>10</v>
      </c>
    </row>
    <row r="1122" spans="1:8" x14ac:dyDescent="0.25">
      <c r="A1122" s="7">
        <v>44573</v>
      </c>
      <c r="B1122" s="8" t="s">
        <v>1406</v>
      </c>
      <c r="C1122" s="9" t="s">
        <v>284</v>
      </c>
      <c r="D1122" s="10">
        <v>4839.2</v>
      </c>
      <c r="E1122" s="11">
        <v>44574</v>
      </c>
      <c r="F1122" s="10">
        <v>4839.2</v>
      </c>
      <c r="G1122" s="12">
        <f>Tabla1[[#This Row],[Importe]]-Tabla1[[#This Row],[Pagado]]</f>
        <v>0</v>
      </c>
      <c r="H1122" s="9" t="s">
        <v>10</v>
      </c>
    </row>
    <row r="1123" spans="1:8" x14ac:dyDescent="0.25">
      <c r="A1123" s="7">
        <v>44573</v>
      </c>
      <c r="B1123" s="8" t="s">
        <v>1407</v>
      </c>
      <c r="C1123" s="9" t="s">
        <v>282</v>
      </c>
      <c r="D1123" s="10">
        <v>2811.6</v>
      </c>
      <c r="E1123" s="11">
        <v>44574</v>
      </c>
      <c r="F1123" s="10">
        <v>2811.6</v>
      </c>
      <c r="G1123" s="12">
        <f>Tabla1[[#This Row],[Importe]]-Tabla1[[#This Row],[Pagado]]</f>
        <v>0</v>
      </c>
      <c r="H1123" s="9" t="s">
        <v>10</v>
      </c>
    </row>
    <row r="1124" spans="1:8" x14ac:dyDescent="0.25">
      <c r="A1124" s="7">
        <v>44573</v>
      </c>
      <c r="B1124" s="8" t="s">
        <v>1408</v>
      </c>
      <c r="C1124" s="9" t="s">
        <v>368</v>
      </c>
      <c r="D1124" s="10">
        <v>3783.2</v>
      </c>
      <c r="E1124" s="11">
        <v>44574</v>
      </c>
      <c r="F1124" s="10">
        <v>3783.2</v>
      </c>
      <c r="G1124" s="12">
        <f>Tabla1[[#This Row],[Importe]]-Tabla1[[#This Row],[Pagado]]</f>
        <v>0</v>
      </c>
      <c r="H1124" s="9" t="s">
        <v>10</v>
      </c>
    </row>
    <row r="1125" spans="1:8" x14ac:dyDescent="0.25">
      <c r="A1125" s="7">
        <v>44573</v>
      </c>
      <c r="B1125" s="8" t="s">
        <v>1409</v>
      </c>
      <c r="C1125" s="9" t="s">
        <v>280</v>
      </c>
      <c r="D1125" s="10">
        <v>515.20000000000005</v>
      </c>
      <c r="E1125" s="11">
        <v>44574</v>
      </c>
      <c r="F1125" s="10">
        <v>515.20000000000005</v>
      </c>
      <c r="G1125" s="12">
        <f>Tabla1[[#This Row],[Importe]]-Tabla1[[#This Row],[Pagado]]</f>
        <v>0</v>
      </c>
      <c r="H1125" s="9" t="s">
        <v>10</v>
      </c>
    </row>
    <row r="1126" spans="1:8" x14ac:dyDescent="0.25">
      <c r="A1126" s="7">
        <v>44573</v>
      </c>
      <c r="B1126" s="8" t="s">
        <v>1410</v>
      </c>
      <c r="C1126" s="9" t="s">
        <v>359</v>
      </c>
      <c r="D1126" s="10">
        <v>2868.1</v>
      </c>
      <c r="E1126" s="11">
        <v>44574</v>
      </c>
      <c r="F1126" s="10">
        <v>2868.1</v>
      </c>
      <c r="G1126" s="12">
        <f>Tabla1[[#This Row],[Importe]]-Tabla1[[#This Row],[Pagado]]</f>
        <v>0</v>
      </c>
      <c r="H1126" s="9" t="s">
        <v>10</v>
      </c>
    </row>
    <row r="1127" spans="1:8" x14ac:dyDescent="0.25">
      <c r="A1127" s="7">
        <v>44573</v>
      </c>
      <c r="B1127" s="8" t="s">
        <v>1411</v>
      </c>
      <c r="C1127" s="9" t="s">
        <v>1412</v>
      </c>
      <c r="D1127" s="10">
        <v>0</v>
      </c>
      <c r="E1127" s="13" t="s">
        <v>189</v>
      </c>
      <c r="F1127" s="10">
        <v>0</v>
      </c>
      <c r="G1127" s="12">
        <f>Tabla1[[#This Row],[Importe]]-Tabla1[[#This Row],[Pagado]]</f>
        <v>0</v>
      </c>
      <c r="H1127" s="9" t="s">
        <v>189</v>
      </c>
    </row>
    <row r="1128" spans="1:8" x14ac:dyDescent="0.25">
      <c r="A1128" s="7">
        <v>44573</v>
      </c>
      <c r="B1128" s="8" t="s">
        <v>1413</v>
      </c>
      <c r="C1128" s="9" t="s">
        <v>426</v>
      </c>
      <c r="D1128" s="10">
        <v>4905</v>
      </c>
      <c r="E1128" s="11">
        <v>44574</v>
      </c>
      <c r="F1128" s="10">
        <v>4905</v>
      </c>
      <c r="G1128" s="12">
        <f>Tabla1[[#This Row],[Importe]]-Tabla1[[#This Row],[Pagado]]</f>
        <v>0</v>
      </c>
      <c r="H1128" s="9" t="s">
        <v>10</v>
      </c>
    </row>
    <row r="1129" spans="1:8" x14ac:dyDescent="0.25">
      <c r="A1129" s="7">
        <v>44573</v>
      </c>
      <c r="B1129" s="8" t="s">
        <v>1414</v>
      </c>
      <c r="C1129" s="9" t="s">
        <v>235</v>
      </c>
      <c r="D1129" s="10">
        <v>10340</v>
      </c>
      <c r="E1129" s="11">
        <v>44573</v>
      </c>
      <c r="F1129" s="10">
        <v>10340</v>
      </c>
      <c r="G1129" s="12">
        <f>Tabla1[[#This Row],[Importe]]-Tabla1[[#This Row],[Pagado]]</f>
        <v>0</v>
      </c>
      <c r="H1129" s="9" t="s">
        <v>10</v>
      </c>
    </row>
    <row r="1130" spans="1:8" x14ac:dyDescent="0.25">
      <c r="A1130" s="7">
        <v>44573</v>
      </c>
      <c r="B1130" s="8" t="s">
        <v>1415</v>
      </c>
      <c r="C1130" s="9" t="s">
        <v>175</v>
      </c>
      <c r="D1130" s="10">
        <v>7974.4</v>
      </c>
      <c r="E1130" s="11">
        <v>44574</v>
      </c>
      <c r="F1130" s="10">
        <v>7974.4</v>
      </c>
      <c r="G1130" s="12">
        <f>Tabla1[[#This Row],[Importe]]-Tabla1[[#This Row],[Pagado]]</f>
        <v>0</v>
      </c>
      <c r="H1130" s="9" t="s">
        <v>10</v>
      </c>
    </row>
    <row r="1131" spans="1:8" x14ac:dyDescent="0.25">
      <c r="A1131" s="7">
        <v>44573</v>
      </c>
      <c r="B1131" s="8" t="s">
        <v>1416</v>
      </c>
      <c r="C1131" s="9" t="s">
        <v>71</v>
      </c>
      <c r="D1131" s="10">
        <v>826.2</v>
      </c>
      <c r="E1131" s="11">
        <v>44573</v>
      </c>
      <c r="F1131" s="10">
        <v>826.2</v>
      </c>
      <c r="G1131" s="12">
        <f>Tabla1[[#This Row],[Importe]]-Tabla1[[#This Row],[Pagado]]</f>
        <v>0</v>
      </c>
      <c r="H1131" s="9" t="s">
        <v>10</v>
      </c>
    </row>
    <row r="1132" spans="1:8" x14ac:dyDescent="0.25">
      <c r="A1132" s="7">
        <v>44573</v>
      </c>
      <c r="B1132" s="8" t="s">
        <v>1417</v>
      </c>
      <c r="C1132" s="9" t="s">
        <v>191</v>
      </c>
      <c r="D1132" s="10">
        <v>607.20000000000005</v>
      </c>
      <c r="E1132" s="11">
        <v>44573</v>
      </c>
      <c r="F1132" s="10">
        <v>607.20000000000005</v>
      </c>
      <c r="G1132" s="12">
        <f>Tabla1[[#This Row],[Importe]]-Tabla1[[#This Row],[Pagado]]</f>
        <v>0</v>
      </c>
      <c r="H1132" s="9" t="s">
        <v>10</v>
      </c>
    </row>
    <row r="1133" spans="1:8" x14ac:dyDescent="0.25">
      <c r="A1133" s="7">
        <v>44573</v>
      </c>
      <c r="B1133" s="8" t="s">
        <v>1418</v>
      </c>
      <c r="C1133" s="9" t="s">
        <v>681</v>
      </c>
      <c r="D1133" s="10">
        <v>2.12</v>
      </c>
      <c r="E1133" s="11">
        <v>44579</v>
      </c>
      <c r="F1133" s="10">
        <v>2.12</v>
      </c>
      <c r="G1133" s="12">
        <f>Tabla1[[#This Row],[Importe]]-Tabla1[[#This Row],[Pagado]]</f>
        <v>0</v>
      </c>
      <c r="H1133" s="9" t="s">
        <v>10</v>
      </c>
    </row>
    <row r="1134" spans="1:8" x14ac:dyDescent="0.25">
      <c r="A1134" s="7">
        <v>44573</v>
      </c>
      <c r="B1134" s="8" t="s">
        <v>1419</v>
      </c>
      <c r="C1134" s="9" t="s">
        <v>681</v>
      </c>
      <c r="D1134" s="10">
        <v>0.57999999999999996</v>
      </c>
      <c r="E1134" s="11">
        <v>44579</v>
      </c>
      <c r="F1134" s="10">
        <v>0.57999999999999996</v>
      </c>
      <c r="G1134" s="12">
        <f>Tabla1[[#This Row],[Importe]]-Tabla1[[#This Row],[Pagado]]</f>
        <v>0</v>
      </c>
      <c r="H1134" s="9" t="s">
        <v>10</v>
      </c>
    </row>
    <row r="1135" spans="1:8" x14ac:dyDescent="0.25">
      <c r="A1135" s="7">
        <v>44573</v>
      </c>
      <c r="B1135" s="8" t="s">
        <v>1420</v>
      </c>
      <c r="C1135" s="9" t="s">
        <v>1421</v>
      </c>
      <c r="D1135" s="10">
        <v>12980</v>
      </c>
      <c r="E1135" s="11">
        <v>44573</v>
      </c>
      <c r="F1135" s="10">
        <v>12980</v>
      </c>
      <c r="G1135" s="12">
        <f>Tabla1[[#This Row],[Importe]]-Tabla1[[#This Row],[Pagado]]</f>
        <v>0</v>
      </c>
      <c r="H1135" s="9" t="s">
        <v>10</v>
      </c>
    </row>
    <row r="1136" spans="1:8" x14ac:dyDescent="0.25">
      <c r="A1136" s="7">
        <v>44573</v>
      </c>
      <c r="B1136" s="8" t="s">
        <v>1422</v>
      </c>
      <c r="C1136" s="9" t="s">
        <v>1421</v>
      </c>
      <c r="D1136" s="10">
        <v>480</v>
      </c>
      <c r="E1136" s="11">
        <v>44573</v>
      </c>
      <c r="F1136" s="10">
        <v>480</v>
      </c>
      <c r="G1136" s="12">
        <f>Tabla1[[#This Row],[Importe]]-Tabla1[[#This Row],[Pagado]]</f>
        <v>0</v>
      </c>
      <c r="H1136" s="9" t="s">
        <v>10</v>
      </c>
    </row>
    <row r="1137" spans="1:8" x14ac:dyDescent="0.25">
      <c r="A1137" s="7">
        <v>44573</v>
      </c>
      <c r="B1137" s="8" t="s">
        <v>1423</v>
      </c>
      <c r="C1137" s="9" t="s">
        <v>9</v>
      </c>
      <c r="D1137" s="10">
        <v>604.79999999999995</v>
      </c>
      <c r="E1137" s="11">
        <v>44573</v>
      </c>
      <c r="F1137" s="10">
        <v>604.79999999999995</v>
      </c>
      <c r="G1137" s="12">
        <f>Tabla1[[#This Row],[Importe]]-Tabla1[[#This Row],[Pagado]]</f>
        <v>0</v>
      </c>
      <c r="H1137" s="9" t="s">
        <v>10</v>
      </c>
    </row>
    <row r="1138" spans="1:8" x14ac:dyDescent="0.25">
      <c r="A1138" s="7">
        <v>44573</v>
      </c>
      <c r="B1138" s="8" t="s">
        <v>1424</v>
      </c>
      <c r="C1138" s="9" t="s">
        <v>14</v>
      </c>
      <c r="D1138" s="10">
        <v>19425</v>
      </c>
      <c r="E1138" s="11">
        <v>44573</v>
      </c>
      <c r="F1138" s="10">
        <v>19425</v>
      </c>
      <c r="G1138" s="12">
        <f>Tabla1[[#This Row],[Importe]]-Tabla1[[#This Row],[Pagado]]</f>
        <v>0</v>
      </c>
      <c r="H1138" s="9" t="s">
        <v>10</v>
      </c>
    </row>
    <row r="1139" spans="1:8" x14ac:dyDescent="0.25">
      <c r="A1139" s="7">
        <v>44573</v>
      </c>
      <c r="B1139" s="8" t="s">
        <v>1425</v>
      </c>
      <c r="C1139" s="9" t="s">
        <v>1265</v>
      </c>
      <c r="D1139" s="10">
        <v>874</v>
      </c>
      <c r="E1139" s="11">
        <v>44573</v>
      </c>
      <c r="F1139" s="10">
        <v>874</v>
      </c>
      <c r="G1139" s="12">
        <f>Tabla1[[#This Row],[Importe]]-Tabla1[[#This Row],[Pagado]]</f>
        <v>0</v>
      </c>
      <c r="H1139" s="9" t="s">
        <v>10</v>
      </c>
    </row>
    <row r="1140" spans="1:8" x14ac:dyDescent="0.25">
      <c r="A1140" s="7">
        <v>44573</v>
      </c>
      <c r="B1140" s="8" t="s">
        <v>1426</v>
      </c>
      <c r="C1140" s="9" t="s">
        <v>91</v>
      </c>
      <c r="D1140" s="10">
        <v>3036</v>
      </c>
      <c r="E1140" s="11">
        <v>44574</v>
      </c>
      <c r="F1140" s="10">
        <v>3036</v>
      </c>
      <c r="G1140" s="12">
        <f>Tabla1[[#This Row],[Importe]]-Tabla1[[#This Row],[Pagado]]</f>
        <v>0</v>
      </c>
      <c r="H1140" s="9" t="s">
        <v>10</v>
      </c>
    </row>
    <row r="1141" spans="1:8" x14ac:dyDescent="0.25">
      <c r="A1141" s="7">
        <v>44573</v>
      </c>
      <c r="B1141" s="8" t="s">
        <v>1427</v>
      </c>
      <c r="C1141" s="9" t="s">
        <v>62</v>
      </c>
      <c r="D1141" s="10">
        <v>3256.5</v>
      </c>
      <c r="E1141" s="11">
        <v>44573</v>
      </c>
      <c r="F1141" s="10">
        <v>3256.5</v>
      </c>
      <c r="G1141" s="12">
        <f>Tabla1[[#This Row],[Importe]]-Tabla1[[#This Row],[Pagado]]</f>
        <v>0</v>
      </c>
      <c r="H1141" s="9" t="s">
        <v>10</v>
      </c>
    </row>
    <row r="1142" spans="1:8" x14ac:dyDescent="0.25">
      <c r="A1142" s="7">
        <v>44573</v>
      </c>
      <c r="B1142" s="8" t="s">
        <v>1428</v>
      </c>
      <c r="C1142" s="9" t="s">
        <v>191</v>
      </c>
      <c r="D1142" s="10">
        <v>634.79999999999995</v>
      </c>
      <c r="E1142" s="11">
        <v>44573</v>
      </c>
      <c r="F1142" s="10">
        <v>634.79999999999995</v>
      </c>
      <c r="G1142" s="12">
        <f>Tabla1[[#This Row],[Importe]]-Tabla1[[#This Row],[Pagado]]</f>
        <v>0</v>
      </c>
      <c r="H1142" s="9" t="s">
        <v>10</v>
      </c>
    </row>
    <row r="1143" spans="1:8" x14ac:dyDescent="0.25">
      <c r="A1143" s="7">
        <v>44573</v>
      </c>
      <c r="B1143" s="8" t="s">
        <v>1429</v>
      </c>
      <c r="C1143" s="9" t="s">
        <v>62</v>
      </c>
      <c r="D1143" s="10">
        <v>2570.6999999999998</v>
      </c>
      <c r="E1143" s="11">
        <v>44573</v>
      </c>
      <c r="F1143" s="10">
        <v>2570.6999999999998</v>
      </c>
      <c r="G1143" s="12">
        <f>Tabla1[[#This Row],[Importe]]-Tabla1[[#This Row],[Pagado]]</f>
        <v>0</v>
      </c>
      <c r="H1143" s="9" t="s">
        <v>10</v>
      </c>
    </row>
    <row r="1144" spans="1:8" x14ac:dyDescent="0.25">
      <c r="A1144" s="7">
        <v>44573</v>
      </c>
      <c r="B1144" s="8" t="s">
        <v>1430</v>
      </c>
      <c r="C1144" s="9" t="s">
        <v>31</v>
      </c>
      <c r="D1144" s="10">
        <v>540</v>
      </c>
      <c r="E1144" s="11">
        <v>44573</v>
      </c>
      <c r="F1144" s="10">
        <v>540</v>
      </c>
      <c r="G1144" s="12">
        <f>Tabla1[[#This Row],[Importe]]-Tabla1[[#This Row],[Pagado]]</f>
        <v>0</v>
      </c>
      <c r="H1144" s="9" t="s">
        <v>10</v>
      </c>
    </row>
    <row r="1145" spans="1:8" x14ac:dyDescent="0.25">
      <c r="A1145" s="7">
        <v>44573</v>
      </c>
      <c r="B1145" s="8" t="s">
        <v>1431</v>
      </c>
      <c r="C1145" s="9" t="s">
        <v>31</v>
      </c>
      <c r="D1145" s="10">
        <v>336.6</v>
      </c>
      <c r="E1145" s="11">
        <v>44573</v>
      </c>
      <c r="F1145" s="10">
        <v>336.6</v>
      </c>
      <c r="G1145" s="12">
        <f>Tabla1[[#This Row],[Importe]]-Tabla1[[#This Row],[Pagado]]</f>
        <v>0</v>
      </c>
      <c r="H1145" s="9" t="s">
        <v>10</v>
      </c>
    </row>
    <row r="1146" spans="1:8" x14ac:dyDescent="0.25">
      <c r="A1146" s="7">
        <v>44573</v>
      </c>
      <c r="B1146" s="8" t="s">
        <v>1432</v>
      </c>
      <c r="C1146" s="9" t="s">
        <v>31</v>
      </c>
      <c r="D1146" s="10">
        <v>2524.8000000000002</v>
      </c>
      <c r="E1146" s="11">
        <v>44573</v>
      </c>
      <c r="F1146" s="10">
        <v>2524.8000000000002</v>
      </c>
      <c r="G1146" s="12">
        <f>Tabla1[[#This Row],[Importe]]-Tabla1[[#This Row],[Pagado]]</f>
        <v>0</v>
      </c>
      <c r="H1146" s="9" t="s">
        <v>10</v>
      </c>
    </row>
    <row r="1147" spans="1:8" x14ac:dyDescent="0.25">
      <c r="A1147" s="7">
        <v>44573</v>
      </c>
      <c r="B1147" s="8" t="s">
        <v>1433</v>
      </c>
      <c r="C1147" s="9" t="s">
        <v>409</v>
      </c>
      <c r="D1147" s="10">
        <v>2367.6</v>
      </c>
      <c r="E1147" s="11">
        <v>44583</v>
      </c>
      <c r="F1147" s="10">
        <v>2367.6</v>
      </c>
      <c r="G1147" s="12">
        <f>Tabla1[[#This Row],[Importe]]-Tabla1[[#This Row],[Pagado]]</f>
        <v>0</v>
      </c>
      <c r="H1147" s="9" t="s">
        <v>10</v>
      </c>
    </row>
    <row r="1148" spans="1:8" x14ac:dyDescent="0.25">
      <c r="A1148" s="7">
        <v>44573</v>
      </c>
      <c r="B1148" s="8" t="s">
        <v>1434</v>
      </c>
      <c r="C1148" s="9" t="s">
        <v>31</v>
      </c>
      <c r="D1148" s="10">
        <v>102</v>
      </c>
      <c r="E1148" s="11">
        <v>44573</v>
      </c>
      <c r="F1148" s="10">
        <v>102</v>
      </c>
      <c r="G1148" s="12">
        <f>Tabla1[[#This Row],[Importe]]-Tabla1[[#This Row],[Pagado]]</f>
        <v>0</v>
      </c>
      <c r="H1148" s="9" t="s">
        <v>10</v>
      </c>
    </row>
    <row r="1149" spans="1:8" x14ac:dyDescent="0.25">
      <c r="A1149" s="7">
        <v>44573</v>
      </c>
      <c r="B1149" s="8" t="s">
        <v>1435</v>
      </c>
      <c r="C1149" s="9" t="s">
        <v>69</v>
      </c>
      <c r="D1149" s="10">
        <v>1780.2</v>
      </c>
      <c r="E1149" s="11">
        <v>44573</v>
      </c>
      <c r="F1149" s="10">
        <v>1780.2</v>
      </c>
      <c r="G1149" s="12">
        <f>Tabla1[[#This Row],[Importe]]-Tabla1[[#This Row],[Pagado]]</f>
        <v>0</v>
      </c>
      <c r="H1149" s="9" t="s">
        <v>10</v>
      </c>
    </row>
    <row r="1150" spans="1:8" x14ac:dyDescent="0.25">
      <c r="A1150" s="7">
        <v>44573</v>
      </c>
      <c r="B1150" s="8" t="s">
        <v>1436</v>
      </c>
      <c r="C1150" s="9" t="s">
        <v>1437</v>
      </c>
      <c r="D1150" s="10">
        <v>23883.9</v>
      </c>
      <c r="E1150" s="11">
        <v>44573</v>
      </c>
      <c r="F1150" s="10">
        <v>23883.9</v>
      </c>
      <c r="G1150" s="12">
        <f>Tabla1[[#This Row],[Importe]]-Tabla1[[#This Row],[Pagado]]</f>
        <v>0</v>
      </c>
      <c r="H1150" s="9" t="s">
        <v>10</v>
      </c>
    </row>
    <row r="1151" spans="1:8" x14ac:dyDescent="0.25">
      <c r="A1151" s="7">
        <v>44573</v>
      </c>
      <c r="B1151" s="8" t="s">
        <v>1438</v>
      </c>
      <c r="C1151" s="9" t="s">
        <v>1021</v>
      </c>
      <c r="D1151" s="10">
        <v>1428</v>
      </c>
      <c r="E1151" s="11">
        <v>44573</v>
      </c>
      <c r="F1151" s="10">
        <v>1428</v>
      </c>
      <c r="G1151" s="12">
        <f>Tabla1[[#This Row],[Importe]]-Tabla1[[#This Row],[Pagado]]</f>
        <v>0</v>
      </c>
      <c r="H1151" s="9" t="s">
        <v>10</v>
      </c>
    </row>
    <row r="1152" spans="1:8" ht="30" x14ac:dyDescent="0.25">
      <c r="A1152" s="7">
        <v>44573</v>
      </c>
      <c r="B1152" s="8" t="s">
        <v>1439</v>
      </c>
      <c r="C1152" s="9" t="s">
        <v>1021</v>
      </c>
      <c r="D1152" s="10">
        <v>28724.799999999999</v>
      </c>
      <c r="E1152" s="11" t="s">
        <v>1440</v>
      </c>
      <c r="F1152" s="10">
        <f>14725+13999.8</f>
        <v>28724.799999999999</v>
      </c>
      <c r="G1152" s="12">
        <f>Tabla1[[#This Row],[Importe]]-Tabla1[[#This Row],[Pagado]]</f>
        <v>0</v>
      </c>
      <c r="H1152" s="9" t="s">
        <v>10</v>
      </c>
    </row>
    <row r="1153" spans="1:8" x14ac:dyDescent="0.25">
      <c r="A1153" s="7">
        <v>44574</v>
      </c>
      <c r="B1153" s="8" t="s">
        <v>1441</v>
      </c>
      <c r="C1153" s="9" t="s">
        <v>20</v>
      </c>
      <c r="D1153" s="10">
        <v>2950</v>
      </c>
      <c r="E1153" s="11">
        <v>44574</v>
      </c>
      <c r="F1153" s="10">
        <v>2950</v>
      </c>
      <c r="G1153" s="12">
        <f>Tabla1[[#This Row],[Importe]]-Tabla1[[#This Row],[Pagado]]</f>
        <v>0</v>
      </c>
      <c r="H1153" s="9" t="s">
        <v>10</v>
      </c>
    </row>
    <row r="1154" spans="1:8" x14ac:dyDescent="0.25">
      <c r="A1154" s="7">
        <v>44574</v>
      </c>
      <c r="B1154" s="8" t="s">
        <v>1442</v>
      </c>
      <c r="C1154" s="9" t="s">
        <v>475</v>
      </c>
      <c r="D1154" s="10">
        <v>31845.9</v>
      </c>
      <c r="E1154" s="11">
        <v>44575</v>
      </c>
      <c r="F1154" s="10">
        <v>31845.9</v>
      </c>
      <c r="G1154" s="12">
        <f>Tabla1[[#This Row],[Importe]]-Tabla1[[#This Row],[Pagado]]</f>
        <v>0</v>
      </c>
      <c r="H1154" s="9" t="s">
        <v>10</v>
      </c>
    </row>
    <row r="1155" spans="1:8" x14ac:dyDescent="0.25">
      <c r="A1155" s="7">
        <v>44574</v>
      </c>
      <c r="B1155" s="8" t="s">
        <v>1443</v>
      </c>
      <c r="C1155" s="9" t="s">
        <v>83</v>
      </c>
      <c r="D1155" s="10">
        <v>4360.8</v>
      </c>
      <c r="E1155" s="11">
        <v>44574</v>
      </c>
      <c r="F1155" s="10">
        <v>4360.8</v>
      </c>
      <c r="G1155" s="12">
        <f>Tabla1[[#This Row],[Importe]]-Tabla1[[#This Row],[Pagado]]</f>
        <v>0</v>
      </c>
      <c r="H1155" s="9" t="s">
        <v>10</v>
      </c>
    </row>
    <row r="1156" spans="1:8" x14ac:dyDescent="0.25">
      <c r="A1156" s="7">
        <v>44574</v>
      </c>
      <c r="B1156" s="8" t="s">
        <v>1444</v>
      </c>
      <c r="C1156" s="9" t="s">
        <v>79</v>
      </c>
      <c r="D1156" s="10">
        <v>4425.2</v>
      </c>
      <c r="E1156" s="11">
        <v>44574</v>
      </c>
      <c r="F1156" s="10">
        <v>4425.2</v>
      </c>
      <c r="G1156" s="12">
        <f>Tabla1[[#This Row],[Importe]]-Tabla1[[#This Row],[Pagado]]</f>
        <v>0</v>
      </c>
      <c r="H1156" s="9" t="s">
        <v>10</v>
      </c>
    </row>
    <row r="1157" spans="1:8" x14ac:dyDescent="0.25">
      <c r="A1157" s="7">
        <v>44574</v>
      </c>
      <c r="B1157" s="8" t="s">
        <v>1445</v>
      </c>
      <c r="C1157" s="9" t="s">
        <v>87</v>
      </c>
      <c r="D1157" s="10">
        <v>1832.8</v>
      </c>
      <c r="E1157" s="11">
        <v>44574</v>
      </c>
      <c r="F1157" s="10">
        <v>1832.8</v>
      </c>
      <c r="G1157" s="12">
        <f>Tabla1[[#This Row],[Importe]]-Tabla1[[#This Row],[Pagado]]</f>
        <v>0</v>
      </c>
      <c r="H1157" s="9" t="s">
        <v>10</v>
      </c>
    </row>
    <row r="1158" spans="1:8" x14ac:dyDescent="0.25">
      <c r="A1158" s="7">
        <v>44574</v>
      </c>
      <c r="B1158" s="8" t="s">
        <v>1446</v>
      </c>
      <c r="C1158" s="9" t="s">
        <v>140</v>
      </c>
      <c r="D1158" s="10">
        <v>4212</v>
      </c>
      <c r="E1158" s="11">
        <v>44574</v>
      </c>
      <c r="F1158" s="10">
        <v>4212</v>
      </c>
      <c r="G1158" s="12">
        <f>Tabla1[[#This Row],[Importe]]-Tabla1[[#This Row],[Pagado]]</f>
        <v>0</v>
      </c>
      <c r="H1158" s="9" t="s">
        <v>10</v>
      </c>
    </row>
    <row r="1159" spans="1:8" x14ac:dyDescent="0.25">
      <c r="A1159" s="7">
        <v>44574</v>
      </c>
      <c r="B1159" s="8" t="s">
        <v>1447</v>
      </c>
      <c r="C1159" s="9" t="s">
        <v>12</v>
      </c>
      <c r="D1159" s="10">
        <v>26757.75</v>
      </c>
      <c r="E1159" s="11">
        <v>44575</v>
      </c>
      <c r="F1159" s="10">
        <v>26757.75</v>
      </c>
      <c r="G1159" s="12">
        <f>Tabla1[[#This Row],[Importe]]-Tabla1[[#This Row],[Pagado]]</f>
        <v>0</v>
      </c>
      <c r="H1159" s="9" t="s">
        <v>10</v>
      </c>
    </row>
    <row r="1160" spans="1:8" x14ac:dyDescent="0.25">
      <c r="A1160" s="7">
        <v>44574</v>
      </c>
      <c r="B1160" s="8" t="s">
        <v>1448</v>
      </c>
      <c r="C1160" s="9" t="s">
        <v>251</v>
      </c>
      <c r="D1160" s="10">
        <v>999.8</v>
      </c>
      <c r="E1160" s="11">
        <v>44574</v>
      </c>
      <c r="F1160" s="10">
        <v>999.8</v>
      </c>
      <c r="G1160" s="12">
        <f>Tabla1[[#This Row],[Importe]]-Tabla1[[#This Row],[Pagado]]</f>
        <v>0</v>
      </c>
      <c r="H1160" s="9" t="s">
        <v>10</v>
      </c>
    </row>
    <row r="1161" spans="1:8" x14ac:dyDescent="0.25">
      <c r="A1161" s="7">
        <v>44574</v>
      </c>
      <c r="B1161" s="8" t="s">
        <v>1449</v>
      </c>
      <c r="C1161" s="9" t="s">
        <v>481</v>
      </c>
      <c r="D1161" s="10">
        <v>1071</v>
      </c>
      <c r="E1161" s="11">
        <v>44574</v>
      </c>
      <c r="F1161" s="10">
        <v>1071</v>
      </c>
      <c r="G1161" s="12">
        <f>Tabla1[[#This Row],[Importe]]-Tabla1[[#This Row],[Pagado]]</f>
        <v>0</v>
      </c>
      <c r="H1161" s="9" t="s">
        <v>10</v>
      </c>
    </row>
    <row r="1162" spans="1:8" x14ac:dyDescent="0.25">
      <c r="A1162" s="7">
        <v>44574</v>
      </c>
      <c r="B1162" s="8" t="s">
        <v>1450</v>
      </c>
      <c r="C1162" s="9" t="s">
        <v>129</v>
      </c>
      <c r="D1162" s="10">
        <v>1272</v>
      </c>
      <c r="E1162" s="11">
        <v>44574</v>
      </c>
      <c r="F1162" s="10">
        <v>1272</v>
      </c>
      <c r="G1162" s="12">
        <f>Tabla1[[#This Row],[Importe]]-Tabla1[[#This Row],[Pagado]]</f>
        <v>0</v>
      </c>
      <c r="H1162" s="9" t="s">
        <v>10</v>
      </c>
    </row>
    <row r="1163" spans="1:8" x14ac:dyDescent="0.25">
      <c r="A1163" s="7">
        <v>44574</v>
      </c>
      <c r="B1163" s="8" t="s">
        <v>1451</v>
      </c>
      <c r="C1163" s="9" t="s">
        <v>357</v>
      </c>
      <c r="D1163" s="10">
        <v>878.4</v>
      </c>
      <c r="E1163" s="11">
        <v>44574</v>
      </c>
      <c r="F1163" s="10">
        <v>878.4</v>
      </c>
      <c r="G1163" s="12">
        <f>Tabla1[[#This Row],[Importe]]-Tabla1[[#This Row],[Pagado]]</f>
        <v>0</v>
      </c>
      <c r="H1163" s="9" t="s">
        <v>10</v>
      </c>
    </row>
    <row r="1164" spans="1:8" x14ac:dyDescent="0.25">
      <c r="A1164" s="7">
        <v>44574</v>
      </c>
      <c r="B1164" s="8" t="s">
        <v>1452</v>
      </c>
      <c r="C1164" s="9" t="s">
        <v>127</v>
      </c>
      <c r="D1164" s="10">
        <v>4119.2</v>
      </c>
      <c r="E1164" s="11">
        <v>44574</v>
      </c>
      <c r="F1164" s="10">
        <v>4119.2</v>
      </c>
      <c r="G1164" s="12">
        <f>Tabla1[[#This Row],[Importe]]-Tabla1[[#This Row],[Pagado]]</f>
        <v>0</v>
      </c>
      <c r="H1164" s="9" t="s">
        <v>10</v>
      </c>
    </row>
    <row r="1165" spans="1:8" x14ac:dyDescent="0.25">
      <c r="A1165" s="7">
        <v>44574</v>
      </c>
      <c r="B1165" s="8" t="s">
        <v>1453</v>
      </c>
      <c r="C1165" s="9" t="s">
        <v>326</v>
      </c>
      <c r="D1165" s="10">
        <v>5072.1000000000004</v>
      </c>
      <c r="E1165" s="11">
        <v>44574</v>
      </c>
      <c r="F1165" s="10">
        <v>5072.1000000000004</v>
      </c>
      <c r="G1165" s="12">
        <f>Tabla1[[#This Row],[Importe]]-Tabla1[[#This Row],[Pagado]]</f>
        <v>0</v>
      </c>
      <c r="H1165" s="9" t="s">
        <v>10</v>
      </c>
    </row>
    <row r="1166" spans="1:8" x14ac:dyDescent="0.25">
      <c r="A1166" s="7">
        <v>44574</v>
      </c>
      <c r="B1166" s="8" t="s">
        <v>1454</v>
      </c>
      <c r="C1166" s="9" t="s">
        <v>60</v>
      </c>
      <c r="D1166" s="10">
        <v>4138.2</v>
      </c>
      <c r="E1166" s="11">
        <v>44579</v>
      </c>
      <c r="F1166" s="10">
        <v>4138.2</v>
      </c>
      <c r="G1166" s="12">
        <f>Tabla1[[#This Row],[Importe]]-Tabla1[[#This Row],[Pagado]]</f>
        <v>0</v>
      </c>
      <c r="H1166" s="9" t="s">
        <v>10</v>
      </c>
    </row>
    <row r="1167" spans="1:8" x14ac:dyDescent="0.25">
      <c r="A1167" s="7">
        <v>44574</v>
      </c>
      <c r="B1167" s="8" t="s">
        <v>1455</v>
      </c>
      <c r="C1167" s="9" t="s">
        <v>64</v>
      </c>
      <c r="D1167" s="10">
        <v>4503</v>
      </c>
      <c r="E1167" s="11">
        <v>44575</v>
      </c>
      <c r="F1167" s="10">
        <v>4503</v>
      </c>
      <c r="G1167" s="12">
        <f>Tabla1[[#This Row],[Importe]]-Tabla1[[#This Row],[Pagado]]</f>
        <v>0</v>
      </c>
      <c r="H1167" s="9" t="s">
        <v>10</v>
      </c>
    </row>
    <row r="1168" spans="1:8" x14ac:dyDescent="0.25">
      <c r="A1168" s="7">
        <v>44574</v>
      </c>
      <c r="B1168" s="8" t="s">
        <v>1456</v>
      </c>
      <c r="C1168" s="9" t="s">
        <v>114</v>
      </c>
      <c r="D1168" s="10">
        <v>9318.7999999999993</v>
      </c>
      <c r="E1168" s="11">
        <v>44575</v>
      </c>
      <c r="F1168" s="10">
        <v>9318.7999999999993</v>
      </c>
      <c r="G1168" s="12">
        <f>Tabla1[[#This Row],[Importe]]-Tabla1[[#This Row],[Pagado]]</f>
        <v>0</v>
      </c>
      <c r="H1168" s="9" t="s">
        <v>10</v>
      </c>
    </row>
    <row r="1169" spans="1:8" x14ac:dyDescent="0.25">
      <c r="A1169" s="7">
        <v>44574</v>
      </c>
      <c r="B1169" s="8" t="s">
        <v>1457</v>
      </c>
      <c r="C1169" s="9" t="s">
        <v>9</v>
      </c>
      <c r="D1169" s="10">
        <v>4067.8</v>
      </c>
      <c r="E1169" s="11">
        <v>44574</v>
      </c>
      <c r="F1169" s="10">
        <v>4067.8</v>
      </c>
      <c r="G1169" s="12">
        <f>Tabla1[[#This Row],[Importe]]-Tabla1[[#This Row],[Pagado]]</f>
        <v>0</v>
      </c>
      <c r="H1169" s="9" t="s">
        <v>10</v>
      </c>
    </row>
    <row r="1170" spans="1:8" x14ac:dyDescent="0.25">
      <c r="A1170" s="7">
        <v>44574</v>
      </c>
      <c r="B1170" s="8" t="s">
        <v>1458</v>
      </c>
      <c r="C1170" s="9" t="s">
        <v>131</v>
      </c>
      <c r="D1170" s="10">
        <v>9660</v>
      </c>
      <c r="E1170" s="11">
        <v>44574</v>
      </c>
      <c r="F1170" s="10">
        <v>9660</v>
      </c>
      <c r="G1170" s="12">
        <f>Tabla1[[#This Row],[Importe]]-Tabla1[[#This Row],[Pagado]]</f>
        <v>0</v>
      </c>
      <c r="H1170" s="9" t="s">
        <v>10</v>
      </c>
    </row>
    <row r="1171" spans="1:8" ht="30" x14ac:dyDescent="0.25">
      <c r="A1171" s="7">
        <v>44574</v>
      </c>
      <c r="B1171" s="8" t="s">
        <v>1459</v>
      </c>
      <c r="C1171" s="9" t="s">
        <v>39</v>
      </c>
      <c r="D1171" s="10">
        <v>25082.799999999999</v>
      </c>
      <c r="E1171" s="11" t="s">
        <v>1460</v>
      </c>
      <c r="F1171" s="10">
        <f>10000+15082.8</f>
        <v>25082.799999999999</v>
      </c>
      <c r="G1171" s="12">
        <f>Tabla1[[#This Row],[Importe]]-Tabla1[[#This Row],[Pagado]]</f>
        <v>0</v>
      </c>
      <c r="H1171" s="9" t="s">
        <v>10</v>
      </c>
    </row>
    <row r="1172" spans="1:8" x14ac:dyDescent="0.25">
      <c r="A1172" s="7">
        <v>44574</v>
      </c>
      <c r="B1172" s="8" t="s">
        <v>1461</v>
      </c>
      <c r="C1172" s="9" t="s">
        <v>18</v>
      </c>
      <c r="D1172" s="10">
        <v>1700</v>
      </c>
      <c r="E1172" s="11">
        <v>44574</v>
      </c>
      <c r="F1172" s="10">
        <v>1700</v>
      </c>
      <c r="G1172" s="12">
        <f>Tabla1[[#This Row],[Importe]]-Tabla1[[#This Row],[Pagado]]</f>
        <v>0</v>
      </c>
      <c r="H1172" s="9" t="s">
        <v>10</v>
      </c>
    </row>
    <row r="1173" spans="1:8" x14ac:dyDescent="0.25">
      <c r="A1173" s="7">
        <v>44574</v>
      </c>
      <c r="B1173" s="8" t="s">
        <v>1462</v>
      </c>
      <c r="C1173" s="9" t="s">
        <v>22</v>
      </c>
      <c r="D1173" s="10">
        <v>16467.3</v>
      </c>
      <c r="E1173" s="11">
        <v>44576</v>
      </c>
      <c r="F1173" s="10">
        <v>16467.3</v>
      </c>
      <c r="G1173" s="12">
        <f>Tabla1[[#This Row],[Importe]]-Tabla1[[#This Row],[Pagado]]</f>
        <v>0</v>
      </c>
      <c r="H1173" s="9" t="s">
        <v>10</v>
      </c>
    </row>
    <row r="1174" spans="1:8" x14ac:dyDescent="0.25">
      <c r="A1174" s="7">
        <v>44574</v>
      </c>
      <c r="B1174" s="8" t="s">
        <v>1463</v>
      </c>
      <c r="C1174" s="9" t="s">
        <v>142</v>
      </c>
      <c r="D1174" s="10">
        <v>28628.81</v>
      </c>
      <c r="E1174" s="11">
        <v>44589</v>
      </c>
      <c r="F1174" s="10">
        <v>28628.81</v>
      </c>
      <c r="G1174" s="12">
        <f>Tabla1[[#This Row],[Importe]]-Tabla1[[#This Row],[Pagado]]</f>
        <v>0</v>
      </c>
      <c r="H1174" s="9" t="s">
        <v>10</v>
      </c>
    </row>
    <row r="1175" spans="1:8" x14ac:dyDescent="0.25">
      <c r="A1175" s="7">
        <v>44574</v>
      </c>
      <c r="B1175" s="8" t="s">
        <v>1464</v>
      </c>
      <c r="C1175" s="9" t="s">
        <v>118</v>
      </c>
      <c r="D1175" s="10">
        <v>459</v>
      </c>
      <c r="E1175" s="11">
        <v>44574</v>
      </c>
      <c r="F1175" s="10">
        <v>459</v>
      </c>
      <c r="G1175" s="12">
        <f>Tabla1[[#This Row],[Importe]]-Tabla1[[#This Row],[Pagado]]</f>
        <v>0</v>
      </c>
      <c r="H1175" s="9" t="s">
        <v>10</v>
      </c>
    </row>
    <row r="1176" spans="1:8" x14ac:dyDescent="0.25">
      <c r="A1176" s="7">
        <v>44574</v>
      </c>
      <c r="B1176" s="8" t="s">
        <v>1465</v>
      </c>
      <c r="C1176" s="9" t="s">
        <v>89</v>
      </c>
      <c r="D1176" s="10">
        <v>2171.4</v>
      </c>
      <c r="E1176" s="11">
        <v>44575</v>
      </c>
      <c r="F1176" s="10">
        <v>2171.4</v>
      </c>
      <c r="G1176" s="12">
        <f>Tabla1[[#This Row],[Importe]]-Tabla1[[#This Row],[Pagado]]</f>
        <v>0</v>
      </c>
      <c r="H1176" s="9" t="s">
        <v>10</v>
      </c>
    </row>
    <row r="1177" spans="1:8" x14ac:dyDescent="0.25">
      <c r="A1177" s="7">
        <v>44574</v>
      </c>
      <c r="B1177" s="8" t="s">
        <v>1466</v>
      </c>
      <c r="C1177" s="9" t="s">
        <v>97</v>
      </c>
      <c r="D1177" s="10">
        <v>6320.3</v>
      </c>
      <c r="E1177" s="11">
        <v>44575</v>
      </c>
      <c r="F1177" s="10">
        <v>6320.3</v>
      </c>
      <c r="G1177" s="12">
        <f>Tabla1[[#This Row],[Importe]]-Tabla1[[#This Row],[Pagado]]</f>
        <v>0</v>
      </c>
      <c r="H1177" s="9" t="s">
        <v>10</v>
      </c>
    </row>
    <row r="1178" spans="1:8" x14ac:dyDescent="0.25">
      <c r="A1178" s="7">
        <v>44574</v>
      </c>
      <c r="B1178" s="8" t="s">
        <v>1467</v>
      </c>
      <c r="C1178" s="9" t="s">
        <v>105</v>
      </c>
      <c r="D1178" s="10">
        <v>12386</v>
      </c>
      <c r="E1178" s="11">
        <v>44575</v>
      </c>
      <c r="F1178" s="10">
        <v>12386</v>
      </c>
      <c r="G1178" s="12">
        <f>Tabla1[[#This Row],[Importe]]-Tabla1[[#This Row],[Pagado]]</f>
        <v>0</v>
      </c>
      <c r="H1178" s="9" t="s">
        <v>10</v>
      </c>
    </row>
    <row r="1179" spans="1:8" x14ac:dyDescent="0.25">
      <c r="A1179" s="7">
        <v>44574</v>
      </c>
      <c r="B1179" s="8" t="s">
        <v>1468</v>
      </c>
      <c r="C1179" s="9" t="s">
        <v>99</v>
      </c>
      <c r="D1179" s="10">
        <v>2133.8000000000002</v>
      </c>
      <c r="E1179" s="11">
        <v>44575</v>
      </c>
      <c r="F1179" s="10">
        <v>2133.8000000000002</v>
      </c>
      <c r="G1179" s="12">
        <f>Tabla1[[#This Row],[Importe]]-Tabla1[[#This Row],[Pagado]]</f>
        <v>0</v>
      </c>
      <c r="H1179" s="9" t="s">
        <v>10</v>
      </c>
    </row>
    <row r="1180" spans="1:8" x14ac:dyDescent="0.25">
      <c r="A1180" s="7">
        <v>44574</v>
      </c>
      <c r="B1180" s="8" t="s">
        <v>1469</v>
      </c>
      <c r="C1180" s="9" t="s">
        <v>348</v>
      </c>
      <c r="D1180" s="10">
        <v>2158.1999999999998</v>
      </c>
      <c r="E1180" s="11">
        <v>44574</v>
      </c>
      <c r="F1180" s="10">
        <v>2158.1999999999998</v>
      </c>
      <c r="G1180" s="12">
        <f>Tabla1[[#This Row],[Importe]]-Tabla1[[#This Row],[Pagado]]</f>
        <v>0</v>
      </c>
      <c r="H1180" s="9" t="s">
        <v>10</v>
      </c>
    </row>
    <row r="1181" spans="1:8" x14ac:dyDescent="0.25">
      <c r="A1181" s="7">
        <v>44574</v>
      </c>
      <c r="B1181" s="8" t="s">
        <v>1470</v>
      </c>
      <c r="C1181" s="9" t="s">
        <v>120</v>
      </c>
      <c r="D1181" s="10">
        <v>179.8</v>
      </c>
      <c r="E1181" s="11">
        <v>44574</v>
      </c>
      <c r="F1181" s="10">
        <v>179.8</v>
      </c>
      <c r="G1181" s="12">
        <f>Tabla1[[#This Row],[Importe]]-Tabla1[[#This Row],[Pagado]]</f>
        <v>0</v>
      </c>
      <c r="H1181" s="9" t="s">
        <v>10</v>
      </c>
    </row>
    <row r="1182" spans="1:8" x14ac:dyDescent="0.25">
      <c r="A1182" s="7">
        <v>44574</v>
      </c>
      <c r="B1182" s="8" t="s">
        <v>1471</v>
      </c>
      <c r="C1182" s="9" t="s">
        <v>1472</v>
      </c>
      <c r="D1182" s="10">
        <v>0</v>
      </c>
      <c r="E1182" s="13" t="s">
        <v>189</v>
      </c>
      <c r="F1182" s="10">
        <v>0</v>
      </c>
      <c r="G1182" s="12">
        <f>Tabla1[[#This Row],[Importe]]-Tabla1[[#This Row],[Pagado]]</f>
        <v>0</v>
      </c>
      <c r="H1182" s="9" t="s">
        <v>189</v>
      </c>
    </row>
    <row r="1183" spans="1:8" x14ac:dyDescent="0.25">
      <c r="A1183" s="7">
        <v>44574</v>
      </c>
      <c r="B1183" s="8" t="s">
        <v>1473</v>
      </c>
      <c r="C1183" s="9" t="s">
        <v>431</v>
      </c>
      <c r="D1183" s="10">
        <v>492.2</v>
      </c>
      <c r="E1183" s="11">
        <v>44575</v>
      </c>
      <c r="F1183" s="10">
        <v>492.2</v>
      </c>
      <c r="G1183" s="12">
        <f>Tabla1[[#This Row],[Importe]]-Tabla1[[#This Row],[Pagado]]</f>
        <v>0</v>
      </c>
      <c r="H1183" s="9" t="s">
        <v>10</v>
      </c>
    </row>
    <row r="1184" spans="1:8" x14ac:dyDescent="0.25">
      <c r="A1184" s="7">
        <v>44574</v>
      </c>
      <c r="B1184" s="8" t="s">
        <v>1474</v>
      </c>
      <c r="C1184" s="9" t="s">
        <v>179</v>
      </c>
      <c r="D1184" s="10">
        <v>1198</v>
      </c>
      <c r="E1184" s="11">
        <v>44574</v>
      </c>
      <c r="F1184" s="10">
        <v>1198</v>
      </c>
      <c r="G1184" s="12">
        <f>Tabla1[[#This Row],[Importe]]-Tabla1[[#This Row],[Pagado]]</f>
        <v>0</v>
      </c>
      <c r="H1184" s="9" t="s">
        <v>10</v>
      </c>
    </row>
    <row r="1185" spans="1:8" x14ac:dyDescent="0.25">
      <c r="A1185" s="7">
        <v>44574</v>
      </c>
      <c r="B1185" s="8" t="s">
        <v>1475</v>
      </c>
      <c r="C1185" s="9" t="s">
        <v>135</v>
      </c>
      <c r="D1185" s="10">
        <v>825.6</v>
      </c>
      <c r="E1185" s="11">
        <v>44574</v>
      </c>
      <c r="F1185" s="10">
        <v>825.6</v>
      </c>
      <c r="G1185" s="12">
        <f>Tabla1[[#This Row],[Importe]]-Tabla1[[#This Row],[Pagado]]</f>
        <v>0</v>
      </c>
      <c r="H1185" s="9" t="s">
        <v>10</v>
      </c>
    </row>
    <row r="1186" spans="1:8" x14ac:dyDescent="0.25">
      <c r="A1186" s="7">
        <v>44574</v>
      </c>
      <c r="B1186" s="8" t="s">
        <v>1476</v>
      </c>
      <c r="C1186" s="9" t="s">
        <v>146</v>
      </c>
      <c r="D1186" s="10">
        <v>1706.1</v>
      </c>
      <c r="E1186" s="11">
        <v>44574</v>
      </c>
      <c r="F1186" s="10">
        <v>1706.1</v>
      </c>
      <c r="G1186" s="12">
        <f>Tabla1[[#This Row],[Importe]]-Tabla1[[#This Row],[Pagado]]</f>
        <v>0</v>
      </c>
      <c r="H1186" s="9" t="s">
        <v>10</v>
      </c>
    </row>
    <row r="1187" spans="1:8" x14ac:dyDescent="0.25">
      <c r="A1187" s="7">
        <v>44574</v>
      </c>
      <c r="B1187" s="8" t="s">
        <v>1477</v>
      </c>
      <c r="C1187" s="9" t="s">
        <v>280</v>
      </c>
      <c r="D1187" s="10">
        <v>441.6</v>
      </c>
      <c r="E1187" s="11">
        <v>44575</v>
      </c>
      <c r="F1187" s="10">
        <v>441.6</v>
      </c>
      <c r="G1187" s="12">
        <f>Tabla1[[#This Row],[Importe]]-Tabla1[[#This Row],[Pagado]]</f>
        <v>0</v>
      </c>
      <c r="H1187" s="9" t="s">
        <v>10</v>
      </c>
    </row>
    <row r="1188" spans="1:8" x14ac:dyDescent="0.25">
      <c r="A1188" s="7">
        <v>44574</v>
      </c>
      <c r="B1188" s="8" t="s">
        <v>1478</v>
      </c>
      <c r="C1188" s="9" t="s">
        <v>520</v>
      </c>
      <c r="D1188" s="10">
        <v>2125.1999999999998</v>
      </c>
      <c r="E1188" s="11">
        <v>44574</v>
      </c>
      <c r="F1188" s="10">
        <v>2125.1999999999998</v>
      </c>
      <c r="G1188" s="12">
        <f>Tabla1[[#This Row],[Importe]]-Tabla1[[#This Row],[Pagado]]</f>
        <v>0</v>
      </c>
      <c r="H1188" s="9" t="s">
        <v>10</v>
      </c>
    </row>
    <row r="1189" spans="1:8" x14ac:dyDescent="0.25">
      <c r="A1189" s="7">
        <v>44574</v>
      </c>
      <c r="B1189" s="8" t="s">
        <v>1479</v>
      </c>
      <c r="C1189" s="9" t="s">
        <v>282</v>
      </c>
      <c r="D1189" s="10">
        <v>2157.4</v>
      </c>
      <c r="E1189" s="11">
        <v>44575</v>
      </c>
      <c r="F1189" s="10">
        <v>2157.4</v>
      </c>
      <c r="G1189" s="12">
        <f>Tabla1[[#This Row],[Importe]]-Tabla1[[#This Row],[Pagado]]</f>
        <v>0</v>
      </c>
      <c r="H1189" s="9" t="s">
        <v>10</v>
      </c>
    </row>
    <row r="1190" spans="1:8" x14ac:dyDescent="0.25">
      <c r="A1190" s="7">
        <v>44574</v>
      </c>
      <c r="B1190" s="8" t="s">
        <v>1480</v>
      </c>
      <c r="C1190" s="9" t="s">
        <v>1481</v>
      </c>
      <c r="D1190" s="10">
        <v>312.8</v>
      </c>
      <c r="E1190" s="11">
        <v>44575</v>
      </c>
      <c r="F1190" s="10">
        <v>312.8</v>
      </c>
      <c r="G1190" s="12">
        <f>Tabla1[[#This Row],[Importe]]-Tabla1[[#This Row],[Pagado]]</f>
        <v>0</v>
      </c>
      <c r="H1190" s="9" t="s">
        <v>10</v>
      </c>
    </row>
    <row r="1191" spans="1:8" x14ac:dyDescent="0.25">
      <c r="A1191" s="7">
        <v>44574</v>
      </c>
      <c r="B1191" s="8" t="s">
        <v>1482</v>
      </c>
      <c r="C1191" s="9" t="s">
        <v>75</v>
      </c>
      <c r="D1191" s="10">
        <v>3371.8</v>
      </c>
      <c r="E1191" s="11">
        <v>44575</v>
      </c>
      <c r="F1191" s="10">
        <v>3371.8</v>
      </c>
      <c r="G1191" s="12">
        <f>Tabla1[[#This Row],[Importe]]-Tabla1[[#This Row],[Pagado]]</f>
        <v>0</v>
      </c>
      <c r="H1191" s="9" t="s">
        <v>10</v>
      </c>
    </row>
    <row r="1192" spans="1:8" x14ac:dyDescent="0.25">
      <c r="A1192" s="7">
        <v>44574</v>
      </c>
      <c r="B1192" s="8" t="s">
        <v>1483</v>
      </c>
      <c r="C1192" s="9" t="s">
        <v>618</v>
      </c>
      <c r="D1192" s="10">
        <v>11916</v>
      </c>
      <c r="E1192" s="11">
        <v>44575</v>
      </c>
      <c r="F1192" s="10">
        <v>11916</v>
      </c>
      <c r="G1192" s="12">
        <f>Tabla1[[#This Row],[Importe]]-Tabla1[[#This Row],[Pagado]]</f>
        <v>0</v>
      </c>
      <c r="H1192" s="9" t="s">
        <v>10</v>
      </c>
    </row>
    <row r="1193" spans="1:8" x14ac:dyDescent="0.25">
      <c r="A1193" s="7">
        <v>44574</v>
      </c>
      <c r="B1193" s="8" t="s">
        <v>1484</v>
      </c>
      <c r="C1193" s="9" t="s">
        <v>694</v>
      </c>
      <c r="D1193" s="10">
        <v>0</v>
      </c>
      <c r="E1193" s="13" t="s">
        <v>189</v>
      </c>
      <c r="F1193" s="10">
        <v>0</v>
      </c>
      <c r="G1193" s="12">
        <f>Tabla1[[#This Row],[Importe]]-Tabla1[[#This Row],[Pagado]]</f>
        <v>0</v>
      </c>
      <c r="H1193" s="9" t="s">
        <v>189</v>
      </c>
    </row>
    <row r="1194" spans="1:8" x14ac:dyDescent="0.25">
      <c r="A1194" s="7">
        <v>44574</v>
      </c>
      <c r="B1194" s="8" t="s">
        <v>1485</v>
      </c>
      <c r="C1194" s="9" t="s">
        <v>312</v>
      </c>
      <c r="D1194" s="10">
        <v>4589</v>
      </c>
      <c r="E1194" s="11">
        <v>44574</v>
      </c>
      <c r="F1194" s="10">
        <v>4589</v>
      </c>
      <c r="G1194" s="12">
        <f>Tabla1[[#This Row],[Importe]]-Tabla1[[#This Row],[Pagado]]</f>
        <v>0</v>
      </c>
      <c r="H1194" s="9" t="s">
        <v>10</v>
      </c>
    </row>
    <row r="1195" spans="1:8" x14ac:dyDescent="0.25">
      <c r="A1195" s="7">
        <v>44574</v>
      </c>
      <c r="B1195" s="8" t="s">
        <v>1486</v>
      </c>
      <c r="C1195" s="9" t="s">
        <v>159</v>
      </c>
      <c r="D1195" s="10">
        <v>1673.1</v>
      </c>
      <c r="E1195" s="11">
        <v>44574</v>
      </c>
      <c r="F1195" s="10">
        <v>1673.1</v>
      </c>
      <c r="G1195" s="12">
        <f>Tabla1[[#This Row],[Importe]]-Tabla1[[#This Row],[Pagado]]</f>
        <v>0</v>
      </c>
      <c r="H1195" s="9" t="s">
        <v>10</v>
      </c>
    </row>
    <row r="1196" spans="1:8" x14ac:dyDescent="0.25">
      <c r="A1196" s="7">
        <v>44574</v>
      </c>
      <c r="B1196" s="8" t="s">
        <v>1487</v>
      </c>
      <c r="C1196" s="9" t="s">
        <v>284</v>
      </c>
      <c r="D1196" s="10">
        <v>4659.8</v>
      </c>
      <c r="E1196" s="11">
        <v>44575</v>
      </c>
      <c r="F1196" s="10">
        <v>4659.8</v>
      </c>
      <c r="G1196" s="12">
        <f>Tabla1[[#This Row],[Importe]]-Tabla1[[#This Row],[Pagado]]</f>
        <v>0</v>
      </c>
      <c r="H1196" s="9" t="s">
        <v>10</v>
      </c>
    </row>
    <row r="1197" spans="1:8" x14ac:dyDescent="0.25">
      <c r="A1197" s="7">
        <v>44574</v>
      </c>
      <c r="B1197" s="8" t="s">
        <v>1488</v>
      </c>
      <c r="C1197" s="9" t="s">
        <v>175</v>
      </c>
      <c r="D1197" s="10">
        <v>20922.400000000001</v>
      </c>
      <c r="E1197" s="11">
        <v>44575</v>
      </c>
      <c r="F1197" s="10">
        <v>20922.400000000001</v>
      </c>
      <c r="G1197" s="12">
        <f>Tabla1[[#This Row],[Importe]]-Tabla1[[#This Row],[Pagado]]</f>
        <v>0</v>
      </c>
      <c r="H1197" s="9" t="s">
        <v>10</v>
      </c>
    </row>
    <row r="1198" spans="1:8" x14ac:dyDescent="0.25">
      <c r="A1198" s="7">
        <v>44574</v>
      </c>
      <c r="B1198" s="8" t="s">
        <v>1489</v>
      </c>
      <c r="C1198" s="9" t="s">
        <v>1490</v>
      </c>
      <c r="D1198" s="10">
        <v>4825.6000000000004</v>
      </c>
      <c r="E1198" s="11">
        <v>44575</v>
      </c>
      <c r="F1198" s="10">
        <v>4825.6000000000004</v>
      </c>
      <c r="G1198" s="12">
        <f>Tabla1[[#This Row],[Importe]]-Tabla1[[#This Row],[Pagado]]</f>
        <v>0</v>
      </c>
      <c r="H1198" s="9" t="s">
        <v>10</v>
      </c>
    </row>
    <row r="1199" spans="1:8" x14ac:dyDescent="0.25">
      <c r="A1199" s="7">
        <v>44574</v>
      </c>
      <c r="B1199" s="8" t="s">
        <v>1491</v>
      </c>
      <c r="C1199" s="9" t="s">
        <v>1237</v>
      </c>
      <c r="D1199" s="10">
        <v>28710.400000000001</v>
      </c>
      <c r="E1199" s="11">
        <v>44574</v>
      </c>
      <c r="F1199" s="10">
        <v>28710.400000000001</v>
      </c>
      <c r="G1199" s="12">
        <f>Tabla1[[#This Row],[Importe]]-Tabla1[[#This Row],[Pagado]]</f>
        <v>0</v>
      </c>
      <c r="H1199" s="9" t="s">
        <v>10</v>
      </c>
    </row>
    <row r="1200" spans="1:8" x14ac:dyDescent="0.25">
      <c r="A1200" s="7">
        <v>44574</v>
      </c>
      <c r="B1200" s="8" t="s">
        <v>1492</v>
      </c>
      <c r="C1200" s="9" t="s">
        <v>647</v>
      </c>
      <c r="D1200" s="10">
        <v>1829.2</v>
      </c>
      <c r="E1200" s="11">
        <v>44574</v>
      </c>
      <c r="F1200" s="10">
        <v>1829.2</v>
      </c>
      <c r="G1200" s="12">
        <f>Tabla1[[#This Row],[Importe]]-Tabla1[[#This Row],[Pagado]]</f>
        <v>0</v>
      </c>
      <c r="H1200" s="9" t="s">
        <v>10</v>
      </c>
    </row>
    <row r="1201" spans="1:8" x14ac:dyDescent="0.25">
      <c r="A1201" s="7">
        <v>44574</v>
      </c>
      <c r="B1201" s="8" t="s">
        <v>1493</v>
      </c>
      <c r="C1201" s="9" t="s">
        <v>157</v>
      </c>
      <c r="D1201" s="10">
        <v>3246.7</v>
      </c>
      <c r="E1201" s="11">
        <v>44574</v>
      </c>
      <c r="F1201" s="10">
        <v>3246.7</v>
      </c>
      <c r="G1201" s="12">
        <f>Tabla1[[#This Row],[Importe]]-Tabla1[[#This Row],[Pagado]]</f>
        <v>0</v>
      </c>
      <c r="H1201" s="9" t="s">
        <v>10</v>
      </c>
    </row>
    <row r="1202" spans="1:8" x14ac:dyDescent="0.25">
      <c r="A1202" s="7">
        <v>44574</v>
      </c>
      <c r="B1202" s="8" t="s">
        <v>1494</v>
      </c>
      <c r="C1202" s="9" t="s">
        <v>319</v>
      </c>
      <c r="D1202" s="10">
        <v>5163.8</v>
      </c>
      <c r="E1202" s="11">
        <v>44574</v>
      </c>
      <c r="F1202" s="10">
        <v>5163.8</v>
      </c>
      <c r="G1202" s="12">
        <f>Tabla1[[#This Row],[Importe]]-Tabla1[[#This Row],[Pagado]]</f>
        <v>0</v>
      </c>
      <c r="H1202" s="9" t="s">
        <v>10</v>
      </c>
    </row>
    <row r="1203" spans="1:8" x14ac:dyDescent="0.25">
      <c r="A1203" s="7">
        <v>44574</v>
      </c>
      <c r="B1203" s="8" t="s">
        <v>1495</v>
      </c>
      <c r="C1203" s="9" t="s">
        <v>142</v>
      </c>
      <c r="D1203" s="10">
        <v>214.8</v>
      </c>
      <c r="E1203" s="11">
        <v>44589</v>
      </c>
      <c r="F1203" s="10">
        <v>214.8</v>
      </c>
      <c r="G1203" s="12">
        <f>Tabla1[[#This Row],[Importe]]-Tabla1[[#This Row],[Pagado]]</f>
        <v>0</v>
      </c>
      <c r="H1203" s="9" t="s">
        <v>10</v>
      </c>
    </row>
    <row r="1204" spans="1:8" x14ac:dyDescent="0.25">
      <c r="A1204" s="7">
        <v>44574</v>
      </c>
      <c r="B1204" s="8" t="s">
        <v>1496</v>
      </c>
      <c r="C1204" s="9" t="s">
        <v>426</v>
      </c>
      <c r="D1204" s="10">
        <v>1752</v>
      </c>
      <c r="E1204" s="11">
        <v>44575</v>
      </c>
      <c r="F1204" s="10">
        <v>1752</v>
      </c>
      <c r="G1204" s="12">
        <f>Tabla1[[#This Row],[Importe]]-Tabla1[[#This Row],[Pagado]]</f>
        <v>0</v>
      </c>
      <c r="H1204" s="9" t="s">
        <v>10</v>
      </c>
    </row>
    <row r="1205" spans="1:8" x14ac:dyDescent="0.25">
      <c r="A1205" s="7">
        <v>44574</v>
      </c>
      <c r="B1205" s="8" t="s">
        <v>1497</v>
      </c>
      <c r="C1205" s="9" t="s">
        <v>647</v>
      </c>
      <c r="D1205" s="10">
        <v>507.6</v>
      </c>
      <c r="E1205" s="11">
        <v>44574</v>
      </c>
      <c r="F1205" s="10">
        <v>507.6</v>
      </c>
      <c r="G1205" s="12">
        <f>Tabla1[[#This Row],[Importe]]-Tabla1[[#This Row],[Pagado]]</f>
        <v>0</v>
      </c>
      <c r="H1205" s="9" t="s">
        <v>10</v>
      </c>
    </row>
    <row r="1206" spans="1:8" x14ac:dyDescent="0.25">
      <c r="A1206" s="7">
        <v>44574</v>
      </c>
      <c r="B1206" s="8" t="s">
        <v>1498</v>
      </c>
      <c r="C1206" s="9" t="s">
        <v>230</v>
      </c>
      <c r="D1206" s="10">
        <v>2035.2</v>
      </c>
      <c r="E1206" s="11">
        <v>44574</v>
      </c>
      <c r="F1206" s="10">
        <v>2035.2</v>
      </c>
      <c r="G1206" s="12">
        <f>Tabla1[[#This Row],[Importe]]-Tabla1[[#This Row],[Pagado]]</f>
        <v>0</v>
      </c>
      <c r="H1206" s="9" t="s">
        <v>10</v>
      </c>
    </row>
    <row r="1207" spans="1:8" x14ac:dyDescent="0.25">
      <c r="A1207" s="7">
        <v>44574</v>
      </c>
      <c r="B1207" s="8" t="s">
        <v>1499</v>
      </c>
      <c r="C1207" s="9" t="s">
        <v>27</v>
      </c>
      <c r="D1207" s="10">
        <v>1097.5999999999999</v>
      </c>
      <c r="E1207" s="11">
        <v>44574</v>
      </c>
      <c r="F1207" s="10">
        <v>1097.5999999999999</v>
      </c>
      <c r="G1207" s="12">
        <f>Tabla1[[#This Row],[Importe]]-Tabla1[[#This Row],[Pagado]]</f>
        <v>0</v>
      </c>
      <c r="H1207" s="9" t="s">
        <v>10</v>
      </c>
    </row>
    <row r="1208" spans="1:8" x14ac:dyDescent="0.25">
      <c r="A1208" s="7">
        <v>44574</v>
      </c>
      <c r="B1208" s="8" t="s">
        <v>1500</v>
      </c>
      <c r="C1208" s="9" t="s">
        <v>518</v>
      </c>
      <c r="D1208" s="10">
        <v>1686.3</v>
      </c>
      <c r="E1208" s="11">
        <v>44574</v>
      </c>
      <c r="F1208" s="10">
        <v>1686.3</v>
      </c>
      <c r="G1208" s="12">
        <f>Tabla1[[#This Row],[Importe]]-Tabla1[[#This Row],[Pagado]]</f>
        <v>0</v>
      </c>
      <c r="H1208" s="9" t="s">
        <v>10</v>
      </c>
    </row>
    <row r="1209" spans="1:8" x14ac:dyDescent="0.25">
      <c r="A1209" s="7">
        <v>44574</v>
      </c>
      <c r="B1209" s="8" t="s">
        <v>1501</v>
      </c>
      <c r="C1209" s="9" t="s">
        <v>1502</v>
      </c>
      <c r="D1209" s="10">
        <v>0</v>
      </c>
      <c r="E1209" s="13" t="s">
        <v>189</v>
      </c>
      <c r="F1209" s="10">
        <v>0</v>
      </c>
      <c r="G1209" s="12">
        <f>Tabla1[[#This Row],[Importe]]-Tabla1[[#This Row],[Pagado]]</f>
        <v>0</v>
      </c>
      <c r="H1209" s="9" t="s">
        <v>189</v>
      </c>
    </row>
    <row r="1210" spans="1:8" x14ac:dyDescent="0.25">
      <c r="A1210" s="7">
        <v>44574</v>
      </c>
      <c r="B1210" s="8" t="s">
        <v>1503</v>
      </c>
      <c r="C1210" s="9" t="s">
        <v>373</v>
      </c>
      <c r="D1210" s="10">
        <v>3016</v>
      </c>
      <c r="E1210" s="11">
        <v>44574</v>
      </c>
      <c r="F1210" s="10">
        <v>3016</v>
      </c>
      <c r="G1210" s="12">
        <f>Tabla1[[#This Row],[Importe]]-Tabla1[[#This Row],[Pagado]]</f>
        <v>0</v>
      </c>
      <c r="H1210" s="9" t="s">
        <v>10</v>
      </c>
    </row>
    <row r="1211" spans="1:8" x14ac:dyDescent="0.25">
      <c r="A1211" s="7">
        <v>44574</v>
      </c>
      <c r="B1211" s="8" t="s">
        <v>1504</v>
      </c>
      <c r="C1211" s="9" t="s">
        <v>1505</v>
      </c>
      <c r="D1211" s="10">
        <v>1996.8</v>
      </c>
      <c r="E1211" s="11">
        <v>44574</v>
      </c>
      <c r="F1211" s="10">
        <v>1996.8</v>
      </c>
      <c r="G1211" s="12">
        <f>Tabla1[[#This Row],[Importe]]-Tabla1[[#This Row],[Pagado]]</f>
        <v>0</v>
      </c>
      <c r="H1211" s="9" t="s">
        <v>10</v>
      </c>
    </row>
    <row r="1212" spans="1:8" x14ac:dyDescent="0.25">
      <c r="A1212" s="7">
        <v>44574</v>
      </c>
      <c r="B1212" s="8" t="s">
        <v>1506</v>
      </c>
      <c r="C1212" s="9" t="s">
        <v>49</v>
      </c>
      <c r="D1212" s="10">
        <v>1050.5999999999999</v>
      </c>
      <c r="E1212" s="11">
        <v>44574</v>
      </c>
      <c r="F1212" s="10">
        <v>1050.5999999999999</v>
      </c>
      <c r="G1212" s="12">
        <f>Tabla1[[#This Row],[Importe]]-Tabla1[[#This Row],[Pagado]]</f>
        <v>0</v>
      </c>
      <c r="H1212" s="9" t="s">
        <v>10</v>
      </c>
    </row>
    <row r="1213" spans="1:8" x14ac:dyDescent="0.25">
      <c r="A1213" s="7">
        <v>44574</v>
      </c>
      <c r="B1213" s="8" t="s">
        <v>1507</v>
      </c>
      <c r="C1213" s="9" t="s">
        <v>24</v>
      </c>
      <c r="D1213" s="10">
        <v>2871</v>
      </c>
      <c r="E1213" s="11">
        <v>44574</v>
      </c>
      <c r="F1213" s="10">
        <v>2871</v>
      </c>
      <c r="G1213" s="12">
        <f>Tabla1[[#This Row],[Importe]]-Tabla1[[#This Row],[Pagado]]</f>
        <v>0</v>
      </c>
      <c r="H1213" s="9" t="s">
        <v>10</v>
      </c>
    </row>
    <row r="1214" spans="1:8" x14ac:dyDescent="0.25">
      <c r="A1214" s="7">
        <v>44574</v>
      </c>
      <c r="B1214" s="8" t="s">
        <v>1508</v>
      </c>
      <c r="C1214" s="9" t="s">
        <v>202</v>
      </c>
      <c r="D1214" s="10">
        <v>3227.4</v>
      </c>
      <c r="E1214" s="11">
        <v>44574</v>
      </c>
      <c r="F1214" s="10">
        <v>3227.4</v>
      </c>
      <c r="G1214" s="12">
        <f>Tabla1[[#This Row],[Importe]]-Tabla1[[#This Row],[Pagado]]</f>
        <v>0</v>
      </c>
      <c r="H1214" s="9" t="s">
        <v>10</v>
      </c>
    </row>
    <row r="1215" spans="1:8" x14ac:dyDescent="0.25">
      <c r="A1215" s="7">
        <v>44574</v>
      </c>
      <c r="B1215" s="8" t="s">
        <v>1509</v>
      </c>
      <c r="C1215" s="9" t="s">
        <v>45</v>
      </c>
      <c r="D1215" s="10">
        <v>13310.3</v>
      </c>
      <c r="E1215" s="11">
        <v>44574</v>
      </c>
      <c r="F1215" s="10">
        <v>13310.3</v>
      </c>
      <c r="G1215" s="12">
        <f>Tabla1[[#This Row],[Importe]]-Tabla1[[#This Row],[Pagado]]</f>
        <v>0</v>
      </c>
      <c r="H1215" s="9" t="s">
        <v>10</v>
      </c>
    </row>
    <row r="1216" spans="1:8" x14ac:dyDescent="0.25">
      <c r="A1216" s="7">
        <v>44574</v>
      </c>
      <c r="B1216" s="8" t="s">
        <v>1510</v>
      </c>
      <c r="C1216" s="9" t="s">
        <v>226</v>
      </c>
      <c r="D1216" s="10">
        <v>10155.1</v>
      </c>
      <c r="E1216" s="11">
        <v>44574</v>
      </c>
      <c r="F1216" s="10">
        <v>10155.1</v>
      </c>
      <c r="G1216" s="12">
        <f>Tabla1[[#This Row],[Importe]]-Tabla1[[#This Row],[Pagado]]</f>
        <v>0</v>
      </c>
      <c r="H1216" s="9" t="s">
        <v>10</v>
      </c>
    </row>
    <row r="1217" spans="1:8" x14ac:dyDescent="0.25">
      <c r="A1217" s="7">
        <v>44574</v>
      </c>
      <c r="B1217" s="8" t="s">
        <v>1511</v>
      </c>
      <c r="C1217" s="9" t="s">
        <v>419</v>
      </c>
      <c r="D1217" s="10">
        <v>6094.4</v>
      </c>
      <c r="E1217" s="11">
        <v>44574</v>
      </c>
      <c r="F1217" s="10">
        <v>6094.4</v>
      </c>
      <c r="G1217" s="12">
        <f>Tabla1[[#This Row],[Importe]]-Tabla1[[#This Row],[Pagado]]</f>
        <v>0</v>
      </c>
      <c r="H1217" s="9" t="s">
        <v>10</v>
      </c>
    </row>
    <row r="1218" spans="1:8" x14ac:dyDescent="0.25">
      <c r="A1218" s="7">
        <v>44574</v>
      </c>
      <c r="B1218" s="8" t="s">
        <v>1512</v>
      </c>
      <c r="C1218" s="9" t="s">
        <v>222</v>
      </c>
      <c r="D1218" s="10">
        <v>8670.6</v>
      </c>
      <c r="E1218" s="11">
        <v>44574</v>
      </c>
      <c r="F1218" s="10">
        <v>8670.6</v>
      </c>
      <c r="G1218" s="12">
        <f>Tabla1[[#This Row],[Importe]]-Tabla1[[#This Row],[Pagado]]</f>
        <v>0</v>
      </c>
      <c r="H1218" s="9" t="s">
        <v>10</v>
      </c>
    </row>
    <row r="1219" spans="1:8" x14ac:dyDescent="0.25">
      <c r="A1219" s="7">
        <v>44574</v>
      </c>
      <c r="B1219" s="8" t="s">
        <v>1513</v>
      </c>
      <c r="C1219" s="9" t="s">
        <v>222</v>
      </c>
      <c r="D1219" s="10">
        <v>375</v>
      </c>
      <c r="E1219" s="11">
        <v>44574</v>
      </c>
      <c r="F1219" s="10">
        <v>375</v>
      </c>
      <c r="G1219" s="12">
        <f>Tabla1[[#This Row],[Importe]]-Tabla1[[#This Row],[Pagado]]</f>
        <v>0</v>
      </c>
      <c r="H1219" s="9" t="s">
        <v>10</v>
      </c>
    </row>
    <row r="1220" spans="1:8" x14ac:dyDescent="0.25">
      <c r="A1220" s="7">
        <v>44574</v>
      </c>
      <c r="B1220" s="8" t="s">
        <v>1514</v>
      </c>
      <c r="C1220" s="9" t="s">
        <v>703</v>
      </c>
      <c r="D1220" s="10">
        <v>6007.6</v>
      </c>
      <c r="E1220" s="11">
        <v>44574</v>
      </c>
      <c r="F1220" s="10">
        <v>6007.6</v>
      </c>
      <c r="G1220" s="12">
        <f>Tabla1[[#This Row],[Importe]]-Tabla1[[#This Row],[Pagado]]</f>
        <v>0</v>
      </c>
      <c r="H1220" s="9" t="s">
        <v>10</v>
      </c>
    </row>
    <row r="1221" spans="1:8" x14ac:dyDescent="0.25">
      <c r="A1221" s="7">
        <v>44574</v>
      </c>
      <c r="B1221" s="8" t="s">
        <v>1515</v>
      </c>
      <c r="C1221" s="9" t="s">
        <v>878</v>
      </c>
      <c r="D1221" s="10">
        <v>3758.2</v>
      </c>
      <c r="E1221" s="11">
        <v>44574</v>
      </c>
      <c r="F1221" s="10">
        <v>3758.2</v>
      </c>
      <c r="G1221" s="12">
        <f>Tabla1[[#This Row],[Importe]]-Tabla1[[#This Row],[Pagado]]</f>
        <v>0</v>
      </c>
      <c r="H1221" s="9" t="s">
        <v>10</v>
      </c>
    </row>
    <row r="1222" spans="1:8" x14ac:dyDescent="0.25">
      <c r="A1222" s="7">
        <v>44574</v>
      </c>
      <c r="B1222" s="8" t="s">
        <v>1516</v>
      </c>
      <c r="C1222" s="9" t="s">
        <v>698</v>
      </c>
      <c r="D1222" s="10">
        <v>7350.3</v>
      </c>
      <c r="E1222" s="11">
        <v>44574</v>
      </c>
      <c r="F1222" s="10">
        <v>7350.3</v>
      </c>
      <c r="G1222" s="12">
        <f>Tabla1[[#This Row],[Importe]]-Tabla1[[#This Row],[Pagado]]</f>
        <v>0</v>
      </c>
      <c r="H1222" s="9" t="s">
        <v>10</v>
      </c>
    </row>
    <row r="1223" spans="1:8" x14ac:dyDescent="0.25">
      <c r="A1223" s="7">
        <v>44574</v>
      </c>
      <c r="B1223" s="8" t="s">
        <v>1517</v>
      </c>
      <c r="C1223" s="9" t="s">
        <v>228</v>
      </c>
      <c r="D1223" s="10">
        <v>6592.4</v>
      </c>
      <c r="E1223" s="11">
        <v>44574</v>
      </c>
      <c r="F1223" s="10">
        <v>6592.4</v>
      </c>
      <c r="G1223" s="12">
        <f>Tabla1[[#This Row],[Importe]]-Tabla1[[#This Row],[Pagado]]</f>
        <v>0</v>
      </c>
      <c r="H1223" s="9" t="s">
        <v>10</v>
      </c>
    </row>
    <row r="1224" spans="1:8" x14ac:dyDescent="0.25">
      <c r="A1224" s="7">
        <v>44574</v>
      </c>
      <c r="B1224" s="8" t="s">
        <v>1518</v>
      </c>
      <c r="C1224" s="9" t="s">
        <v>715</v>
      </c>
      <c r="D1224" s="10">
        <v>8297.4</v>
      </c>
      <c r="E1224" s="11">
        <v>44574</v>
      </c>
      <c r="F1224" s="10">
        <v>8297.4</v>
      </c>
      <c r="G1224" s="12">
        <f>Tabla1[[#This Row],[Importe]]-Tabla1[[#This Row],[Pagado]]</f>
        <v>0</v>
      </c>
      <c r="H1224" s="9" t="s">
        <v>10</v>
      </c>
    </row>
    <row r="1225" spans="1:8" x14ac:dyDescent="0.25">
      <c r="A1225" s="7">
        <v>44574</v>
      </c>
      <c r="B1225" s="8" t="s">
        <v>1519</v>
      </c>
      <c r="C1225" s="9" t="s">
        <v>237</v>
      </c>
      <c r="D1225" s="10">
        <v>2942.2</v>
      </c>
      <c r="E1225" s="11">
        <v>44574</v>
      </c>
      <c r="F1225" s="10">
        <v>2942.2</v>
      </c>
      <c r="G1225" s="12">
        <f>Tabla1[[#This Row],[Importe]]-Tabla1[[#This Row],[Pagado]]</f>
        <v>0</v>
      </c>
      <c r="H1225" s="9" t="s">
        <v>10</v>
      </c>
    </row>
    <row r="1226" spans="1:8" x14ac:dyDescent="0.25">
      <c r="A1226" s="7">
        <v>44574</v>
      </c>
      <c r="B1226" s="8" t="s">
        <v>1520</v>
      </c>
      <c r="C1226" s="9" t="s">
        <v>228</v>
      </c>
      <c r="D1226" s="10">
        <v>358.4</v>
      </c>
      <c r="E1226" s="11">
        <v>44574</v>
      </c>
      <c r="F1226" s="10">
        <v>358.4</v>
      </c>
      <c r="G1226" s="12">
        <f>Tabla1[[#This Row],[Importe]]-Tabla1[[#This Row],[Pagado]]</f>
        <v>0</v>
      </c>
      <c r="H1226" s="9" t="s">
        <v>10</v>
      </c>
    </row>
    <row r="1227" spans="1:8" x14ac:dyDescent="0.25">
      <c r="A1227" s="7">
        <v>44574</v>
      </c>
      <c r="B1227" s="8" t="s">
        <v>1521</v>
      </c>
      <c r="C1227" s="9" t="s">
        <v>12</v>
      </c>
      <c r="D1227" s="10">
        <v>900</v>
      </c>
      <c r="E1227" s="11">
        <v>44575</v>
      </c>
      <c r="F1227" s="10">
        <v>900</v>
      </c>
      <c r="G1227" s="12">
        <f>Tabla1[[#This Row],[Importe]]-Tabla1[[#This Row],[Pagado]]</f>
        <v>0</v>
      </c>
      <c r="H1227" s="9" t="s">
        <v>10</v>
      </c>
    </row>
    <row r="1228" spans="1:8" x14ac:dyDescent="0.25">
      <c r="A1228" s="7">
        <v>44574</v>
      </c>
      <c r="B1228" s="8" t="s">
        <v>1522</v>
      </c>
      <c r="C1228" s="9" t="s">
        <v>562</v>
      </c>
      <c r="D1228" s="10">
        <v>3075.6</v>
      </c>
      <c r="E1228" s="11">
        <v>44574</v>
      </c>
      <c r="F1228" s="10">
        <v>3075.6</v>
      </c>
      <c r="G1228" s="12">
        <f>Tabla1[[#This Row],[Importe]]-Tabla1[[#This Row],[Pagado]]</f>
        <v>0</v>
      </c>
      <c r="H1228" s="9" t="s">
        <v>10</v>
      </c>
    </row>
    <row r="1229" spans="1:8" x14ac:dyDescent="0.25">
      <c r="A1229" s="7">
        <v>44574</v>
      </c>
      <c r="B1229" s="8" t="s">
        <v>1523</v>
      </c>
      <c r="C1229" s="9" t="s">
        <v>414</v>
      </c>
      <c r="D1229" s="10">
        <v>14126.6</v>
      </c>
      <c r="E1229" s="11">
        <v>44574</v>
      </c>
      <c r="F1229" s="10">
        <v>14126.6</v>
      </c>
      <c r="G1229" s="12">
        <f>Tabla1[[#This Row],[Importe]]-Tabla1[[#This Row],[Pagado]]</f>
        <v>0</v>
      </c>
      <c r="H1229" s="9" t="s">
        <v>10</v>
      </c>
    </row>
    <row r="1230" spans="1:8" x14ac:dyDescent="0.25">
      <c r="A1230" s="7">
        <v>44574</v>
      </c>
      <c r="B1230" s="8" t="s">
        <v>1524</v>
      </c>
      <c r="C1230" s="9" t="s">
        <v>191</v>
      </c>
      <c r="D1230" s="10">
        <v>1584.4</v>
      </c>
      <c r="E1230" s="11">
        <v>44574</v>
      </c>
      <c r="F1230" s="10">
        <v>1584.4</v>
      </c>
      <c r="G1230" s="12">
        <f>Tabla1[[#This Row],[Importe]]-Tabla1[[#This Row],[Pagado]]</f>
        <v>0</v>
      </c>
      <c r="H1230" s="9" t="s">
        <v>10</v>
      </c>
    </row>
    <row r="1231" spans="1:8" x14ac:dyDescent="0.25">
      <c r="A1231" s="7">
        <v>44574</v>
      </c>
      <c r="B1231" s="8" t="s">
        <v>1525</v>
      </c>
      <c r="C1231" s="9" t="s">
        <v>562</v>
      </c>
      <c r="D1231" s="10">
        <v>616</v>
      </c>
      <c r="E1231" s="11">
        <v>44574</v>
      </c>
      <c r="F1231" s="10">
        <v>616</v>
      </c>
      <c r="G1231" s="12">
        <f>Tabla1[[#This Row],[Importe]]-Tabla1[[#This Row],[Pagado]]</f>
        <v>0</v>
      </c>
      <c r="H1231" s="9" t="s">
        <v>10</v>
      </c>
    </row>
    <row r="1232" spans="1:8" x14ac:dyDescent="0.25">
      <c r="A1232" s="7">
        <v>44574</v>
      </c>
      <c r="B1232" s="8" t="s">
        <v>1526</v>
      </c>
      <c r="C1232" s="9" t="s">
        <v>29</v>
      </c>
      <c r="D1232" s="10">
        <v>2203.4</v>
      </c>
      <c r="E1232" s="11">
        <v>44574</v>
      </c>
      <c r="F1232" s="10">
        <v>2203.4</v>
      </c>
      <c r="G1232" s="12">
        <f>Tabla1[[#This Row],[Importe]]-Tabla1[[#This Row],[Pagado]]</f>
        <v>0</v>
      </c>
      <c r="H1232" s="9" t="s">
        <v>10</v>
      </c>
    </row>
    <row r="1233" spans="1:8" x14ac:dyDescent="0.25">
      <c r="A1233" s="7">
        <v>44574</v>
      </c>
      <c r="B1233" s="8" t="s">
        <v>1527</v>
      </c>
      <c r="C1233" s="9" t="s">
        <v>368</v>
      </c>
      <c r="D1233" s="10">
        <v>2129.4</v>
      </c>
      <c r="E1233" s="11">
        <v>44574</v>
      </c>
      <c r="F1233" s="10">
        <v>2129.4</v>
      </c>
      <c r="G1233" s="12">
        <f>Tabla1[[#This Row],[Importe]]-Tabla1[[#This Row],[Pagado]]</f>
        <v>0</v>
      </c>
      <c r="H1233" s="9" t="s">
        <v>10</v>
      </c>
    </row>
    <row r="1234" spans="1:8" x14ac:dyDescent="0.25">
      <c r="A1234" s="7">
        <v>44574</v>
      </c>
      <c r="B1234" s="8" t="s">
        <v>1528</v>
      </c>
      <c r="C1234" s="9" t="s">
        <v>151</v>
      </c>
      <c r="D1234" s="10">
        <v>10304.25</v>
      </c>
      <c r="E1234" s="11">
        <v>44574</v>
      </c>
      <c r="F1234" s="10">
        <v>10304.25</v>
      </c>
      <c r="G1234" s="12">
        <f>Tabla1[[#This Row],[Importe]]-Tabla1[[#This Row],[Pagado]]</f>
        <v>0</v>
      </c>
      <c r="H1234" s="9" t="s">
        <v>10</v>
      </c>
    </row>
    <row r="1235" spans="1:8" x14ac:dyDescent="0.25">
      <c r="A1235" s="7">
        <v>44574</v>
      </c>
      <c r="B1235" s="8" t="s">
        <v>1529</v>
      </c>
      <c r="C1235" s="9" t="s">
        <v>244</v>
      </c>
      <c r="D1235" s="10">
        <v>887.4</v>
      </c>
      <c r="E1235" s="11">
        <v>44574</v>
      </c>
      <c r="F1235" s="10">
        <v>887.4</v>
      </c>
      <c r="G1235" s="12">
        <f>Tabla1[[#This Row],[Importe]]-Tabla1[[#This Row],[Pagado]]</f>
        <v>0</v>
      </c>
      <c r="H1235" s="9" t="s">
        <v>10</v>
      </c>
    </row>
    <row r="1236" spans="1:8" x14ac:dyDescent="0.25">
      <c r="A1236" s="7">
        <v>44574</v>
      </c>
      <c r="B1236" s="8" t="s">
        <v>1530</v>
      </c>
      <c r="C1236" s="9" t="s">
        <v>67</v>
      </c>
      <c r="D1236" s="10">
        <v>897</v>
      </c>
      <c r="E1236" s="11">
        <v>44574</v>
      </c>
      <c r="F1236" s="10">
        <v>897</v>
      </c>
      <c r="G1236" s="12">
        <f>Tabla1[[#This Row],[Importe]]-Tabla1[[#This Row],[Pagado]]</f>
        <v>0</v>
      </c>
      <c r="H1236" s="9" t="s">
        <v>10</v>
      </c>
    </row>
    <row r="1237" spans="1:8" x14ac:dyDescent="0.25">
      <c r="A1237" s="7">
        <v>44574</v>
      </c>
      <c r="B1237" s="8" t="s">
        <v>1531</v>
      </c>
      <c r="C1237" s="9" t="s">
        <v>144</v>
      </c>
      <c r="D1237" s="10">
        <v>4558.3999999999996</v>
      </c>
      <c r="E1237" s="11">
        <v>44574</v>
      </c>
      <c r="F1237" s="10">
        <v>4558.3999999999996</v>
      </c>
      <c r="G1237" s="12">
        <f>Tabla1[[#This Row],[Importe]]-Tabla1[[#This Row],[Pagado]]</f>
        <v>0</v>
      </c>
      <c r="H1237" s="9" t="s">
        <v>10</v>
      </c>
    </row>
    <row r="1238" spans="1:8" x14ac:dyDescent="0.25">
      <c r="A1238" s="7">
        <v>44574</v>
      </c>
      <c r="B1238" s="8" t="s">
        <v>1532</v>
      </c>
      <c r="C1238" s="9" t="s">
        <v>107</v>
      </c>
      <c r="D1238" s="10">
        <v>8213.6</v>
      </c>
      <c r="E1238" s="11">
        <v>44574</v>
      </c>
      <c r="F1238" s="10">
        <v>8213.6</v>
      </c>
      <c r="G1238" s="12">
        <f>Tabla1[[#This Row],[Importe]]-Tabla1[[#This Row],[Pagado]]</f>
        <v>0</v>
      </c>
      <c r="H1238" s="9" t="s">
        <v>10</v>
      </c>
    </row>
    <row r="1239" spans="1:8" x14ac:dyDescent="0.25">
      <c r="A1239" s="7">
        <v>44574</v>
      </c>
      <c r="B1239" s="8" t="s">
        <v>1533</v>
      </c>
      <c r="C1239" s="9" t="s">
        <v>214</v>
      </c>
      <c r="D1239" s="10">
        <v>15976.6</v>
      </c>
      <c r="E1239" s="11">
        <v>44574</v>
      </c>
      <c r="F1239" s="10">
        <v>15976.6</v>
      </c>
      <c r="G1239" s="12">
        <f>Tabla1[[#This Row],[Importe]]-Tabla1[[#This Row],[Pagado]]</f>
        <v>0</v>
      </c>
      <c r="H1239" s="9" t="s">
        <v>10</v>
      </c>
    </row>
    <row r="1240" spans="1:8" x14ac:dyDescent="0.25">
      <c r="A1240" s="7">
        <v>44574</v>
      </c>
      <c r="B1240" s="8" t="s">
        <v>1534</v>
      </c>
      <c r="C1240" s="9" t="s">
        <v>275</v>
      </c>
      <c r="D1240" s="10">
        <v>94632</v>
      </c>
      <c r="E1240" s="11">
        <v>44583</v>
      </c>
      <c r="F1240" s="10">
        <v>94632</v>
      </c>
      <c r="G1240" s="12">
        <f>Tabla1[[#This Row],[Importe]]-Tabla1[[#This Row],[Pagado]]</f>
        <v>0</v>
      </c>
      <c r="H1240" s="9" t="s">
        <v>10</v>
      </c>
    </row>
    <row r="1241" spans="1:8" x14ac:dyDescent="0.25">
      <c r="A1241" s="7">
        <v>44574</v>
      </c>
      <c r="B1241" s="8" t="s">
        <v>1535</v>
      </c>
      <c r="C1241" s="9" t="s">
        <v>664</v>
      </c>
      <c r="D1241" s="10">
        <v>13971.2</v>
      </c>
      <c r="E1241" s="11">
        <v>44574</v>
      </c>
      <c r="F1241" s="10">
        <v>13971.2</v>
      </c>
      <c r="G1241" s="12">
        <f>Tabla1[[#This Row],[Importe]]-Tabla1[[#This Row],[Pagado]]</f>
        <v>0</v>
      </c>
      <c r="H1241" s="9" t="s">
        <v>10</v>
      </c>
    </row>
    <row r="1242" spans="1:8" x14ac:dyDescent="0.25">
      <c r="A1242" s="7">
        <v>44574</v>
      </c>
      <c r="B1242" s="8" t="s">
        <v>1536</v>
      </c>
      <c r="C1242" s="9" t="s">
        <v>1537</v>
      </c>
      <c r="D1242" s="10">
        <v>1447.8</v>
      </c>
      <c r="E1242" s="11">
        <v>44574</v>
      </c>
      <c r="F1242" s="10">
        <v>1447.8</v>
      </c>
      <c r="G1242" s="12">
        <f>Tabla1[[#This Row],[Importe]]-Tabla1[[#This Row],[Pagado]]</f>
        <v>0</v>
      </c>
      <c r="H1242" s="9" t="s">
        <v>10</v>
      </c>
    </row>
    <row r="1243" spans="1:8" x14ac:dyDescent="0.25">
      <c r="A1243" s="7">
        <v>44574</v>
      </c>
      <c r="B1243" s="8" t="s">
        <v>1538</v>
      </c>
      <c r="C1243" s="9" t="s">
        <v>58</v>
      </c>
      <c r="D1243" s="10">
        <v>6849.3</v>
      </c>
      <c r="E1243" s="11">
        <v>44574</v>
      </c>
      <c r="F1243" s="10">
        <v>6849.3</v>
      </c>
      <c r="G1243" s="12">
        <f>Tabla1[[#This Row],[Importe]]-Tabla1[[#This Row],[Pagado]]</f>
        <v>0</v>
      </c>
      <c r="H1243" s="9" t="s">
        <v>10</v>
      </c>
    </row>
    <row r="1244" spans="1:8" x14ac:dyDescent="0.25">
      <c r="A1244" s="7">
        <v>44574</v>
      </c>
      <c r="B1244" s="8" t="s">
        <v>1539</v>
      </c>
      <c r="C1244" s="9" t="s">
        <v>857</v>
      </c>
      <c r="D1244" s="10">
        <v>409.6</v>
      </c>
      <c r="E1244" s="11">
        <v>44574</v>
      </c>
      <c r="F1244" s="10">
        <v>409.6</v>
      </c>
      <c r="G1244" s="12">
        <f>Tabla1[[#This Row],[Importe]]-Tabla1[[#This Row],[Pagado]]</f>
        <v>0</v>
      </c>
      <c r="H1244" s="9" t="s">
        <v>10</v>
      </c>
    </row>
    <row r="1245" spans="1:8" x14ac:dyDescent="0.25">
      <c r="A1245" s="7">
        <v>44574</v>
      </c>
      <c r="B1245" s="8" t="s">
        <v>1540</v>
      </c>
      <c r="C1245" s="9" t="s">
        <v>62</v>
      </c>
      <c r="D1245" s="10">
        <v>2332.4</v>
      </c>
      <c r="E1245" s="11">
        <v>44574</v>
      </c>
      <c r="F1245" s="10">
        <v>2332.4</v>
      </c>
      <c r="G1245" s="12">
        <f>Tabla1[[#This Row],[Importe]]-Tabla1[[#This Row],[Pagado]]</f>
        <v>0</v>
      </c>
      <c r="H1245" s="9" t="s">
        <v>10</v>
      </c>
    </row>
    <row r="1246" spans="1:8" x14ac:dyDescent="0.25">
      <c r="A1246" s="7">
        <v>44574</v>
      </c>
      <c r="B1246" s="8" t="s">
        <v>1541</v>
      </c>
      <c r="C1246" s="9" t="s">
        <v>647</v>
      </c>
      <c r="D1246" s="10">
        <v>1428</v>
      </c>
      <c r="E1246" s="11">
        <v>44574</v>
      </c>
      <c r="F1246" s="10">
        <v>1428</v>
      </c>
      <c r="G1246" s="12">
        <f>Tabla1[[#This Row],[Importe]]-Tabla1[[#This Row],[Pagado]]</f>
        <v>0</v>
      </c>
      <c r="H1246" s="9" t="s">
        <v>10</v>
      </c>
    </row>
    <row r="1247" spans="1:8" x14ac:dyDescent="0.25">
      <c r="A1247" s="7">
        <v>44574</v>
      </c>
      <c r="B1247" s="8" t="s">
        <v>1542</v>
      </c>
      <c r="C1247" s="9" t="s">
        <v>16</v>
      </c>
      <c r="D1247" s="10">
        <v>1600</v>
      </c>
      <c r="E1247" s="11">
        <v>44574</v>
      </c>
      <c r="F1247" s="10">
        <v>1600</v>
      </c>
      <c r="G1247" s="12">
        <f>Tabla1[[#This Row],[Importe]]-Tabla1[[#This Row],[Pagado]]</f>
        <v>0</v>
      </c>
      <c r="H1247" s="9" t="s">
        <v>10</v>
      </c>
    </row>
    <row r="1248" spans="1:8" x14ac:dyDescent="0.25">
      <c r="A1248" s="7">
        <v>44574</v>
      </c>
      <c r="B1248" s="8" t="s">
        <v>1543</v>
      </c>
      <c r="C1248" s="9" t="s">
        <v>56</v>
      </c>
      <c r="D1248" s="10">
        <v>8171.5</v>
      </c>
      <c r="E1248" s="11">
        <v>44574</v>
      </c>
      <c r="F1248" s="10">
        <v>8171.5</v>
      </c>
      <c r="G1248" s="12">
        <f>Tabla1[[#This Row],[Importe]]-Tabla1[[#This Row],[Pagado]]</f>
        <v>0</v>
      </c>
      <c r="H1248" s="9" t="s">
        <v>10</v>
      </c>
    </row>
    <row r="1249" spans="1:8" x14ac:dyDescent="0.25">
      <c r="A1249" s="7">
        <v>44574</v>
      </c>
      <c r="B1249" s="8" t="s">
        <v>1544</v>
      </c>
      <c r="C1249" s="9" t="s">
        <v>729</v>
      </c>
      <c r="D1249" s="10">
        <v>16650.5</v>
      </c>
      <c r="E1249" s="11">
        <v>44574</v>
      </c>
      <c r="F1249" s="10">
        <v>16650.5</v>
      </c>
      <c r="G1249" s="12">
        <f>Tabla1[[#This Row],[Importe]]-Tabla1[[#This Row],[Pagado]]</f>
        <v>0</v>
      </c>
      <c r="H1249" s="9" t="s">
        <v>10</v>
      </c>
    </row>
    <row r="1250" spans="1:8" x14ac:dyDescent="0.25">
      <c r="A1250" s="7">
        <v>44574</v>
      </c>
      <c r="B1250" s="8" t="s">
        <v>1545</v>
      </c>
      <c r="C1250" s="9" t="s">
        <v>67</v>
      </c>
      <c r="D1250" s="10">
        <v>2180</v>
      </c>
      <c r="E1250" s="11">
        <v>44574</v>
      </c>
      <c r="F1250" s="10">
        <v>2180</v>
      </c>
      <c r="G1250" s="12">
        <f>Tabla1[[#This Row],[Importe]]-Tabla1[[#This Row],[Pagado]]</f>
        <v>0</v>
      </c>
      <c r="H1250" s="9" t="s">
        <v>10</v>
      </c>
    </row>
    <row r="1251" spans="1:8" x14ac:dyDescent="0.25">
      <c r="A1251" s="7">
        <v>44574</v>
      </c>
      <c r="B1251" s="8" t="s">
        <v>1546</v>
      </c>
      <c r="C1251" s="9" t="s">
        <v>435</v>
      </c>
      <c r="D1251" s="10">
        <v>1670.8</v>
      </c>
      <c r="E1251" s="11">
        <v>44574</v>
      </c>
      <c r="F1251" s="10">
        <v>1670.8</v>
      </c>
      <c r="G1251" s="12">
        <f>Tabla1[[#This Row],[Importe]]-Tabla1[[#This Row],[Pagado]]</f>
        <v>0</v>
      </c>
      <c r="H1251" s="9" t="s">
        <v>10</v>
      </c>
    </row>
    <row r="1252" spans="1:8" x14ac:dyDescent="0.25">
      <c r="A1252" s="7">
        <v>44574</v>
      </c>
      <c r="B1252" s="8" t="s">
        <v>1547</v>
      </c>
      <c r="C1252" s="9" t="s">
        <v>269</v>
      </c>
      <c r="D1252" s="10">
        <v>2224.8000000000002</v>
      </c>
      <c r="E1252" s="11">
        <v>44574</v>
      </c>
      <c r="F1252" s="10">
        <v>2224.8000000000002</v>
      </c>
      <c r="G1252" s="12">
        <f>Tabla1[[#This Row],[Importe]]-Tabla1[[#This Row],[Pagado]]</f>
        <v>0</v>
      </c>
      <c r="H1252" s="9" t="s">
        <v>10</v>
      </c>
    </row>
    <row r="1253" spans="1:8" x14ac:dyDescent="0.25">
      <c r="A1253" s="7">
        <v>44574</v>
      </c>
      <c r="B1253" s="8" t="s">
        <v>1548</v>
      </c>
      <c r="C1253" s="9" t="s">
        <v>31</v>
      </c>
      <c r="D1253" s="10">
        <v>40</v>
      </c>
      <c r="E1253" s="11">
        <v>44574</v>
      </c>
      <c r="F1253" s="10">
        <v>40</v>
      </c>
      <c r="G1253" s="12">
        <f>Tabla1[[#This Row],[Importe]]-Tabla1[[#This Row],[Pagado]]</f>
        <v>0</v>
      </c>
      <c r="H1253" s="9" t="s">
        <v>10</v>
      </c>
    </row>
    <row r="1254" spans="1:8" x14ac:dyDescent="0.25">
      <c r="A1254" s="7">
        <v>44574</v>
      </c>
      <c r="B1254" s="8" t="s">
        <v>1549</v>
      </c>
      <c r="C1254" s="9" t="s">
        <v>31</v>
      </c>
      <c r="D1254" s="10">
        <v>204</v>
      </c>
      <c r="E1254" s="11">
        <v>44574</v>
      </c>
      <c r="F1254" s="10">
        <v>204</v>
      </c>
      <c r="G1254" s="12">
        <f>Tabla1[[#This Row],[Importe]]-Tabla1[[#This Row],[Pagado]]</f>
        <v>0</v>
      </c>
      <c r="H1254" s="9" t="s">
        <v>10</v>
      </c>
    </row>
    <row r="1255" spans="1:8" x14ac:dyDescent="0.25">
      <c r="A1255" s="7">
        <v>44574</v>
      </c>
      <c r="B1255" s="8" t="s">
        <v>1550</v>
      </c>
      <c r="C1255" s="9" t="s">
        <v>191</v>
      </c>
      <c r="D1255" s="10">
        <v>370.6</v>
      </c>
      <c r="E1255" s="11">
        <v>44574</v>
      </c>
      <c r="F1255" s="10">
        <v>370.6</v>
      </c>
      <c r="G1255" s="12">
        <f>Tabla1[[#This Row],[Importe]]-Tabla1[[#This Row],[Pagado]]</f>
        <v>0</v>
      </c>
      <c r="H1255" s="9" t="s">
        <v>10</v>
      </c>
    </row>
    <row r="1256" spans="1:8" x14ac:dyDescent="0.25">
      <c r="A1256" s="7">
        <v>44574</v>
      </c>
      <c r="B1256" s="8" t="s">
        <v>1551</v>
      </c>
      <c r="C1256" s="9" t="s">
        <v>31</v>
      </c>
      <c r="D1256" s="10">
        <v>608.6</v>
      </c>
      <c r="E1256" s="11">
        <v>44574</v>
      </c>
      <c r="F1256" s="10">
        <v>608.6</v>
      </c>
      <c r="G1256" s="12">
        <f>Tabla1[[#This Row],[Importe]]-Tabla1[[#This Row],[Pagado]]</f>
        <v>0</v>
      </c>
      <c r="H1256" s="9" t="s">
        <v>10</v>
      </c>
    </row>
    <row r="1257" spans="1:8" x14ac:dyDescent="0.25">
      <c r="A1257" s="7">
        <v>44574</v>
      </c>
      <c r="B1257" s="8" t="s">
        <v>1552</v>
      </c>
      <c r="C1257" s="9" t="s">
        <v>151</v>
      </c>
      <c r="D1257" s="10">
        <v>17061</v>
      </c>
      <c r="E1257" s="11">
        <v>44575</v>
      </c>
      <c r="F1257" s="10">
        <v>17061</v>
      </c>
      <c r="G1257" s="12">
        <f>Tabla1[[#This Row],[Importe]]-Tabla1[[#This Row],[Pagado]]</f>
        <v>0</v>
      </c>
      <c r="H1257" s="9" t="s">
        <v>10</v>
      </c>
    </row>
    <row r="1258" spans="1:8" x14ac:dyDescent="0.25">
      <c r="A1258" s="7">
        <v>44574</v>
      </c>
      <c r="B1258" s="8" t="s">
        <v>1553</v>
      </c>
      <c r="C1258" s="9" t="s">
        <v>454</v>
      </c>
      <c r="D1258" s="10">
        <v>3753.6</v>
      </c>
      <c r="E1258" s="11">
        <v>44574</v>
      </c>
      <c r="F1258" s="10">
        <v>3753.6</v>
      </c>
      <c r="G1258" s="12">
        <f>Tabla1[[#This Row],[Importe]]-Tabla1[[#This Row],[Pagado]]</f>
        <v>0</v>
      </c>
      <c r="H1258" s="9" t="s">
        <v>10</v>
      </c>
    </row>
    <row r="1259" spans="1:8" x14ac:dyDescent="0.25">
      <c r="A1259" s="7">
        <v>44574</v>
      </c>
      <c r="B1259" s="8" t="s">
        <v>1554</v>
      </c>
      <c r="C1259" s="9" t="s">
        <v>31</v>
      </c>
      <c r="D1259" s="10">
        <v>2142.4</v>
      </c>
      <c r="E1259" s="11">
        <v>44574</v>
      </c>
      <c r="F1259" s="10">
        <v>2142.4</v>
      </c>
      <c r="G1259" s="12">
        <f>Tabla1[[#This Row],[Importe]]-Tabla1[[#This Row],[Pagado]]</f>
        <v>0</v>
      </c>
      <c r="H1259" s="9" t="s">
        <v>10</v>
      </c>
    </row>
    <row r="1260" spans="1:8" x14ac:dyDescent="0.25">
      <c r="A1260" s="7">
        <v>44574</v>
      </c>
      <c r="B1260" s="8" t="s">
        <v>1555</v>
      </c>
      <c r="C1260" s="9" t="s">
        <v>214</v>
      </c>
      <c r="D1260" s="10">
        <v>887.8</v>
      </c>
      <c r="E1260" s="11">
        <v>44574</v>
      </c>
      <c r="F1260" s="10">
        <v>887.8</v>
      </c>
      <c r="G1260" s="12">
        <f>Tabla1[[#This Row],[Importe]]-Tabla1[[#This Row],[Pagado]]</f>
        <v>0</v>
      </c>
      <c r="H1260" s="9" t="s">
        <v>10</v>
      </c>
    </row>
    <row r="1261" spans="1:8" x14ac:dyDescent="0.25">
      <c r="A1261" s="7">
        <v>44574</v>
      </c>
      <c r="B1261" s="8" t="s">
        <v>1556</v>
      </c>
      <c r="C1261" s="9" t="s">
        <v>31</v>
      </c>
      <c r="D1261" s="10">
        <v>1680</v>
      </c>
      <c r="E1261" s="11">
        <v>44574</v>
      </c>
      <c r="F1261" s="10">
        <v>1680</v>
      </c>
      <c r="G1261" s="12">
        <f>Tabla1[[#This Row],[Importe]]-Tabla1[[#This Row],[Pagado]]</f>
        <v>0</v>
      </c>
      <c r="H1261" s="9" t="s">
        <v>10</v>
      </c>
    </row>
    <row r="1262" spans="1:8" x14ac:dyDescent="0.25">
      <c r="A1262" s="7">
        <v>44574</v>
      </c>
      <c r="B1262" s="8" t="s">
        <v>1557</v>
      </c>
      <c r="C1262" s="9" t="s">
        <v>1558</v>
      </c>
      <c r="D1262" s="10">
        <v>3996.2</v>
      </c>
      <c r="E1262" s="11">
        <v>44574</v>
      </c>
      <c r="F1262" s="10">
        <v>3996.2</v>
      </c>
      <c r="G1262" s="12">
        <f>Tabla1[[#This Row],[Importe]]-Tabla1[[#This Row],[Pagado]]</f>
        <v>0</v>
      </c>
      <c r="H1262" s="9" t="s">
        <v>10</v>
      </c>
    </row>
    <row r="1263" spans="1:8" x14ac:dyDescent="0.25">
      <c r="A1263" s="7">
        <v>44574</v>
      </c>
      <c r="B1263" s="8" t="s">
        <v>1559</v>
      </c>
      <c r="C1263" s="9" t="s">
        <v>53</v>
      </c>
      <c r="D1263" s="10">
        <v>868.8</v>
      </c>
      <c r="E1263" s="11">
        <v>44574</v>
      </c>
      <c r="F1263" s="10">
        <v>868.8</v>
      </c>
      <c r="G1263" s="12">
        <f>Tabla1[[#This Row],[Importe]]-Tabla1[[#This Row],[Pagado]]</f>
        <v>0</v>
      </c>
      <c r="H1263" s="9" t="s">
        <v>10</v>
      </c>
    </row>
    <row r="1264" spans="1:8" x14ac:dyDescent="0.25">
      <c r="A1264" s="7">
        <v>44574</v>
      </c>
      <c r="B1264" s="8" t="s">
        <v>1560</v>
      </c>
      <c r="C1264" s="9" t="s">
        <v>583</v>
      </c>
      <c r="D1264" s="10">
        <v>3978.8</v>
      </c>
      <c r="E1264" s="11">
        <v>44574</v>
      </c>
      <c r="F1264" s="10">
        <v>3978.8</v>
      </c>
      <c r="G1264" s="12">
        <f>Tabla1[[#This Row],[Importe]]-Tabla1[[#This Row],[Pagado]]</f>
        <v>0</v>
      </c>
      <c r="H1264" s="9" t="s">
        <v>10</v>
      </c>
    </row>
    <row r="1265" spans="1:8" x14ac:dyDescent="0.25">
      <c r="A1265" s="7">
        <v>44575</v>
      </c>
      <c r="B1265" s="8" t="s">
        <v>1561</v>
      </c>
      <c r="C1265" s="9" t="s">
        <v>83</v>
      </c>
      <c r="D1265" s="10">
        <v>4391</v>
      </c>
      <c r="E1265" s="11">
        <v>44575</v>
      </c>
      <c r="F1265" s="10">
        <v>4391</v>
      </c>
      <c r="G1265" s="12">
        <f>Tabla1[[#This Row],[Importe]]-Tabla1[[#This Row],[Pagado]]</f>
        <v>0</v>
      </c>
      <c r="H1265" s="9" t="s">
        <v>10</v>
      </c>
    </row>
    <row r="1266" spans="1:8" x14ac:dyDescent="0.25">
      <c r="A1266" s="7">
        <v>44575</v>
      </c>
      <c r="B1266" s="8" t="s">
        <v>1562</v>
      </c>
      <c r="C1266" s="9" t="s">
        <v>475</v>
      </c>
      <c r="D1266" s="10">
        <v>27950.400000000001</v>
      </c>
      <c r="E1266" s="11">
        <v>44576</v>
      </c>
      <c r="F1266" s="10">
        <v>27950.400000000001</v>
      </c>
      <c r="G1266" s="12">
        <f>Tabla1[[#This Row],[Importe]]-Tabla1[[#This Row],[Pagado]]</f>
        <v>0</v>
      </c>
      <c r="H1266" s="9" t="s">
        <v>10</v>
      </c>
    </row>
    <row r="1267" spans="1:8" x14ac:dyDescent="0.25">
      <c r="A1267" s="7">
        <v>44575</v>
      </c>
      <c r="B1267" s="8" t="s">
        <v>1563</v>
      </c>
      <c r="C1267" s="9" t="s">
        <v>75</v>
      </c>
      <c r="D1267" s="10">
        <v>5451</v>
      </c>
      <c r="E1267" s="11">
        <v>44575</v>
      </c>
      <c r="F1267" s="10">
        <v>5451</v>
      </c>
      <c r="G1267" s="12">
        <f>Tabla1[[#This Row],[Importe]]-Tabla1[[#This Row],[Pagado]]</f>
        <v>0</v>
      </c>
      <c r="H1267" s="9" t="s">
        <v>10</v>
      </c>
    </row>
    <row r="1268" spans="1:8" x14ac:dyDescent="0.25">
      <c r="A1268" s="7">
        <v>44575</v>
      </c>
      <c r="B1268" s="8" t="s">
        <v>1564</v>
      </c>
      <c r="C1268" s="9" t="s">
        <v>473</v>
      </c>
      <c r="D1268" s="10">
        <v>10517.7</v>
      </c>
      <c r="E1268" s="11">
        <v>44575</v>
      </c>
      <c r="F1268" s="10">
        <v>10517.7</v>
      </c>
      <c r="G1268" s="12">
        <f>Tabla1[[#This Row],[Importe]]-Tabla1[[#This Row],[Pagado]]</f>
        <v>0</v>
      </c>
      <c r="H1268" s="9" t="s">
        <v>10</v>
      </c>
    </row>
    <row r="1269" spans="1:8" x14ac:dyDescent="0.25">
      <c r="A1269" s="7">
        <v>44575</v>
      </c>
      <c r="B1269" s="8" t="s">
        <v>1565</v>
      </c>
      <c r="C1269" s="9" t="s">
        <v>85</v>
      </c>
      <c r="D1269" s="10">
        <v>1322.8</v>
      </c>
      <c r="E1269" s="11">
        <v>44575</v>
      </c>
      <c r="F1269" s="10">
        <v>1322.8</v>
      </c>
      <c r="G1269" s="12">
        <f>Tabla1[[#This Row],[Importe]]-Tabla1[[#This Row],[Pagado]]</f>
        <v>0</v>
      </c>
      <c r="H1269" s="9" t="s">
        <v>10</v>
      </c>
    </row>
    <row r="1270" spans="1:8" x14ac:dyDescent="0.25">
      <c r="A1270" s="7">
        <v>44575</v>
      </c>
      <c r="B1270" s="8" t="s">
        <v>1566</v>
      </c>
      <c r="C1270" s="9" t="s">
        <v>212</v>
      </c>
      <c r="D1270" s="10">
        <v>34932.6</v>
      </c>
      <c r="E1270" s="11">
        <v>44579</v>
      </c>
      <c r="F1270" s="10">
        <v>34932.6</v>
      </c>
      <c r="G1270" s="12">
        <f>Tabla1[[#This Row],[Importe]]-Tabla1[[#This Row],[Pagado]]</f>
        <v>0</v>
      </c>
      <c r="H1270" s="9" t="s">
        <v>10</v>
      </c>
    </row>
    <row r="1271" spans="1:8" x14ac:dyDescent="0.25">
      <c r="A1271" s="7">
        <v>44575</v>
      </c>
      <c r="B1271" s="8" t="s">
        <v>1567</v>
      </c>
      <c r="C1271" s="9" t="s">
        <v>87</v>
      </c>
      <c r="D1271" s="10">
        <v>2104.4</v>
      </c>
      <c r="E1271" s="11">
        <v>44575</v>
      </c>
      <c r="F1271" s="10">
        <v>2104.4</v>
      </c>
      <c r="G1271" s="12">
        <f>Tabla1[[#This Row],[Importe]]-Tabla1[[#This Row],[Pagado]]</f>
        <v>0</v>
      </c>
      <c r="H1271" s="9" t="s">
        <v>10</v>
      </c>
    </row>
    <row r="1272" spans="1:8" x14ac:dyDescent="0.25">
      <c r="A1272" s="7">
        <v>44575</v>
      </c>
      <c r="B1272" s="8" t="s">
        <v>1568</v>
      </c>
      <c r="C1272" s="9" t="s">
        <v>251</v>
      </c>
      <c r="D1272" s="10">
        <v>810.4</v>
      </c>
      <c r="E1272" s="11">
        <v>44575</v>
      </c>
      <c r="F1272" s="10">
        <v>810.4</v>
      </c>
      <c r="G1272" s="12">
        <f>Tabla1[[#This Row],[Importe]]-Tabla1[[#This Row],[Pagado]]</f>
        <v>0</v>
      </c>
      <c r="H1272" s="9" t="s">
        <v>10</v>
      </c>
    </row>
    <row r="1273" spans="1:8" x14ac:dyDescent="0.25">
      <c r="A1273" s="7">
        <v>44575</v>
      </c>
      <c r="B1273" s="8" t="s">
        <v>1569</v>
      </c>
      <c r="C1273" s="9" t="s">
        <v>314</v>
      </c>
      <c r="D1273" s="10">
        <v>2258.6</v>
      </c>
      <c r="E1273" s="11">
        <v>44575</v>
      </c>
      <c r="F1273" s="10">
        <v>2258.6</v>
      </c>
      <c r="G1273" s="12">
        <f>Tabla1[[#This Row],[Importe]]-Tabla1[[#This Row],[Pagado]]</f>
        <v>0</v>
      </c>
      <c r="H1273" s="9" t="s">
        <v>10</v>
      </c>
    </row>
    <row r="1274" spans="1:8" x14ac:dyDescent="0.25">
      <c r="A1274" s="7">
        <v>44575</v>
      </c>
      <c r="B1274" s="8" t="s">
        <v>1570</v>
      </c>
      <c r="C1274" s="9" t="s">
        <v>12</v>
      </c>
      <c r="D1274" s="10">
        <v>14875.75</v>
      </c>
      <c r="E1274" s="11">
        <v>44575</v>
      </c>
      <c r="F1274" s="10">
        <v>14875.75</v>
      </c>
      <c r="G1274" s="12">
        <f>Tabla1[[#This Row],[Importe]]-Tabla1[[#This Row],[Pagado]]</f>
        <v>0</v>
      </c>
      <c r="H1274" s="9" t="s">
        <v>10</v>
      </c>
    </row>
    <row r="1275" spans="1:8" x14ac:dyDescent="0.25">
      <c r="A1275" s="7">
        <v>44575</v>
      </c>
      <c r="B1275" s="8" t="s">
        <v>1571</v>
      </c>
      <c r="C1275" s="9" t="s">
        <v>95</v>
      </c>
      <c r="D1275" s="10">
        <v>12020.8</v>
      </c>
      <c r="E1275" s="11">
        <v>44575</v>
      </c>
      <c r="F1275" s="10">
        <v>12020.8</v>
      </c>
      <c r="G1275" s="12">
        <f>Tabla1[[#This Row],[Importe]]-Tabla1[[#This Row],[Pagado]]</f>
        <v>0</v>
      </c>
      <c r="H1275" s="9" t="s">
        <v>10</v>
      </c>
    </row>
    <row r="1276" spans="1:8" x14ac:dyDescent="0.25">
      <c r="A1276" s="7">
        <v>44575</v>
      </c>
      <c r="B1276" s="8" t="s">
        <v>1572</v>
      </c>
      <c r="C1276" s="9" t="s">
        <v>111</v>
      </c>
      <c r="D1276" s="10">
        <v>4158</v>
      </c>
      <c r="E1276" s="11">
        <v>44576</v>
      </c>
      <c r="F1276" s="10">
        <v>4158</v>
      </c>
      <c r="G1276" s="12">
        <f>Tabla1[[#This Row],[Importe]]-Tabla1[[#This Row],[Pagado]]</f>
        <v>0</v>
      </c>
      <c r="H1276" s="9" t="s">
        <v>10</v>
      </c>
    </row>
    <row r="1277" spans="1:8" x14ac:dyDescent="0.25">
      <c r="A1277" s="7">
        <v>44575</v>
      </c>
      <c r="B1277" s="8" t="s">
        <v>1573</v>
      </c>
      <c r="C1277" s="9" t="s">
        <v>109</v>
      </c>
      <c r="D1277" s="10">
        <v>4860</v>
      </c>
      <c r="E1277" s="11">
        <v>44575</v>
      </c>
      <c r="F1277" s="10">
        <v>4860</v>
      </c>
      <c r="G1277" s="12">
        <f>Tabla1[[#This Row],[Importe]]-Tabla1[[#This Row],[Pagado]]</f>
        <v>0</v>
      </c>
      <c r="H1277" s="9" t="s">
        <v>10</v>
      </c>
    </row>
    <row r="1278" spans="1:8" x14ac:dyDescent="0.25">
      <c r="A1278" s="7">
        <v>44575</v>
      </c>
      <c r="B1278" s="8" t="s">
        <v>1574</v>
      </c>
      <c r="C1278" s="9" t="s">
        <v>64</v>
      </c>
      <c r="D1278" s="10">
        <v>5415.7</v>
      </c>
      <c r="E1278" s="11">
        <v>44576</v>
      </c>
      <c r="F1278" s="10">
        <v>5415.7</v>
      </c>
      <c r="G1278" s="12">
        <f>Tabla1[[#This Row],[Importe]]-Tabla1[[#This Row],[Pagado]]</f>
        <v>0</v>
      </c>
      <c r="H1278" s="9" t="s">
        <v>10</v>
      </c>
    </row>
    <row r="1279" spans="1:8" x14ac:dyDescent="0.25">
      <c r="A1279" s="7">
        <v>44575</v>
      </c>
      <c r="B1279" s="8" t="s">
        <v>1575</v>
      </c>
      <c r="C1279" s="9" t="s">
        <v>9</v>
      </c>
      <c r="D1279" s="10">
        <v>3605.5</v>
      </c>
      <c r="E1279" s="11">
        <v>44575</v>
      </c>
      <c r="F1279" s="10">
        <v>3605.5</v>
      </c>
      <c r="G1279" s="12">
        <f>Tabla1[[#This Row],[Importe]]-Tabla1[[#This Row],[Pagado]]</f>
        <v>0</v>
      </c>
      <c r="H1279" s="9" t="s">
        <v>10</v>
      </c>
    </row>
    <row r="1280" spans="1:8" x14ac:dyDescent="0.25">
      <c r="A1280" s="7">
        <v>44575</v>
      </c>
      <c r="B1280" s="8" t="s">
        <v>1576</v>
      </c>
      <c r="C1280" s="9" t="s">
        <v>353</v>
      </c>
      <c r="D1280" s="10">
        <v>1502.8</v>
      </c>
      <c r="E1280" s="11">
        <v>44575</v>
      </c>
      <c r="F1280" s="10">
        <v>1502.8</v>
      </c>
      <c r="G1280" s="12">
        <f>Tabla1[[#This Row],[Importe]]-Tabla1[[#This Row],[Pagado]]</f>
        <v>0</v>
      </c>
      <c r="H1280" s="9" t="s">
        <v>10</v>
      </c>
    </row>
    <row r="1281" spans="1:8" x14ac:dyDescent="0.25">
      <c r="A1281" s="7">
        <v>44575</v>
      </c>
      <c r="B1281" s="8" t="s">
        <v>1577</v>
      </c>
      <c r="C1281" s="9" t="s">
        <v>47</v>
      </c>
      <c r="D1281" s="10">
        <v>39518.639999999999</v>
      </c>
      <c r="E1281" s="11">
        <v>44575</v>
      </c>
      <c r="F1281" s="10">
        <v>39518.639999999999</v>
      </c>
      <c r="G1281" s="12">
        <f>Tabla1[[#This Row],[Importe]]-Tabla1[[#This Row],[Pagado]]</f>
        <v>0</v>
      </c>
      <c r="H1281" s="9" t="s">
        <v>10</v>
      </c>
    </row>
    <row r="1282" spans="1:8" x14ac:dyDescent="0.25">
      <c r="A1282" s="7">
        <v>44575</v>
      </c>
      <c r="B1282" s="8" t="s">
        <v>1578</v>
      </c>
      <c r="C1282" s="9" t="s">
        <v>348</v>
      </c>
      <c r="D1282" s="10">
        <v>2069.1</v>
      </c>
      <c r="E1282" s="11">
        <v>44575</v>
      </c>
      <c r="F1282" s="10">
        <v>2069.1</v>
      </c>
      <c r="G1282" s="12">
        <f>Tabla1[[#This Row],[Importe]]-Tabla1[[#This Row],[Pagado]]</f>
        <v>0</v>
      </c>
      <c r="H1282" s="9" t="s">
        <v>10</v>
      </c>
    </row>
    <row r="1283" spans="1:8" x14ac:dyDescent="0.25">
      <c r="A1283" s="7">
        <v>44575</v>
      </c>
      <c r="B1283" s="8" t="s">
        <v>1579</v>
      </c>
      <c r="C1283" s="9" t="s">
        <v>18</v>
      </c>
      <c r="D1283" s="10">
        <v>1604.8</v>
      </c>
      <c r="E1283" s="11">
        <v>44575</v>
      </c>
      <c r="F1283" s="10">
        <v>1604.8</v>
      </c>
      <c r="G1283" s="12">
        <f>Tabla1[[#This Row],[Importe]]-Tabla1[[#This Row],[Pagado]]</f>
        <v>0</v>
      </c>
      <c r="H1283" s="9" t="s">
        <v>10</v>
      </c>
    </row>
    <row r="1284" spans="1:8" x14ac:dyDescent="0.25">
      <c r="A1284" s="7">
        <v>44575</v>
      </c>
      <c r="B1284" s="8" t="s">
        <v>1580</v>
      </c>
      <c r="C1284" s="9" t="s">
        <v>154</v>
      </c>
      <c r="D1284" s="10">
        <v>49500</v>
      </c>
      <c r="E1284" s="11">
        <v>44582</v>
      </c>
      <c r="F1284" s="10">
        <v>49500</v>
      </c>
      <c r="G1284" s="12">
        <f>Tabla1[[#This Row],[Importe]]-Tabla1[[#This Row],[Pagado]]</f>
        <v>0</v>
      </c>
      <c r="H1284" s="9" t="s">
        <v>10</v>
      </c>
    </row>
    <row r="1285" spans="1:8" x14ac:dyDescent="0.25">
      <c r="A1285" s="7">
        <v>44575</v>
      </c>
      <c r="B1285" s="8" t="s">
        <v>1581</v>
      </c>
      <c r="C1285" s="9" t="s">
        <v>105</v>
      </c>
      <c r="D1285" s="10">
        <v>12841.7</v>
      </c>
      <c r="E1285" s="11">
        <v>44578</v>
      </c>
      <c r="F1285" s="10">
        <v>12841.7</v>
      </c>
      <c r="G1285" s="12">
        <f>Tabla1[[#This Row],[Importe]]-Tabla1[[#This Row],[Pagado]]</f>
        <v>0</v>
      </c>
      <c r="H1285" s="9" t="s">
        <v>10</v>
      </c>
    </row>
    <row r="1286" spans="1:8" x14ac:dyDescent="0.25">
      <c r="A1286" s="7">
        <v>44575</v>
      </c>
      <c r="B1286" s="8" t="s">
        <v>1582</v>
      </c>
      <c r="C1286" s="9" t="s">
        <v>97</v>
      </c>
      <c r="D1286" s="10">
        <v>14607.5</v>
      </c>
      <c r="E1286" s="11">
        <v>44576</v>
      </c>
      <c r="F1286" s="10">
        <v>14607.5</v>
      </c>
      <c r="G1286" s="12">
        <f>Tabla1[[#This Row],[Importe]]-Tabla1[[#This Row],[Pagado]]</f>
        <v>0</v>
      </c>
      <c r="H1286" s="9" t="s">
        <v>10</v>
      </c>
    </row>
    <row r="1287" spans="1:8" ht="30" x14ac:dyDescent="0.25">
      <c r="A1287" s="7">
        <v>44575</v>
      </c>
      <c r="B1287" s="8" t="s">
        <v>1583</v>
      </c>
      <c r="C1287" s="9" t="s">
        <v>39</v>
      </c>
      <c r="D1287" s="10">
        <v>25761.599999999999</v>
      </c>
      <c r="E1287" s="11" t="s">
        <v>1584</v>
      </c>
      <c r="F1287" s="10">
        <f>3000+22761.6</f>
        <v>25761.599999999999</v>
      </c>
      <c r="G1287" s="12">
        <f>Tabla1[[#This Row],[Importe]]-Tabla1[[#This Row],[Pagado]]</f>
        <v>0</v>
      </c>
      <c r="H1287" s="9" t="s">
        <v>10</v>
      </c>
    </row>
    <row r="1288" spans="1:8" ht="30" x14ac:dyDescent="0.25">
      <c r="A1288" s="7">
        <v>44575</v>
      </c>
      <c r="B1288" s="8" t="s">
        <v>1585</v>
      </c>
      <c r="C1288" s="9" t="s">
        <v>22</v>
      </c>
      <c r="D1288" s="10">
        <v>32441.5</v>
      </c>
      <c r="E1288" s="11" t="s">
        <v>1586</v>
      </c>
      <c r="F1288" s="10">
        <f>19000+13441.5</f>
        <v>32441.5</v>
      </c>
      <c r="G1288" s="12">
        <f>Tabla1[[#This Row],[Importe]]-Tabla1[[#This Row],[Pagado]]</f>
        <v>0</v>
      </c>
      <c r="H1288" s="9" t="s">
        <v>10</v>
      </c>
    </row>
    <row r="1289" spans="1:8" x14ac:dyDescent="0.25">
      <c r="A1289" s="7">
        <v>44575</v>
      </c>
      <c r="B1289" s="8" t="s">
        <v>1587</v>
      </c>
      <c r="C1289" s="9" t="s">
        <v>114</v>
      </c>
      <c r="D1289" s="10">
        <v>5011.2</v>
      </c>
      <c r="E1289" s="11">
        <v>44576</v>
      </c>
      <c r="F1289" s="10">
        <v>5011.2</v>
      </c>
      <c r="G1289" s="12">
        <f>Tabla1[[#This Row],[Importe]]-Tabla1[[#This Row],[Pagado]]</f>
        <v>0</v>
      </c>
      <c r="H1289" s="9" t="s">
        <v>10</v>
      </c>
    </row>
    <row r="1290" spans="1:8" x14ac:dyDescent="0.25">
      <c r="A1290" s="7">
        <v>44575</v>
      </c>
      <c r="B1290" s="8" t="s">
        <v>1588</v>
      </c>
      <c r="C1290" s="9" t="s">
        <v>131</v>
      </c>
      <c r="D1290" s="10">
        <v>13027.2</v>
      </c>
      <c r="E1290" s="11">
        <v>44575</v>
      </c>
      <c r="F1290" s="10">
        <v>13027.2</v>
      </c>
      <c r="G1290" s="12">
        <f>Tabla1[[#This Row],[Importe]]-Tabla1[[#This Row],[Pagado]]</f>
        <v>0</v>
      </c>
      <c r="H1290" s="9" t="s">
        <v>10</v>
      </c>
    </row>
    <row r="1291" spans="1:8" x14ac:dyDescent="0.25">
      <c r="A1291" s="7">
        <v>44575</v>
      </c>
      <c r="B1291" s="8" t="s">
        <v>1589</v>
      </c>
      <c r="C1291" s="9" t="s">
        <v>99</v>
      </c>
      <c r="D1291" s="10">
        <v>1974</v>
      </c>
      <c r="E1291" s="11">
        <v>44576</v>
      </c>
      <c r="F1291" s="10">
        <v>1974</v>
      </c>
      <c r="G1291" s="12">
        <f>Tabla1[[#This Row],[Importe]]-Tabla1[[#This Row],[Pagado]]</f>
        <v>0</v>
      </c>
      <c r="H1291" s="9" t="s">
        <v>10</v>
      </c>
    </row>
    <row r="1292" spans="1:8" x14ac:dyDescent="0.25">
      <c r="A1292" s="7">
        <v>44575</v>
      </c>
      <c r="B1292" s="8" t="s">
        <v>1590</v>
      </c>
      <c r="C1292" s="9" t="s">
        <v>89</v>
      </c>
      <c r="D1292" s="10">
        <v>2504.6999999999998</v>
      </c>
      <c r="E1292" s="11">
        <v>44576</v>
      </c>
      <c r="F1292" s="10">
        <v>2504.6999999999998</v>
      </c>
      <c r="G1292" s="12">
        <f>Tabla1[[#This Row],[Importe]]-Tabla1[[#This Row],[Pagado]]</f>
        <v>0</v>
      </c>
      <c r="H1292" s="9" t="s">
        <v>10</v>
      </c>
    </row>
    <row r="1293" spans="1:8" x14ac:dyDescent="0.25">
      <c r="A1293" s="7">
        <v>44575</v>
      </c>
      <c r="B1293" s="8" t="s">
        <v>1591</v>
      </c>
      <c r="C1293" s="9" t="s">
        <v>93</v>
      </c>
      <c r="D1293" s="10">
        <v>5396</v>
      </c>
      <c r="E1293" s="11">
        <v>44576</v>
      </c>
      <c r="F1293" s="10">
        <v>5396</v>
      </c>
      <c r="G1293" s="12">
        <f>Tabla1[[#This Row],[Importe]]-Tabla1[[#This Row],[Pagado]]</f>
        <v>0</v>
      </c>
      <c r="H1293" s="9" t="s">
        <v>10</v>
      </c>
    </row>
    <row r="1294" spans="1:8" x14ac:dyDescent="0.25">
      <c r="A1294" s="7">
        <v>44575</v>
      </c>
      <c r="B1294" s="8" t="s">
        <v>1592</v>
      </c>
      <c r="C1294" s="9" t="s">
        <v>208</v>
      </c>
      <c r="D1294" s="10">
        <v>16765.5</v>
      </c>
      <c r="E1294" s="11">
        <v>44587</v>
      </c>
      <c r="F1294" s="10">
        <v>16765.5</v>
      </c>
      <c r="G1294" s="12">
        <f>Tabla1[[#This Row],[Importe]]-Tabla1[[#This Row],[Pagado]]</f>
        <v>0</v>
      </c>
      <c r="H1294" s="9" t="s">
        <v>10</v>
      </c>
    </row>
    <row r="1295" spans="1:8" x14ac:dyDescent="0.25">
      <c r="A1295" s="7">
        <v>44575</v>
      </c>
      <c r="B1295" s="8" t="s">
        <v>1593</v>
      </c>
      <c r="C1295" s="9" t="s">
        <v>407</v>
      </c>
      <c r="D1295" s="10">
        <v>12062.4</v>
      </c>
      <c r="E1295" s="11">
        <v>44607</v>
      </c>
      <c r="F1295" s="10">
        <v>12062.4</v>
      </c>
      <c r="G1295" s="12">
        <f>Tabla1[[#This Row],[Importe]]-Tabla1[[#This Row],[Pagado]]</f>
        <v>0</v>
      </c>
      <c r="H1295" s="9" t="s">
        <v>10</v>
      </c>
    </row>
    <row r="1296" spans="1:8" x14ac:dyDescent="0.25">
      <c r="A1296" s="7">
        <v>44575</v>
      </c>
      <c r="B1296" s="8" t="s">
        <v>1594</v>
      </c>
      <c r="C1296" s="9" t="s">
        <v>198</v>
      </c>
      <c r="D1296" s="10">
        <v>684.8</v>
      </c>
      <c r="E1296" s="11">
        <v>44575</v>
      </c>
      <c r="F1296" s="10">
        <v>684.8</v>
      </c>
      <c r="G1296" s="12">
        <f>Tabla1[[#This Row],[Importe]]-Tabla1[[#This Row],[Pagado]]</f>
        <v>0</v>
      </c>
      <c r="H1296" s="9" t="s">
        <v>10</v>
      </c>
    </row>
    <row r="1297" spans="1:8" x14ac:dyDescent="0.25">
      <c r="A1297" s="7">
        <v>44575</v>
      </c>
      <c r="B1297" s="8" t="s">
        <v>1595</v>
      </c>
      <c r="C1297" s="9" t="s">
        <v>924</v>
      </c>
      <c r="D1297" s="10">
        <v>11666</v>
      </c>
      <c r="E1297" s="11">
        <v>44575</v>
      </c>
      <c r="F1297" s="10">
        <v>11666</v>
      </c>
      <c r="G1297" s="12">
        <f>Tabla1[[#This Row],[Importe]]-Tabla1[[#This Row],[Pagado]]</f>
        <v>0</v>
      </c>
      <c r="H1297" s="9" t="s">
        <v>10</v>
      </c>
    </row>
    <row r="1298" spans="1:8" x14ac:dyDescent="0.25">
      <c r="A1298" s="7">
        <v>44575</v>
      </c>
      <c r="B1298" s="8" t="s">
        <v>1596</v>
      </c>
      <c r="C1298" s="9" t="s">
        <v>206</v>
      </c>
      <c r="D1298" s="10">
        <v>34049.199999999997</v>
      </c>
      <c r="E1298" s="11">
        <v>44582</v>
      </c>
      <c r="F1298" s="10">
        <v>34049.199999999997</v>
      </c>
      <c r="G1298" s="12">
        <f>Tabla1[[#This Row],[Importe]]-Tabla1[[#This Row],[Pagado]]</f>
        <v>0</v>
      </c>
      <c r="H1298" s="9" t="s">
        <v>10</v>
      </c>
    </row>
    <row r="1299" spans="1:8" x14ac:dyDescent="0.25">
      <c r="A1299" s="7">
        <v>44575</v>
      </c>
      <c r="B1299" s="8" t="s">
        <v>1597</v>
      </c>
      <c r="C1299" s="9" t="s">
        <v>35</v>
      </c>
      <c r="D1299" s="10">
        <v>2644.8</v>
      </c>
      <c r="E1299" s="11">
        <v>44575</v>
      </c>
      <c r="F1299" s="10">
        <v>2644.8</v>
      </c>
      <c r="G1299" s="12">
        <f>Tabla1[[#This Row],[Importe]]-Tabla1[[#This Row],[Pagado]]</f>
        <v>0</v>
      </c>
      <c r="H1299" s="9" t="s">
        <v>10</v>
      </c>
    </row>
    <row r="1300" spans="1:8" x14ac:dyDescent="0.25">
      <c r="A1300" s="7">
        <v>44575</v>
      </c>
      <c r="B1300" s="8" t="s">
        <v>1598</v>
      </c>
      <c r="C1300" s="9" t="s">
        <v>146</v>
      </c>
      <c r="D1300" s="10">
        <v>1588.6</v>
      </c>
      <c r="E1300" s="11">
        <v>44575</v>
      </c>
      <c r="F1300" s="10">
        <v>1588.6</v>
      </c>
      <c r="G1300" s="12">
        <f>Tabla1[[#This Row],[Importe]]-Tabla1[[#This Row],[Pagado]]</f>
        <v>0</v>
      </c>
      <c r="H1300" s="9" t="s">
        <v>10</v>
      </c>
    </row>
    <row r="1301" spans="1:8" x14ac:dyDescent="0.25">
      <c r="A1301" s="7">
        <v>44575</v>
      </c>
      <c r="B1301" s="8" t="s">
        <v>1599</v>
      </c>
      <c r="C1301" s="9" t="s">
        <v>357</v>
      </c>
      <c r="D1301" s="10">
        <v>724.8</v>
      </c>
      <c r="E1301" s="11">
        <v>44575</v>
      </c>
      <c r="F1301" s="10">
        <v>724.8</v>
      </c>
      <c r="G1301" s="12">
        <f>Tabla1[[#This Row],[Importe]]-Tabla1[[#This Row],[Pagado]]</f>
        <v>0</v>
      </c>
      <c r="H1301" s="9" t="s">
        <v>10</v>
      </c>
    </row>
    <row r="1302" spans="1:8" x14ac:dyDescent="0.25">
      <c r="A1302" s="7">
        <v>44575</v>
      </c>
      <c r="B1302" s="8" t="s">
        <v>1600</v>
      </c>
      <c r="C1302" s="9" t="s">
        <v>129</v>
      </c>
      <c r="D1302" s="10">
        <v>1200</v>
      </c>
      <c r="E1302" s="11">
        <v>44575</v>
      </c>
      <c r="F1302" s="10">
        <v>1200</v>
      </c>
      <c r="G1302" s="12">
        <f>Tabla1[[#This Row],[Importe]]-Tabla1[[#This Row],[Pagado]]</f>
        <v>0</v>
      </c>
      <c r="H1302" s="9" t="s">
        <v>10</v>
      </c>
    </row>
    <row r="1303" spans="1:8" x14ac:dyDescent="0.25">
      <c r="A1303" s="7">
        <v>44575</v>
      </c>
      <c r="B1303" s="8" t="s">
        <v>1601</v>
      </c>
      <c r="C1303" s="9" t="s">
        <v>196</v>
      </c>
      <c r="D1303" s="10">
        <v>700</v>
      </c>
      <c r="E1303" s="11">
        <v>44575</v>
      </c>
      <c r="F1303" s="10">
        <v>700</v>
      </c>
      <c r="G1303" s="12">
        <f>Tabla1[[#This Row],[Importe]]-Tabla1[[#This Row],[Pagado]]</f>
        <v>0</v>
      </c>
      <c r="H1303" s="9" t="s">
        <v>10</v>
      </c>
    </row>
    <row r="1304" spans="1:8" x14ac:dyDescent="0.25">
      <c r="A1304" s="7">
        <v>44575</v>
      </c>
      <c r="B1304" s="8" t="s">
        <v>1602</v>
      </c>
      <c r="C1304" s="9" t="s">
        <v>31</v>
      </c>
      <c r="D1304" s="10">
        <v>4108.8</v>
      </c>
      <c r="E1304" s="11">
        <v>44575</v>
      </c>
      <c r="F1304" s="10">
        <v>4108.8</v>
      </c>
      <c r="G1304" s="12">
        <f>Tabla1[[#This Row],[Importe]]-Tabla1[[#This Row],[Pagado]]</f>
        <v>0</v>
      </c>
      <c r="H1304" s="9" t="s">
        <v>10</v>
      </c>
    </row>
    <row r="1305" spans="1:8" x14ac:dyDescent="0.25">
      <c r="A1305" s="7">
        <v>44575</v>
      </c>
      <c r="B1305" s="8" t="s">
        <v>1603</v>
      </c>
      <c r="C1305" s="9" t="s">
        <v>142</v>
      </c>
      <c r="D1305" s="10">
        <v>53381.2</v>
      </c>
      <c r="E1305" s="11">
        <v>44589</v>
      </c>
      <c r="F1305" s="10">
        <v>53381.2</v>
      </c>
      <c r="G1305" s="12">
        <f>Tabla1[[#This Row],[Importe]]-Tabla1[[#This Row],[Pagado]]</f>
        <v>0</v>
      </c>
      <c r="H1305" s="9" t="s">
        <v>10</v>
      </c>
    </row>
    <row r="1306" spans="1:8" x14ac:dyDescent="0.25">
      <c r="A1306" s="7">
        <v>44575</v>
      </c>
      <c r="B1306" s="8" t="s">
        <v>1604</v>
      </c>
      <c r="C1306" s="9" t="s">
        <v>31</v>
      </c>
      <c r="D1306" s="10">
        <v>399</v>
      </c>
      <c r="E1306" s="11">
        <v>44575</v>
      </c>
      <c r="F1306" s="10">
        <v>399</v>
      </c>
      <c r="G1306" s="12">
        <f>Tabla1[[#This Row],[Importe]]-Tabla1[[#This Row],[Pagado]]</f>
        <v>0</v>
      </c>
      <c r="H1306" s="9" t="s">
        <v>10</v>
      </c>
    </row>
    <row r="1307" spans="1:8" x14ac:dyDescent="0.25">
      <c r="A1307" s="7">
        <v>44575</v>
      </c>
      <c r="B1307" s="8" t="s">
        <v>1605</v>
      </c>
      <c r="C1307" s="9" t="s">
        <v>161</v>
      </c>
      <c r="D1307" s="10">
        <v>4139.1000000000004</v>
      </c>
      <c r="E1307" s="11">
        <v>44575</v>
      </c>
      <c r="F1307" s="10">
        <v>4139.1000000000004</v>
      </c>
      <c r="G1307" s="12">
        <f>Tabla1[[#This Row],[Importe]]-Tabla1[[#This Row],[Pagado]]</f>
        <v>0</v>
      </c>
      <c r="H1307" s="9" t="s">
        <v>10</v>
      </c>
    </row>
    <row r="1308" spans="1:8" x14ac:dyDescent="0.25">
      <c r="A1308" s="7">
        <v>44575</v>
      </c>
      <c r="B1308" s="8" t="s">
        <v>1606</v>
      </c>
      <c r="C1308" s="9" t="s">
        <v>29</v>
      </c>
      <c r="D1308" s="10">
        <v>5290</v>
      </c>
      <c r="E1308" s="11">
        <v>44575</v>
      </c>
      <c r="F1308" s="10">
        <v>5290</v>
      </c>
      <c r="G1308" s="12">
        <f>Tabla1[[#This Row],[Importe]]-Tabla1[[#This Row],[Pagado]]</f>
        <v>0</v>
      </c>
      <c r="H1308" s="9" t="s">
        <v>10</v>
      </c>
    </row>
    <row r="1309" spans="1:8" x14ac:dyDescent="0.25">
      <c r="A1309" s="7">
        <v>44575</v>
      </c>
      <c r="B1309" s="8" t="s">
        <v>1607</v>
      </c>
      <c r="C1309" s="9" t="s">
        <v>373</v>
      </c>
      <c r="D1309" s="10">
        <v>1573</v>
      </c>
      <c r="E1309" s="11">
        <v>44575</v>
      </c>
      <c r="F1309" s="10">
        <v>1573</v>
      </c>
      <c r="G1309" s="12">
        <f>Tabla1[[#This Row],[Importe]]-Tabla1[[#This Row],[Pagado]]</f>
        <v>0</v>
      </c>
      <c r="H1309" s="9" t="s">
        <v>10</v>
      </c>
    </row>
    <row r="1310" spans="1:8" x14ac:dyDescent="0.25">
      <c r="A1310" s="7">
        <v>44575</v>
      </c>
      <c r="B1310" s="8" t="s">
        <v>1608</v>
      </c>
      <c r="C1310" s="9" t="s">
        <v>218</v>
      </c>
      <c r="D1310" s="10">
        <v>36433.879999999997</v>
      </c>
      <c r="E1310" s="11">
        <v>44582</v>
      </c>
      <c r="F1310" s="10">
        <v>36433.879999999997</v>
      </c>
      <c r="G1310" s="12">
        <f>Tabla1[[#This Row],[Importe]]-Tabla1[[#This Row],[Pagado]]</f>
        <v>0</v>
      </c>
      <c r="H1310" s="9" t="s">
        <v>10</v>
      </c>
    </row>
    <row r="1311" spans="1:8" x14ac:dyDescent="0.25">
      <c r="A1311" s="7">
        <v>44575</v>
      </c>
      <c r="B1311" s="8" t="s">
        <v>1609</v>
      </c>
      <c r="C1311" s="9" t="s">
        <v>37</v>
      </c>
      <c r="D1311" s="10">
        <v>3955</v>
      </c>
      <c r="E1311" s="11">
        <v>44575</v>
      </c>
      <c r="F1311" s="10">
        <v>3955</v>
      </c>
      <c r="G1311" s="12">
        <f>Tabla1[[#This Row],[Importe]]-Tabla1[[#This Row],[Pagado]]</f>
        <v>0</v>
      </c>
      <c r="H1311" s="9" t="s">
        <v>10</v>
      </c>
    </row>
    <row r="1312" spans="1:8" x14ac:dyDescent="0.25">
      <c r="A1312" s="7">
        <v>44575</v>
      </c>
      <c r="B1312" s="8" t="s">
        <v>1610</v>
      </c>
      <c r="C1312" s="9" t="s">
        <v>127</v>
      </c>
      <c r="D1312" s="10">
        <v>4303.8</v>
      </c>
      <c r="E1312" s="11">
        <v>44575</v>
      </c>
      <c r="F1312" s="10">
        <v>4303.8</v>
      </c>
      <c r="G1312" s="12">
        <f>Tabla1[[#This Row],[Importe]]-Tabla1[[#This Row],[Pagado]]</f>
        <v>0</v>
      </c>
      <c r="H1312" s="9" t="s">
        <v>10</v>
      </c>
    </row>
    <row r="1313" spans="1:8" x14ac:dyDescent="0.25">
      <c r="A1313" s="7">
        <v>44575</v>
      </c>
      <c r="B1313" s="8" t="s">
        <v>1611</v>
      </c>
      <c r="C1313" s="9" t="s">
        <v>140</v>
      </c>
      <c r="D1313" s="10">
        <v>159.80000000000001</v>
      </c>
      <c r="E1313" s="11">
        <v>44575</v>
      </c>
      <c r="F1313" s="10">
        <v>159.80000000000001</v>
      </c>
      <c r="G1313" s="12">
        <f>Tabla1[[#This Row],[Importe]]-Tabla1[[#This Row],[Pagado]]</f>
        <v>0</v>
      </c>
      <c r="H1313" s="9" t="s">
        <v>10</v>
      </c>
    </row>
    <row r="1314" spans="1:8" x14ac:dyDescent="0.25">
      <c r="A1314" s="7">
        <v>44575</v>
      </c>
      <c r="B1314" s="8" t="s">
        <v>1612</v>
      </c>
      <c r="C1314" s="9" t="s">
        <v>359</v>
      </c>
      <c r="D1314" s="10">
        <v>2171.5</v>
      </c>
      <c r="E1314" s="11">
        <v>44575</v>
      </c>
      <c r="F1314" s="10">
        <v>2171.5</v>
      </c>
      <c r="G1314" s="12">
        <f>Tabla1[[#This Row],[Importe]]-Tabla1[[#This Row],[Pagado]]</f>
        <v>0</v>
      </c>
      <c r="H1314" s="9" t="s">
        <v>10</v>
      </c>
    </row>
    <row r="1315" spans="1:8" x14ac:dyDescent="0.25">
      <c r="A1315" s="7">
        <v>44575</v>
      </c>
      <c r="B1315" s="8" t="s">
        <v>1613</v>
      </c>
      <c r="C1315" s="9" t="s">
        <v>339</v>
      </c>
      <c r="D1315" s="10">
        <v>340.8</v>
      </c>
      <c r="E1315" s="11">
        <v>44575</v>
      </c>
      <c r="F1315" s="10">
        <v>340.8</v>
      </c>
      <c r="G1315" s="12">
        <f>Tabla1[[#This Row],[Importe]]-Tabla1[[#This Row],[Pagado]]</f>
        <v>0</v>
      </c>
      <c r="H1315" s="9" t="s">
        <v>10</v>
      </c>
    </row>
    <row r="1316" spans="1:8" x14ac:dyDescent="0.25">
      <c r="A1316" s="7">
        <v>44575</v>
      </c>
      <c r="B1316" s="8" t="s">
        <v>1614</v>
      </c>
      <c r="C1316" s="9" t="s">
        <v>181</v>
      </c>
      <c r="D1316" s="10">
        <v>8527</v>
      </c>
      <c r="E1316" s="11">
        <v>44575</v>
      </c>
      <c r="F1316" s="10">
        <v>8527</v>
      </c>
      <c r="G1316" s="12">
        <f>Tabla1[[#This Row],[Importe]]-Tabla1[[#This Row],[Pagado]]</f>
        <v>0</v>
      </c>
      <c r="H1316" s="9" t="s">
        <v>10</v>
      </c>
    </row>
    <row r="1317" spans="1:8" x14ac:dyDescent="0.25">
      <c r="A1317" s="7">
        <v>44575</v>
      </c>
      <c r="B1317" s="8" t="s">
        <v>1615</v>
      </c>
      <c r="C1317" s="9" t="s">
        <v>45</v>
      </c>
      <c r="D1317" s="10">
        <v>11836.9</v>
      </c>
      <c r="E1317" s="11">
        <v>44575</v>
      </c>
      <c r="F1317" s="10">
        <v>11836.9</v>
      </c>
      <c r="G1317" s="12">
        <f>Tabla1[[#This Row],[Importe]]-Tabla1[[#This Row],[Pagado]]</f>
        <v>0</v>
      </c>
      <c r="H1317" s="9" t="s">
        <v>10</v>
      </c>
    </row>
    <row r="1318" spans="1:8" x14ac:dyDescent="0.25">
      <c r="A1318" s="7">
        <v>44575</v>
      </c>
      <c r="B1318" s="8" t="s">
        <v>1616</v>
      </c>
      <c r="C1318" s="9" t="s">
        <v>169</v>
      </c>
      <c r="D1318" s="10">
        <v>537.6</v>
      </c>
      <c r="E1318" s="11">
        <v>44575</v>
      </c>
      <c r="F1318" s="10">
        <v>537.6</v>
      </c>
      <c r="G1318" s="12">
        <f>Tabla1[[#This Row],[Importe]]-Tabla1[[#This Row],[Pagado]]</f>
        <v>0</v>
      </c>
      <c r="H1318" s="9" t="s">
        <v>10</v>
      </c>
    </row>
    <row r="1319" spans="1:8" x14ac:dyDescent="0.25">
      <c r="A1319" s="7">
        <v>44575</v>
      </c>
      <c r="B1319" s="8" t="s">
        <v>1617</v>
      </c>
      <c r="C1319" s="9" t="s">
        <v>647</v>
      </c>
      <c r="D1319" s="10">
        <v>198.8</v>
      </c>
      <c r="E1319" s="11">
        <v>44575</v>
      </c>
      <c r="F1319" s="10">
        <v>198.8</v>
      </c>
      <c r="G1319" s="12">
        <f>Tabla1[[#This Row],[Importe]]-Tabla1[[#This Row],[Pagado]]</f>
        <v>0</v>
      </c>
      <c r="H1319" s="9" t="s">
        <v>10</v>
      </c>
    </row>
    <row r="1320" spans="1:8" x14ac:dyDescent="0.25">
      <c r="A1320" s="7">
        <v>44575</v>
      </c>
      <c r="B1320" s="8" t="s">
        <v>1618</v>
      </c>
      <c r="C1320" s="9" t="s">
        <v>125</v>
      </c>
      <c r="D1320" s="10">
        <v>1043.2</v>
      </c>
      <c r="E1320" s="11">
        <v>44575</v>
      </c>
      <c r="F1320" s="10">
        <v>1043.2</v>
      </c>
      <c r="G1320" s="12">
        <f>Tabla1[[#This Row],[Importe]]-Tabla1[[#This Row],[Pagado]]</f>
        <v>0</v>
      </c>
      <c r="H1320" s="9" t="s">
        <v>10</v>
      </c>
    </row>
    <row r="1321" spans="1:8" x14ac:dyDescent="0.25">
      <c r="A1321" s="7">
        <v>44575</v>
      </c>
      <c r="B1321" s="8" t="s">
        <v>1619</v>
      </c>
      <c r="C1321" s="9" t="s">
        <v>230</v>
      </c>
      <c r="D1321" s="10">
        <v>2570.8000000000002</v>
      </c>
      <c r="E1321" s="11">
        <v>44575</v>
      </c>
      <c r="F1321" s="10">
        <v>2570.8000000000002</v>
      </c>
      <c r="G1321" s="12">
        <f>Tabla1[[#This Row],[Importe]]-Tabla1[[#This Row],[Pagado]]</f>
        <v>0</v>
      </c>
      <c r="H1321" s="9" t="s">
        <v>10</v>
      </c>
    </row>
    <row r="1322" spans="1:8" x14ac:dyDescent="0.25">
      <c r="A1322" s="7">
        <v>44575</v>
      </c>
      <c r="B1322" s="8" t="s">
        <v>1620</v>
      </c>
      <c r="C1322" s="9" t="s">
        <v>27</v>
      </c>
      <c r="D1322" s="10">
        <v>2286.4</v>
      </c>
      <c r="E1322" s="11">
        <v>44575</v>
      </c>
      <c r="F1322" s="10">
        <v>2286.4</v>
      </c>
      <c r="G1322" s="12">
        <f>Tabla1[[#This Row],[Importe]]-Tabla1[[#This Row],[Pagado]]</f>
        <v>0</v>
      </c>
      <c r="H1322" s="9" t="s">
        <v>10</v>
      </c>
    </row>
    <row r="1323" spans="1:8" x14ac:dyDescent="0.25">
      <c r="A1323" s="7">
        <v>44575</v>
      </c>
      <c r="B1323" s="8" t="s">
        <v>1621</v>
      </c>
      <c r="C1323" s="9" t="s">
        <v>24</v>
      </c>
      <c r="D1323" s="10">
        <v>3029</v>
      </c>
      <c r="E1323" s="11">
        <v>44575</v>
      </c>
      <c r="F1323" s="10">
        <v>3029</v>
      </c>
      <c r="G1323" s="12">
        <f>Tabla1[[#This Row],[Importe]]-Tabla1[[#This Row],[Pagado]]</f>
        <v>0</v>
      </c>
      <c r="H1323" s="9" t="s">
        <v>10</v>
      </c>
    </row>
    <row r="1324" spans="1:8" x14ac:dyDescent="0.25">
      <c r="A1324" s="7">
        <v>44575</v>
      </c>
      <c r="B1324" s="8" t="s">
        <v>1622</v>
      </c>
      <c r="C1324" s="9" t="s">
        <v>24</v>
      </c>
      <c r="D1324" s="10">
        <v>704</v>
      </c>
      <c r="E1324" s="11">
        <v>44575</v>
      </c>
      <c r="F1324" s="10">
        <v>704</v>
      </c>
      <c r="G1324" s="12">
        <f>Tabla1[[#This Row],[Importe]]-Tabla1[[#This Row],[Pagado]]</f>
        <v>0</v>
      </c>
      <c r="H1324" s="9" t="s">
        <v>10</v>
      </c>
    </row>
    <row r="1325" spans="1:8" x14ac:dyDescent="0.25">
      <c r="A1325" s="7">
        <v>44575</v>
      </c>
      <c r="B1325" s="8" t="s">
        <v>1623</v>
      </c>
      <c r="C1325" s="9" t="s">
        <v>173</v>
      </c>
      <c r="D1325" s="10">
        <v>26848.02</v>
      </c>
      <c r="E1325" s="11">
        <v>44576</v>
      </c>
      <c r="F1325" s="10">
        <v>26848.02</v>
      </c>
      <c r="G1325" s="12">
        <f>Tabla1[[#This Row],[Importe]]-Tabla1[[#This Row],[Pagado]]</f>
        <v>0</v>
      </c>
      <c r="H1325" s="9" t="s">
        <v>10</v>
      </c>
    </row>
    <row r="1326" spans="1:8" x14ac:dyDescent="0.25">
      <c r="A1326" s="7">
        <v>44575</v>
      </c>
      <c r="B1326" s="8" t="s">
        <v>1624</v>
      </c>
      <c r="C1326" s="9" t="s">
        <v>49</v>
      </c>
      <c r="D1326" s="10">
        <v>3121.2</v>
      </c>
      <c r="E1326" s="11">
        <v>44575</v>
      </c>
      <c r="F1326" s="10">
        <v>3121.2</v>
      </c>
      <c r="G1326" s="12">
        <f>Tabla1[[#This Row],[Importe]]-Tabla1[[#This Row],[Pagado]]</f>
        <v>0</v>
      </c>
      <c r="H1326" s="9" t="s">
        <v>10</v>
      </c>
    </row>
    <row r="1327" spans="1:8" x14ac:dyDescent="0.25">
      <c r="A1327" s="7">
        <v>44575</v>
      </c>
      <c r="B1327" s="8" t="s">
        <v>1625</v>
      </c>
      <c r="C1327" s="9" t="s">
        <v>142</v>
      </c>
      <c r="D1327" s="10">
        <v>558</v>
      </c>
      <c r="E1327" s="11">
        <v>44589</v>
      </c>
      <c r="F1327" s="10">
        <v>558</v>
      </c>
      <c r="G1327" s="12">
        <f>Tabla1[[#This Row],[Importe]]-Tabla1[[#This Row],[Pagado]]</f>
        <v>0</v>
      </c>
      <c r="H1327" s="9" t="s">
        <v>10</v>
      </c>
    </row>
    <row r="1328" spans="1:8" x14ac:dyDescent="0.25">
      <c r="A1328" s="7">
        <v>44575</v>
      </c>
      <c r="B1328" s="8" t="s">
        <v>1626</v>
      </c>
      <c r="C1328" s="9" t="s">
        <v>200</v>
      </c>
      <c r="D1328" s="10">
        <v>897</v>
      </c>
      <c r="E1328" s="11">
        <v>44575</v>
      </c>
      <c r="F1328" s="10">
        <v>897</v>
      </c>
      <c r="G1328" s="12">
        <f>Tabla1[[#This Row],[Importe]]-Tabla1[[#This Row],[Pagado]]</f>
        <v>0</v>
      </c>
      <c r="H1328" s="9" t="s">
        <v>10</v>
      </c>
    </row>
    <row r="1329" spans="1:8" x14ac:dyDescent="0.25">
      <c r="A1329" s="7">
        <v>44575</v>
      </c>
      <c r="B1329" s="8" t="s">
        <v>1627</v>
      </c>
      <c r="C1329" s="9" t="s">
        <v>191</v>
      </c>
      <c r="D1329" s="10">
        <v>1742.4</v>
      </c>
      <c r="E1329" s="11">
        <v>44575</v>
      </c>
      <c r="F1329" s="10">
        <v>1742.4</v>
      </c>
      <c r="G1329" s="12">
        <f>Tabla1[[#This Row],[Importe]]-Tabla1[[#This Row],[Pagado]]</f>
        <v>0</v>
      </c>
      <c r="H1329" s="9" t="s">
        <v>10</v>
      </c>
    </row>
    <row r="1330" spans="1:8" x14ac:dyDescent="0.25">
      <c r="A1330" s="7">
        <v>44575</v>
      </c>
      <c r="B1330" s="8" t="s">
        <v>1628</v>
      </c>
      <c r="C1330" s="9" t="s">
        <v>216</v>
      </c>
      <c r="D1330" s="10">
        <v>1752.6</v>
      </c>
      <c r="E1330" s="11">
        <v>44575</v>
      </c>
      <c r="F1330" s="10">
        <v>1752.6</v>
      </c>
      <c r="G1330" s="12">
        <f>Tabla1[[#This Row],[Importe]]-Tabla1[[#This Row],[Pagado]]</f>
        <v>0</v>
      </c>
      <c r="H1330" s="9" t="s">
        <v>10</v>
      </c>
    </row>
    <row r="1331" spans="1:8" x14ac:dyDescent="0.25">
      <c r="A1331" s="7">
        <v>44575</v>
      </c>
      <c r="B1331" s="8" t="s">
        <v>1629</v>
      </c>
      <c r="C1331" s="9" t="s">
        <v>1630</v>
      </c>
      <c r="D1331" s="10">
        <v>5894.4</v>
      </c>
      <c r="E1331" s="11">
        <v>44576</v>
      </c>
      <c r="F1331" s="10">
        <v>5894.4</v>
      </c>
      <c r="G1331" s="12">
        <f>Tabla1[[#This Row],[Importe]]-Tabla1[[#This Row],[Pagado]]</f>
        <v>0</v>
      </c>
      <c r="H1331" s="9" t="s">
        <v>10</v>
      </c>
    </row>
    <row r="1332" spans="1:8" x14ac:dyDescent="0.25">
      <c r="A1332" s="7">
        <v>44575</v>
      </c>
      <c r="B1332" s="8" t="s">
        <v>1631</v>
      </c>
      <c r="C1332" s="9" t="s">
        <v>135</v>
      </c>
      <c r="D1332" s="10">
        <v>960.6</v>
      </c>
      <c r="E1332" s="11">
        <v>44575</v>
      </c>
      <c r="F1332" s="10">
        <v>960.6</v>
      </c>
      <c r="G1332" s="12">
        <f>Tabla1[[#This Row],[Importe]]-Tabla1[[#This Row],[Pagado]]</f>
        <v>0</v>
      </c>
      <c r="H1332" s="9" t="s">
        <v>10</v>
      </c>
    </row>
    <row r="1333" spans="1:8" x14ac:dyDescent="0.25">
      <c r="A1333" s="7">
        <v>44575</v>
      </c>
      <c r="B1333" s="8" t="s">
        <v>1632</v>
      </c>
      <c r="C1333" s="9" t="s">
        <v>191</v>
      </c>
      <c r="D1333" s="10">
        <v>438.6</v>
      </c>
      <c r="E1333" s="11">
        <v>44575</v>
      </c>
      <c r="F1333" s="10">
        <v>438.6</v>
      </c>
      <c r="G1333" s="12">
        <f>Tabla1[[#This Row],[Importe]]-Tabla1[[#This Row],[Pagado]]</f>
        <v>0</v>
      </c>
      <c r="H1333" s="9" t="s">
        <v>10</v>
      </c>
    </row>
    <row r="1334" spans="1:8" x14ac:dyDescent="0.25">
      <c r="A1334" s="7">
        <v>44575</v>
      </c>
      <c r="B1334" s="8" t="s">
        <v>1633</v>
      </c>
      <c r="C1334" s="9" t="s">
        <v>179</v>
      </c>
      <c r="D1334" s="10">
        <v>956.8</v>
      </c>
      <c r="E1334" s="11">
        <v>44575</v>
      </c>
      <c r="F1334" s="10">
        <v>956.8</v>
      </c>
      <c r="G1334" s="12">
        <f>Tabla1[[#This Row],[Importe]]-Tabla1[[#This Row],[Pagado]]</f>
        <v>0</v>
      </c>
      <c r="H1334" s="9" t="s">
        <v>10</v>
      </c>
    </row>
    <row r="1335" spans="1:8" x14ac:dyDescent="0.25">
      <c r="A1335" s="7">
        <v>44575</v>
      </c>
      <c r="B1335" s="8" t="s">
        <v>1634</v>
      </c>
      <c r="C1335" s="9" t="s">
        <v>175</v>
      </c>
      <c r="D1335" s="10">
        <v>7662.3</v>
      </c>
      <c r="E1335" s="11">
        <v>44575</v>
      </c>
      <c r="F1335" s="10">
        <v>7662.3</v>
      </c>
      <c r="G1335" s="12">
        <f>Tabla1[[#This Row],[Importe]]-Tabla1[[#This Row],[Pagado]]</f>
        <v>0</v>
      </c>
      <c r="H1335" s="9" t="s">
        <v>10</v>
      </c>
    </row>
    <row r="1336" spans="1:8" x14ac:dyDescent="0.25">
      <c r="A1336" s="7">
        <v>44575</v>
      </c>
      <c r="B1336" s="8" t="s">
        <v>1635</v>
      </c>
      <c r="C1336" s="9" t="s">
        <v>202</v>
      </c>
      <c r="D1336" s="10">
        <v>3514.1</v>
      </c>
      <c r="E1336" s="11">
        <v>44575</v>
      </c>
      <c r="F1336" s="10">
        <v>3514.1</v>
      </c>
      <c r="G1336" s="12">
        <f>Tabla1[[#This Row],[Importe]]-Tabla1[[#This Row],[Pagado]]</f>
        <v>0</v>
      </c>
      <c r="H1336" s="9" t="s">
        <v>10</v>
      </c>
    </row>
    <row r="1337" spans="1:8" x14ac:dyDescent="0.25">
      <c r="A1337" s="7">
        <v>44575</v>
      </c>
      <c r="B1337" s="8" t="s">
        <v>1636</v>
      </c>
      <c r="C1337" s="9" t="s">
        <v>157</v>
      </c>
      <c r="D1337" s="10">
        <v>2027.6</v>
      </c>
      <c r="E1337" s="11">
        <v>44575</v>
      </c>
      <c r="F1337" s="10">
        <v>2027.6</v>
      </c>
      <c r="G1337" s="12">
        <f>Tabla1[[#This Row],[Importe]]-Tabla1[[#This Row],[Pagado]]</f>
        <v>0</v>
      </c>
      <c r="H1337" s="9" t="s">
        <v>10</v>
      </c>
    </row>
    <row r="1338" spans="1:8" x14ac:dyDescent="0.25">
      <c r="A1338" s="7">
        <v>44575</v>
      </c>
      <c r="B1338" s="8" t="s">
        <v>1637</v>
      </c>
      <c r="C1338" s="9" t="s">
        <v>525</v>
      </c>
      <c r="D1338" s="10">
        <v>356</v>
      </c>
      <c r="E1338" s="11">
        <v>44575</v>
      </c>
      <c r="F1338" s="10">
        <v>356</v>
      </c>
      <c r="G1338" s="12">
        <f>Tabla1[[#This Row],[Importe]]-Tabla1[[#This Row],[Pagado]]</f>
        <v>0</v>
      </c>
      <c r="H1338" s="9" t="s">
        <v>10</v>
      </c>
    </row>
    <row r="1339" spans="1:8" x14ac:dyDescent="0.25">
      <c r="A1339" s="7">
        <v>44575</v>
      </c>
      <c r="B1339" s="8" t="s">
        <v>1638</v>
      </c>
      <c r="C1339" s="9" t="s">
        <v>107</v>
      </c>
      <c r="D1339" s="10">
        <v>14248.5</v>
      </c>
      <c r="E1339" s="11">
        <v>44575</v>
      </c>
      <c r="F1339" s="10">
        <v>14248.5</v>
      </c>
      <c r="G1339" s="12">
        <f>Tabla1[[#This Row],[Importe]]-Tabla1[[#This Row],[Pagado]]</f>
        <v>0</v>
      </c>
      <c r="H1339" s="9" t="s">
        <v>10</v>
      </c>
    </row>
    <row r="1340" spans="1:8" x14ac:dyDescent="0.25">
      <c r="A1340" s="7">
        <v>44575</v>
      </c>
      <c r="B1340" s="8" t="s">
        <v>1639</v>
      </c>
      <c r="C1340" s="9" t="s">
        <v>133</v>
      </c>
      <c r="D1340" s="10">
        <v>16464.099999999999</v>
      </c>
      <c r="E1340" s="11">
        <v>44576</v>
      </c>
      <c r="F1340" s="10">
        <v>16464.099999999999</v>
      </c>
      <c r="G1340" s="12">
        <f>Tabla1[[#This Row],[Importe]]-Tabla1[[#This Row],[Pagado]]</f>
        <v>0</v>
      </c>
      <c r="H1340" s="9" t="s">
        <v>10</v>
      </c>
    </row>
    <row r="1341" spans="1:8" x14ac:dyDescent="0.25">
      <c r="A1341" s="7">
        <v>44575</v>
      </c>
      <c r="B1341" s="8" t="s">
        <v>1640</v>
      </c>
      <c r="C1341" s="9" t="s">
        <v>159</v>
      </c>
      <c r="D1341" s="10">
        <v>2222.6</v>
      </c>
      <c r="E1341" s="11">
        <v>44575</v>
      </c>
      <c r="F1341" s="10">
        <v>2222.6</v>
      </c>
      <c r="G1341" s="12">
        <f>Tabla1[[#This Row],[Importe]]-Tabla1[[#This Row],[Pagado]]</f>
        <v>0</v>
      </c>
      <c r="H1341" s="9" t="s">
        <v>10</v>
      </c>
    </row>
    <row r="1342" spans="1:8" x14ac:dyDescent="0.25">
      <c r="A1342" s="7">
        <v>44575</v>
      </c>
      <c r="B1342" s="8" t="s">
        <v>1641</v>
      </c>
      <c r="C1342" s="9" t="s">
        <v>275</v>
      </c>
      <c r="D1342" s="10">
        <v>29198.36</v>
      </c>
      <c r="E1342" s="11">
        <v>44583</v>
      </c>
      <c r="F1342" s="10">
        <v>29198.36</v>
      </c>
      <c r="G1342" s="12">
        <f>Tabla1[[#This Row],[Importe]]-Tabla1[[#This Row],[Pagado]]</f>
        <v>0</v>
      </c>
      <c r="H1342" s="9" t="s">
        <v>10</v>
      </c>
    </row>
    <row r="1343" spans="1:8" x14ac:dyDescent="0.25">
      <c r="A1343" s="7">
        <v>44575</v>
      </c>
      <c r="B1343" s="8" t="s">
        <v>1642</v>
      </c>
      <c r="C1343" s="9" t="s">
        <v>518</v>
      </c>
      <c r="D1343" s="10">
        <v>928</v>
      </c>
      <c r="E1343" s="11">
        <v>44575</v>
      </c>
      <c r="F1343" s="10">
        <v>928</v>
      </c>
      <c r="G1343" s="12">
        <f>Tabla1[[#This Row],[Importe]]-Tabla1[[#This Row],[Pagado]]</f>
        <v>0</v>
      </c>
      <c r="H1343" s="9" t="s">
        <v>10</v>
      </c>
    </row>
    <row r="1344" spans="1:8" x14ac:dyDescent="0.25">
      <c r="A1344" s="7">
        <v>44575</v>
      </c>
      <c r="B1344" s="8" t="s">
        <v>1643</v>
      </c>
      <c r="C1344" s="9" t="s">
        <v>1644</v>
      </c>
      <c r="D1344" s="10">
        <v>7261.5</v>
      </c>
      <c r="E1344" s="11">
        <v>44576</v>
      </c>
      <c r="F1344" s="10">
        <v>7261.5</v>
      </c>
      <c r="G1344" s="12">
        <f>Tabla1[[#This Row],[Importe]]-Tabla1[[#This Row],[Pagado]]</f>
        <v>0</v>
      </c>
      <c r="H1344" s="9" t="s">
        <v>10</v>
      </c>
    </row>
    <row r="1345" spans="1:8" x14ac:dyDescent="0.25">
      <c r="A1345" s="7">
        <v>44575</v>
      </c>
      <c r="B1345" s="8" t="s">
        <v>1645</v>
      </c>
      <c r="C1345" s="9" t="s">
        <v>804</v>
      </c>
      <c r="D1345" s="10">
        <v>9435.9</v>
      </c>
      <c r="E1345" s="11">
        <v>44575</v>
      </c>
      <c r="F1345" s="10">
        <v>9435.9</v>
      </c>
      <c r="G1345" s="12">
        <f>Tabla1[[#This Row],[Importe]]-Tabla1[[#This Row],[Pagado]]</f>
        <v>0</v>
      </c>
      <c r="H1345" s="9" t="s">
        <v>10</v>
      </c>
    </row>
    <row r="1346" spans="1:8" x14ac:dyDescent="0.25">
      <c r="A1346" s="7">
        <v>44575</v>
      </c>
      <c r="B1346" s="8" t="s">
        <v>1646</v>
      </c>
      <c r="C1346" s="9" t="s">
        <v>31</v>
      </c>
      <c r="D1346" s="10">
        <v>4939.2</v>
      </c>
      <c r="E1346" s="11">
        <v>44576</v>
      </c>
      <c r="F1346" s="10">
        <v>4939.2</v>
      </c>
      <c r="G1346" s="12">
        <f>Tabla1[[#This Row],[Importe]]-Tabla1[[#This Row],[Pagado]]</f>
        <v>0</v>
      </c>
      <c r="H1346" s="9" t="s">
        <v>10</v>
      </c>
    </row>
    <row r="1347" spans="1:8" x14ac:dyDescent="0.25">
      <c r="A1347" s="7">
        <v>44575</v>
      </c>
      <c r="B1347" s="8" t="s">
        <v>1647</v>
      </c>
      <c r="C1347" s="9" t="s">
        <v>840</v>
      </c>
      <c r="D1347" s="10">
        <v>7010.9</v>
      </c>
      <c r="E1347" s="11">
        <v>44575</v>
      </c>
      <c r="F1347" s="10">
        <v>7010.9</v>
      </c>
      <c r="G1347" s="12">
        <f>Tabla1[[#This Row],[Importe]]-Tabla1[[#This Row],[Pagado]]</f>
        <v>0</v>
      </c>
      <c r="H1347" s="9" t="s">
        <v>10</v>
      </c>
    </row>
    <row r="1348" spans="1:8" x14ac:dyDescent="0.25">
      <c r="A1348" s="7">
        <v>44575</v>
      </c>
      <c r="B1348" s="8" t="s">
        <v>1648</v>
      </c>
      <c r="C1348" s="9" t="s">
        <v>53</v>
      </c>
      <c r="D1348" s="10">
        <v>1137</v>
      </c>
      <c r="E1348" s="11">
        <v>44575</v>
      </c>
      <c r="F1348" s="10">
        <v>1137</v>
      </c>
      <c r="G1348" s="12">
        <f>Tabla1[[#This Row],[Importe]]-Tabla1[[#This Row],[Pagado]]</f>
        <v>0</v>
      </c>
      <c r="H1348" s="9" t="s">
        <v>10</v>
      </c>
    </row>
    <row r="1349" spans="1:8" x14ac:dyDescent="0.25">
      <c r="A1349" s="7">
        <v>44575</v>
      </c>
      <c r="B1349" s="8" t="s">
        <v>1649</v>
      </c>
      <c r="C1349" s="9" t="s">
        <v>1650</v>
      </c>
      <c r="D1349" s="10">
        <v>1875</v>
      </c>
      <c r="E1349" s="11">
        <v>44575</v>
      </c>
      <c r="F1349" s="10">
        <v>1875</v>
      </c>
      <c r="G1349" s="12">
        <f>Tabla1[[#This Row],[Importe]]-Tabla1[[#This Row],[Pagado]]</f>
        <v>0</v>
      </c>
      <c r="H1349" s="9" t="s">
        <v>10</v>
      </c>
    </row>
    <row r="1350" spans="1:8" x14ac:dyDescent="0.25">
      <c r="A1350" s="7">
        <v>44575</v>
      </c>
      <c r="B1350" s="8" t="s">
        <v>1651</v>
      </c>
      <c r="C1350" s="9" t="s">
        <v>319</v>
      </c>
      <c r="D1350" s="10">
        <v>4805.8</v>
      </c>
      <c r="E1350" s="11">
        <v>44575</v>
      </c>
      <c r="F1350" s="10">
        <v>4805.8</v>
      </c>
      <c r="G1350" s="12">
        <f>Tabla1[[#This Row],[Importe]]-Tabla1[[#This Row],[Pagado]]</f>
        <v>0</v>
      </c>
      <c r="H1350" s="9" t="s">
        <v>10</v>
      </c>
    </row>
    <row r="1351" spans="1:8" x14ac:dyDescent="0.25">
      <c r="A1351" s="7">
        <v>44575</v>
      </c>
      <c r="B1351" s="8" t="s">
        <v>1652</v>
      </c>
      <c r="C1351" s="9" t="s">
        <v>520</v>
      </c>
      <c r="D1351" s="10">
        <v>8682.6</v>
      </c>
      <c r="E1351" s="11">
        <v>44576</v>
      </c>
      <c r="F1351" s="10">
        <v>8682.6</v>
      </c>
      <c r="G1351" s="12">
        <f>Tabla1[[#This Row],[Importe]]-Tabla1[[#This Row],[Pagado]]</f>
        <v>0</v>
      </c>
      <c r="H1351" s="9" t="s">
        <v>10</v>
      </c>
    </row>
    <row r="1352" spans="1:8" x14ac:dyDescent="0.25">
      <c r="A1352" s="7">
        <v>44575</v>
      </c>
      <c r="B1352" s="8" t="s">
        <v>1653</v>
      </c>
      <c r="C1352" s="9" t="s">
        <v>31</v>
      </c>
      <c r="D1352" s="10">
        <v>30</v>
      </c>
      <c r="E1352" s="11">
        <v>44575</v>
      </c>
      <c r="F1352" s="10">
        <v>30</v>
      </c>
      <c r="G1352" s="12">
        <f>Tabla1[[#This Row],[Importe]]-Tabla1[[#This Row],[Pagado]]</f>
        <v>0</v>
      </c>
      <c r="H1352" s="9" t="s">
        <v>10</v>
      </c>
    </row>
    <row r="1353" spans="1:8" x14ac:dyDescent="0.25">
      <c r="A1353" s="7">
        <v>44575</v>
      </c>
      <c r="B1353" s="8" t="s">
        <v>1654</v>
      </c>
      <c r="C1353" s="9" t="s">
        <v>555</v>
      </c>
      <c r="D1353" s="10">
        <v>22736</v>
      </c>
      <c r="E1353" s="11">
        <v>44575</v>
      </c>
      <c r="F1353" s="10">
        <v>22736</v>
      </c>
      <c r="G1353" s="12">
        <f>Tabla1[[#This Row],[Importe]]-Tabla1[[#This Row],[Pagado]]</f>
        <v>0</v>
      </c>
      <c r="H1353" s="9" t="s">
        <v>10</v>
      </c>
    </row>
    <row r="1354" spans="1:8" x14ac:dyDescent="0.25">
      <c r="A1354" s="7">
        <v>44575</v>
      </c>
      <c r="B1354" s="8" t="s">
        <v>1655</v>
      </c>
      <c r="C1354" s="9" t="s">
        <v>233</v>
      </c>
      <c r="D1354" s="10">
        <v>4931.2</v>
      </c>
      <c r="E1354" s="11">
        <v>44575</v>
      </c>
      <c r="F1354" s="10">
        <v>4931.2</v>
      </c>
      <c r="G1354" s="12">
        <f>Tabla1[[#This Row],[Importe]]-Tabla1[[#This Row],[Pagado]]</f>
        <v>0</v>
      </c>
      <c r="H1354" s="9" t="s">
        <v>10</v>
      </c>
    </row>
    <row r="1355" spans="1:8" x14ac:dyDescent="0.25">
      <c r="A1355" s="7">
        <v>44575</v>
      </c>
      <c r="B1355" s="8" t="s">
        <v>1656</v>
      </c>
      <c r="C1355" s="9" t="s">
        <v>79</v>
      </c>
      <c r="D1355" s="10">
        <v>4705.8</v>
      </c>
      <c r="E1355" s="11">
        <v>44575</v>
      </c>
      <c r="F1355" s="10">
        <v>4705.8</v>
      </c>
      <c r="G1355" s="12">
        <f>Tabla1[[#This Row],[Importe]]-Tabla1[[#This Row],[Pagado]]</f>
        <v>0</v>
      </c>
      <c r="H1355" s="9" t="s">
        <v>10</v>
      </c>
    </row>
    <row r="1356" spans="1:8" x14ac:dyDescent="0.25">
      <c r="A1356" s="7">
        <v>44575</v>
      </c>
      <c r="B1356" s="8" t="s">
        <v>1657</v>
      </c>
      <c r="C1356" s="9" t="s">
        <v>1016</v>
      </c>
      <c r="D1356" s="10">
        <v>4558.3999999999996</v>
      </c>
      <c r="E1356" s="11">
        <v>44575</v>
      </c>
      <c r="F1356" s="10">
        <v>4558.3999999999996</v>
      </c>
      <c r="G1356" s="12">
        <f>Tabla1[[#This Row],[Importe]]-Tabla1[[#This Row],[Pagado]]</f>
        <v>0</v>
      </c>
      <c r="H1356" s="9" t="s">
        <v>10</v>
      </c>
    </row>
    <row r="1357" spans="1:8" x14ac:dyDescent="0.25">
      <c r="A1357" s="7">
        <v>44575</v>
      </c>
      <c r="B1357" s="8" t="s">
        <v>1658</v>
      </c>
      <c r="C1357" s="9" t="s">
        <v>1003</v>
      </c>
      <c r="D1357" s="10">
        <v>1863.2</v>
      </c>
      <c r="E1357" s="11">
        <v>44575</v>
      </c>
      <c r="F1357" s="10">
        <v>1863.2</v>
      </c>
      <c r="G1357" s="12">
        <f>Tabla1[[#This Row],[Importe]]-Tabla1[[#This Row],[Pagado]]</f>
        <v>0</v>
      </c>
      <c r="H1357" s="9" t="s">
        <v>10</v>
      </c>
    </row>
    <row r="1358" spans="1:8" x14ac:dyDescent="0.25">
      <c r="A1358" s="7">
        <v>44575</v>
      </c>
      <c r="B1358" s="8" t="s">
        <v>1659</v>
      </c>
      <c r="C1358" s="9" t="s">
        <v>79</v>
      </c>
      <c r="D1358" s="10">
        <v>11486.2</v>
      </c>
      <c r="E1358" s="11">
        <v>44575</v>
      </c>
      <c r="F1358" s="10">
        <v>11486.2</v>
      </c>
      <c r="G1358" s="12">
        <f>Tabla1[[#This Row],[Importe]]-Tabla1[[#This Row],[Pagado]]</f>
        <v>0</v>
      </c>
      <c r="H1358" s="9" t="s">
        <v>10</v>
      </c>
    </row>
    <row r="1359" spans="1:8" x14ac:dyDescent="0.25">
      <c r="A1359" s="7">
        <v>44575</v>
      </c>
      <c r="B1359" s="8" t="s">
        <v>1660</v>
      </c>
      <c r="C1359" s="9" t="s">
        <v>698</v>
      </c>
      <c r="D1359" s="10">
        <v>6508.8</v>
      </c>
      <c r="E1359" s="11">
        <v>44575</v>
      </c>
      <c r="F1359" s="10">
        <v>6508.8</v>
      </c>
      <c r="G1359" s="12">
        <f>Tabla1[[#This Row],[Importe]]-Tabla1[[#This Row],[Pagado]]</f>
        <v>0</v>
      </c>
      <c r="H1359" s="9" t="s">
        <v>10</v>
      </c>
    </row>
    <row r="1360" spans="1:8" x14ac:dyDescent="0.25">
      <c r="A1360" s="7">
        <v>44575</v>
      </c>
      <c r="B1360" s="8" t="s">
        <v>1661</v>
      </c>
      <c r="C1360" s="9" t="s">
        <v>67</v>
      </c>
      <c r="D1360" s="10">
        <v>9256.6</v>
      </c>
      <c r="E1360" s="11">
        <v>44575</v>
      </c>
      <c r="F1360" s="10">
        <v>9256.6</v>
      </c>
      <c r="G1360" s="12">
        <f>Tabla1[[#This Row],[Importe]]-Tabla1[[#This Row],[Pagado]]</f>
        <v>0</v>
      </c>
      <c r="H1360" s="9" t="s">
        <v>10</v>
      </c>
    </row>
    <row r="1361" spans="1:8" x14ac:dyDescent="0.25">
      <c r="A1361" s="7">
        <v>44575</v>
      </c>
      <c r="B1361" s="8" t="s">
        <v>1662</v>
      </c>
      <c r="C1361" s="9" t="s">
        <v>670</v>
      </c>
      <c r="D1361" s="10">
        <v>4227.3</v>
      </c>
      <c r="E1361" s="11">
        <v>44575</v>
      </c>
      <c r="F1361" s="10">
        <v>4227.3</v>
      </c>
      <c r="G1361" s="12">
        <f>Tabla1[[#This Row],[Importe]]-Tabla1[[#This Row],[Pagado]]</f>
        <v>0</v>
      </c>
      <c r="H1361" s="9" t="s">
        <v>10</v>
      </c>
    </row>
    <row r="1362" spans="1:8" x14ac:dyDescent="0.25">
      <c r="A1362" s="7">
        <v>44575</v>
      </c>
      <c r="B1362" s="8" t="s">
        <v>1663</v>
      </c>
      <c r="C1362" s="9" t="s">
        <v>261</v>
      </c>
      <c r="D1362" s="10">
        <v>30651.599999999999</v>
      </c>
      <c r="E1362" s="11">
        <v>44575</v>
      </c>
      <c r="F1362" s="10">
        <v>30651.599999999999</v>
      </c>
      <c r="G1362" s="12">
        <f>Tabla1[[#This Row],[Importe]]-Tabla1[[#This Row],[Pagado]]</f>
        <v>0</v>
      </c>
      <c r="H1362" s="9" t="s">
        <v>10</v>
      </c>
    </row>
    <row r="1363" spans="1:8" x14ac:dyDescent="0.25">
      <c r="A1363" s="7">
        <v>44575</v>
      </c>
      <c r="B1363" s="8" t="s">
        <v>1664</v>
      </c>
      <c r="C1363" s="9" t="s">
        <v>932</v>
      </c>
      <c r="D1363" s="10">
        <v>7617.6</v>
      </c>
      <c r="E1363" s="11">
        <v>44575</v>
      </c>
      <c r="F1363" s="10">
        <v>7617.6</v>
      </c>
      <c r="G1363" s="12">
        <f>Tabla1[[#This Row],[Importe]]-Tabla1[[#This Row],[Pagado]]</f>
        <v>0</v>
      </c>
      <c r="H1363" s="9" t="s">
        <v>10</v>
      </c>
    </row>
    <row r="1364" spans="1:8" x14ac:dyDescent="0.25">
      <c r="A1364" s="7">
        <v>44575</v>
      </c>
      <c r="B1364" s="8" t="s">
        <v>1665</v>
      </c>
      <c r="C1364" s="9" t="s">
        <v>261</v>
      </c>
      <c r="D1364" s="10">
        <v>809.2</v>
      </c>
      <c r="E1364" s="11">
        <v>44575</v>
      </c>
      <c r="F1364" s="10">
        <v>809.2</v>
      </c>
      <c r="G1364" s="12">
        <f>Tabla1[[#This Row],[Importe]]-Tabla1[[#This Row],[Pagado]]</f>
        <v>0</v>
      </c>
      <c r="H1364" s="9" t="s">
        <v>10</v>
      </c>
    </row>
    <row r="1365" spans="1:8" x14ac:dyDescent="0.25">
      <c r="A1365" s="7">
        <v>44575</v>
      </c>
      <c r="B1365" s="8" t="s">
        <v>1666</v>
      </c>
      <c r="C1365" s="9" t="s">
        <v>849</v>
      </c>
      <c r="D1365" s="10">
        <v>4534</v>
      </c>
      <c r="E1365" s="11">
        <v>44575</v>
      </c>
      <c r="F1365" s="10">
        <v>4534</v>
      </c>
      <c r="G1365" s="12">
        <f>Tabla1[[#This Row],[Importe]]-Tabla1[[#This Row],[Pagado]]</f>
        <v>0</v>
      </c>
      <c r="H1365" s="9" t="s">
        <v>10</v>
      </c>
    </row>
    <row r="1366" spans="1:8" x14ac:dyDescent="0.25">
      <c r="A1366" s="7">
        <v>44575</v>
      </c>
      <c r="B1366" s="8" t="s">
        <v>1667</v>
      </c>
      <c r="C1366" s="9" t="s">
        <v>67</v>
      </c>
      <c r="D1366" s="10">
        <v>901.6</v>
      </c>
      <c r="E1366" s="11">
        <v>44575</v>
      </c>
      <c r="F1366" s="10">
        <v>901.6</v>
      </c>
      <c r="G1366" s="12">
        <f>Tabla1[[#This Row],[Importe]]-Tabla1[[#This Row],[Pagado]]</f>
        <v>0</v>
      </c>
      <c r="H1366" s="9" t="s">
        <v>10</v>
      </c>
    </row>
    <row r="1367" spans="1:8" x14ac:dyDescent="0.25">
      <c r="A1367" s="7">
        <v>44575</v>
      </c>
      <c r="B1367" s="8" t="s">
        <v>1668</v>
      </c>
      <c r="C1367" s="9" t="s">
        <v>365</v>
      </c>
      <c r="D1367" s="10">
        <v>517</v>
      </c>
      <c r="E1367" s="11">
        <v>44575</v>
      </c>
      <c r="F1367" s="10">
        <v>517</v>
      </c>
      <c r="G1367" s="12">
        <f>Tabla1[[#This Row],[Importe]]-Tabla1[[#This Row],[Pagado]]</f>
        <v>0</v>
      </c>
      <c r="H1367" s="9" t="s">
        <v>10</v>
      </c>
    </row>
    <row r="1368" spans="1:8" x14ac:dyDescent="0.25">
      <c r="A1368" s="7">
        <v>44575</v>
      </c>
      <c r="B1368" s="8" t="s">
        <v>1669</v>
      </c>
      <c r="C1368" s="9" t="s">
        <v>31</v>
      </c>
      <c r="D1368" s="10">
        <v>226.6</v>
      </c>
      <c r="E1368" s="11">
        <v>44575</v>
      </c>
      <c r="F1368" s="10">
        <v>226.6</v>
      </c>
      <c r="G1368" s="12">
        <f>Tabla1[[#This Row],[Importe]]-Tabla1[[#This Row],[Pagado]]</f>
        <v>0</v>
      </c>
      <c r="H1368" s="9" t="s">
        <v>10</v>
      </c>
    </row>
    <row r="1369" spans="1:8" x14ac:dyDescent="0.25">
      <c r="A1369" s="7">
        <v>44575</v>
      </c>
      <c r="B1369" s="8" t="s">
        <v>1670</v>
      </c>
      <c r="C1369" s="9" t="s">
        <v>51</v>
      </c>
      <c r="D1369" s="10">
        <v>876.4</v>
      </c>
      <c r="E1369" s="11">
        <v>44575</v>
      </c>
      <c r="F1369" s="10">
        <v>876.4</v>
      </c>
      <c r="G1369" s="12">
        <f>Tabla1[[#This Row],[Importe]]-Tabla1[[#This Row],[Pagado]]</f>
        <v>0</v>
      </c>
      <c r="H1369" s="9" t="s">
        <v>10</v>
      </c>
    </row>
    <row r="1370" spans="1:8" x14ac:dyDescent="0.25">
      <c r="A1370" s="7">
        <v>44575</v>
      </c>
      <c r="B1370" s="8" t="s">
        <v>1671</v>
      </c>
      <c r="C1370" s="9" t="s">
        <v>51</v>
      </c>
      <c r="D1370" s="10">
        <v>3552</v>
      </c>
      <c r="E1370" s="11">
        <v>44575</v>
      </c>
      <c r="F1370" s="10">
        <v>3552</v>
      </c>
      <c r="G1370" s="12">
        <f>Tabla1[[#This Row],[Importe]]-Tabla1[[#This Row],[Pagado]]</f>
        <v>0</v>
      </c>
      <c r="H1370" s="9" t="s">
        <v>10</v>
      </c>
    </row>
    <row r="1371" spans="1:8" x14ac:dyDescent="0.25">
      <c r="A1371" s="7">
        <v>44575</v>
      </c>
      <c r="B1371" s="8" t="s">
        <v>1672</v>
      </c>
      <c r="C1371" s="9" t="s">
        <v>282</v>
      </c>
      <c r="D1371" s="10">
        <v>1968.8</v>
      </c>
      <c r="E1371" s="11">
        <v>44576</v>
      </c>
      <c r="F1371" s="10">
        <v>1968.8</v>
      </c>
      <c r="G1371" s="12">
        <f>Tabla1[[#This Row],[Importe]]-Tabla1[[#This Row],[Pagado]]</f>
        <v>0</v>
      </c>
      <c r="H1371" s="9" t="s">
        <v>10</v>
      </c>
    </row>
    <row r="1372" spans="1:8" x14ac:dyDescent="0.25">
      <c r="A1372" s="7">
        <v>44575</v>
      </c>
      <c r="B1372" s="8" t="s">
        <v>1673</v>
      </c>
      <c r="C1372" s="9" t="s">
        <v>280</v>
      </c>
      <c r="D1372" s="10">
        <v>864.8</v>
      </c>
      <c r="E1372" s="11">
        <v>44576</v>
      </c>
      <c r="F1372" s="10">
        <v>864.8</v>
      </c>
      <c r="G1372" s="12">
        <f>Tabla1[[#This Row],[Importe]]-Tabla1[[#This Row],[Pagado]]</f>
        <v>0</v>
      </c>
      <c r="H1372" s="9" t="s">
        <v>10</v>
      </c>
    </row>
    <row r="1373" spans="1:8" x14ac:dyDescent="0.25">
      <c r="A1373" s="7">
        <v>44575</v>
      </c>
      <c r="B1373" s="8" t="s">
        <v>1674</v>
      </c>
      <c r="C1373" s="9" t="s">
        <v>284</v>
      </c>
      <c r="D1373" s="10">
        <v>8565.2000000000007</v>
      </c>
      <c r="E1373" s="11">
        <v>44576</v>
      </c>
      <c r="F1373" s="10">
        <v>8565.2000000000007</v>
      </c>
      <c r="G1373" s="12">
        <f>Tabla1[[#This Row],[Importe]]-Tabla1[[#This Row],[Pagado]]</f>
        <v>0</v>
      </c>
      <c r="H1373" s="9" t="s">
        <v>10</v>
      </c>
    </row>
    <row r="1374" spans="1:8" x14ac:dyDescent="0.25">
      <c r="A1374" s="7">
        <v>44575</v>
      </c>
      <c r="B1374" s="8" t="s">
        <v>1675</v>
      </c>
      <c r="C1374" s="9" t="s">
        <v>1676</v>
      </c>
      <c r="D1374" s="10">
        <v>1380</v>
      </c>
      <c r="E1374" s="11">
        <v>44575</v>
      </c>
      <c r="F1374" s="10">
        <v>1380</v>
      </c>
      <c r="G1374" s="12">
        <f>Tabla1[[#This Row],[Importe]]-Tabla1[[#This Row],[Pagado]]</f>
        <v>0</v>
      </c>
      <c r="H1374" s="9" t="s">
        <v>10</v>
      </c>
    </row>
    <row r="1375" spans="1:8" x14ac:dyDescent="0.25">
      <c r="A1375" s="7">
        <v>44575</v>
      </c>
      <c r="B1375" s="8" t="s">
        <v>1677</v>
      </c>
      <c r="C1375" s="9" t="s">
        <v>246</v>
      </c>
      <c r="D1375" s="10">
        <v>23371.08</v>
      </c>
      <c r="E1375" s="11">
        <v>44575</v>
      </c>
      <c r="F1375" s="10">
        <v>23371.08</v>
      </c>
      <c r="G1375" s="12">
        <f>Tabla1[[#This Row],[Importe]]-Tabla1[[#This Row],[Pagado]]</f>
        <v>0</v>
      </c>
      <c r="H1375" s="9" t="s">
        <v>10</v>
      </c>
    </row>
    <row r="1376" spans="1:8" x14ac:dyDescent="0.25">
      <c r="A1376" s="7">
        <v>44575</v>
      </c>
      <c r="B1376" s="8" t="s">
        <v>1678</v>
      </c>
      <c r="C1376" s="9" t="s">
        <v>269</v>
      </c>
      <c r="D1376" s="10">
        <v>3094.6</v>
      </c>
      <c r="E1376" s="11">
        <v>44575</v>
      </c>
      <c r="F1376" s="10">
        <v>3094.6</v>
      </c>
      <c r="G1376" s="12">
        <f>Tabla1[[#This Row],[Importe]]-Tabla1[[#This Row],[Pagado]]</f>
        <v>0</v>
      </c>
      <c r="H1376" s="9" t="s">
        <v>10</v>
      </c>
    </row>
    <row r="1377" spans="1:8" x14ac:dyDescent="0.25">
      <c r="A1377" s="7">
        <v>44575</v>
      </c>
      <c r="B1377" s="8" t="s">
        <v>1679</v>
      </c>
      <c r="C1377" s="9" t="s">
        <v>1313</v>
      </c>
      <c r="D1377" s="10">
        <v>3999.6</v>
      </c>
      <c r="E1377" s="11">
        <v>44575</v>
      </c>
      <c r="F1377" s="10">
        <v>3999.6</v>
      </c>
      <c r="G1377" s="12">
        <f>Tabla1[[#This Row],[Importe]]-Tabla1[[#This Row],[Pagado]]</f>
        <v>0</v>
      </c>
      <c r="H1377" s="9" t="s">
        <v>10</v>
      </c>
    </row>
    <row r="1378" spans="1:8" x14ac:dyDescent="0.25">
      <c r="A1378" s="7">
        <v>44575</v>
      </c>
      <c r="B1378" s="8" t="s">
        <v>1680</v>
      </c>
      <c r="C1378" s="9" t="s">
        <v>9</v>
      </c>
      <c r="D1378" s="10">
        <v>2445</v>
      </c>
      <c r="E1378" s="11">
        <v>44575</v>
      </c>
      <c r="F1378" s="10">
        <v>2445</v>
      </c>
      <c r="G1378" s="12">
        <f>Tabla1[[#This Row],[Importe]]-Tabla1[[#This Row],[Pagado]]</f>
        <v>0</v>
      </c>
      <c r="H1378" s="9" t="s">
        <v>10</v>
      </c>
    </row>
    <row r="1379" spans="1:8" x14ac:dyDescent="0.25">
      <c r="A1379" s="7">
        <v>44575</v>
      </c>
      <c r="B1379" s="8" t="s">
        <v>1681</v>
      </c>
      <c r="C1379" s="9" t="s">
        <v>71</v>
      </c>
      <c r="D1379" s="10">
        <v>1021.8</v>
      </c>
      <c r="E1379" s="11">
        <v>44575</v>
      </c>
      <c r="F1379" s="10">
        <v>1021.8</v>
      </c>
      <c r="G1379" s="12">
        <f>Tabla1[[#This Row],[Importe]]-Tabla1[[#This Row],[Pagado]]</f>
        <v>0</v>
      </c>
      <c r="H1379" s="9" t="s">
        <v>10</v>
      </c>
    </row>
    <row r="1380" spans="1:8" x14ac:dyDescent="0.25">
      <c r="A1380" s="7">
        <v>44575</v>
      </c>
      <c r="B1380" s="8" t="s">
        <v>1682</v>
      </c>
      <c r="C1380" s="9" t="s">
        <v>69</v>
      </c>
      <c r="D1380" s="10">
        <v>2070</v>
      </c>
      <c r="E1380" s="11">
        <v>44575</v>
      </c>
      <c r="F1380" s="10">
        <v>2070</v>
      </c>
      <c r="G1380" s="12">
        <f>Tabla1[[#This Row],[Importe]]-Tabla1[[#This Row],[Pagado]]</f>
        <v>0</v>
      </c>
      <c r="H1380" s="9" t="s">
        <v>10</v>
      </c>
    </row>
    <row r="1381" spans="1:8" x14ac:dyDescent="0.25">
      <c r="A1381" s="7">
        <v>44575</v>
      </c>
      <c r="B1381" s="8" t="s">
        <v>1683</v>
      </c>
      <c r="C1381" s="9" t="s">
        <v>454</v>
      </c>
      <c r="D1381" s="10">
        <v>1917.6</v>
      </c>
      <c r="E1381" s="11">
        <v>44575</v>
      </c>
      <c r="F1381" s="10">
        <v>1917.6</v>
      </c>
      <c r="G1381" s="12">
        <f>Tabla1[[#This Row],[Importe]]-Tabla1[[#This Row],[Pagado]]</f>
        <v>0</v>
      </c>
      <c r="H1381" s="9" t="s">
        <v>10</v>
      </c>
    </row>
    <row r="1382" spans="1:8" x14ac:dyDescent="0.25">
      <c r="A1382" s="7">
        <v>44575</v>
      </c>
      <c r="B1382" s="8" t="s">
        <v>1684</v>
      </c>
      <c r="C1382" s="9" t="s">
        <v>39</v>
      </c>
      <c r="D1382" s="10">
        <v>1716</v>
      </c>
      <c r="E1382" s="11">
        <v>44576</v>
      </c>
      <c r="F1382" s="10">
        <v>1716</v>
      </c>
      <c r="G1382" s="12">
        <f>Tabla1[[#This Row],[Importe]]-Tabla1[[#This Row],[Pagado]]</f>
        <v>0</v>
      </c>
      <c r="H1382" s="9" t="s">
        <v>10</v>
      </c>
    </row>
    <row r="1383" spans="1:8" x14ac:dyDescent="0.25">
      <c r="A1383" s="7">
        <v>44575</v>
      </c>
      <c r="B1383" s="8" t="s">
        <v>1685</v>
      </c>
      <c r="C1383" s="9" t="s">
        <v>681</v>
      </c>
      <c r="D1383" s="10">
        <v>3.23</v>
      </c>
      <c r="E1383" s="11">
        <v>44580</v>
      </c>
      <c r="F1383" s="10">
        <v>3.23</v>
      </c>
      <c r="G1383" s="12">
        <f>Tabla1[[#This Row],[Importe]]-Tabla1[[#This Row],[Pagado]]</f>
        <v>0</v>
      </c>
      <c r="H1383" s="9" t="s">
        <v>10</v>
      </c>
    </row>
    <row r="1384" spans="1:8" x14ac:dyDescent="0.25">
      <c r="A1384" s="7">
        <v>44575</v>
      </c>
      <c r="B1384" s="8" t="s">
        <v>1686</v>
      </c>
      <c r="C1384" s="9" t="s">
        <v>31</v>
      </c>
      <c r="D1384" s="10">
        <v>4104.7</v>
      </c>
      <c r="E1384" s="11">
        <v>44575</v>
      </c>
      <c r="F1384" s="10">
        <v>4104.7</v>
      </c>
      <c r="G1384" s="12">
        <f>Tabla1[[#This Row],[Importe]]-Tabla1[[#This Row],[Pagado]]</f>
        <v>0</v>
      </c>
      <c r="H1384" s="9" t="s">
        <v>10</v>
      </c>
    </row>
    <row r="1385" spans="1:8" x14ac:dyDescent="0.25">
      <c r="A1385" s="7">
        <v>44575</v>
      </c>
      <c r="B1385" s="8" t="s">
        <v>1687</v>
      </c>
      <c r="C1385" s="9" t="s">
        <v>56</v>
      </c>
      <c r="D1385" s="10">
        <v>8781.7999999999993</v>
      </c>
      <c r="E1385" s="11">
        <v>44575</v>
      </c>
      <c r="F1385" s="10">
        <v>8781.7999999999993</v>
      </c>
      <c r="G1385" s="12">
        <f>Tabla1[[#This Row],[Importe]]-Tabla1[[#This Row],[Pagado]]</f>
        <v>0</v>
      </c>
      <c r="H1385" s="9" t="s">
        <v>10</v>
      </c>
    </row>
    <row r="1386" spans="1:8" x14ac:dyDescent="0.25">
      <c r="A1386" s="7">
        <v>44575</v>
      </c>
      <c r="B1386" s="8" t="s">
        <v>1688</v>
      </c>
      <c r="C1386" s="9" t="s">
        <v>31</v>
      </c>
      <c r="D1386" s="10">
        <v>1108.4000000000001</v>
      </c>
      <c r="E1386" s="11">
        <v>44575</v>
      </c>
      <c r="F1386" s="10">
        <v>1108.4000000000001</v>
      </c>
      <c r="G1386" s="12">
        <f>Tabla1[[#This Row],[Importe]]-Tabla1[[#This Row],[Pagado]]</f>
        <v>0</v>
      </c>
      <c r="H1386" s="9" t="s">
        <v>10</v>
      </c>
    </row>
    <row r="1387" spans="1:8" x14ac:dyDescent="0.25">
      <c r="A1387" s="7">
        <v>44575</v>
      </c>
      <c r="B1387" s="8" t="s">
        <v>1689</v>
      </c>
      <c r="C1387" s="9" t="s">
        <v>31</v>
      </c>
      <c r="D1387" s="10">
        <v>991.7</v>
      </c>
      <c r="E1387" s="11">
        <v>44575</v>
      </c>
      <c r="F1387" s="10">
        <v>991.7</v>
      </c>
      <c r="G1387" s="12">
        <f>Tabla1[[#This Row],[Importe]]-Tabla1[[#This Row],[Pagado]]</f>
        <v>0</v>
      </c>
      <c r="H1387" s="9" t="s">
        <v>10</v>
      </c>
    </row>
    <row r="1388" spans="1:8" x14ac:dyDescent="0.25">
      <c r="A1388" s="7">
        <v>44575</v>
      </c>
      <c r="B1388" s="8" t="s">
        <v>1690</v>
      </c>
      <c r="C1388" s="9" t="s">
        <v>1421</v>
      </c>
      <c r="D1388" s="10">
        <v>17708</v>
      </c>
      <c r="E1388" s="11">
        <v>44575</v>
      </c>
      <c r="F1388" s="10">
        <v>17708</v>
      </c>
      <c r="G1388" s="12">
        <f>Tabla1[[#This Row],[Importe]]-Tabla1[[#This Row],[Pagado]]</f>
        <v>0</v>
      </c>
      <c r="H1388" s="9" t="s">
        <v>10</v>
      </c>
    </row>
    <row r="1389" spans="1:8" x14ac:dyDescent="0.25">
      <c r="A1389" s="7">
        <v>44575</v>
      </c>
      <c r="B1389" s="8" t="s">
        <v>1691</v>
      </c>
      <c r="C1389" s="9" t="s">
        <v>857</v>
      </c>
      <c r="D1389" s="10">
        <v>520</v>
      </c>
      <c r="E1389" s="11">
        <v>44575</v>
      </c>
      <c r="F1389" s="10">
        <v>520</v>
      </c>
      <c r="G1389" s="12">
        <f>Tabla1[[#This Row],[Importe]]-Tabla1[[#This Row],[Pagado]]</f>
        <v>0</v>
      </c>
      <c r="H1389" s="9" t="s">
        <v>10</v>
      </c>
    </row>
    <row r="1390" spans="1:8" x14ac:dyDescent="0.25">
      <c r="A1390" s="7">
        <v>44575</v>
      </c>
      <c r="B1390" s="8" t="s">
        <v>1692</v>
      </c>
      <c r="C1390" s="9" t="s">
        <v>612</v>
      </c>
      <c r="D1390" s="10">
        <v>409.6</v>
      </c>
      <c r="E1390" s="11">
        <v>44575</v>
      </c>
      <c r="F1390" s="10">
        <v>409.6</v>
      </c>
      <c r="G1390" s="12">
        <f>Tabla1[[#This Row],[Importe]]-Tabla1[[#This Row],[Pagado]]</f>
        <v>0</v>
      </c>
      <c r="H1390" s="9" t="s">
        <v>10</v>
      </c>
    </row>
    <row r="1391" spans="1:8" x14ac:dyDescent="0.25">
      <c r="A1391" s="7">
        <v>44575</v>
      </c>
      <c r="B1391" s="8" t="s">
        <v>1693</v>
      </c>
      <c r="C1391" s="9" t="s">
        <v>1021</v>
      </c>
      <c r="D1391" s="10">
        <v>3033.6</v>
      </c>
      <c r="E1391" s="11">
        <v>44575</v>
      </c>
      <c r="F1391" s="10">
        <v>3033.6</v>
      </c>
      <c r="G1391" s="12">
        <f>Tabla1[[#This Row],[Importe]]-Tabla1[[#This Row],[Pagado]]</f>
        <v>0</v>
      </c>
      <c r="H1391" s="9" t="s">
        <v>10</v>
      </c>
    </row>
    <row r="1392" spans="1:8" ht="75" x14ac:dyDescent="0.25">
      <c r="A1392" s="7">
        <v>44575</v>
      </c>
      <c r="B1392" s="8" t="s">
        <v>1694</v>
      </c>
      <c r="C1392" s="9" t="s">
        <v>870</v>
      </c>
      <c r="D1392" s="10">
        <v>31540.2</v>
      </c>
      <c r="E1392" s="11" t="s">
        <v>6984</v>
      </c>
      <c r="F1392" s="10">
        <f>1000+5000+1500+1000+2000</f>
        <v>10500</v>
      </c>
      <c r="G1392" s="12">
        <f>Tabla1[[#This Row],[Importe]]-Tabla1[[#This Row],[Pagado]]</f>
        <v>21040.2</v>
      </c>
      <c r="H1392" s="9" t="s">
        <v>1695</v>
      </c>
    </row>
    <row r="1393" spans="1:8" x14ac:dyDescent="0.25">
      <c r="A1393" s="7">
        <v>44575</v>
      </c>
      <c r="B1393" s="8" t="s">
        <v>1696</v>
      </c>
      <c r="C1393" s="9" t="s">
        <v>261</v>
      </c>
      <c r="D1393" s="10">
        <v>3981.6</v>
      </c>
      <c r="E1393" s="11">
        <v>44576</v>
      </c>
      <c r="F1393" s="10">
        <v>3981.6</v>
      </c>
      <c r="G1393" s="12">
        <f>Tabla1[[#This Row],[Importe]]-Tabla1[[#This Row],[Pagado]]</f>
        <v>0</v>
      </c>
      <c r="H1393" s="9" t="s">
        <v>10</v>
      </c>
    </row>
    <row r="1394" spans="1:8" x14ac:dyDescent="0.25">
      <c r="A1394" s="7">
        <v>44575</v>
      </c>
      <c r="B1394" s="8" t="s">
        <v>1697</v>
      </c>
      <c r="C1394" s="9" t="s">
        <v>31</v>
      </c>
      <c r="D1394" s="10">
        <v>195</v>
      </c>
      <c r="E1394" s="11">
        <v>44575</v>
      </c>
      <c r="F1394" s="10">
        <v>195</v>
      </c>
      <c r="G1394" s="12">
        <f>Tabla1[[#This Row],[Importe]]-Tabla1[[#This Row],[Pagado]]</f>
        <v>0</v>
      </c>
      <c r="H1394" s="9" t="s">
        <v>10</v>
      </c>
    </row>
    <row r="1395" spans="1:8" x14ac:dyDescent="0.25">
      <c r="A1395" s="7">
        <v>44575</v>
      </c>
      <c r="B1395" s="8" t="s">
        <v>1698</v>
      </c>
      <c r="C1395" s="9" t="s">
        <v>872</v>
      </c>
      <c r="D1395" s="10">
        <v>3811.6</v>
      </c>
      <c r="E1395" s="11">
        <v>44575</v>
      </c>
      <c r="F1395" s="10">
        <v>3811.6</v>
      </c>
      <c r="G1395" s="12">
        <f>Tabla1[[#This Row],[Importe]]-Tabla1[[#This Row],[Pagado]]</f>
        <v>0</v>
      </c>
      <c r="H1395" s="9" t="s">
        <v>10</v>
      </c>
    </row>
    <row r="1396" spans="1:8" x14ac:dyDescent="0.25">
      <c r="A1396" s="7">
        <v>44575</v>
      </c>
      <c r="B1396" s="8" t="s">
        <v>1699</v>
      </c>
      <c r="C1396" s="9" t="s">
        <v>31</v>
      </c>
      <c r="D1396" s="10">
        <v>251.6</v>
      </c>
      <c r="E1396" s="11">
        <v>44575</v>
      </c>
      <c r="F1396" s="10">
        <v>251.6</v>
      </c>
      <c r="G1396" s="12">
        <f>Tabla1[[#This Row],[Importe]]-Tabla1[[#This Row],[Pagado]]</f>
        <v>0</v>
      </c>
      <c r="H1396" s="9" t="s">
        <v>10</v>
      </c>
    </row>
    <row r="1397" spans="1:8" x14ac:dyDescent="0.25">
      <c r="A1397" s="7">
        <v>44575</v>
      </c>
      <c r="B1397" s="8" t="s">
        <v>1700</v>
      </c>
      <c r="C1397" s="9" t="s">
        <v>298</v>
      </c>
      <c r="D1397" s="10">
        <v>7720</v>
      </c>
      <c r="E1397" s="11">
        <v>44575</v>
      </c>
      <c r="F1397" s="10">
        <v>7720</v>
      </c>
      <c r="G1397" s="12">
        <f>Tabla1[[#This Row],[Importe]]-Tabla1[[#This Row],[Pagado]]</f>
        <v>0</v>
      </c>
      <c r="H1397" s="9" t="s">
        <v>10</v>
      </c>
    </row>
    <row r="1398" spans="1:8" x14ac:dyDescent="0.25">
      <c r="A1398" s="7">
        <v>44575</v>
      </c>
      <c r="B1398" s="8" t="s">
        <v>1701</v>
      </c>
      <c r="C1398" s="9" t="s">
        <v>31</v>
      </c>
      <c r="D1398" s="10">
        <v>411.4</v>
      </c>
      <c r="E1398" s="11">
        <v>44575</v>
      </c>
      <c r="F1398" s="10">
        <v>411.4</v>
      </c>
      <c r="G1398" s="12">
        <f>Tabla1[[#This Row],[Importe]]-Tabla1[[#This Row],[Pagado]]</f>
        <v>0</v>
      </c>
      <c r="H1398" s="9" t="s">
        <v>10</v>
      </c>
    </row>
    <row r="1399" spans="1:8" x14ac:dyDescent="0.25">
      <c r="A1399" s="7">
        <v>44575</v>
      </c>
      <c r="B1399" s="8" t="s">
        <v>1702</v>
      </c>
      <c r="C1399" s="9" t="s">
        <v>31</v>
      </c>
      <c r="D1399" s="10">
        <v>54</v>
      </c>
      <c r="E1399" s="11">
        <v>44575</v>
      </c>
      <c r="F1399" s="10">
        <v>54</v>
      </c>
      <c r="G1399" s="12">
        <f>Tabla1[[#This Row],[Importe]]-Tabla1[[#This Row],[Pagado]]</f>
        <v>0</v>
      </c>
      <c r="H1399" s="9" t="s">
        <v>10</v>
      </c>
    </row>
    <row r="1400" spans="1:8" x14ac:dyDescent="0.25">
      <c r="A1400" s="7">
        <v>44575</v>
      </c>
      <c r="B1400" s="8" t="s">
        <v>1703</v>
      </c>
      <c r="C1400" s="9" t="s">
        <v>62</v>
      </c>
      <c r="D1400" s="10">
        <v>3436.8</v>
      </c>
      <c r="E1400" s="11">
        <v>44575</v>
      </c>
      <c r="F1400" s="10">
        <v>3436.8</v>
      </c>
      <c r="G1400" s="12">
        <f>Tabla1[[#This Row],[Importe]]-Tabla1[[#This Row],[Pagado]]</f>
        <v>0</v>
      </c>
      <c r="H1400" s="9" t="s">
        <v>10</v>
      </c>
    </row>
    <row r="1401" spans="1:8" x14ac:dyDescent="0.25">
      <c r="A1401" s="7">
        <v>44575</v>
      </c>
      <c r="B1401" s="8" t="s">
        <v>1704</v>
      </c>
      <c r="C1401" s="9" t="s">
        <v>31</v>
      </c>
      <c r="D1401" s="10">
        <v>61.1</v>
      </c>
      <c r="E1401" s="11">
        <v>44575</v>
      </c>
      <c r="F1401" s="10">
        <v>61.1</v>
      </c>
      <c r="G1401" s="12">
        <f>Tabla1[[#This Row],[Importe]]-Tabla1[[#This Row],[Pagado]]</f>
        <v>0</v>
      </c>
      <c r="H1401" s="9" t="s">
        <v>10</v>
      </c>
    </row>
    <row r="1402" spans="1:8" x14ac:dyDescent="0.25">
      <c r="A1402" s="7">
        <v>44575</v>
      </c>
      <c r="B1402" s="8" t="s">
        <v>1705</v>
      </c>
      <c r="C1402" s="9" t="s">
        <v>1706</v>
      </c>
      <c r="D1402" s="10">
        <v>7310.4</v>
      </c>
      <c r="E1402" s="11">
        <v>44575</v>
      </c>
      <c r="F1402" s="10">
        <v>7310.4</v>
      </c>
      <c r="G1402" s="12">
        <f>Tabla1[[#This Row],[Importe]]-Tabla1[[#This Row],[Pagado]]</f>
        <v>0</v>
      </c>
      <c r="H1402" s="9" t="s">
        <v>10</v>
      </c>
    </row>
    <row r="1403" spans="1:8" x14ac:dyDescent="0.25">
      <c r="A1403" s="7">
        <v>44575</v>
      </c>
      <c r="B1403" s="8" t="s">
        <v>1707</v>
      </c>
      <c r="C1403" s="9" t="s">
        <v>196</v>
      </c>
      <c r="D1403" s="10">
        <v>29321.599999999999</v>
      </c>
      <c r="E1403" s="11">
        <v>44582</v>
      </c>
      <c r="F1403" s="10">
        <v>29321.599999999999</v>
      </c>
      <c r="G1403" s="12">
        <f>Tabla1[[#This Row],[Importe]]-Tabla1[[#This Row],[Pagado]]</f>
        <v>0</v>
      </c>
      <c r="H1403" s="9" t="s">
        <v>10</v>
      </c>
    </row>
    <row r="1404" spans="1:8" x14ac:dyDescent="0.25">
      <c r="A1404" s="7">
        <v>44575</v>
      </c>
      <c r="B1404" s="8" t="s">
        <v>1708</v>
      </c>
      <c r="C1404" s="9" t="s">
        <v>12</v>
      </c>
      <c r="D1404" s="10">
        <v>266</v>
      </c>
      <c r="E1404" s="11">
        <v>44577</v>
      </c>
      <c r="F1404" s="10">
        <v>266</v>
      </c>
      <c r="G1404" s="12">
        <f>Tabla1[[#This Row],[Importe]]-Tabla1[[#This Row],[Pagado]]</f>
        <v>0</v>
      </c>
      <c r="H1404" s="9" t="s">
        <v>10</v>
      </c>
    </row>
    <row r="1405" spans="1:8" x14ac:dyDescent="0.25">
      <c r="A1405" s="7">
        <v>44576</v>
      </c>
      <c r="B1405" s="8" t="s">
        <v>1709</v>
      </c>
      <c r="C1405" s="9" t="s">
        <v>475</v>
      </c>
      <c r="D1405" s="10">
        <v>40320</v>
      </c>
      <c r="E1405" s="11">
        <v>44578</v>
      </c>
      <c r="F1405" s="10">
        <v>40320</v>
      </c>
      <c r="G1405" s="12">
        <f>Tabla1[[#This Row],[Importe]]-Tabla1[[#This Row],[Pagado]]</f>
        <v>0</v>
      </c>
      <c r="H1405" s="9" t="s">
        <v>10</v>
      </c>
    </row>
    <row r="1406" spans="1:8" ht="30" x14ac:dyDescent="0.25">
      <c r="A1406" s="7">
        <v>44576</v>
      </c>
      <c r="B1406" s="8" t="s">
        <v>1710</v>
      </c>
      <c r="C1406" s="9" t="s">
        <v>75</v>
      </c>
      <c r="D1406" s="10">
        <v>16159.8</v>
      </c>
      <c r="E1406" s="11" t="s">
        <v>1586</v>
      </c>
      <c r="F1406" s="10">
        <f>8100+8059.8</f>
        <v>16159.8</v>
      </c>
      <c r="G1406" s="12">
        <f>Tabla1[[#This Row],[Importe]]-Tabla1[[#This Row],[Pagado]]</f>
        <v>0</v>
      </c>
      <c r="H1406" s="9" t="s">
        <v>10</v>
      </c>
    </row>
    <row r="1407" spans="1:8" x14ac:dyDescent="0.25">
      <c r="A1407" s="7">
        <v>44576</v>
      </c>
      <c r="B1407" s="8" t="s">
        <v>1711</v>
      </c>
      <c r="C1407" s="9" t="s">
        <v>85</v>
      </c>
      <c r="D1407" s="10">
        <v>2308.1999999999998</v>
      </c>
      <c r="E1407" s="11">
        <v>44576</v>
      </c>
      <c r="F1407" s="10">
        <v>2308.1999999999998</v>
      </c>
      <c r="G1407" s="12">
        <f>Tabla1[[#This Row],[Importe]]-Tabla1[[#This Row],[Pagado]]</f>
        <v>0</v>
      </c>
      <c r="H1407" s="9" t="s">
        <v>10</v>
      </c>
    </row>
    <row r="1408" spans="1:8" x14ac:dyDescent="0.25">
      <c r="A1408" s="7">
        <v>44576</v>
      </c>
      <c r="B1408" s="8" t="s">
        <v>1712</v>
      </c>
      <c r="C1408" s="9" t="s">
        <v>198</v>
      </c>
      <c r="D1408" s="10">
        <v>945.6</v>
      </c>
      <c r="E1408" s="11">
        <v>44576</v>
      </c>
      <c r="F1408" s="10">
        <v>945.6</v>
      </c>
      <c r="G1408" s="12">
        <f>Tabla1[[#This Row],[Importe]]-Tabla1[[#This Row],[Pagado]]</f>
        <v>0</v>
      </c>
      <c r="H1408" s="9" t="s">
        <v>10</v>
      </c>
    </row>
    <row r="1409" spans="1:8" x14ac:dyDescent="0.25">
      <c r="A1409" s="7">
        <v>44576</v>
      </c>
      <c r="B1409" s="8" t="s">
        <v>1713</v>
      </c>
      <c r="C1409" s="9" t="s">
        <v>120</v>
      </c>
      <c r="D1409" s="10">
        <v>4709.6000000000004</v>
      </c>
      <c r="E1409" s="11">
        <v>44578</v>
      </c>
      <c r="F1409" s="10">
        <v>4709.6000000000004</v>
      </c>
      <c r="G1409" s="12">
        <f>Tabla1[[#This Row],[Importe]]-Tabla1[[#This Row],[Pagado]]</f>
        <v>0</v>
      </c>
      <c r="H1409" s="9" t="s">
        <v>10</v>
      </c>
    </row>
    <row r="1410" spans="1:8" x14ac:dyDescent="0.25">
      <c r="A1410" s="7">
        <v>44576</v>
      </c>
      <c r="B1410" s="8" t="s">
        <v>1714</v>
      </c>
      <c r="C1410" s="9" t="s">
        <v>12</v>
      </c>
      <c r="D1410" s="10">
        <v>43267.9</v>
      </c>
      <c r="E1410" s="11">
        <v>44577</v>
      </c>
      <c r="F1410" s="10">
        <v>43267.9</v>
      </c>
      <c r="G1410" s="12">
        <f>Tabla1[[#This Row],[Importe]]-Tabla1[[#This Row],[Pagado]]</f>
        <v>0</v>
      </c>
      <c r="H1410" s="9" t="s">
        <v>10</v>
      </c>
    </row>
    <row r="1411" spans="1:8" x14ac:dyDescent="0.25">
      <c r="A1411" s="7">
        <v>44576</v>
      </c>
      <c r="B1411" s="8" t="s">
        <v>1715</v>
      </c>
      <c r="C1411" s="9" t="s">
        <v>481</v>
      </c>
      <c r="D1411" s="10">
        <v>1526.4</v>
      </c>
      <c r="E1411" s="11">
        <v>44576</v>
      </c>
      <c r="F1411" s="10">
        <v>1526.4</v>
      </c>
      <c r="G1411" s="12">
        <f>Tabla1[[#This Row],[Importe]]-Tabla1[[#This Row],[Pagado]]</f>
        <v>0</v>
      </c>
      <c r="H1411" s="9" t="s">
        <v>10</v>
      </c>
    </row>
    <row r="1412" spans="1:8" x14ac:dyDescent="0.25">
      <c r="A1412" s="7">
        <v>44576</v>
      </c>
      <c r="B1412" s="8" t="s">
        <v>1716</v>
      </c>
      <c r="C1412" s="9" t="s">
        <v>22</v>
      </c>
      <c r="D1412" s="10">
        <v>23536.6</v>
      </c>
      <c r="E1412" s="11">
        <v>44577</v>
      </c>
      <c r="F1412" s="10">
        <v>23536.6</v>
      </c>
      <c r="G1412" s="12">
        <f>Tabla1[[#This Row],[Importe]]-Tabla1[[#This Row],[Pagado]]</f>
        <v>0</v>
      </c>
      <c r="H1412" s="9" t="s">
        <v>10</v>
      </c>
    </row>
    <row r="1413" spans="1:8" x14ac:dyDescent="0.25">
      <c r="A1413" s="7">
        <v>44576</v>
      </c>
      <c r="B1413" s="8" t="s">
        <v>1717</v>
      </c>
      <c r="C1413" s="9" t="s">
        <v>414</v>
      </c>
      <c r="D1413" s="10">
        <v>11329.8</v>
      </c>
      <c r="E1413" s="11">
        <v>44576</v>
      </c>
      <c r="F1413" s="10">
        <v>11329.8</v>
      </c>
      <c r="G1413" s="12">
        <f>Tabla1[[#This Row],[Importe]]-Tabla1[[#This Row],[Pagado]]</f>
        <v>0</v>
      </c>
      <c r="H1413" s="9" t="s">
        <v>10</v>
      </c>
    </row>
    <row r="1414" spans="1:8" x14ac:dyDescent="0.25">
      <c r="A1414" s="7">
        <v>44576</v>
      </c>
      <c r="B1414" s="8" t="s">
        <v>1718</v>
      </c>
      <c r="C1414" s="9" t="s">
        <v>371</v>
      </c>
      <c r="D1414" s="10">
        <v>16989.8</v>
      </c>
      <c r="E1414" s="11">
        <v>44576</v>
      </c>
      <c r="F1414" s="10">
        <v>16989.8</v>
      </c>
      <c r="G1414" s="12">
        <f>Tabla1[[#This Row],[Importe]]-Tabla1[[#This Row],[Pagado]]</f>
        <v>0</v>
      </c>
      <c r="H1414" s="9" t="s">
        <v>10</v>
      </c>
    </row>
    <row r="1415" spans="1:8" x14ac:dyDescent="0.25">
      <c r="A1415" s="7">
        <v>44576</v>
      </c>
      <c r="B1415" s="8" t="s">
        <v>1719</v>
      </c>
      <c r="C1415" s="9" t="s">
        <v>118</v>
      </c>
      <c r="D1415" s="10">
        <v>4196.5</v>
      </c>
      <c r="E1415" s="11">
        <v>44576</v>
      </c>
      <c r="F1415" s="10">
        <v>4196.5</v>
      </c>
      <c r="G1415" s="12">
        <f>Tabla1[[#This Row],[Importe]]-Tabla1[[#This Row],[Pagado]]</f>
        <v>0</v>
      </c>
      <c r="H1415" s="9" t="s">
        <v>10</v>
      </c>
    </row>
    <row r="1416" spans="1:8" x14ac:dyDescent="0.25">
      <c r="A1416" s="7">
        <v>44576</v>
      </c>
      <c r="B1416" s="8" t="s">
        <v>1720</v>
      </c>
      <c r="C1416" s="9" t="s">
        <v>47</v>
      </c>
      <c r="D1416" s="10">
        <v>38198.400000000001</v>
      </c>
      <c r="E1416" s="11">
        <v>44576</v>
      </c>
      <c r="F1416" s="10">
        <v>38198.400000000001</v>
      </c>
      <c r="G1416" s="12">
        <f>Tabla1[[#This Row],[Importe]]-Tabla1[[#This Row],[Pagado]]</f>
        <v>0</v>
      </c>
      <c r="H1416" s="9" t="s">
        <v>10</v>
      </c>
    </row>
    <row r="1417" spans="1:8" x14ac:dyDescent="0.25">
      <c r="A1417" s="7">
        <v>44576</v>
      </c>
      <c r="B1417" s="8" t="s">
        <v>1721</v>
      </c>
      <c r="C1417" s="9" t="s">
        <v>116</v>
      </c>
      <c r="D1417" s="10">
        <v>3673.6</v>
      </c>
      <c r="E1417" s="11">
        <v>44578</v>
      </c>
      <c r="F1417" s="10">
        <v>3673.6</v>
      </c>
      <c r="G1417" s="12">
        <f>Tabla1[[#This Row],[Importe]]-Tabla1[[#This Row],[Pagado]]</f>
        <v>0</v>
      </c>
      <c r="H1417" s="9" t="s">
        <v>10</v>
      </c>
    </row>
    <row r="1418" spans="1:8" x14ac:dyDescent="0.25">
      <c r="A1418" s="7">
        <v>44576</v>
      </c>
      <c r="B1418" s="8" t="s">
        <v>1722</v>
      </c>
      <c r="C1418" s="9" t="s">
        <v>99</v>
      </c>
      <c r="D1418" s="10">
        <v>7372.4</v>
      </c>
      <c r="E1418" s="11">
        <v>44578</v>
      </c>
      <c r="F1418" s="10">
        <v>7372.4</v>
      </c>
      <c r="G1418" s="12">
        <f>Tabla1[[#This Row],[Importe]]-Tabla1[[#This Row],[Pagado]]</f>
        <v>0</v>
      </c>
      <c r="H1418" s="9" t="s">
        <v>10</v>
      </c>
    </row>
    <row r="1419" spans="1:8" x14ac:dyDescent="0.25">
      <c r="A1419" s="7">
        <v>44576</v>
      </c>
      <c r="B1419" s="8" t="s">
        <v>1723</v>
      </c>
      <c r="C1419" s="9" t="s">
        <v>314</v>
      </c>
      <c r="D1419" s="10">
        <v>4701.2</v>
      </c>
      <c r="E1419" s="11">
        <v>44576</v>
      </c>
      <c r="F1419" s="10">
        <v>4701.2</v>
      </c>
      <c r="G1419" s="12">
        <f>Tabla1[[#This Row],[Importe]]-Tabla1[[#This Row],[Pagado]]</f>
        <v>0</v>
      </c>
      <c r="H1419" s="9" t="s">
        <v>10</v>
      </c>
    </row>
    <row r="1420" spans="1:8" x14ac:dyDescent="0.25">
      <c r="A1420" s="7">
        <v>44576</v>
      </c>
      <c r="B1420" s="8" t="s">
        <v>1724</v>
      </c>
      <c r="C1420" s="9" t="s">
        <v>87</v>
      </c>
      <c r="D1420" s="10">
        <v>3606.8</v>
      </c>
      <c r="E1420" s="11">
        <v>44576</v>
      </c>
      <c r="F1420" s="10">
        <v>3606.8</v>
      </c>
      <c r="G1420" s="12">
        <f>Tabla1[[#This Row],[Importe]]-Tabla1[[#This Row],[Pagado]]</f>
        <v>0</v>
      </c>
      <c r="H1420" s="9" t="s">
        <v>10</v>
      </c>
    </row>
    <row r="1421" spans="1:8" x14ac:dyDescent="0.25">
      <c r="A1421" s="7">
        <v>44576</v>
      </c>
      <c r="B1421" s="8" t="s">
        <v>1725</v>
      </c>
      <c r="C1421" s="9" t="s">
        <v>251</v>
      </c>
      <c r="D1421" s="10">
        <v>1015.2</v>
      </c>
      <c r="E1421" s="11">
        <v>44576</v>
      </c>
      <c r="F1421" s="10">
        <v>1015.2</v>
      </c>
      <c r="G1421" s="12">
        <f>Tabla1[[#This Row],[Importe]]-Tabla1[[#This Row],[Pagado]]</f>
        <v>0</v>
      </c>
      <c r="H1421" s="9" t="s">
        <v>10</v>
      </c>
    </row>
    <row r="1422" spans="1:8" x14ac:dyDescent="0.25">
      <c r="A1422" s="7">
        <v>44576</v>
      </c>
      <c r="B1422" s="8" t="s">
        <v>1726</v>
      </c>
      <c r="C1422" s="9" t="s">
        <v>484</v>
      </c>
      <c r="D1422" s="10">
        <v>6652.8</v>
      </c>
      <c r="E1422" s="11">
        <v>44576</v>
      </c>
      <c r="F1422" s="10">
        <v>6652.8</v>
      </c>
      <c r="G1422" s="12">
        <f>Tabla1[[#This Row],[Importe]]-Tabla1[[#This Row],[Pagado]]</f>
        <v>0</v>
      </c>
      <c r="H1422" s="9" t="s">
        <v>10</v>
      </c>
    </row>
    <row r="1423" spans="1:8" x14ac:dyDescent="0.25">
      <c r="A1423" s="7">
        <v>44576</v>
      </c>
      <c r="B1423" s="8" t="s">
        <v>1727</v>
      </c>
      <c r="C1423" s="9" t="s">
        <v>348</v>
      </c>
      <c r="D1423" s="10">
        <v>7210.5</v>
      </c>
      <c r="E1423" s="11">
        <v>44576</v>
      </c>
      <c r="F1423" s="10">
        <v>7210.5</v>
      </c>
      <c r="G1423" s="12">
        <f>Tabla1[[#This Row],[Importe]]-Tabla1[[#This Row],[Pagado]]</f>
        <v>0</v>
      </c>
      <c r="H1423" s="9" t="s">
        <v>10</v>
      </c>
    </row>
    <row r="1424" spans="1:8" x14ac:dyDescent="0.25">
      <c r="A1424" s="7">
        <v>44576</v>
      </c>
      <c r="B1424" s="8" t="s">
        <v>1728</v>
      </c>
      <c r="C1424" s="9" t="s">
        <v>64</v>
      </c>
      <c r="D1424" s="10">
        <v>8097.6</v>
      </c>
      <c r="E1424" s="11">
        <v>44579</v>
      </c>
      <c r="F1424" s="10">
        <v>8097.6</v>
      </c>
      <c r="G1424" s="12">
        <f>Tabla1[[#This Row],[Importe]]-Tabla1[[#This Row],[Pagado]]</f>
        <v>0</v>
      </c>
      <c r="H1424" s="9" t="s">
        <v>10</v>
      </c>
    </row>
    <row r="1425" spans="1:8" x14ac:dyDescent="0.25">
      <c r="A1425" s="7">
        <v>44576</v>
      </c>
      <c r="B1425" s="8" t="s">
        <v>1729</v>
      </c>
      <c r="C1425" s="9" t="s">
        <v>60</v>
      </c>
      <c r="D1425" s="10">
        <v>8360.7999999999993</v>
      </c>
      <c r="E1425" s="11">
        <v>44581</v>
      </c>
      <c r="F1425" s="10">
        <v>8360.7999999999993</v>
      </c>
      <c r="G1425" s="12">
        <f>Tabla1[[#This Row],[Importe]]-Tabla1[[#This Row],[Pagado]]</f>
        <v>0</v>
      </c>
      <c r="H1425" s="9" t="s">
        <v>10</v>
      </c>
    </row>
    <row r="1426" spans="1:8" x14ac:dyDescent="0.25">
      <c r="A1426" s="7">
        <v>44576</v>
      </c>
      <c r="B1426" s="8" t="s">
        <v>1730</v>
      </c>
      <c r="C1426" s="9" t="s">
        <v>93</v>
      </c>
      <c r="D1426" s="10">
        <v>17010.8</v>
      </c>
      <c r="E1426" s="11">
        <v>44578</v>
      </c>
      <c r="F1426" s="10">
        <v>17010.8</v>
      </c>
      <c r="G1426" s="12">
        <f>Tabla1[[#This Row],[Importe]]-Tabla1[[#This Row],[Pagado]]</f>
        <v>0</v>
      </c>
      <c r="H1426" s="9" t="s">
        <v>10</v>
      </c>
    </row>
    <row r="1427" spans="1:8" x14ac:dyDescent="0.25">
      <c r="A1427" s="7">
        <v>44576</v>
      </c>
      <c r="B1427" s="8" t="s">
        <v>1731</v>
      </c>
      <c r="C1427" s="9" t="s">
        <v>9</v>
      </c>
      <c r="D1427" s="10">
        <v>6879.5</v>
      </c>
      <c r="E1427" s="11">
        <v>44576</v>
      </c>
      <c r="F1427" s="10">
        <v>6879.5</v>
      </c>
      <c r="G1427" s="12">
        <f>Tabla1[[#This Row],[Importe]]-Tabla1[[#This Row],[Pagado]]</f>
        <v>0</v>
      </c>
      <c r="H1427" s="9" t="s">
        <v>10</v>
      </c>
    </row>
    <row r="1428" spans="1:8" x14ac:dyDescent="0.25">
      <c r="A1428" s="7">
        <v>44576</v>
      </c>
      <c r="B1428" s="8" t="s">
        <v>1732</v>
      </c>
      <c r="C1428" s="9" t="s">
        <v>111</v>
      </c>
      <c r="D1428" s="10">
        <v>8753.4</v>
      </c>
      <c r="E1428" s="11">
        <v>44578</v>
      </c>
      <c r="F1428" s="10">
        <v>8753.4</v>
      </c>
      <c r="G1428" s="12">
        <f>Tabla1[[#This Row],[Importe]]-Tabla1[[#This Row],[Pagado]]</f>
        <v>0</v>
      </c>
      <c r="H1428" s="9" t="s">
        <v>10</v>
      </c>
    </row>
    <row r="1429" spans="1:8" x14ac:dyDescent="0.25">
      <c r="A1429" s="7">
        <v>44576</v>
      </c>
      <c r="B1429" s="8" t="s">
        <v>1733</v>
      </c>
      <c r="C1429" s="9" t="s">
        <v>109</v>
      </c>
      <c r="D1429" s="10">
        <v>8499.6</v>
      </c>
      <c r="E1429" s="11">
        <v>44578</v>
      </c>
      <c r="F1429" s="10">
        <v>8499.6</v>
      </c>
      <c r="G1429" s="12">
        <f>Tabla1[[#This Row],[Importe]]-Tabla1[[#This Row],[Pagado]]</f>
        <v>0</v>
      </c>
      <c r="H1429" s="9" t="s">
        <v>10</v>
      </c>
    </row>
    <row r="1430" spans="1:8" x14ac:dyDescent="0.25">
      <c r="A1430" s="7">
        <v>44576</v>
      </c>
      <c r="B1430" s="8" t="s">
        <v>1734</v>
      </c>
      <c r="C1430" s="9" t="s">
        <v>326</v>
      </c>
      <c r="D1430" s="10">
        <v>5116.8999999999996</v>
      </c>
      <c r="E1430" s="11">
        <v>44578</v>
      </c>
      <c r="F1430" s="10">
        <v>5116.8999999999996</v>
      </c>
      <c r="G1430" s="12">
        <f>Tabla1[[#This Row],[Importe]]-Tabla1[[#This Row],[Pagado]]</f>
        <v>0</v>
      </c>
      <c r="H1430" s="9" t="s">
        <v>10</v>
      </c>
    </row>
    <row r="1431" spans="1:8" x14ac:dyDescent="0.25">
      <c r="A1431" s="7">
        <v>44576</v>
      </c>
      <c r="B1431" s="8" t="s">
        <v>1735</v>
      </c>
      <c r="C1431" s="9" t="s">
        <v>345</v>
      </c>
      <c r="D1431" s="10">
        <v>888.3</v>
      </c>
      <c r="E1431" s="11">
        <v>44576</v>
      </c>
      <c r="F1431" s="10">
        <v>888.3</v>
      </c>
      <c r="G1431" s="12">
        <f>Tabla1[[#This Row],[Importe]]-Tabla1[[#This Row],[Pagado]]</f>
        <v>0</v>
      </c>
      <c r="H1431" s="9" t="s">
        <v>10</v>
      </c>
    </row>
    <row r="1432" spans="1:8" ht="30" x14ac:dyDescent="0.25">
      <c r="A1432" s="7">
        <v>44576</v>
      </c>
      <c r="B1432" s="8" t="s">
        <v>1736</v>
      </c>
      <c r="C1432" s="9" t="s">
        <v>39</v>
      </c>
      <c r="D1432" s="10">
        <v>36771.699999999997</v>
      </c>
      <c r="E1432" s="11" t="s">
        <v>1737</v>
      </c>
      <c r="F1432" s="10">
        <f>10000+26771.7</f>
        <v>36771.699999999997</v>
      </c>
      <c r="G1432" s="12">
        <f>Tabla1[[#This Row],[Importe]]-Tabla1[[#This Row],[Pagado]]</f>
        <v>0</v>
      </c>
      <c r="H1432" s="9" t="s">
        <v>10</v>
      </c>
    </row>
    <row r="1433" spans="1:8" x14ac:dyDescent="0.25">
      <c r="A1433" s="7">
        <v>44576</v>
      </c>
      <c r="B1433" s="8" t="s">
        <v>1738</v>
      </c>
      <c r="C1433" s="9" t="s">
        <v>89</v>
      </c>
      <c r="D1433" s="10">
        <v>4118.3999999999996</v>
      </c>
      <c r="E1433" s="11">
        <v>44578</v>
      </c>
      <c r="F1433" s="10">
        <v>4118.3999999999996</v>
      </c>
      <c r="G1433" s="12">
        <f>Tabla1[[#This Row],[Importe]]-Tabla1[[#This Row],[Pagado]]</f>
        <v>0</v>
      </c>
      <c r="H1433" s="9" t="s">
        <v>10</v>
      </c>
    </row>
    <row r="1434" spans="1:8" x14ac:dyDescent="0.25">
      <c r="A1434" s="7">
        <v>44576</v>
      </c>
      <c r="B1434" s="8" t="s">
        <v>1739</v>
      </c>
      <c r="C1434" s="9" t="s">
        <v>414</v>
      </c>
      <c r="D1434" s="10">
        <v>47686.5</v>
      </c>
      <c r="E1434" s="11">
        <v>44617</v>
      </c>
      <c r="F1434" s="10">
        <v>47686.5</v>
      </c>
      <c r="G1434" s="12">
        <f>Tabla1[[#This Row],[Importe]]-Tabla1[[#This Row],[Pagado]]</f>
        <v>0</v>
      </c>
      <c r="H1434" s="9" t="s">
        <v>10</v>
      </c>
    </row>
    <row r="1435" spans="1:8" x14ac:dyDescent="0.25">
      <c r="A1435" s="7">
        <v>44576</v>
      </c>
      <c r="B1435" s="8" t="s">
        <v>1740</v>
      </c>
      <c r="C1435" s="9" t="s">
        <v>114</v>
      </c>
      <c r="D1435" s="10">
        <v>9545.4</v>
      </c>
      <c r="E1435" s="11">
        <v>44578</v>
      </c>
      <c r="F1435" s="10">
        <v>9545.4</v>
      </c>
      <c r="G1435" s="12">
        <f>Tabla1[[#This Row],[Importe]]-Tabla1[[#This Row],[Pagado]]</f>
        <v>0</v>
      </c>
      <c r="H1435" s="9" t="s">
        <v>10</v>
      </c>
    </row>
    <row r="1436" spans="1:8" x14ac:dyDescent="0.25">
      <c r="A1436" s="7">
        <v>44576</v>
      </c>
      <c r="B1436" s="8" t="s">
        <v>1741</v>
      </c>
      <c r="C1436" s="9" t="s">
        <v>918</v>
      </c>
      <c r="D1436" s="10">
        <v>2237.1999999999998</v>
      </c>
      <c r="E1436" s="11">
        <v>44576</v>
      </c>
      <c r="F1436" s="10">
        <v>2237.1999999999998</v>
      </c>
      <c r="G1436" s="12">
        <f>Tabla1[[#This Row],[Importe]]-Tabla1[[#This Row],[Pagado]]</f>
        <v>0</v>
      </c>
      <c r="H1436" s="9" t="s">
        <v>10</v>
      </c>
    </row>
    <row r="1437" spans="1:8" x14ac:dyDescent="0.25">
      <c r="A1437" s="7">
        <v>44576</v>
      </c>
      <c r="B1437" s="8" t="s">
        <v>1742</v>
      </c>
      <c r="C1437" s="9" t="s">
        <v>97</v>
      </c>
      <c r="D1437" s="10">
        <v>16792.900000000001</v>
      </c>
      <c r="E1437" s="11">
        <v>44578</v>
      </c>
      <c r="F1437" s="10">
        <v>16792.900000000001</v>
      </c>
      <c r="G1437" s="12">
        <f>Tabla1[[#This Row],[Importe]]-Tabla1[[#This Row],[Pagado]]</f>
        <v>0</v>
      </c>
      <c r="H1437" s="9" t="s">
        <v>10</v>
      </c>
    </row>
    <row r="1438" spans="1:8" x14ac:dyDescent="0.25">
      <c r="A1438" s="7">
        <v>44576</v>
      </c>
      <c r="B1438" s="8" t="s">
        <v>1743</v>
      </c>
      <c r="C1438" s="9" t="s">
        <v>105</v>
      </c>
      <c r="D1438" s="10">
        <v>16510.099999999999</v>
      </c>
      <c r="E1438" s="11">
        <v>44578</v>
      </c>
      <c r="F1438" s="10">
        <v>16510.099999999999</v>
      </c>
      <c r="G1438" s="12">
        <f>Tabla1[[#This Row],[Importe]]-Tabla1[[#This Row],[Pagado]]</f>
        <v>0</v>
      </c>
      <c r="H1438" s="9" t="s">
        <v>10</v>
      </c>
    </row>
    <row r="1439" spans="1:8" x14ac:dyDescent="0.25">
      <c r="A1439" s="7">
        <v>44576</v>
      </c>
      <c r="B1439" s="8" t="s">
        <v>1744</v>
      </c>
      <c r="C1439" s="9" t="s">
        <v>924</v>
      </c>
      <c r="D1439" s="10">
        <v>10040.200000000001</v>
      </c>
      <c r="E1439" s="11">
        <v>44576</v>
      </c>
      <c r="F1439" s="10">
        <v>10040.200000000001</v>
      </c>
      <c r="G1439" s="12">
        <f>Tabla1[[#This Row],[Importe]]-Tabla1[[#This Row],[Pagado]]</f>
        <v>0</v>
      </c>
      <c r="H1439" s="9" t="s">
        <v>10</v>
      </c>
    </row>
    <row r="1440" spans="1:8" x14ac:dyDescent="0.25">
      <c r="A1440" s="7">
        <v>44576</v>
      </c>
      <c r="B1440" s="8" t="s">
        <v>1745</v>
      </c>
      <c r="C1440" s="9" t="s">
        <v>22</v>
      </c>
      <c r="D1440" s="10">
        <v>20860</v>
      </c>
      <c r="E1440" s="11">
        <v>44577</v>
      </c>
      <c r="F1440" s="10">
        <v>20860</v>
      </c>
      <c r="G1440" s="12">
        <f>Tabla1[[#This Row],[Importe]]-Tabla1[[#This Row],[Pagado]]</f>
        <v>0</v>
      </c>
      <c r="H1440" s="9" t="s">
        <v>10</v>
      </c>
    </row>
    <row r="1441" spans="1:8" x14ac:dyDescent="0.25">
      <c r="A1441" s="7">
        <v>44576</v>
      </c>
      <c r="B1441" s="8" t="s">
        <v>1746</v>
      </c>
      <c r="C1441" s="9" t="s">
        <v>131</v>
      </c>
      <c r="D1441" s="10">
        <v>12067.2</v>
      </c>
      <c r="E1441" s="11">
        <v>44576</v>
      </c>
      <c r="F1441" s="10">
        <v>12067.2</v>
      </c>
      <c r="G1441" s="12">
        <f>Tabla1[[#This Row],[Importe]]-Tabla1[[#This Row],[Pagado]]</f>
        <v>0</v>
      </c>
      <c r="H1441" s="9" t="s">
        <v>10</v>
      </c>
    </row>
    <row r="1442" spans="1:8" x14ac:dyDescent="0.25">
      <c r="A1442" s="7">
        <v>44576</v>
      </c>
      <c r="B1442" s="8" t="s">
        <v>1747</v>
      </c>
      <c r="C1442" s="9" t="s">
        <v>16</v>
      </c>
      <c r="D1442" s="10">
        <v>5833.2</v>
      </c>
      <c r="E1442" s="11">
        <v>44576</v>
      </c>
      <c r="F1442" s="10">
        <v>5833.2</v>
      </c>
      <c r="G1442" s="12">
        <f>Tabla1[[#This Row],[Importe]]-Tabla1[[#This Row],[Pagado]]</f>
        <v>0</v>
      </c>
      <c r="H1442" s="9" t="s">
        <v>10</v>
      </c>
    </row>
    <row r="1443" spans="1:8" x14ac:dyDescent="0.25">
      <c r="A1443" s="7">
        <v>44576</v>
      </c>
      <c r="B1443" s="8" t="s">
        <v>1748</v>
      </c>
      <c r="C1443" s="9" t="s">
        <v>93</v>
      </c>
      <c r="D1443" s="10">
        <v>2773</v>
      </c>
      <c r="E1443" s="11">
        <v>44579</v>
      </c>
      <c r="F1443" s="10">
        <v>2773</v>
      </c>
      <c r="G1443" s="12">
        <f>Tabla1[[#This Row],[Importe]]-Tabla1[[#This Row],[Pagado]]</f>
        <v>0</v>
      </c>
      <c r="H1443" s="9" t="s">
        <v>10</v>
      </c>
    </row>
    <row r="1444" spans="1:8" x14ac:dyDescent="0.25">
      <c r="A1444" s="7">
        <v>44576</v>
      </c>
      <c r="B1444" s="8" t="s">
        <v>1749</v>
      </c>
      <c r="C1444" s="9" t="s">
        <v>224</v>
      </c>
      <c r="D1444" s="10">
        <v>2160</v>
      </c>
      <c r="E1444" s="11">
        <v>44576</v>
      </c>
      <c r="F1444" s="10">
        <v>2160</v>
      </c>
      <c r="G1444" s="12">
        <f>Tabla1[[#This Row],[Importe]]-Tabla1[[#This Row],[Pagado]]</f>
        <v>0</v>
      </c>
      <c r="H1444" s="9" t="s">
        <v>10</v>
      </c>
    </row>
    <row r="1445" spans="1:8" x14ac:dyDescent="0.25">
      <c r="A1445" s="7">
        <v>44576</v>
      </c>
      <c r="B1445" s="8" t="s">
        <v>1750</v>
      </c>
      <c r="C1445" s="9" t="s">
        <v>226</v>
      </c>
      <c r="D1445" s="10">
        <v>2613.6</v>
      </c>
      <c r="E1445" s="11">
        <v>44576</v>
      </c>
      <c r="F1445" s="10">
        <v>2613.6</v>
      </c>
      <c r="G1445" s="12">
        <f>Tabla1[[#This Row],[Importe]]-Tabla1[[#This Row],[Pagado]]</f>
        <v>0</v>
      </c>
      <c r="H1445" s="9" t="s">
        <v>10</v>
      </c>
    </row>
    <row r="1446" spans="1:8" x14ac:dyDescent="0.25">
      <c r="A1446" s="7">
        <v>44576</v>
      </c>
      <c r="B1446" s="8" t="s">
        <v>1751</v>
      </c>
      <c r="C1446" s="9" t="s">
        <v>107</v>
      </c>
      <c r="D1446" s="10">
        <v>21290.3</v>
      </c>
      <c r="E1446" s="11">
        <v>44576</v>
      </c>
      <c r="F1446" s="10">
        <v>21290.3</v>
      </c>
      <c r="G1446" s="12">
        <f>Tabla1[[#This Row],[Importe]]-Tabla1[[#This Row],[Pagado]]</f>
        <v>0</v>
      </c>
      <c r="H1446" s="9" t="s">
        <v>10</v>
      </c>
    </row>
    <row r="1447" spans="1:8" x14ac:dyDescent="0.25">
      <c r="A1447" s="7">
        <v>44576</v>
      </c>
      <c r="B1447" s="8" t="s">
        <v>1752</v>
      </c>
      <c r="C1447" s="9" t="s">
        <v>49</v>
      </c>
      <c r="D1447" s="10">
        <v>2645.9</v>
      </c>
      <c r="E1447" s="11">
        <v>44576</v>
      </c>
      <c r="F1447" s="10">
        <v>2645.9</v>
      </c>
      <c r="G1447" s="12">
        <f>Tabla1[[#This Row],[Importe]]-Tabla1[[#This Row],[Pagado]]</f>
        <v>0</v>
      </c>
      <c r="H1447" s="9" t="s">
        <v>10</v>
      </c>
    </row>
    <row r="1448" spans="1:8" x14ac:dyDescent="0.25">
      <c r="A1448" s="7">
        <v>44576</v>
      </c>
      <c r="B1448" s="8" t="s">
        <v>1753</v>
      </c>
      <c r="C1448" s="9" t="s">
        <v>146</v>
      </c>
      <c r="D1448" s="10">
        <v>7429.8</v>
      </c>
      <c r="E1448" s="11">
        <v>44576</v>
      </c>
      <c r="F1448" s="10">
        <v>7429.8</v>
      </c>
      <c r="G1448" s="12">
        <f>Tabla1[[#This Row],[Importe]]-Tabla1[[#This Row],[Pagado]]</f>
        <v>0</v>
      </c>
      <c r="H1448" s="9" t="s">
        <v>10</v>
      </c>
    </row>
    <row r="1449" spans="1:8" x14ac:dyDescent="0.25">
      <c r="A1449" s="7">
        <v>44576</v>
      </c>
      <c r="B1449" s="8" t="s">
        <v>1754</v>
      </c>
      <c r="C1449" s="9" t="s">
        <v>27</v>
      </c>
      <c r="D1449" s="10">
        <v>1605.5</v>
      </c>
      <c r="E1449" s="11">
        <v>44576</v>
      </c>
      <c r="F1449" s="10">
        <v>1605.5</v>
      </c>
      <c r="G1449" s="12">
        <f>Tabla1[[#This Row],[Importe]]-Tabla1[[#This Row],[Pagado]]</f>
        <v>0</v>
      </c>
      <c r="H1449" s="9" t="s">
        <v>10</v>
      </c>
    </row>
    <row r="1450" spans="1:8" x14ac:dyDescent="0.25">
      <c r="A1450" s="7">
        <v>44576</v>
      </c>
      <c r="B1450" s="8" t="s">
        <v>1755</v>
      </c>
      <c r="C1450" s="9" t="s">
        <v>934</v>
      </c>
      <c r="D1450" s="10">
        <v>1579.92</v>
      </c>
      <c r="E1450" s="11">
        <v>44577</v>
      </c>
      <c r="F1450" s="10">
        <v>1579.92</v>
      </c>
      <c r="G1450" s="12">
        <f>Tabla1[[#This Row],[Importe]]-Tabla1[[#This Row],[Pagado]]</f>
        <v>0</v>
      </c>
      <c r="H1450" s="9" t="s">
        <v>10</v>
      </c>
    </row>
    <row r="1451" spans="1:8" x14ac:dyDescent="0.25">
      <c r="A1451" s="7">
        <v>44576</v>
      </c>
      <c r="B1451" s="8" t="s">
        <v>1756</v>
      </c>
      <c r="C1451" s="9" t="s">
        <v>966</v>
      </c>
      <c r="D1451" s="10">
        <v>1579.92</v>
      </c>
      <c r="E1451" s="11">
        <v>44577</v>
      </c>
      <c r="F1451" s="10">
        <v>1579.92</v>
      </c>
      <c r="G1451" s="12">
        <f>Tabla1[[#This Row],[Importe]]-Tabla1[[#This Row],[Pagado]]</f>
        <v>0</v>
      </c>
      <c r="H1451" s="9" t="s">
        <v>10</v>
      </c>
    </row>
    <row r="1452" spans="1:8" x14ac:dyDescent="0.25">
      <c r="A1452" s="7">
        <v>44576</v>
      </c>
      <c r="B1452" s="8" t="s">
        <v>1757</v>
      </c>
      <c r="C1452" s="9" t="s">
        <v>183</v>
      </c>
      <c r="D1452" s="10">
        <v>2003.1</v>
      </c>
      <c r="E1452" s="11">
        <v>44577</v>
      </c>
      <c r="F1452" s="10">
        <v>2003.1</v>
      </c>
      <c r="G1452" s="12">
        <f>Tabla1[[#This Row],[Importe]]-Tabla1[[#This Row],[Pagado]]</f>
        <v>0</v>
      </c>
      <c r="H1452" s="9" t="s">
        <v>10</v>
      </c>
    </row>
    <row r="1453" spans="1:8" x14ac:dyDescent="0.25">
      <c r="A1453" s="7">
        <v>44576</v>
      </c>
      <c r="B1453" s="8" t="s">
        <v>1758</v>
      </c>
      <c r="C1453" s="9" t="s">
        <v>230</v>
      </c>
      <c r="D1453" s="10">
        <v>4908</v>
      </c>
      <c r="E1453" s="11">
        <v>44576</v>
      </c>
      <c r="F1453" s="10">
        <v>4908</v>
      </c>
      <c r="G1453" s="12">
        <f>Tabla1[[#This Row],[Importe]]-Tabla1[[#This Row],[Pagado]]</f>
        <v>0</v>
      </c>
      <c r="H1453" s="9" t="s">
        <v>10</v>
      </c>
    </row>
    <row r="1454" spans="1:8" x14ac:dyDescent="0.25">
      <c r="A1454" s="7">
        <v>44576</v>
      </c>
      <c r="B1454" s="8" t="s">
        <v>1759</v>
      </c>
      <c r="C1454" s="9" t="s">
        <v>289</v>
      </c>
      <c r="D1454" s="10">
        <v>8053.2</v>
      </c>
      <c r="E1454" s="11">
        <v>44576</v>
      </c>
      <c r="F1454" s="10">
        <v>8053.2</v>
      </c>
      <c r="G1454" s="12">
        <f>Tabla1[[#This Row],[Importe]]-Tabla1[[#This Row],[Pagado]]</f>
        <v>0</v>
      </c>
      <c r="H1454" s="9" t="s">
        <v>10</v>
      </c>
    </row>
    <row r="1455" spans="1:8" x14ac:dyDescent="0.25">
      <c r="A1455" s="7">
        <v>44576</v>
      </c>
      <c r="B1455" s="8" t="s">
        <v>1760</v>
      </c>
      <c r="C1455" s="9" t="s">
        <v>29</v>
      </c>
      <c r="D1455" s="10">
        <v>5198</v>
      </c>
      <c r="E1455" s="11">
        <v>44576</v>
      </c>
      <c r="F1455" s="10">
        <v>5198</v>
      </c>
      <c r="G1455" s="12">
        <f>Tabla1[[#This Row],[Importe]]-Tabla1[[#This Row],[Pagado]]</f>
        <v>0</v>
      </c>
      <c r="H1455" s="9" t="s">
        <v>10</v>
      </c>
    </row>
    <row r="1456" spans="1:8" x14ac:dyDescent="0.25">
      <c r="A1456" s="7">
        <v>44576</v>
      </c>
      <c r="B1456" s="8" t="s">
        <v>1761</v>
      </c>
      <c r="C1456" s="9" t="s">
        <v>319</v>
      </c>
      <c r="D1456" s="10">
        <v>12298.6</v>
      </c>
      <c r="E1456" s="11">
        <v>44577</v>
      </c>
      <c r="F1456" s="10">
        <v>12298.6</v>
      </c>
      <c r="G1456" s="12">
        <f>Tabla1[[#This Row],[Importe]]-Tabla1[[#This Row],[Pagado]]</f>
        <v>0</v>
      </c>
      <c r="H1456" s="9" t="s">
        <v>10</v>
      </c>
    </row>
    <row r="1457" spans="1:8" x14ac:dyDescent="0.25">
      <c r="A1457" s="7">
        <v>44576</v>
      </c>
      <c r="B1457" s="8" t="s">
        <v>1762</v>
      </c>
      <c r="C1457" s="9" t="s">
        <v>319</v>
      </c>
      <c r="D1457" s="10">
        <v>1077</v>
      </c>
      <c r="E1457" s="11">
        <v>44577</v>
      </c>
      <c r="F1457" s="10">
        <v>1077</v>
      </c>
      <c r="G1457" s="12">
        <f>Tabla1[[#This Row],[Importe]]-Tabla1[[#This Row],[Pagado]]</f>
        <v>0</v>
      </c>
      <c r="H1457" s="9" t="s">
        <v>10</v>
      </c>
    </row>
    <row r="1458" spans="1:8" x14ac:dyDescent="0.25">
      <c r="A1458" s="7">
        <v>44576</v>
      </c>
      <c r="B1458" s="8" t="s">
        <v>1763</v>
      </c>
      <c r="C1458" s="9" t="s">
        <v>525</v>
      </c>
      <c r="D1458" s="10">
        <v>6721.5</v>
      </c>
      <c r="E1458" s="11">
        <v>44577</v>
      </c>
      <c r="F1458" s="10">
        <v>6721.5</v>
      </c>
      <c r="G1458" s="12">
        <f>Tabla1[[#This Row],[Importe]]-Tabla1[[#This Row],[Pagado]]</f>
        <v>0</v>
      </c>
      <c r="H1458" s="9" t="s">
        <v>10</v>
      </c>
    </row>
    <row r="1459" spans="1:8" x14ac:dyDescent="0.25">
      <c r="A1459" s="7">
        <v>44576</v>
      </c>
      <c r="B1459" s="8" t="s">
        <v>1764</v>
      </c>
      <c r="C1459" s="9" t="s">
        <v>380</v>
      </c>
      <c r="D1459" s="10">
        <v>8070.4</v>
      </c>
      <c r="E1459" s="11">
        <v>44577</v>
      </c>
      <c r="F1459" s="10">
        <v>8070.4</v>
      </c>
      <c r="G1459" s="12">
        <f>Tabla1[[#This Row],[Importe]]-Tabla1[[#This Row],[Pagado]]</f>
        <v>0</v>
      </c>
      <c r="H1459" s="9" t="s">
        <v>10</v>
      </c>
    </row>
    <row r="1460" spans="1:8" x14ac:dyDescent="0.25">
      <c r="A1460" s="7">
        <v>44576</v>
      </c>
      <c r="B1460" s="8" t="s">
        <v>1765</v>
      </c>
      <c r="C1460" s="9" t="s">
        <v>125</v>
      </c>
      <c r="D1460" s="10">
        <v>3373.4</v>
      </c>
      <c r="E1460" s="11">
        <v>44576</v>
      </c>
      <c r="F1460" s="10">
        <v>3373.4</v>
      </c>
      <c r="G1460" s="12">
        <f>Tabla1[[#This Row],[Importe]]-Tabla1[[#This Row],[Pagado]]</f>
        <v>0</v>
      </c>
      <c r="H1460" s="9" t="s">
        <v>10</v>
      </c>
    </row>
    <row r="1461" spans="1:8" x14ac:dyDescent="0.25">
      <c r="A1461" s="7">
        <v>44576</v>
      </c>
      <c r="B1461" s="8" t="s">
        <v>1766</v>
      </c>
      <c r="C1461" s="9" t="s">
        <v>275</v>
      </c>
      <c r="D1461" s="10">
        <v>117060.61</v>
      </c>
      <c r="E1461" s="11">
        <v>44583</v>
      </c>
      <c r="F1461" s="10">
        <v>117060.61</v>
      </c>
      <c r="G1461" s="12">
        <f>Tabla1[[#This Row],[Importe]]-Tabla1[[#This Row],[Pagado]]</f>
        <v>0</v>
      </c>
      <c r="H1461" s="9" t="s">
        <v>10</v>
      </c>
    </row>
    <row r="1462" spans="1:8" x14ac:dyDescent="0.25">
      <c r="A1462" s="7">
        <v>44576</v>
      </c>
      <c r="B1462" s="8" t="s">
        <v>1767</v>
      </c>
      <c r="C1462" s="9" t="s">
        <v>45</v>
      </c>
      <c r="D1462" s="10">
        <v>12603.7</v>
      </c>
      <c r="E1462" s="11">
        <v>44576</v>
      </c>
      <c r="F1462" s="10">
        <v>12603.7</v>
      </c>
      <c r="G1462" s="12">
        <f>Tabla1[[#This Row],[Importe]]-Tabla1[[#This Row],[Pagado]]</f>
        <v>0</v>
      </c>
      <c r="H1462" s="9" t="s">
        <v>10</v>
      </c>
    </row>
    <row r="1463" spans="1:8" x14ac:dyDescent="0.25">
      <c r="A1463" s="7">
        <v>44576</v>
      </c>
      <c r="B1463" s="8" t="s">
        <v>1768</v>
      </c>
      <c r="C1463" s="9" t="s">
        <v>159</v>
      </c>
      <c r="D1463" s="10">
        <v>2042.7</v>
      </c>
      <c r="E1463" s="11">
        <v>44577</v>
      </c>
      <c r="F1463" s="10">
        <v>2042.7</v>
      </c>
      <c r="G1463" s="12">
        <f>Tabla1[[#This Row],[Importe]]-Tabla1[[#This Row],[Pagado]]</f>
        <v>0</v>
      </c>
      <c r="H1463" s="9" t="s">
        <v>10</v>
      </c>
    </row>
    <row r="1464" spans="1:8" x14ac:dyDescent="0.25">
      <c r="A1464" s="7">
        <v>44576</v>
      </c>
      <c r="B1464" s="8" t="s">
        <v>1769</v>
      </c>
      <c r="C1464" s="9" t="s">
        <v>196</v>
      </c>
      <c r="D1464" s="10">
        <v>76289.399999999994</v>
      </c>
      <c r="E1464" s="11">
        <v>44582</v>
      </c>
      <c r="F1464" s="10">
        <v>76289.399999999994</v>
      </c>
      <c r="G1464" s="12">
        <f>Tabla1[[#This Row],[Importe]]-Tabla1[[#This Row],[Pagado]]</f>
        <v>0</v>
      </c>
      <c r="H1464" s="9" t="s">
        <v>10</v>
      </c>
    </row>
    <row r="1465" spans="1:8" x14ac:dyDescent="0.25">
      <c r="A1465" s="7">
        <v>44576</v>
      </c>
      <c r="B1465" s="8" t="s">
        <v>1770</v>
      </c>
      <c r="C1465" s="9" t="s">
        <v>520</v>
      </c>
      <c r="D1465" s="10">
        <v>4461.3999999999996</v>
      </c>
      <c r="E1465" s="11">
        <v>44577</v>
      </c>
      <c r="F1465" s="10">
        <v>4461.3999999999996</v>
      </c>
      <c r="G1465" s="12">
        <f>Tabla1[[#This Row],[Importe]]-Tabla1[[#This Row],[Pagado]]</f>
        <v>0</v>
      </c>
      <c r="H1465" s="9" t="s">
        <v>10</v>
      </c>
    </row>
    <row r="1466" spans="1:8" x14ac:dyDescent="0.25">
      <c r="A1466" s="7">
        <v>44576</v>
      </c>
      <c r="B1466" s="8" t="s">
        <v>1771</v>
      </c>
      <c r="C1466" s="9" t="s">
        <v>157</v>
      </c>
      <c r="D1466" s="10">
        <v>3392.6</v>
      </c>
      <c r="E1466" s="11">
        <v>44577</v>
      </c>
      <c r="F1466" s="10">
        <v>3392.6</v>
      </c>
      <c r="G1466" s="12">
        <f>Tabla1[[#This Row],[Importe]]-Tabla1[[#This Row],[Pagado]]</f>
        <v>0</v>
      </c>
      <c r="H1466" s="9" t="s">
        <v>10</v>
      </c>
    </row>
    <row r="1467" spans="1:8" x14ac:dyDescent="0.25">
      <c r="A1467" s="7">
        <v>44576</v>
      </c>
      <c r="B1467" s="8" t="s">
        <v>1772</v>
      </c>
      <c r="C1467" s="9" t="s">
        <v>518</v>
      </c>
      <c r="D1467" s="10">
        <v>1634.6</v>
      </c>
      <c r="E1467" s="11">
        <v>44577</v>
      </c>
      <c r="F1467" s="10">
        <v>1634.6</v>
      </c>
      <c r="G1467" s="12">
        <f>Tabla1[[#This Row],[Importe]]-Tabla1[[#This Row],[Pagado]]</f>
        <v>0</v>
      </c>
      <c r="H1467" s="9" t="s">
        <v>10</v>
      </c>
    </row>
    <row r="1468" spans="1:8" x14ac:dyDescent="0.25">
      <c r="A1468" s="7">
        <v>44576</v>
      </c>
      <c r="B1468" s="8" t="s">
        <v>1773</v>
      </c>
      <c r="C1468" s="9" t="s">
        <v>31</v>
      </c>
      <c r="D1468" s="10">
        <v>952.6</v>
      </c>
      <c r="E1468" s="11">
        <v>44577</v>
      </c>
      <c r="F1468" s="10">
        <v>952.6</v>
      </c>
      <c r="G1468" s="12">
        <f>Tabla1[[#This Row],[Importe]]-Tabla1[[#This Row],[Pagado]]</f>
        <v>0</v>
      </c>
      <c r="H1468" s="9" t="s">
        <v>10</v>
      </c>
    </row>
    <row r="1469" spans="1:8" x14ac:dyDescent="0.25">
      <c r="A1469" s="7">
        <v>44576</v>
      </c>
      <c r="B1469" s="8" t="s">
        <v>1774</v>
      </c>
      <c r="C1469" s="9" t="s">
        <v>357</v>
      </c>
      <c r="D1469" s="10">
        <v>3730.4</v>
      </c>
      <c r="E1469" s="11">
        <v>44576</v>
      </c>
      <c r="F1469" s="10">
        <v>3730.4</v>
      </c>
      <c r="G1469" s="12">
        <f>Tabla1[[#This Row],[Importe]]-Tabla1[[#This Row],[Pagado]]</f>
        <v>0</v>
      </c>
      <c r="H1469" s="9" t="s">
        <v>10</v>
      </c>
    </row>
    <row r="1470" spans="1:8" x14ac:dyDescent="0.25">
      <c r="A1470" s="7">
        <v>44576</v>
      </c>
      <c r="B1470" s="8" t="s">
        <v>1775</v>
      </c>
      <c r="C1470" s="9" t="s">
        <v>127</v>
      </c>
      <c r="D1470" s="10">
        <v>5257.6</v>
      </c>
      <c r="E1470" s="11">
        <v>44576</v>
      </c>
      <c r="F1470" s="10">
        <v>5257.6</v>
      </c>
      <c r="G1470" s="12">
        <f>Tabla1[[#This Row],[Importe]]-Tabla1[[#This Row],[Pagado]]</f>
        <v>0</v>
      </c>
      <c r="H1470" s="9" t="s">
        <v>10</v>
      </c>
    </row>
    <row r="1471" spans="1:8" x14ac:dyDescent="0.25">
      <c r="A1471" s="7">
        <v>44576</v>
      </c>
      <c r="B1471" s="8" t="s">
        <v>1776</v>
      </c>
      <c r="C1471" s="9" t="s">
        <v>129</v>
      </c>
      <c r="D1471" s="10">
        <v>5729.6</v>
      </c>
      <c r="E1471" s="11">
        <v>44576</v>
      </c>
      <c r="F1471" s="10">
        <v>5729.6</v>
      </c>
      <c r="G1471" s="12">
        <f>Tabla1[[#This Row],[Importe]]-Tabla1[[#This Row],[Pagado]]</f>
        <v>0</v>
      </c>
      <c r="H1471" s="9" t="s">
        <v>10</v>
      </c>
    </row>
    <row r="1472" spans="1:8" x14ac:dyDescent="0.25">
      <c r="A1472" s="7">
        <v>44576</v>
      </c>
      <c r="B1472" s="8" t="s">
        <v>1777</v>
      </c>
      <c r="C1472" s="9" t="s">
        <v>140</v>
      </c>
      <c r="D1472" s="10">
        <v>1243.2</v>
      </c>
      <c r="E1472" s="11">
        <v>44576</v>
      </c>
      <c r="F1472" s="10">
        <v>1243.2</v>
      </c>
      <c r="G1472" s="12">
        <f>Tabla1[[#This Row],[Importe]]-Tabla1[[#This Row],[Pagado]]</f>
        <v>0</v>
      </c>
      <c r="H1472" s="9" t="s">
        <v>10</v>
      </c>
    </row>
    <row r="1473" spans="1:8" x14ac:dyDescent="0.25">
      <c r="A1473" s="7">
        <v>44576</v>
      </c>
      <c r="B1473" s="8" t="s">
        <v>1778</v>
      </c>
      <c r="C1473" s="9" t="s">
        <v>339</v>
      </c>
      <c r="D1473" s="10">
        <v>166.6</v>
      </c>
      <c r="E1473" s="11">
        <v>44576</v>
      </c>
      <c r="F1473" s="10">
        <v>166.6</v>
      </c>
      <c r="G1473" s="12">
        <f>Tabla1[[#This Row],[Importe]]-Tabla1[[#This Row],[Pagado]]</f>
        <v>0</v>
      </c>
      <c r="H1473" s="9" t="s">
        <v>10</v>
      </c>
    </row>
    <row r="1474" spans="1:8" x14ac:dyDescent="0.25">
      <c r="A1474" s="7">
        <v>44576</v>
      </c>
      <c r="B1474" s="8" t="s">
        <v>1779</v>
      </c>
      <c r="C1474" s="9" t="s">
        <v>969</v>
      </c>
      <c r="D1474" s="10">
        <v>7646.5</v>
      </c>
      <c r="E1474" s="11">
        <v>44576</v>
      </c>
      <c r="F1474" s="10">
        <v>7646.5</v>
      </c>
      <c r="G1474" s="12">
        <f>Tabla1[[#This Row],[Importe]]-Tabla1[[#This Row],[Pagado]]</f>
        <v>0</v>
      </c>
      <c r="H1474" s="9" t="s">
        <v>10</v>
      </c>
    </row>
    <row r="1475" spans="1:8" x14ac:dyDescent="0.25">
      <c r="A1475" s="7">
        <v>44576</v>
      </c>
      <c r="B1475" s="8" t="s">
        <v>1780</v>
      </c>
      <c r="C1475" s="9" t="s">
        <v>169</v>
      </c>
      <c r="D1475" s="10">
        <v>806.4</v>
      </c>
      <c r="E1475" s="11">
        <v>44576</v>
      </c>
      <c r="F1475" s="10">
        <v>806.4</v>
      </c>
      <c r="G1475" s="12">
        <f>Tabla1[[#This Row],[Importe]]-Tabla1[[#This Row],[Pagado]]</f>
        <v>0</v>
      </c>
      <c r="H1475" s="9" t="s">
        <v>10</v>
      </c>
    </row>
    <row r="1476" spans="1:8" x14ac:dyDescent="0.25">
      <c r="A1476" s="7">
        <v>44576</v>
      </c>
      <c r="B1476" s="8" t="s">
        <v>1781</v>
      </c>
      <c r="C1476" s="9" t="s">
        <v>135</v>
      </c>
      <c r="D1476" s="10">
        <v>3504.6</v>
      </c>
      <c r="E1476" s="11">
        <v>44576</v>
      </c>
      <c r="F1476" s="10">
        <v>3504.6</v>
      </c>
      <c r="G1476" s="12">
        <f>Tabla1[[#This Row],[Importe]]-Tabla1[[#This Row],[Pagado]]</f>
        <v>0</v>
      </c>
      <c r="H1476" s="9" t="s">
        <v>10</v>
      </c>
    </row>
    <row r="1477" spans="1:8" x14ac:dyDescent="0.25">
      <c r="A1477" s="7">
        <v>44576</v>
      </c>
      <c r="B1477" s="8" t="s">
        <v>1782</v>
      </c>
      <c r="C1477" s="9" t="s">
        <v>202</v>
      </c>
      <c r="D1477" s="10">
        <v>3672</v>
      </c>
      <c r="E1477" s="11">
        <v>44576</v>
      </c>
      <c r="F1477" s="10">
        <v>3672</v>
      </c>
      <c r="G1477" s="12">
        <f>Tabla1[[#This Row],[Importe]]-Tabla1[[#This Row],[Pagado]]</f>
        <v>0</v>
      </c>
      <c r="H1477" s="9" t="s">
        <v>10</v>
      </c>
    </row>
    <row r="1478" spans="1:8" x14ac:dyDescent="0.25">
      <c r="A1478" s="7">
        <v>44576</v>
      </c>
      <c r="B1478" s="8" t="s">
        <v>1783</v>
      </c>
      <c r="C1478" s="9" t="s">
        <v>149</v>
      </c>
      <c r="D1478" s="10">
        <v>1080</v>
      </c>
      <c r="E1478" s="11">
        <v>44577</v>
      </c>
      <c r="F1478" s="10">
        <v>1080</v>
      </c>
      <c r="G1478" s="12">
        <f>Tabla1[[#This Row],[Importe]]-Tabla1[[#This Row],[Pagado]]</f>
        <v>0</v>
      </c>
      <c r="H1478" s="9" t="s">
        <v>10</v>
      </c>
    </row>
    <row r="1479" spans="1:8" x14ac:dyDescent="0.25">
      <c r="A1479" s="7">
        <v>44576</v>
      </c>
      <c r="B1479" s="8" t="s">
        <v>1784</v>
      </c>
      <c r="C1479" s="9" t="s">
        <v>69</v>
      </c>
      <c r="D1479" s="10">
        <v>1964.2</v>
      </c>
      <c r="E1479" s="11">
        <v>44576</v>
      </c>
      <c r="F1479" s="10">
        <v>1964.2</v>
      </c>
      <c r="G1479" s="12">
        <f>Tabla1[[#This Row],[Importe]]-Tabla1[[#This Row],[Pagado]]</f>
        <v>0</v>
      </c>
      <c r="H1479" s="9" t="s">
        <v>10</v>
      </c>
    </row>
    <row r="1480" spans="1:8" x14ac:dyDescent="0.25">
      <c r="A1480" s="7">
        <v>44576</v>
      </c>
      <c r="B1480" s="8" t="s">
        <v>1785</v>
      </c>
      <c r="C1480" s="9" t="s">
        <v>452</v>
      </c>
      <c r="D1480" s="10">
        <v>3388.8</v>
      </c>
      <c r="E1480" s="11">
        <v>44576</v>
      </c>
      <c r="F1480" s="10">
        <v>3388.8</v>
      </c>
      <c r="G1480" s="12">
        <f>Tabla1[[#This Row],[Importe]]-Tabla1[[#This Row],[Pagado]]</f>
        <v>0</v>
      </c>
      <c r="H1480" s="9" t="s">
        <v>10</v>
      </c>
    </row>
    <row r="1481" spans="1:8" x14ac:dyDescent="0.25">
      <c r="A1481" s="7">
        <v>44576</v>
      </c>
      <c r="B1481" s="8" t="s">
        <v>1786</v>
      </c>
      <c r="C1481" s="9" t="s">
        <v>200</v>
      </c>
      <c r="D1481" s="10">
        <v>1255.8</v>
      </c>
      <c r="E1481" s="11">
        <v>44576</v>
      </c>
      <c r="F1481" s="10">
        <v>1255.8</v>
      </c>
      <c r="G1481" s="12">
        <f>Tabla1[[#This Row],[Importe]]-Tabla1[[#This Row],[Pagado]]</f>
        <v>0</v>
      </c>
      <c r="H1481" s="9" t="s">
        <v>10</v>
      </c>
    </row>
    <row r="1482" spans="1:8" x14ac:dyDescent="0.25">
      <c r="A1482" s="7">
        <v>44576</v>
      </c>
      <c r="B1482" s="8" t="s">
        <v>1787</v>
      </c>
      <c r="C1482" s="9" t="s">
        <v>79</v>
      </c>
      <c r="D1482" s="10">
        <v>13321.6</v>
      </c>
      <c r="E1482" s="11">
        <v>44576</v>
      </c>
      <c r="F1482" s="10">
        <v>13321.6</v>
      </c>
      <c r="G1482" s="12">
        <f>Tabla1[[#This Row],[Importe]]-Tabla1[[#This Row],[Pagado]]</f>
        <v>0</v>
      </c>
      <c r="H1482" s="9" t="s">
        <v>10</v>
      </c>
    </row>
    <row r="1483" spans="1:8" x14ac:dyDescent="0.25">
      <c r="A1483" s="7">
        <v>44576</v>
      </c>
      <c r="B1483" s="8" t="s">
        <v>1788</v>
      </c>
      <c r="C1483" s="9" t="s">
        <v>191</v>
      </c>
      <c r="D1483" s="10">
        <v>2157.1999999999998</v>
      </c>
      <c r="E1483" s="11">
        <v>44576</v>
      </c>
      <c r="F1483" s="10">
        <v>2157.1999999999998</v>
      </c>
      <c r="G1483" s="12">
        <f>Tabla1[[#This Row],[Importe]]-Tabla1[[#This Row],[Pagado]]</f>
        <v>0</v>
      </c>
      <c r="H1483" s="9" t="s">
        <v>10</v>
      </c>
    </row>
    <row r="1484" spans="1:8" x14ac:dyDescent="0.25">
      <c r="A1484" s="7">
        <v>44576</v>
      </c>
      <c r="B1484" s="8" t="s">
        <v>1789</v>
      </c>
      <c r="C1484" s="9" t="s">
        <v>426</v>
      </c>
      <c r="D1484" s="10">
        <v>4217.6000000000004</v>
      </c>
      <c r="E1484" s="11">
        <v>44576</v>
      </c>
      <c r="F1484" s="10">
        <v>4217.6000000000004</v>
      </c>
      <c r="G1484" s="12">
        <f>Tabla1[[#This Row],[Importe]]-Tabla1[[#This Row],[Pagado]]</f>
        <v>0</v>
      </c>
      <c r="H1484" s="9" t="s">
        <v>10</v>
      </c>
    </row>
    <row r="1485" spans="1:8" x14ac:dyDescent="0.25">
      <c r="A1485" s="7">
        <v>44576</v>
      </c>
      <c r="B1485" s="8" t="s">
        <v>1790</v>
      </c>
      <c r="C1485" s="9" t="s">
        <v>419</v>
      </c>
      <c r="D1485" s="10">
        <v>6171.2</v>
      </c>
      <c r="E1485" s="11">
        <v>44576</v>
      </c>
      <c r="F1485" s="10">
        <v>6171.2</v>
      </c>
      <c r="G1485" s="12">
        <f>Tabla1[[#This Row],[Importe]]-Tabla1[[#This Row],[Pagado]]</f>
        <v>0</v>
      </c>
      <c r="H1485" s="9" t="s">
        <v>10</v>
      </c>
    </row>
    <row r="1486" spans="1:8" x14ac:dyDescent="0.25">
      <c r="A1486" s="7">
        <v>44576</v>
      </c>
      <c r="B1486" s="8" t="s">
        <v>1791</v>
      </c>
      <c r="C1486" s="9" t="s">
        <v>181</v>
      </c>
      <c r="D1486" s="10">
        <v>10840.4</v>
      </c>
      <c r="E1486" s="11">
        <v>44576</v>
      </c>
      <c r="F1486" s="10">
        <v>10840.4</v>
      </c>
      <c r="G1486" s="12">
        <f>Tabla1[[#This Row],[Importe]]-Tabla1[[#This Row],[Pagado]]</f>
        <v>0</v>
      </c>
      <c r="H1486" s="9" t="s">
        <v>10</v>
      </c>
    </row>
    <row r="1487" spans="1:8" x14ac:dyDescent="0.25">
      <c r="A1487" s="7">
        <v>44576</v>
      </c>
      <c r="B1487" s="8" t="s">
        <v>1792</v>
      </c>
      <c r="C1487" s="9" t="s">
        <v>368</v>
      </c>
      <c r="D1487" s="10">
        <v>1360</v>
      </c>
      <c r="E1487" s="11">
        <v>44576</v>
      </c>
      <c r="F1487" s="10">
        <v>1360</v>
      </c>
      <c r="G1487" s="12">
        <f>Tabla1[[#This Row],[Importe]]-Tabla1[[#This Row],[Pagado]]</f>
        <v>0</v>
      </c>
      <c r="H1487" s="9" t="s">
        <v>10</v>
      </c>
    </row>
    <row r="1488" spans="1:8" x14ac:dyDescent="0.25">
      <c r="A1488" s="7">
        <v>44576</v>
      </c>
      <c r="B1488" s="8" t="s">
        <v>1793</v>
      </c>
      <c r="C1488" s="9" t="s">
        <v>698</v>
      </c>
      <c r="D1488" s="10">
        <v>3458</v>
      </c>
      <c r="E1488" s="11">
        <v>44576</v>
      </c>
      <c r="F1488" s="10">
        <v>3458</v>
      </c>
      <c r="G1488" s="12">
        <f>Tabla1[[#This Row],[Importe]]-Tabla1[[#This Row],[Pagado]]</f>
        <v>0</v>
      </c>
      <c r="H1488" s="9" t="s">
        <v>10</v>
      </c>
    </row>
    <row r="1489" spans="1:8" x14ac:dyDescent="0.25">
      <c r="A1489" s="7">
        <v>44576</v>
      </c>
      <c r="B1489" s="8" t="s">
        <v>1794</v>
      </c>
      <c r="C1489" s="9" t="s">
        <v>53</v>
      </c>
      <c r="D1489" s="10">
        <v>2899.2</v>
      </c>
      <c r="E1489" s="11">
        <v>44576</v>
      </c>
      <c r="F1489" s="10">
        <v>2899.2</v>
      </c>
      <c r="G1489" s="12">
        <f>Tabla1[[#This Row],[Importe]]-Tabla1[[#This Row],[Pagado]]</f>
        <v>0</v>
      </c>
      <c r="H1489" s="9" t="s">
        <v>10</v>
      </c>
    </row>
    <row r="1490" spans="1:8" x14ac:dyDescent="0.25">
      <c r="A1490" s="7">
        <v>44576</v>
      </c>
      <c r="B1490" s="8" t="s">
        <v>1795</v>
      </c>
      <c r="C1490" s="9" t="s">
        <v>58</v>
      </c>
      <c r="D1490" s="10">
        <v>6666.9</v>
      </c>
      <c r="E1490" s="11">
        <v>44576</v>
      </c>
      <c r="F1490" s="10">
        <v>6666.9</v>
      </c>
      <c r="G1490" s="12">
        <f>Tabla1[[#This Row],[Importe]]-Tabla1[[#This Row],[Pagado]]</f>
        <v>0</v>
      </c>
      <c r="H1490" s="9" t="s">
        <v>10</v>
      </c>
    </row>
    <row r="1491" spans="1:8" x14ac:dyDescent="0.25">
      <c r="A1491" s="7">
        <v>44576</v>
      </c>
      <c r="B1491" s="8" t="s">
        <v>1796</v>
      </c>
      <c r="C1491" s="9" t="s">
        <v>237</v>
      </c>
      <c r="D1491" s="10">
        <v>1153.5999999999999</v>
      </c>
      <c r="E1491" s="11">
        <v>44576</v>
      </c>
      <c r="F1491" s="10">
        <v>1153.5999999999999</v>
      </c>
      <c r="G1491" s="12">
        <f>Tabla1[[#This Row],[Importe]]-Tabla1[[#This Row],[Pagado]]</f>
        <v>0</v>
      </c>
      <c r="H1491" s="9" t="s">
        <v>10</v>
      </c>
    </row>
    <row r="1492" spans="1:8" x14ac:dyDescent="0.25">
      <c r="A1492" s="7">
        <v>44576</v>
      </c>
      <c r="B1492" s="8" t="s">
        <v>1797</v>
      </c>
      <c r="C1492" s="9" t="s">
        <v>555</v>
      </c>
      <c r="D1492" s="10">
        <v>31228</v>
      </c>
      <c r="E1492" s="11">
        <v>44576</v>
      </c>
      <c r="F1492" s="10">
        <v>31228</v>
      </c>
      <c r="G1492" s="12">
        <f>Tabla1[[#This Row],[Importe]]-Tabla1[[#This Row],[Pagado]]</f>
        <v>0</v>
      </c>
      <c r="H1492" s="9" t="s">
        <v>10</v>
      </c>
    </row>
    <row r="1493" spans="1:8" x14ac:dyDescent="0.25">
      <c r="A1493" s="7">
        <v>44576</v>
      </c>
      <c r="B1493" s="8" t="s">
        <v>1798</v>
      </c>
      <c r="C1493" s="9" t="s">
        <v>56</v>
      </c>
      <c r="D1493" s="10">
        <v>6142.7</v>
      </c>
      <c r="E1493" s="11">
        <v>44576</v>
      </c>
      <c r="F1493" s="10">
        <v>6142.7</v>
      </c>
      <c r="G1493" s="12">
        <f>Tabla1[[#This Row],[Importe]]-Tabla1[[#This Row],[Pagado]]</f>
        <v>0</v>
      </c>
      <c r="H1493" s="9" t="s">
        <v>10</v>
      </c>
    </row>
    <row r="1494" spans="1:8" x14ac:dyDescent="0.25">
      <c r="A1494" s="7">
        <v>44576</v>
      </c>
      <c r="B1494" s="8" t="s">
        <v>1799</v>
      </c>
      <c r="C1494" s="9" t="s">
        <v>142</v>
      </c>
      <c r="D1494" s="10">
        <v>81629.2</v>
      </c>
      <c r="E1494" s="11">
        <v>44589</v>
      </c>
      <c r="F1494" s="10">
        <v>81629.2</v>
      </c>
      <c r="G1494" s="12">
        <f>Tabla1[[#This Row],[Importe]]-Tabla1[[#This Row],[Pagado]]</f>
        <v>0</v>
      </c>
      <c r="H1494" s="9" t="s">
        <v>10</v>
      </c>
    </row>
    <row r="1495" spans="1:8" x14ac:dyDescent="0.25">
      <c r="A1495" s="7">
        <v>44576</v>
      </c>
      <c r="B1495" s="8" t="s">
        <v>1800</v>
      </c>
      <c r="C1495" s="9" t="s">
        <v>1801</v>
      </c>
      <c r="D1495" s="10">
        <v>0</v>
      </c>
      <c r="E1495" s="13" t="s">
        <v>189</v>
      </c>
      <c r="F1495" s="10">
        <v>0</v>
      </c>
      <c r="G1495" s="12">
        <f>Tabla1[[#This Row],[Importe]]-Tabla1[[#This Row],[Pagado]]</f>
        <v>0</v>
      </c>
      <c r="H1495" s="9" t="s">
        <v>189</v>
      </c>
    </row>
    <row r="1496" spans="1:8" x14ac:dyDescent="0.25">
      <c r="A1496" s="7">
        <v>44576</v>
      </c>
      <c r="B1496" s="8" t="s">
        <v>1802</v>
      </c>
      <c r="C1496" s="9" t="s">
        <v>179</v>
      </c>
      <c r="D1496" s="10">
        <v>841.8</v>
      </c>
      <c r="E1496" s="11">
        <v>44576</v>
      </c>
      <c r="F1496" s="10">
        <v>841.8</v>
      </c>
      <c r="G1496" s="12">
        <f>Tabla1[[#This Row],[Importe]]-Tabla1[[#This Row],[Pagado]]</f>
        <v>0</v>
      </c>
      <c r="H1496" s="9" t="s">
        <v>10</v>
      </c>
    </row>
    <row r="1497" spans="1:8" x14ac:dyDescent="0.25">
      <c r="A1497" s="7">
        <v>44576</v>
      </c>
      <c r="B1497" s="8" t="s">
        <v>1803</v>
      </c>
      <c r="C1497" s="9" t="s">
        <v>14</v>
      </c>
      <c r="D1497" s="10">
        <v>6430</v>
      </c>
      <c r="E1497" s="11">
        <v>44576</v>
      </c>
      <c r="F1497" s="10">
        <v>6430</v>
      </c>
      <c r="G1497" s="12">
        <f>Tabla1[[#This Row],[Importe]]-Tabla1[[#This Row],[Pagado]]</f>
        <v>0</v>
      </c>
      <c r="H1497" s="9" t="s">
        <v>10</v>
      </c>
    </row>
    <row r="1498" spans="1:8" x14ac:dyDescent="0.25">
      <c r="A1498" s="7">
        <v>44576</v>
      </c>
      <c r="B1498" s="8" t="s">
        <v>1804</v>
      </c>
      <c r="C1498" s="9" t="s">
        <v>67</v>
      </c>
      <c r="D1498" s="10">
        <v>1930.2</v>
      </c>
      <c r="E1498" s="11">
        <v>44576</v>
      </c>
      <c r="F1498" s="10">
        <v>1930.2</v>
      </c>
      <c r="G1498" s="12">
        <f>Tabla1[[#This Row],[Importe]]-Tabla1[[#This Row],[Pagado]]</f>
        <v>0</v>
      </c>
      <c r="H1498" s="9" t="s">
        <v>10</v>
      </c>
    </row>
    <row r="1499" spans="1:8" x14ac:dyDescent="0.25">
      <c r="A1499" s="7">
        <v>44576</v>
      </c>
      <c r="B1499" s="8" t="s">
        <v>1805</v>
      </c>
      <c r="C1499" s="9" t="s">
        <v>31</v>
      </c>
      <c r="D1499" s="10">
        <v>84</v>
      </c>
      <c r="E1499" s="11">
        <v>44576</v>
      </c>
      <c r="F1499" s="10">
        <v>84</v>
      </c>
      <c r="G1499" s="12">
        <f>Tabla1[[#This Row],[Importe]]-Tabla1[[#This Row],[Pagado]]</f>
        <v>0</v>
      </c>
      <c r="H1499" s="9" t="s">
        <v>10</v>
      </c>
    </row>
    <row r="1500" spans="1:8" x14ac:dyDescent="0.25">
      <c r="A1500" s="7">
        <v>44576</v>
      </c>
      <c r="B1500" s="8" t="s">
        <v>1806</v>
      </c>
      <c r="C1500" s="9" t="s">
        <v>670</v>
      </c>
      <c r="D1500" s="10">
        <v>2499.8000000000002</v>
      </c>
      <c r="E1500" s="11">
        <v>44576</v>
      </c>
      <c r="F1500" s="10">
        <v>2499.8000000000002</v>
      </c>
      <c r="G1500" s="12">
        <f>Tabla1[[#This Row],[Importe]]-Tabla1[[#This Row],[Pagado]]</f>
        <v>0</v>
      </c>
      <c r="H1500" s="9" t="s">
        <v>10</v>
      </c>
    </row>
    <row r="1501" spans="1:8" x14ac:dyDescent="0.25">
      <c r="A1501" s="7">
        <v>44576</v>
      </c>
      <c r="B1501" s="8" t="s">
        <v>1807</v>
      </c>
      <c r="C1501" s="9" t="s">
        <v>216</v>
      </c>
      <c r="D1501" s="10">
        <v>1324.8</v>
      </c>
      <c r="E1501" s="11">
        <v>44576</v>
      </c>
      <c r="F1501" s="10">
        <v>1324.8</v>
      </c>
      <c r="G1501" s="12">
        <f>Tabla1[[#This Row],[Importe]]-Tabla1[[#This Row],[Pagado]]</f>
        <v>0</v>
      </c>
      <c r="H1501" s="9" t="s">
        <v>10</v>
      </c>
    </row>
    <row r="1502" spans="1:8" x14ac:dyDescent="0.25">
      <c r="A1502" s="7">
        <v>44576</v>
      </c>
      <c r="B1502" s="8" t="s">
        <v>1808</v>
      </c>
      <c r="C1502" s="9" t="s">
        <v>244</v>
      </c>
      <c r="D1502" s="10">
        <v>7868.1</v>
      </c>
      <c r="E1502" s="11">
        <v>44576</v>
      </c>
      <c r="F1502" s="10">
        <v>7868.1</v>
      </c>
      <c r="G1502" s="12">
        <f>Tabla1[[#This Row],[Importe]]-Tabla1[[#This Row],[Pagado]]</f>
        <v>0</v>
      </c>
      <c r="H1502" s="9" t="s">
        <v>10</v>
      </c>
    </row>
    <row r="1503" spans="1:8" x14ac:dyDescent="0.25">
      <c r="A1503" s="7">
        <v>44576</v>
      </c>
      <c r="B1503" s="8" t="s">
        <v>1809</v>
      </c>
      <c r="C1503" s="9" t="s">
        <v>31</v>
      </c>
      <c r="D1503" s="10">
        <v>414.4</v>
      </c>
      <c r="E1503" s="11">
        <v>44576</v>
      </c>
      <c r="F1503" s="10">
        <v>414.4</v>
      </c>
      <c r="G1503" s="12">
        <f>Tabla1[[#This Row],[Importe]]-Tabla1[[#This Row],[Pagado]]</f>
        <v>0</v>
      </c>
      <c r="H1503" s="9" t="s">
        <v>10</v>
      </c>
    </row>
    <row r="1504" spans="1:8" x14ac:dyDescent="0.25">
      <c r="A1504" s="7">
        <v>44576</v>
      </c>
      <c r="B1504" s="8" t="s">
        <v>1810</v>
      </c>
      <c r="C1504" s="9" t="s">
        <v>71</v>
      </c>
      <c r="D1504" s="10">
        <v>1670.2</v>
      </c>
      <c r="E1504" s="11">
        <v>44576</v>
      </c>
      <c r="F1504" s="10">
        <v>1670.2</v>
      </c>
      <c r="G1504" s="12">
        <f>Tabla1[[#This Row],[Importe]]-Tabla1[[#This Row],[Pagado]]</f>
        <v>0</v>
      </c>
      <c r="H1504" s="9" t="s">
        <v>10</v>
      </c>
    </row>
    <row r="1505" spans="1:8" x14ac:dyDescent="0.25">
      <c r="A1505" s="7">
        <v>44576</v>
      </c>
      <c r="B1505" s="8" t="s">
        <v>1811</v>
      </c>
      <c r="C1505" s="9" t="s">
        <v>421</v>
      </c>
      <c r="D1505" s="10">
        <v>3013.4</v>
      </c>
      <c r="E1505" s="11">
        <v>44576</v>
      </c>
      <c r="F1505" s="10">
        <v>3013.4</v>
      </c>
      <c r="G1505" s="12">
        <f>Tabla1[[#This Row],[Importe]]-Tabla1[[#This Row],[Pagado]]</f>
        <v>0</v>
      </c>
      <c r="H1505" s="9" t="s">
        <v>10</v>
      </c>
    </row>
    <row r="1506" spans="1:8" x14ac:dyDescent="0.25">
      <c r="A1506" s="7">
        <v>44576</v>
      </c>
      <c r="B1506" s="8" t="s">
        <v>1812</v>
      </c>
      <c r="C1506" s="9" t="s">
        <v>196</v>
      </c>
      <c r="D1506" s="10">
        <v>20931.8</v>
      </c>
      <c r="E1506" s="11">
        <v>44582</v>
      </c>
      <c r="F1506" s="10">
        <v>20931.8</v>
      </c>
      <c r="G1506" s="12">
        <f>Tabla1[[#This Row],[Importe]]-Tabla1[[#This Row],[Pagado]]</f>
        <v>0</v>
      </c>
      <c r="H1506" s="9" t="s">
        <v>10</v>
      </c>
    </row>
    <row r="1507" spans="1:8" x14ac:dyDescent="0.25">
      <c r="A1507" s="7">
        <v>44576</v>
      </c>
      <c r="B1507" s="8" t="s">
        <v>1813</v>
      </c>
      <c r="C1507" s="9" t="s">
        <v>31</v>
      </c>
      <c r="D1507" s="10">
        <v>859.2</v>
      </c>
      <c r="E1507" s="11">
        <v>44576</v>
      </c>
      <c r="F1507" s="10">
        <v>859.2</v>
      </c>
      <c r="G1507" s="12">
        <f>Tabla1[[#This Row],[Importe]]-Tabla1[[#This Row],[Pagado]]</f>
        <v>0</v>
      </c>
      <c r="H1507" s="9" t="s">
        <v>10</v>
      </c>
    </row>
    <row r="1508" spans="1:8" x14ac:dyDescent="0.25">
      <c r="A1508" s="7">
        <v>44576</v>
      </c>
      <c r="B1508" s="8" t="s">
        <v>1814</v>
      </c>
      <c r="C1508" s="9" t="s">
        <v>407</v>
      </c>
      <c r="D1508" s="10">
        <v>21732</v>
      </c>
      <c r="E1508" s="11">
        <v>44607</v>
      </c>
      <c r="F1508" s="10">
        <v>21732</v>
      </c>
      <c r="G1508" s="12">
        <f>Tabla1[[#This Row],[Importe]]-Tabla1[[#This Row],[Pagado]]</f>
        <v>0</v>
      </c>
      <c r="H1508" s="9" t="s">
        <v>10</v>
      </c>
    </row>
    <row r="1509" spans="1:8" x14ac:dyDescent="0.25">
      <c r="A1509" s="7">
        <v>44576</v>
      </c>
      <c r="B1509" s="8" t="s">
        <v>1815</v>
      </c>
      <c r="C1509" s="9" t="s">
        <v>31</v>
      </c>
      <c r="D1509" s="10">
        <v>972.9</v>
      </c>
      <c r="E1509" s="11">
        <v>44576</v>
      </c>
      <c r="F1509" s="10">
        <v>972.9</v>
      </c>
      <c r="G1509" s="12">
        <f>Tabla1[[#This Row],[Importe]]-Tabla1[[#This Row],[Pagado]]</f>
        <v>0</v>
      </c>
      <c r="H1509" s="9" t="s">
        <v>10</v>
      </c>
    </row>
    <row r="1510" spans="1:8" x14ac:dyDescent="0.25">
      <c r="A1510" s="7">
        <v>44576</v>
      </c>
      <c r="B1510" s="8" t="s">
        <v>1816</v>
      </c>
      <c r="C1510" s="9" t="s">
        <v>16</v>
      </c>
      <c r="D1510" s="10">
        <v>428.4</v>
      </c>
      <c r="E1510" s="11">
        <v>44576</v>
      </c>
      <c r="F1510" s="10">
        <v>428.4</v>
      </c>
      <c r="G1510" s="12">
        <f>Tabla1[[#This Row],[Importe]]-Tabla1[[#This Row],[Pagado]]</f>
        <v>0</v>
      </c>
      <c r="H1510" s="9" t="s">
        <v>10</v>
      </c>
    </row>
    <row r="1511" spans="1:8" x14ac:dyDescent="0.25">
      <c r="A1511" s="7">
        <v>44576</v>
      </c>
      <c r="B1511" s="8" t="s">
        <v>1817</v>
      </c>
      <c r="C1511" s="9" t="s">
        <v>282</v>
      </c>
      <c r="D1511" s="10">
        <v>4567.8</v>
      </c>
      <c r="E1511" s="11">
        <v>44578</v>
      </c>
      <c r="F1511" s="10">
        <v>4567.8</v>
      </c>
      <c r="G1511" s="12">
        <f>Tabla1[[#This Row],[Importe]]-Tabla1[[#This Row],[Pagado]]</f>
        <v>0</v>
      </c>
      <c r="H1511" s="9" t="s">
        <v>10</v>
      </c>
    </row>
    <row r="1512" spans="1:8" x14ac:dyDescent="0.25">
      <c r="A1512" s="7">
        <v>44576</v>
      </c>
      <c r="B1512" s="8" t="s">
        <v>1818</v>
      </c>
      <c r="C1512" s="9" t="s">
        <v>431</v>
      </c>
      <c r="D1512" s="10">
        <v>1145.4000000000001</v>
      </c>
      <c r="E1512" s="11">
        <v>44578</v>
      </c>
      <c r="F1512" s="10">
        <v>1145.4000000000001</v>
      </c>
      <c r="G1512" s="12">
        <f>Tabla1[[#This Row],[Importe]]-Tabla1[[#This Row],[Pagado]]</f>
        <v>0</v>
      </c>
      <c r="H1512" s="9" t="s">
        <v>10</v>
      </c>
    </row>
    <row r="1513" spans="1:8" x14ac:dyDescent="0.25">
      <c r="A1513" s="7">
        <v>44576</v>
      </c>
      <c r="B1513" s="8" t="s">
        <v>1819</v>
      </c>
      <c r="C1513" s="9" t="s">
        <v>280</v>
      </c>
      <c r="D1513" s="10">
        <v>1407.6</v>
      </c>
      <c r="E1513" s="11">
        <v>44578</v>
      </c>
      <c r="F1513" s="10">
        <v>1407.6</v>
      </c>
      <c r="G1513" s="12">
        <f>Tabla1[[#This Row],[Importe]]-Tabla1[[#This Row],[Pagado]]</f>
        <v>0</v>
      </c>
      <c r="H1513" s="9" t="s">
        <v>10</v>
      </c>
    </row>
    <row r="1514" spans="1:8" x14ac:dyDescent="0.25">
      <c r="A1514" s="7">
        <v>44576</v>
      </c>
      <c r="B1514" s="8" t="s">
        <v>1820</v>
      </c>
      <c r="C1514" s="9" t="s">
        <v>284</v>
      </c>
      <c r="D1514" s="10">
        <v>8514.6</v>
      </c>
      <c r="E1514" s="11">
        <v>44578</v>
      </c>
      <c r="F1514" s="10">
        <v>8514.6</v>
      </c>
      <c r="G1514" s="12">
        <f>Tabla1[[#This Row],[Importe]]-Tabla1[[#This Row],[Pagado]]</f>
        <v>0</v>
      </c>
      <c r="H1514" s="9" t="s">
        <v>10</v>
      </c>
    </row>
    <row r="1515" spans="1:8" x14ac:dyDescent="0.25">
      <c r="A1515" s="7">
        <v>44576</v>
      </c>
      <c r="B1515" s="8" t="s">
        <v>1821</v>
      </c>
      <c r="C1515" s="9" t="s">
        <v>414</v>
      </c>
      <c r="D1515" s="10">
        <v>14526.8</v>
      </c>
      <c r="E1515" s="11">
        <v>44576</v>
      </c>
      <c r="F1515" s="10">
        <v>14526.8</v>
      </c>
      <c r="G1515" s="12">
        <f>Tabla1[[#This Row],[Importe]]-Tabla1[[#This Row],[Pagado]]</f>
        <v>0</v>
      </c>
      <c r="H1515" s="9" t="s">
        <v>10</v>
      </c>
    </row>
    <row r="1516" spans="1:8" x14ac:dyDescent="0.25">
      <c r="A1516" s="7">
        <v>44576</v>
      </c>
      <c r="B1516" s="8" t="s">
        <v>1822</v>
      </c>
      <c r="C1516" s="9" t="s">
        <v>1313</v>
      </c>
      <c r="D1516" s="10">
        <v>3400.32</v>
      </c>
      <c r="E1516" s="11">
        <v>44576</v>
      </c>
      <c r="F1516" s="10">
        <v>3400.32</v>
      </c>
      <c r="G1516" s="12">
        <f>Tabla1[[#This Row],[Importe]]-Tabla1[[#This Row],[Pagado]]</f>
        <v>0</v>
      </c>
      <c r="H1516" s="9" t="s">
        <v>10</v>
      </c>
    </row>
    <row r="1517" spans="1:8" x14ac:dyDescent="0.25">
      <c r="A1517" s="7">
        <v>44576</v>
      </c>
      <c r="B1517" s="8" t="s">
        <v>1823</v>
      </c>
      <c r="C1517" s="9" t="s">
        <v>457</v>
      </c>
      <c r="D1517" s="10">
        <v>198</v>
      </c>
      <c r="E1517" s="11">
        <v>44576</v>
      </c>
      <c r="F1517" s="10">
        <v>198</v>
      </c>
      <c r="G1517" s="12">
        <f>Tabla1[[#This Row],[Importe]]-Tabla1[[#This Row],[Pagado]]</f>
        <v>0</v>
      </c>
      <c r="H1517" s="9" t="s">
        <v>10</v>
      </c>
    </row>
    <row r="1518" spans="1:8" x14ac:dyDescent="0.25">
      <c r="A1518" s="7">
        <v>44576</v>
      </c>
      <c r="B1518" s="8" t="s">
        <v>1824</v>
      </c>
      <c r="C1518" s="9" t="s">
        <v>459</v>
      </c>
      <c r="D1518" s="10">
        <v>213</v>
      </c>
      <c r="E1518" s="11">
        <v>44576</v>
      </c>
      <c r="F1518" s="10">
        <v>213</v>
      </c>
      <c r="G1518" s="12">
        <f>Tabla1[[#This Row],[Importe]]-Tabla1[[#This Row],[Pagado]]</f>
        <v>0</v>
      </c>
      <c r="H1518" s="9" t="s">
        <v>10</v>
      </c>
    </row>
    <row r="1519" spans="1:8" x14ac:dyDescent="0.25">
      <c r="A1519" s="7">
        <v>44576</v>
      </c>
      <c r="B1519" s="8" t="s">
        <v>1825</v>
      </c>
      <c r="C1519" s="9" t="s">
        <v>463</v>
      </c>
      <c r="D1519" s="10">
        <v>550</v>
      </c>
      <c r="E1519" s="11">
        <v>44578</v>
      </c>
      <c r="F1519" s="10">
        <v>550</v>
      </c>
      <c r="G1519" s="12">
        <f>Tabla1[[#This Row],[Importe]]-Tabla1[[#This Row],[Pagado]]</f>
        <v>0</v>
      </c>
      <c r="H1519" s="9" t="s">
        <v>10</v>
      </c>
    </row>
    <row r="1520" spans="1:8" x14ac:dyDescent="0.25">
      <c r="A1520" s="7">
        <v>44576</v>
      </c>
      <c r="B1520" s="8" t="s">
        <v>1826</v>
      </c>
      <c r="C1520" s="9" t="s">
        <v>461</v>
      </c>
      <c r="D1520" s="10">
        <v>394</v>
      </c>
      <c r="E1520" s="11">
        <v>44576</v>
      </c>
      <c r="F1520" s="10">
        <v>394</v>
      </c>
      <c r="G1520" s="12">
        <f>Tabla1[[#This Row],[Importe]]-Tabla1[[#This Row],[Pagado]]</f>
        <v>0</v>
      </c>
      <c r="H1520" s="9" t="s">
        <v>10</v>
      </c>
    </row>
    <row r="1521" spans="1:8" x14ac:dyDescent="0.25">
      <c r="A1521" s="7">
        <v>44576</v>
      </c>
      <c r="B1521" s="8" t="s">
        <v>1827</v>
      </c>
      <c r="C1521" s="9" t="s">
        <v>9</v>
      </c>
      <c r="D1521" s="10">
        <v>2349.4</v>
      </c>
      <c r="E1521" s="11">
        <v>44576</v>
      </c>
      <c r="F1521" s="10">
        <v>2349.4</v>
      </c>
      <c r="G1521" s="12">
        <f>Tabla1[[#This Row],[Importe]]-Tabla1[[#This Row],[Pagado]]</f>
        <v>0</v>
      </c>
      <c r="H1521" s="9" t="s">
        <v>10</v>
      </c>
    </row>
    <row r="1522" spans="1:8" x14ac:dyDescent="0.25">
      <c r="A1522" s="7">
        <v>44576</v>
      </c>
      <c r="B1522" s="8" t="s">
        <v>1828</v>
      </c>
      <c r="C1522" s="9" t="s">
        <v>9</v>
      </c>
      <c r="D1522" s="10">
        <v>706.2</v>
      </c>
      <c r="E1522" s="11">
        <v>44576</v>
      </c>
      <c r="F1522" s="10">
        <v>706.2</v>
      </c>
      <c r="G1522" s="12">
        <f>Tabla1[[#This Row],[Importe]]-Tabla1[[#This Row],[Pagado]]</f>
        <v>0</v>
      </c>
      <c r="H1522" s="9" t="s">
        <v>10</v>
      </c>
    </row>
    <row r="1523" spans="1:8" x14ac:dyDescent="0.25">
      <c r="A1523" s="7">
        <v>44576</v>
      </c>
      <c r="B1523" s="8" t="s">
        <v>1829</v>
      </c>
      <c r="C1523" s="9" t="s">
        <v>35</v>
      </c>
      <c r="D1523" s="10">
        <v>3423.8</v>
      </c>
      <c r="E1523" s="11">
        <v>44576</v>
      </c>
      <c r="F1523" s="10">
        <v>3423.8</v>
      </c>
      <c r="G1523" s="12">
        <f>Tabla1[[#This Row],[Importe]]-Tabla1[[#This Row],[Pagado]]</f>
        <v>0</v>
      </c>
      <c r="H1523" s="9" t="s">
        <v>10</v>
      </c>
    </row>
    <row r="1524" spans="1:8" x14ac:dyDescent="0.25">
      <c r="A1524" s="7">
        <v>44576</v>
      </c>
      <c r="B1524" s="8" t="s">
        <v>1830</v>
      </c>
      <c r="C1524" s="9" t="s">
        <v>214</v>
      </c>
      <c r="D1524" s="10">
        <v>576</v>
      </c>
      <c r="E1524" s="11">
        <v>44576</v>
      </c>
      <c r="F1524" s="10">
        <v>576</v>
      </c>
      <c r="G1524" s="12">
        <f>Tabla1[[#This Row],[Importe]]-Tabla1[[#This Row],[Pagado]]</f>
        <v>0</v>
      </c>
      <c r="H1524" s="9" t="s">
        <v>10</v>
      </c>
    </row>
    <row r="1525" spans="1:8" x14ac:dyDescent="0.25">
      <c r="A1525" s="7">
        <v>44576</v>
      </c>
      <c r="B1525" s="8" t="s">
        <v>1831</v>
      </c>
      <c r="C1525" s="9" t="s">
        <v>31</v>
      </c>
      <c r="D1525" s="10">
        <v>759.2</v>
      </c>
      <c r="E1525" s="11">
        <v>44576</v>
      </c>
      <c r="F1525" s="10">
        <v>759.2</v>
      </c>
      <c r="G1525" s="12">
        <f>Tabla1[[#This Row],[Importe]]-Tabla1[[#This Row],[Pagado]]</f>
        <v>0</v>
      </c>
      <c r="H1525" s="9" t="s">
        <v>10</v>
      </c>
    </row>
    <row r="1526" spans="1:8" x14ac:dyDescent="0.25">
      <c r="A1526" s="7">
        <v>44576</v>
      </c>
      <c r="B1526" s="8" t="s">
        <v>1832</v>
      </c>
      <c r="C1526" s="9" t="s">
        <v>448</v>
      </c>
      <c r="D1526" s="10">
        <v>16100</v>
      </c>
      <c r="E1526" s="11">
        <v>44577</v>
      </c>
      <c r="F1526" s="10">
        <v>16100</v>
      </c>
      <c r="G1526" s="12">
        <f>Tabla1[[#This Row],[Importe]]-Tabla1[[#This Row],[Pagado]]</f>
        <v>0</v>
      </c>
      <c r="H1526" s="9" t="s">
        <v>10</v>
      </c>
    </row>
    <row r="1527" spans="1:8" x14ac:dyDescent="0.25">
      <c r="A1527" s="7">
        <v>44576</v>
      </c>
      <c r="B1527" s="8" t="s">
        <v>1833</v>
      </c>
      <c r="C1527" s="9" t="s">
        <v>454</v>
      </c>
      <c r="D1527" s="10">
        <v>1700</v>
      </c>
      <c r="E1527" s="11">
        <v>44576</v>
      </c>
      <c r="F1527" s="10">
        <v>1700</v>
      </c>
      <c r="G1527" s="12">
        <f>Tabla1[[#This Row],[Importe]]-Tabla1[[#This Row],[Pagado]]</f>
        <v>0</v>
      </c>
      <c r="H1527" s="9" t="s">
        <v>10</v>
      </c>
    </row>
    <row r="1528" spans="1:8" x14ac:dyDescent="0.25">
      <c r="A1528" s="7">
        <v>44576</v>
      </c>
      <c r="B1528" s="8" t="s">
        <v>1834</v>
      </c>
      <c r="C1528" s="9" t="s">
        <v>51</v>
      </c>
      <c r="D1528" s="10">
        <v>5988.4</v>
      </c>
      <c r="E1528" s="11">
        <v>44576</v>
      </c>
      <c r="F1528" s="10">
        <v>5988.4</v>
      </c>
      <c r="G1528" s="12">
        <f>Tabla1[[#This Row],[Importe]]-Tabla1[[#This Row],[Pagado]]</f>
        <v>0</v>
      </c>
      <c r="H1528" s="9" t="s">
        <v>10</v>
      </c>
    </row>
    <row r="1529" spans="1:8" x14ac:dyDescent="0.25">
      <c r="A1529" s="7">
        <v>44576</v>
      </c>
      <c r="B1529" s="8" t="s">
        <v>1835</v>
      </c>
      <c r="C1529" s="9" t="s">
        <v>857</v>
      </c>
      <c r="D1529" s="10">
        <v>1566.2</v>
      </c>
      <c r="E1529" s="11">
        <v>44576</v>
      </c>
      <c r="F1529" s="10">
        <v>1566.2</v>
      </c>
      <c r="G1529" s="12">
        <f>Tabla1[[#This Row],[Importe]]-Tabla1[[#This Row],[Pagado]]</f>
        <v>0</v>
      </c>
      <c r="H1529" s="9" t="s">
        <v>10</v>
      </c>
    </row>
    <row r="1530" spans="1:8" x14ac:dyDescent="0.25">
      <c r="A1530" s="7">
        <v>44576</v>
      </c>
      <c r="B1530" s="8" t="s">
        <v>1836</v>
      </c>
      <c r="C1530" s="9" t="s">
        <v>31</v>
      </c>
      <c r="D1530" s="10">
        <v>280</v>
      </c>
      <c r="E1530" s="11">
        <v>44576</v>
      </c>
      <c r="F1530" s="10">
        <v>280</v>
      </c>
      <c r="G1530" s="12">
        <f>Tabla1[[#This Row],[Importe]]-Tabla1[[#This Row],[Pagado]]</f>
        <v>0</v>
      </c>
      <c r="H1530" s="9" t="s">
        <v>10</v>
      </c>
    </row>
    <row r="1531" spans="1:8" x14ac:dyDescent="0.25">
      <c r="A1531" s="7">
        <v>44576</v>
      </c>
      <c r="B1531" s="8" t="s">
        <v>1837</v>
      </c>
      <c r="C1531" s="9" t="s">
        <v>31</v>
      </c>
      <c r="D1531" s="10">
        <v>263.32</v>
      </c>
      <c r="E1531" s="11">
        <v>44576</v>
      </c>
      <c r="F1531" s="10">
        <v>263.32</v>
      </c>
      <c r="G1531" s="12">
        <f>Tabla1[[#This Row],[Importe]]-Tabla1[[#This Row],[Pagado]]</f>
        <v>0</v>
      </c>
      <c r="H1531" s="9" t="s">
        <v>10</v>
      </c>
    </row>
    <row r="1532" spans="1:8" x14ac:dyDescent="0.25">
      <c r="A1532" s="7">
        <v>44576</v>
      </c>
      <c r="B1532" s="8" t="s">
        <v>1838</v>
      </c>
      <c r="C1532" s="9" t="s">
        <v>31</v>
      </c>
      <c r="D1532" s="10">
        <v>506.6</v>
      </c>
      <c r="E1532" s="11">
        <v>44576</v>
      </c>
      <c r="F1532" s="10">
        <v>506.6</v>
      </c>
      <c r="G1532" s="12">
        <f>Tabla1[[#This Row],[Importe]]-Tabla1[[#This Row],[Pagado]]</f>
        <v>0</v>
      </c>
      <c r="H1532" s="9" t="s">
        <v>10</v>
      </c>
    </row>
    <row r="1533" spans="1:8" x14ac:dyDescent="0.25">
      <c r="A1533" s="7">
        <v>44577</v>
      </c>
      <c r="B1533" s="8" t="s">
        <v>1839</v>
      </c>
      <c r="C1533" s="9" t="s">
        <v>9</v>
      </c>
      <c r="D1533" s="10">
        <v>4420.8999999999996</v>
      </c>
      <c r="E1533" s="11">
        <v>44577</v>
      </c>
      <c r="F1533" s="10">
        <v>4420.8999999999996</v>
      </c>
      <c r="G1533" s="12">
        <f>Tabla1[[#This Row],[Importe]]-Tabla1[[#This Row],[Pagado]]</f>
        <v>0</v>
      </c>
      <c r="H1533" s="9" t="s">
        <v>10</v>
      </c>
    </row>
    <row r="1534" spans="1:8" x14ac:dyDescent="0.25">
      <c r="A1534" s="7">
        <v>44577</v>
      </c>
      <c r="B1534" s="8" t="s">
        <v>1840</v>
      </c>
      <c r="C1534" s="9" t="s">
        <v>1841</v>
      </c>
      <c r="D1534" s="10">
        <v>0</v>
      </c>
      <c r="E1534" s="13" t="s">
        <v>189</v>
      </c>
      <c r="F1534" s="10">
        <v>0</v>
      </c>
      <c r="G1534" s="12">
        <f>Tabla1[[#This Row],[Importe]]-Tabla1[[#This Row],[Pagado]]</f>
        <v>0</v>
      </c>
      <c r="H1534" s="17" t="s">
        <v>1842</v>
      </c>
    </row>
    <row r="1535" spans="1:8" x14ac:dyDescent="0.25">
      <c r="A1535" s="7">
        <v>44577</v>
      </c>
      <c r="B1535" s="8" t="s">
        <v>1843</v>
      </c>
      <c r="C1535" s="9" t="s">
        <v>16</v>
      </c>
      <c r="D1535" s="10">
        <v>9528.7999999999993</v>
      </c>
      <c r="E1535" s="11">
        <v>44577</v>
      </c>
      <c r="F1535" s="10">
        <v>9528.7999999999993</v>
      </c>
      <c r="G1535" s="12">
        <f>Tabla1[[#This Row],[Importe]]-Tabla1[[#This Row],[Pagado]]</f>
        <v>0</v>
      </c>
      <c r="H1535" s="9" t="s">
        <v>10</v>
      </c>
    </row>
    <row r="1536" spans="1:8" x14ac:dyDescent="0.25">
      <c r="A1536" s="7">
        <v>44577</v>
      </c>
      <c r="B1536" s="8" t="s">
        <v>1844</v>
      </c>
      <c r="C1536" s="9" t="s">
        <v>20</v>
      </c>
      <c r="D1536" s="10">
        <v>5194</v>
      </c>
      <c r="E1536" s="11">
        <v>44577</v>
      </c>
      <c r="F1536" s="10">
        <v>5194</v>
      </c>
      <c r="G1536" s="12">
        <f>Tabla1[[#This Row],[Importe]]-Tabla1[[#This Row],[Pagado]]</f>
        <v>0</v>
      </c>
      <c r="H1536" s="9" t="s">
        <v>10</v>
      </c>
    </row>
    <row r="1537" spans="1:8" x14ac:dyDescent="0.25">
      <c r="A1537" s="7">
        <v>44577</v>
      </c>
      <c r="B1537" s="8" t="s">
        <v>1845</v>
      </c>
      <c r="C1537" s="9" t="s">
        <v>224</v>
      </c>
      <c r="D1537" s="10">
        <v>1926.8</v>
      </c>
      <c r="E1537" s="11">
        <v>44577</v>
      </c>
      <c r="F1537" s="10">
        <v>1926.8</v>
      </c>
      <c r="G1537" s="12">
        <f>Tabla1[[#This Row],[Importe]]-Tabla1[[#This Row],[Pagado]]</f>
        <v>0</v>
      </c>
      <c r="H1537" s="9" t="s">
        <v>10</v>
      </c>
    </row>
    <row r="1538" spans="1:8" x14ac:dyDescent="0.25">
      <c r="A1538" s="7">
        <v>44577</v>
      </c>
      <c r="B1538" s="8" t="s">
        <v>1846</v>
      </c>
      <c r="C1538" s="9" t="s">
        <v>22</v>
      </c>
      <c r="D1538" s="10">
        <v>56954.2</v>
      </c>
      <c r="E1538" s="11">
        <v>44578</v>
      </c>
      <c r="F1538" s="10">
        <v>56954.2</v>
      </c>
      <c r="G1538" s="12">
        <f>Tabla1[[#This Row],[Importe]]-Tabla1[[#This Row],[Pagado]]</f>
        <v>0</v>
      </c>
      <c r="H1538" s="9" t="s">
        <v>10</v>
      </c>
    </row>
    <row r="1539" spans="1:8" x14ac:dyDescent="0.25">
      <c r="A1539" s="7">
        <v>44577</v>
      </c>
      <c r="B1539" s="8" t="s">
        <v>1847</v>
      </c>
      <c r="C1539" s="9" t="s">
        <v>804</v>
      </c>
      <c r="D1539" s="10">
        <v>15258.7</v>
      </c>
      <c r="E1539" s="11">
        <v>44577</v>
      </c>
      <c r="F1539" s="10">
        <v>15258.7</v>
      </c>
      <c r="G1539" s="12">
        <f>Tabla1[[#This Row],[Importe]]-Tabla1[[#This Row],[Pagado]]</f>
        <v>0</v>
      </c>
      <c r="H1539" s="9" t="s">
        <v>10</v>
      </c>
    </row>
    <row r="1540" spans="1:8" x14ac:dyDescent="0.25">
      <c r="A1540" s="7">
        <v>44577</v>
      </c>
      <c r="B1540" s="8" t="s">
        <v>1848</v>
      </c>
      <c r="C1540" s="9" t="s">
        <v>29</v>
      </c>
      <c r="D1540" s="10">
        <v>5285.4</v>
      </c>
      <c r="E1540" s="11">
        <v>44577</v>
      </c>
      <c r="F1540" s="10">
        <v>5285.4</v>
      </c>
      <c r="G1540" s="12">
        <f>Tabla1[[#This Row],[Importe]]-Tabla1[[#This Row],[Pagado]]</f>
        <v>0</v>
      </c>
      <c r="H1540" s="9" t="s">
        <v>10</v>
      </c>
    </row>
    <row r="1541" spans="1:8" x14ac:dyDescent="0.25">
      <c r="A1541" s="7">
        <v>44577</v>
      </c>
      <c r="B1541" s="8" t="s">
        <v>1849</v>
      </c>
      <c r="C1541" s="9" t="s">
        <v>29</v>
      </c>
      <c r="D1541" s="10">
        <v>168</v>
      </c>
      <c r="E1541" s="11">
        <v>44577</v>
      </c>
      <c r="F1541" s="10">
        <v>168</v>
      </c>
      <c r="G1541" s="12">
        <f>Tabla1[[#This Row],[Importe]]-Tabla1[[#This Row],[Pagado]]</f>
        <v>0</v>
      </c>
      <c r="H1541" s="9" t="s">
        <v>10</v>
      </c>
    </row>
    <row r="1542" spans="1:8" x14ac:dyDescent="0.25">
      <c r="A1542" s="7">
        <v>44577</v>
      </c>
      <c r="B1542" s="8" t="s">
        <v>1850</v>
      </c>
      <c r="C1542" s="9" t="s">
        <v>149</v>
      </c>
      <c r="D1542" s="10">
        <v>2862.8</v>
      </c>
      <c r="E1542" s="11">
        <v>44577</v>
      </c>
      <c r="F1542" s="10">
        <v>2862.8</v>
      </c>
      <c r="G1542" s="12">
        <f>Tabla1[[#This Row],[Importe]]-Tabla1[[#This Row],[Pagado]]</f>
        <v>0</v>
      </c>
      <c r="H1542" s="9" t="s">
        <v>10</v>
      </c>
    </row>
    <row r="1543" spans="1:8" x14ac:dyDescent="0.25">
      <c r="A1543" s="7">
        <v>44577</v>
      </c>
      <c r="B1543" s="8" t="s">
        <v>1851</v>
      </c>
      <c r="C1543" s="9" t="s">
        <v>27</v>
      </c>
      <c r="D1543" s="10">
        <v>2286.8000000000002</v>
      </c>
      <c r="E1543" s="11">
        <v>44577</v>
      </c>
      <c r="F1543" s="10">
        <v>2286.8000000000002</v>
      </c>
      <c r="G1543" s="12">
        <f>Tabla1[[#This Row],[Importe]]-Tabla1[[#This Row],[Pagado]]</f>
        <v>0</v>
      </c>
      <c r="H1543" s="9" t="s">
        <v>10</v>
      </c>
    </row>
    <row r="1544" spans="1:8" x14ac:dyDescent="0.25">
      <c r="A1544" s="7">
        <v>44577</v>
      </c>
      <c r="B1544" s="8" t="s">
        <v>1852</v>
      </c>
      <c r="C1544" s="9" t="s">
        <v>45</v>
      </c>
      <c r="D1544" s="10">
        <v>8381.2000000000007</v>
      </c>
      <c r="E1544" s="11">
        <v>44577</v>
      </c>
      <c r="F1544" s="10">
        <v>8381.2000000000007</v>
      </c>
      <c r="G1544" s="12">
        <f>Tabla1[[#This Row],[Importe]]-Tabla1[[#This Row],[Pagado]]</f>
        <v>0</v>
      </c>
      <c r="H1544" s="9" t="s">
        <v>10</v>
      </c>
    </row>
    <row r="1545" spans="1:8" x14ac:dyDescent="0.25">
      <c r="A1545" s="7">
        <v>44577</v>
      </c>
      <c r="B1545" s="8" t="s">
        <v>1853</v>
      </c>
      <c r="C1545" s="9" t="s">
        <v>161</v>
      </c>
      <c r="D1545" s="10">
        <v>3805.2</v>
      </c>
      <c r="E1545" s="11">
        <v>44577</v>
      </c>
      <c r="F1545" s="10">
        <v>3805.2</v>
      </c>
      <c r="G1545" s="12">
        <f>Tabla1[[#This Row],[Importe]]-Tabla1[[#This Row],[Pagado]]</f>
        <v>0</v>
      </c>
      <c r="H1545" s="9" t="s">
        <v>10</v>
      </c>
    </row>
    <row r="1546" spans="1:8" x14ac:dyDescent="0.25">
      <c r="A1546" s="7">
        <v>44577</v>
      </c>
      <c r="B1546" s="8" t="s">
        <v>1854</v>
      </c>
      <c r="C1546" s="9" t="s">
        <v>373</v>
      </c>
      <c r="D1546" s="10">
        <v>3142.4</v>
      </c>
      <c r="E1546" s="11">
        <v>44577</v>
      </c>
      <c r="F1546" s="10">
        <v>3142.4</v>
      </c>
      <c r="G1546" s="12">
        <f>Tabla1[[#This Row],[Importe]]-Tabla1[[#This Row],[Pagado]]</f>
        <v>0</v>
      </c>
      <c r="H1546" s="9" t="s">
        <v>10</v>
      </c>
    </row>
    <row r="1547" spans="1:8" x14ac:dyDescent="0.25">
      <c r="A1547" s="7">
        <v>44577</v>
      </c>
      <c r="B1547" s="8" t="s">
        <v>1855</v>
      </c>
      <c r="C1547" s="9" t="s">
        <v>481</v>
      </c>
      <c r="D1547" s="10">
        <v>422.4</v>
      </c>
      <c r="E1547" s="11">
        <v>44577</v>
      </c>
      <c r="F1547" s="10">
        <v>422.4</v>
      </c>
      <c r="G1547" s="12">
        <f>Tabla1[[#This Row],[Importe]]-Tabla1[[#This Row],[Pagado]]</f>
        <v>0</v>
      </c>
      <c r="H1547" s="9" t="s">
        <v>10</v>
      </c>
    </row>
    <row r="1548" spans="1:8" x14ac:dyDescent="0.25">
      <c r="A1548" s="7">
        <v>44577</v>
      </c>
      <c r="B1548" s="8" t="s">
        <v>1856</v>
      </c>
      <c r="C1548" s="9" t="s">
        <v>12</v>
      </c>
      <c r="D1548" s="10">
        <v>36175.85</v>
      </c>
      <c r="E1548" s="11">
        <v>44577</v>
      </c>
      <c r="F1548" s="10">
        <v>36175.85</v>
      </c>
      <c r="G1548" s="12">
        <f>Tabla1[[#This Row],[Importe]]-Tabla1[[#This Row],[Pagado]]</f>
        <v>0</v>
      </c>
      <c r="H1548" s="9" t="s">
        <v>10</v>
      </c>
    </row>
    <row r="1549" spans="1:8" x14ac:dyDescent="0.25">
      <c r="A1549" s="7">
        <v>44577</v>
      </c>
      <c r="B1549" s="8" t="s">
        <v>1857</v>
      </c>
      <c r="C1549" s="9" t="s">
        <v>216</v>
      </c>
      <c r="D1549" s="10">
        <v>1812.4</v>
      </c>
      <c r="E1549" s="11">
        <v>44577</v>
      </c>
      <c r="F1549" s="10">
        <v>1812.4</v>
      </c>
      <c r="G1549" s="12">
        <f>Tabla1[[#This Row],[Importe]]-Tabla1[[#This Row],[Pagado]]</f>
        <v>0</v>
      </c>
      <c r="H1549" s="9" t="s">
        <v>10</v>
      </c>
    </row>
    <row r="1550" spans="1:8" x14ac:dyDescent="0.25">
      <c r="A1550" s="7">
        <v>44577</v>
      </c>
      <c r="B1550" s="8" t="s">
        <v>1858</v>
      </c>
      <c r="C1550" s="9" t="s">
        <v>49</v>
      </c>
      <c r="D1550" s="10">
        <v>2689.4</v>
      </c>
      <c r="E1550" s="11">
        <v>44577</v>
      </c>
      <c r="F1550" s="10">
        <v>2689.4</v>
      </c>
      <c r="G1550" s="12">
        <f>Tabla1[[#This Row],[Importe]]-Tabla1[[#This Row],[Pagado]]</f>
        <v>0</v>
      </c>
      <c r="H1550" s="9" t="s">
        <v>10</v>
      </c>
    </row>
    <row r="1551" spans="1:8" x14ac:dyDescent="0.25">
      <c r="A1551" s="7">
        <v>44577</v>
      </c>
      <c r="B1551" s="8" t="s">
        <v>1859</v>
      </c>
      <c r="C1551" s="9" t="s">
        <v>39</v>
      </c>
      <c r="D1551" s="10">
        <v>2404.6999999999998</v>
      </c>
      <c r="E1551" s="11">
        <v>44577</v>
      </c>
      <c r="F1551" s="10">
        <v>2404.6999999999998</v>
      </c>
      <c r="G1551" s="12">
        <f>Tabla1[[#This Row],[Importe]]-Tabla1[[#This Row],[Pagado]]</f>
        <v>0</v>
      </c>
      <c r="H1551" s="9" t="s">
        <v>10</v>
      </c>
    </row>
    <row r="1552" spans="1:8" x14ac:dyDescent="0.25">
      <c r="A1552" s="7">
        <v>44577</v>
      </c>
      <c r="B1552" s="8" t="s">
        <v>1860</v>
      </c>
      <c r="C1552" s="9" t="s">
        <v>24</v>
      </c>
      <c r="D1552" s="10">
        <v>3826.8</v>
      </c>
      <c r="E1552" s="11">
        <v>44577</v>
      </c>
      <c r="F1552" s="10">
        <v>3826.8</v>
      </c>
      <c r="G1552" s="12">
        <f>Tabla1[[#This Row],[Importe]]-Tabla1[[#This Row],[Pagado]]</f>
        <v>0</v>
      </c>
      <c r="H1552" s="9" t="s">
        <v>10</v>
      </c>
    </row>
    <row r="1553" spans="1:8" x14ac:dyDescent="0.25">
      <c r="A1553" s="7">
        <v>44577</v>
      </c>
      <c r="B1553" s="8" t="s">
        <v>1861</v>
      </c>
      <c r="C1553" s="9" t="s">
        <v>56</v>
      </c>
      <c r="D1553" s="10">
        <v>7254.7</v>
      </c>
      <c r="E1553" s="11">
        <v>44577</v>
      </c>
      <c r="F1553" s="10">
        <v>7254.7</v>
      </c>
      <c r="G1553" s="12">
        <f>Tabla1[[#This Row],[Importe]]-Tabla1[[#This Row],[Pagado]]</f>
        <v>0</v>
      </c>
      <c r="H1553" s="9" t="s">
        <v>10</v>
      </c>
    </row>
    <row r="1554" spans="1:8" x14ac:dyDescent="0.25">
      <c r="A1554" s="7">
        <v>44577</v>
      </c>
      <c r="B1554" s="8" t="s">
        <v>1862</v>
      </c>
      <c r="C1554" s="9" t="s">
        <v>244</v>
      </c>
      <c r="D1554" s="10">
        <v>2018.1</v>
      </c>
      <c r="E1554" s="11">
        <v>44577</v>
      </c>
      <c r="F1554" s="10">
        <v>2018.1</v>
      </c>
      <c r="G1554" s="12">
        <f>Tabla1[[#This Row],[Importe]]-Tabla1[[#This Row],[Pagado]]</f>
        <v>0</v>
      </c>
      <c r="H1554" s="9" t="s">
        <v>10</v>
      </c>
    </row>
    <row r="1555" spans="1:8" x14ac:dyDescent="0.25">
      <c r="A1555" s="7">
        <v>44577</v>
      </c>
      <c r="B1555" s="8" t="s">
        <v>1863</v>
      </c>
      <c r="C1555" s="9" t="s">
        <v>85</v>
      </c>
      <c r="D1555" s="10">
        <v>2344.4</v>
      </c>
      <c r="E1555" s="11">
        <v>44577</v>
      </c>
      <c r="F1555" s="10">
        <v>2344.4</v>
      </c>
      <c r="G1555" s="12">
        <f>Tabla1[[#This Row],[Importe]]-Tabla1[[#This Row],[Pagado]]</f>
        <v>0</v>
      </c>
      <c r="H1555" s="9" t="s">
        <v>10</v>
      </c>
    </row>
    <row r="1556" spans="1:8" x14ac:dyDescent="0.25">
      <c r="A1556" s="7">
        <v>44577</v>
      </c>
      <c r="B1556" s="8" t="s">
        <v>1864</v>
      </c>
      <c r="C1556" s="9" t="s">
        <v>67</v>
      </c>
      <c r="D1556" s="10">
        <v>246.4</v>
      </c>
      <c r="E1556" s="11">
        <v>44577</v>
      </c>
      <c r="F1556" s="10">
        <v>246.4</v>
      </c>
      <c r="G1556" s="12">
        <f>Tabla1[[#This Row],[Importe]]-Tabla1[[#This Row],[Pagado]]</f>
        <v>0</v>
      </c>
      <c r="H1556" s="9" t="s">
        <v>10</v>
      </c>
    </row>
    <row r="1557" spans="1:8" x14ac:dyDescent="0.25">
      <c r="A1557" s="7">
        <v>44577</v>
      </c>
      <c r="B1557" s="8" t="s">
        <v>1865</v>
      </c>
      <c r="C1557" s="9" t="s">
        <v>67</v>
      </c>
      <c r="D1557" s="10">
        <v>2489.4</v>
      </c>
      <c r="E1557" s="11">
        <v>44577</v>
      </c>
      <c r="F1557" s="10">
        <v>2489.4</v>
      </c>
      <c r="G1557" s="12">
        <f>Tabla1[[#This Row],[Importe]]-Tabla1[[#This Row],[Pagado]]</f>
        <v>0</v>
      </c>
      <c r="H1557" s="9" t="s">
        <v>10</v>
      </c>
    </row>
    <row r="1558" spans="1:8" x14ac:dyDescent="0.25">
      <c r="A1558" s="7">
        <v>44577</v>
      </c>
      <c r="B1558" s="8" t="s">
        <v>1866</v>
      </c>
      <c r="C1558" s="9" t="s">
        <v>1187</v>
      </c>
      <c r="D1558" s="10">
        <v>2071.6</v>
      </c>
      <c r="E1558" s="11">
        <v>44577</v>
      </c>
      <c r="F1558" s="10">
        <v>2071.6</v>
      </c>
      <c r="G1558" s="12">
        <f>Tabla1[[#This Row],[Importe]]-Tabla1[[#This Row],[Pagado]]</f>
        <v>0</v>
      </c>
      <c r="H1558" s="9" t="s">
        <v>10</v>
      </c>
    </row>
    <row r="1559" spans="1:8" x14ac:dyDescent="0.25">
      <c r="A1559" s="7">
        <v>44577</v>
      </c>
      <c r="B1559" s="8" t="s">
        <v>1867</v>
      </c>
      <c r="C1559" s="9" t="s">
        <v>58</v>
      </c>
      <c r="D1559" s="10">
        <v>2550.9</v>
      </c>
      <c r="E1559" s="11">
        <v>44577</v>
      </c>
      <c r="F1559" s="10">
        <v>2550.9</v>
      </c>
      <c r="G1559" s="12">
        <f>Tabla1[[#This Row],[Importe]]-Tabla1[[#This Row],[Pagado]]</f>
        <v>0</v>
      </c>
      <c r="H1559" s="9" t="s">
        <v>10</v>
      </c>
    </row>
    <row r="1560" spans="1:8" x14ac:dyDescent="0.25">
      <c r="A1560" s="7">
        <v>44577</v>
      </c>
      <c r="B1560" s="8" t="s">
        <v>1868</v>
      </c>
      <c r="C1560" s="9" t="s">
        <v>53</v>
      </c>
      <c r="D1560" s="10">
        <v>1344</v>
      </c>
      <c r="E1560" s="11">
        <v>44577</v>
      </c>
      <c r="F1560" s="10">
        <v>1344</v>
      </c>
      <c r="G1560" s="12">
        <f>Tabla1[[#This Row],[Importe]]-Tabla1[[#This Row],[Pagado]]</f>
        <v>0</v>
      </c>
      <c r="H1560" s="9" t="s">
        <v>10</v>
      </c>
    </row>
    <row r="1561" spans="1:8" x14ac:dyDescent="0.25">
      <c r="A1561" s="7">
        <v>44577</v>
      </c>
      <c r="B1561" s="8" t="s">
        <v>1869</v>
      </c>
      <c r="C1561" s="9" t="s">
        <v>71</v>
      </c>
      <c r="D1561" s="10">
        <v>2782</v>
      </c>
      <c r="E1561" s="11">
        <v>44577</v>
      </c>
      <c r="F1561" s="10">
        <v>2782</v>
      </c>
      <c r="G1561" s="12">
        <f>Tabla1[[#This Row],[Importe]]-Tabla1[[#This Row],[Pagado]]</f>
        <v>0</v>
      </c>
      <c r="H1561" s="9" t="s">
        <v>10</v>
      </c>
    </row>
    <row r="1562" spans="1:8" x14ac:dyDescent="0.25">
      <c r="A1562" s="7">
        <v>44577</v>
      </c>
      <c r="B1562" s="8" t="s">
        <v>1870</v>
      </c>
      <c r="C1562" s="9" t="s">
        <v>27</v>
      </c>
      <c r="D1562" s="10">
        <v>840</v>
      </c>
      <c r="E1562" s="11">
        <v>44577</v>
      </c>
      <c r="F1562" s="10">
        <v>840</v>
      </c>
      <c r="G1562" s="12">
        <f>Tabla1[[#This Row],[Importe]]-Tabla1[[#This Row],[Pagado]]</f>
        <v>0</v>
      </c>
      <c r="H1562" s="9" t="s">
        <v>10</v>
      </c>
    </row>
    <row r="1563" spans="1:8" x14ac:dyDescent="0.25">
      <c r="A1563" s="7">
        <v>44577</v>
      </c>
      <c r="B1563" s="8" t="s">
        <v>1871</v>
      </c>
      <c r="C1563" s="9" t="s">
        <v>53</v>
      </c>
      <c r="D1563" s="10">
        <v>1392</v>
      </c>
      <c r="E1563" s="11">
        <v>44577</v>
      </c>
      <c r="F1563" s="10">
        <v>1392</v>
      </c>
      <c r="G1563" s="12">
        <f>Tabla1[[#This Row],[Importe]]-Tabla1[[#This Row],[Pagado]]</f>
        <v>0</v>
      </c>
      <c r="H1563" s="9" t="s">
        <v>10</v>
      </c>
    </row>
    <row r="1564" spans="1:8" x14ac:dyDescent="0.25">
      <c r="A1564" s="7">
        <v>44577</v>
      </c>
      <c r="B1564" s="8" t="s">
        <v>1872</v>
      </c>
      <c r="C1564" s="9" t="s">
        <v>69</v>
      </c>
      <c r="D1564" s="10">
        <v>1039</v>
      </c>
      <c r="E1564" s="11">
        <v>44577</v>
      </c>
      <c r="F1564" s="10">
        <v>1039</v>
      </c>
      <c r="G1564" s="12">
        <f>Tabla1[[#This Row],[Importe]]-Tabla1[[#This Row],[Pagado]]</f>
        <v>0</v>
      </c>
      <c r="H1564" s="9" t="s">
        <v>10</v>
      </c>
    </row>
    <row r="1565" spans="1:8" x14ac:dyDescent="0.25">
      <c r="A1565" s="7">
        <v>44577</v>
      </c>
      <c r="B1565" s="8" t="s">
        <v>1873</v>
      </c>
      <c r="C1565" s="9" t="s">
        <v>670</v>
      </c>
      <c r="D1565" s="10">
        <v>3710.7</v>
      </c>
      <c r="E1565" s="11">
        <v>44577</v>
      </c>
      <c r="F1565" s="10">
        <v>3710.7</v>
      </c>
      <c r="G1565" s="12">
        <f>Tabla1[[#This Row],[Importe]]-Tabla1[[#This Row],[Pagado]]</f>
        <v>0</v>
      </c>
      <c r="H1565" s="9" t="s">
        <v>10</v>
      </c>
    </row>
    <row r="1566" spans="1:8" x14ac:dyDescent="0.25">
      <c r="A1566" s="7">
        <v>44577</v>
      </c>
      <c r="B1566" s="8" t="s">
        <v>1874</v>
      </c>
      <c r="C1566" s="9" t="s">
        <v>31</v>
      </c>
      <c r="D1566" s="10">
        <v>53.2</v>
      </c>
      <c r="E1566" s="11">
        <v>44577</v>
      </c>
      <c r="F1566" s="10">
        <v>53.2</v>
      </c>
      <c r="G1566" s="12">
        <f>Tabla1[[#This Row],[Importe]]-Tabla1[[#This Row],[Pagado]]</f>
        <v>0</v>
      </c>
      <c r="H1566" s="9" t="s">
        <v>10</v>
      </c>
    </row>
    <row r="1567" spans="1:8" x14ac:dyDescent="0.25">
      <c r="A1567" s="7">
        <v>44577</v>
      </c>
      <c r="B1567" s="8" t="s">
        <v>1875</v>
      </c>
      <c r="C1567" s="9" t="s">
        <v>31</v>
      </c>
      <c r="D1567" s="10">
        <v>1298.8</v>
      </c>
      <c r="E1567" s="11">
        <v>44577</v>
      </c>
      <c r="F1567" s="10">
        <v>1298.8</v>
      </c>
      <c r="G1567" s="12">
        <f>Tabla1[[#This Row],[Importe]]-Tabla1[[#This Row],[Pagado]]</f>
        <v>0</v>
      </c>
      <c r="H1567" s="9" t="s">
        <v>10</v>
      </c>
    </row>
    <row r="1568" spans="1:8" x14ac:dyDescent="0.25">
      <c r="A1568" s="7">
        <v>44577</v>
      </c>
      <c r="B1568" s="8" t="s">
        <v>1876</v>
      </c>
      <c r="C1568" s="9" t="s">
        <v>31</v>
      </c>
      <c r="D1568" s="10">
        <v>452.2</v>
      </c>
      <c r="E1568" s="11">
        <v>44577</v>
      </c>
      <c r="F1568" s="10">
        <v>452.2</v>
      </c>
      <c r="G1568" s="12">
        <f>Tabla1[[#This Row],[Importe]]-Tabla1[[#This Row],[Pagado]]</f>
        <v>0</v>
      </c>
      <c r="H1568" s="9" t="s">
        <v>10</v>
      </c>
    </row>
    <row r="1569" spans="1:8" x14ac:dyDescent="0.25">
      <c r="A1569" s="7">
        <v>44577</v>
      </c>
      <c r="B1569" s="8" t="s">
        <v>1877</v>
      </c>
      <c r="C1569" s="9" t="s">
        <v>1878</v>
      </c>
      <c r="D1569" s="10">
        <v>0</v>
      </c>
      <c r="E1569" s="13" t="s">
        <v>189</v>
      </c>
      <c r="F1569" s="10">
        <v>0</v>
      </c>
      <c r="G1569" s="12">
        <f>Tabla1[[#This Row],[Importe]]-Tabla1[[#This Row],[Pagado]]</f>
        <v>0</v>
      </c>
      <c r="H1569" s="17" t="s">
        <v>1879</v>
      </c>
    </row>
    <row r="1570" spans="1:8" x14ac:dyDescent="0.25">
      <c r="A1570" s="7">
        <v>44577</v>
      </c>
      <c r="B1570" s="8" t="s">
        <v>1880</v>
      </c>
      <c r="C1570" s="9" t="s">
        <v>16</v>
      </c>
      <c r="D1570" s="10">
        <v>452.2</v>
      </c>
      <c r="E1570" s="11">
        <v>44577</v>
      </c>
      <c r="F1570" s="10">
        <v>452.2</v>
      </c>
      <c r="G1570" s="12">
        <f>Tabla1[[#This Row],[Importe]]-Tabla1[[#This Row],[Pagado]]</f>
        <v>0</v>
      </c>
      <c r="H1570" s="9" t="s">
        <v>10</v>
      </c>
    </row>
    <row r="1571" spans="1:8" x14ac:dyDescent="0.25">
      <c r="A1571" s="7">
        <v>44577</v>
      </c>
      <c r="B1571" s="8" t="s">
        <v>1881</v>
      </c>
      <c r="C1571" s="9" t="s">
        <v>214</v>
      </c>
      <c r="D1571" s="10">
        <v>1292.5999999999999</v>
      </c>
      <c r="E1571" s="11">
        <v>44578</v>
      </c>
      <c r="F1571" s="10">
        <v>1292.5999999999999</v>
      </c>
      <c r="G1571" s="12">
        <f>Tabla1[[#This Row],[Importe]]-Tabla1[[#This Row],[Pagado]]</f>
        <v>0</v>
      </c>
      <c r="H1571" s="9" t="s">
        <v>10</v>
      </c>
    </row>
    <row r="1572" spans="1:8" x14ac:dyDescent="0.25">
      <c r="A1572" s="7">
        <v>44577</v>
      </c>
      <c r="B1572" s="8" t="s">
        <v>1882</v>
      </c>
      <c r="C1572" s="9" t="s">
        <v>9</v>
      </c>
      <c r="D1572" s="10">
        <v>419.1</v>
      </c>
      <c r="E1572" s="11">
        <v>44578</v>
      </c>
      <c r="F1572" s="10">
        <v>419.1</v>
      </c>
      <c r="G1572" s="12">
        <f>Tabla1[[#This Row],[Importe]]-Tabla1[[#This Row],[Pagado]]</f>
        <v>0</v>
      </c>
      <c r="H1572" s="9" t="s">
        <v>10</v>
      </c>
    </row>
    <row r="1573" spans="1:8" x14ac:dyDescent="0.25">
      <c r="A1573" s="7">
        <v>44577</v>
      </c>
      <c r="B1573" s="8" t="s">
        <v>1883</v>
      </c>
      <c r="C1573" s="9" t="s">
        <v>67</v>
      </c>
      <c r="D1573" s="10">
        <v>1111.5</v>
      </c>
      <c r="E1573" s="11">
        <v>44578</v>
      </c>
      <c r="F1573" s="10">
        <v>1111.5</v>
      </c>
      <c r="G1573" s="12">
        <f>Tabla1[[#This Row],[Importe]]-Tabla1[[#This Row],[Pagado]]</f>
        <v>0</v>
      </c>
      <c r="H1573" s="9" t="s">
        <v>10</v>
      </c>
    </row>
    <row r="1574" spans="1:8" x14ac:dyDescent="0.25">
      <c r="A1574" s="7">
        <v>44578</v>
      </c>
      <c r="B1574" s="8" t="s">
        <v>1884</v>
      </c>
      <c r="C1574" s="9" t="s">
        <v>85</v>
      </c>
      <c r="D1574" s="10">
        <v>841.8</v>
      </c>
      <c r="E1574" s="11">
        <v>44578</v>
      </c>
      <c r="F1574" s="10">
        <v>841.8</v>
      </c>
      <c r="G1574" s="12">
        <f>Tabla1[[#This Row],[Importe]]-Tabla1[[#This Row],[Pagado]]</f>
        <v>0</v>
      </c>
      <c r="H1574" s="9" t="s">
        <v>10</v>
      </c>
    </row>
    <row r="1575" spans="1:8" x14ac:dyDescent="0.25">
      <c r="A1575" s="7">
        <v>44578</v>
      </c>
      <c r="B1575" s="8" t="s">
        <v>1885</v>
      </c>
      <c r="C1575" s="9" t="s">
        <v>75</v>
      </c>
      <c r="D1575" s="10">
        <v>5225.6000000000004</v>
      </c>
      <c r="E1575" s="11">
        <v>44578</v>
      </c>
      <c r="F1575" s="10">
        <v>5225.6000000000004</v>
      </c>
      <c r="G1575" s="12">
        <f>Tabla1[[#This Row],[Importe]]-Tabla1[[#This Row],[Pagado]]</f>
        <v>0</v>
      </c>
      <c r="H1575" s="9" t="s">
        <v>10</v>
      </c>
    </row>
    <row r="1576" spans="1:8" x14ac:dyDescent="0.25">
      <c r="A1576" s="7">
        <v>44578</v>
      </c>
      <c r="B1576" s="8" t="s">
        <v>1886</v>
      </c>
      <c r="C1576" s="9" t="s">
        <v>473</v>
      </c>
      <c r="D1576" s="10">
        <v>5358.3</v>
      </c>
      <c r="E1576" s="11">
        <v>44578</v>
      </c>
      <c r="F1576" s="10">
        <v>5358.3</v>
      </c>
      <c r="G1576" s="12">
        <f>Tabla1[[#This Row],[Importe]]-Tabla1[[#This Row],[Pagado]]</f>
        <v>0</v>
      </c>
      <c r="H1576" s="9" t="s">
        <v>10</v>
      </c>
    </row>
    <row r="1577" spans="1:8" x14ac:dyDescent="0.25">
      <c r="A1577" s="7">
        <v>44578</v>
      </c>
      <c r="B1577" s="8" t="s">
        <v>1887</v>
      </c>
      <c r="C1577" s="9" t="s">
        <v>12</v>
      </c>
      <c r="D1577" s="10">
        <v>56046.6</v>
      </c>
      <c r="E1577" s="11">
        <v>44579</v>
      </c>
      <c r="F1577" s="10">
        <v>56046.6</v>
      </c>
      <c r="G1577" s="12">
        <f>Tabla1[[#This Row],[Importe]]-Tabla1[[#This Row],[Pagado]]</f>
        <v>0</v>
      </c>
      <c r="H1577" s="9" t="s">
        <v>10</v>
      </c>
    </row>
    <row r="1578" spans="1:8" ht="30" x14ac:dyDescent="0.25">
      <c r="A1578" s="7">
        <v>44578</v>
      </c>
      <c r="B1578" s="8" t="s">
        <v>1888</v>
      </c>
      <c r="C1578" s="9" t="s">
        <v>475</v>
      </c>
      <c r="D1578" s="10">
        <v>90261.4</v>
      </c>
      <c r="E1578" s="11" t="s">
        <v>1889</v>
      </c>
      <c r="F1578" s="10">
        <f>80000+10261.4</f>
        <v>90261.4</v>
      </c>
      <c r="G1578" s="12">
        <f>Tabla1[[#This Row],[Importe]]-Tabla1[[#This Row],[Pagado]]</f>
        <v>0</v>
      </c>
      <c r="H1578" s="9" t="s">
        <v>10</v>
      </c>
    </row>
    <row r="1579" spans="1:8" x14ac:dyDescent="0.25">
      <c r="A1579" s="7">
        <v>44578</v>
      </c>
      <c r="B1579" s="8" t="s">
        <v>1890</v>
      </c>
      <c r="C1579" s="9" t="s">
        <v>83</v>
      </c>
      <c r="D1579" s="10">
        <v>4403.8999999999996</v>
      </c>
      <c r="E1579" s="11">
        <v>44578</v>
      </c>
      <c r="F1579" s="10">
        <v>4403.8999999999996</v>
      </c>
      <c r="G1579" s="12">
        <f>Tabla1[[#This Row],[Importe]]-Tabla1[[#This Row],[Pagado]]</f>
        <v>0</v>
      </c>
      <c r="H1579" s="9" t="s">
        <v>10</v>
      </c>
    </row>
    <row r="1580" spans="1:8" ht="30" x14ac:dyDescent="0.25">
      <c r="A1580" s="7">
        <v>44578</v>
      </c>
      <c r="B1580" s="8" t="s">
        <v>1891</v>
      </c>
      <c r="C1580" s="9" t="s">
        <v>22</v>
      </c>
      <c r="D1580" s="10">
        <v>32696.9</v>
      </c>
      <c r="E1580" s="11" t="s">
        <v>1737</v>
      </c>
      <c r="F1580" s="10">
        <f>26000+6696.9</f>
        <v>32696.9</v>
      </c>
      <c r="G1580" s="12">
        <f>Tabla1[[#This Row],[Importe]]-Tabla1[[#This Row],[Pagado]]</f>
        <v>0</v>
      </c>
      <c r="H1580" s="9" t="s">
        <v>10</v>
      </c>
    </row>
    <row r="1581" spans="1:8" x14ac:dyDescent="0.25">
      <c r="A1581" s="7">
        <v>44578</v>
      </c>
      <c r="B1581" s="8" t="s">
        <v>1892</v>
      </c>
      <c r="C1581" s="9" t="s">
        <v>87</v>
      </c>
      <c r="D1581" s="10">
        <v>2167.8000000000002</v>
      </c>
      <c r="E1581" s="11">
        <v>44578</v>
      </c>
      <c r="F1581" s="10">
        <v>2167.8000000000002</v>
      </c>
      <c r="G1581" s="12">
        <f>Tabla1[[#This Row],[Importe]]-Tabla1[[#This Row],[Pagado]]</f>
        <v>0</v>
      </c>
      <c r="H1581" s="9" t="s">
        <v>10</v>
      </c>
    </row>
    <row r="1582" spans="1:8" x14ac:dyDescent="0.25">
      <c r="A1582" s="7">
        <v>44578</v>
      </c>
      <c r="B1582" s="8" t="s">
        <v>1893</v>
      </c>
      <c r="C1582" s="9" t="s">
        <v>27</v>
      </c>
      <c r="D1582" s="10">
        <v>6210.4</v>
      </c>
      <c r="E1582" s="11">
        <v>44578</v>
      </c>
      <c r="F1582" s="10">
        <v>6210.4</v>
      </c>
      <c r="G1582" s="12">
        <f>Tabla1[[#This Row],[Importe]]-Tabla1[[#This Row],[Pagado]]</f>
        <v>0</v>
      </c>
      <c r="H1582" s="9" t="s">
        <v>10</v>
      </c>
    </row>
    <row r="1583" spans="1:8" x14ac:dyDescent="0.25">
      <c r="A1583" s="7">
        <v>44578</v>
      </c>
      <c r="B1583" s="8" t="s">
        <v>1894</v>
      </c>
      <c r="C1583" s="9" t="s">
        <v>314</v>
      </c>
      <c r="D1583" s="10">
        <v>1228.2</v>
      </c>
      <c r="E1583" s="11">
        <v>44578</v>
      </c>
      <c r="F1583" s="10">
        <v>1228.2</v>
      </c>
      <c r="G1583" s="12">
        <f>Tabla1[[#This Row],[Importe]]-Tabla1[[#This Row],[Pagado]]</f>
        <v>0</v>
      </c>
      <c r="H1583" s="9" t="s">
        <v>10</v>
      </c>
    </row>
    <row r="1584" spans="1:8" x14ac:dyDescent="0.25">
      <c r="A1584" s="7">
        <v>44578</v>
      </c>
      <c r="B1584" s="8" t="s">
        <v>1895</v>
      </c>
      <c r="C1584" s="9" t="s">
        <v>137</v>
      </c>
      <c r="D1584" s="10">
        <v>16531.400000000001</v>
      </c>
      <c r="E1584" s="11">
        <v>44578</v>
      </c>
      <c r="F1584" s="10">
        <v>16531.400000000001</v>
      </c>
      <c r="G1584" s="12">
        <f>Tabla1[[#This Row],[Importe]]-Tabla1[[#This Row],[Pagado]]</f>
        <v>0</v>
      </c>
      <c r="H1584" s="9" t="s">
        <v>10</v>
      </c>
    </row>
    <row r="1585" spans="1:8" x14ac:dyDescent="0.25">
      <c r="A1585" s="7">
        <v>44578</v>
      </c>
      <c r="B1585" s="8" t="s">
        <v>1896</v>
      </c>
      <c r="C1585" s="9" t="s">
        <v>326</v>
      </c>
      <c r="D1585" s="10">
        <v>4648.8</v>
      </c>
      <c r="E1585" s="11">
        <v>44579</v>
      </c>
      <c r="F1585" s="10">
        <v>4648.8</v>
      </c>
      <c r="G1585" s="12">
        <f>Tabla1[[#This Row],[Importe]]-Tabla1[[#This Row],[Pagado]]</f>
        <v>0</v>
      </c>
      <c r="H1585" s="9" t="s">
        <v>10</v>
      </c>
    </row>
    <row r="1586" spans="1:8" x14ac:dyDescent="0.25">
      <c r="A1586" s="7">
        <v>44578</v>
      </c>
      <c r="B1586" s="8" t="s">
        <v>1897</v>
      </c>
      <c r="C1586" s="9" t="s">
        <v>120</v>
      </c>
      <c r="D1586" s="10">
        <v>4498.2</v>
      </c>
      <c r="E1586" s="11">
        <v>44580</v>
      </c>
      <c r="F1586" s="10">
        <v>4498.2</v>
      </c>
      <c r="G1586" s="12">
        <f>Tabla1[[#This Row],[Importe]]-Tabla1[[#This Row],[Pagado]]</f>
        <v>0</v>
      </c>
      <c r="H1586" s="9" t="s">
        <v>10</v>
      </c>
    </row>
    <row r="1587" spans="1:8" x14ac:dyDescent="0.25">
      <c r="A1587" s="7">
        <v>44578</v>
      </c>
      <c r="B1587" s="8" t="s">
        <v>1898</v>
      </c>
      <c r="C1587" s="9" t="s">
        <v>60</v>
      </c>
      <c r="D1587" s="10">
        <v>4584.6000000000004</v>
      </c>
      <c r="E1587" s="11">
        <v>44579</v>
      </c>
      <c r="F1587" s="10">
        <v>4584.6000000000004</v>
      </c>
      <c r="G1587" s="12">
        <f>Tabla1[[#This Row],[Importe]]-Tabla1[[#This Row],[Pagado]]</f>
        <v>0</v>
      </c>
      <c r="H1587" s="9" t="s">
        <v>10</v>
      </c>
    </row>
    <row r="1588" spans="1:8" x14ac:dyDescent="0.25">
      <c r="A1588" s="7">
        <v>44578</v>
      </c>
      <c r="B1588" s="8" t="s">
        <v>1899</v>
      </c>
      <c r="C1588" s="9" t="s">
        <v>9</v>
      </c>
      <c r="D1588" s="10">
        <v>6341.8</v>
      </c>
      <c r="E1588" s="11">
        <v>44578</v>
      </c>
      <c r="F1588" s="10">
        <v>6341.8</v>
      </c>
      <c r="G1588" s="12">
        <f>Tabla1[[#This Row],[Importe]]-Tabla1[[#This Row],[Pagado]]</f>
        <v>0</v>
      </c>
      <c r="H1588" s="9" t="s">
        <v>10</v>
      </c>
    </row>
    <row r="1589" spans="1:8" x14ac:dyDescent="0.25">
      <c r="A1589" s="7">
        <v>44578</v>
      </c>
      <c r="B1589" s="8" t="s">
        <v>1900</v>
      </c>
      <c r="C1589" s="9" t="s">
        <v>93</v>
      </c>
      <c r="D1589" s="10">
        <v>7459.7</v>
      </c>
      <c r="E1589" s="11">
        <v>44579</v>
      </c>
      <c r="F1589" s="10">
        <v>7459.7</v>
      </c>
      <c r="G1589" s="12">
        <f>Tabla1[[#This Row],[Importe]]-Tabla1[[#This Row],[Pagado]]</f>
        <v>0</v>
      </c>
      <c r="H1589" s="9" t="s">
        <v>10</v>
      </c>
    </row>
    <row r="1590" spans="1:8" ht="30" x14ac:dyDescent="0.25">
      <c r="A1590" s="7">
        <v>44578</v>
      </c>
      <c r="B1590" s="8" t="s">
        <v>1901</v>
      </c>
      <c r="C1590" s="9" t="s">
        <v>99</v>
      </c>
      <c r="D1590" s="10">
        <v>6563.6</v>
      </c>
      <c r="E1590" s="11" t="s">
        <v>1902</v>
      </c>
      <c r="F1590" s="10">
        <f>5000+1563.6</f>
        <v>6563.6</v>
      </c>
      <c r="G1590" s="12">
        <f>Tabla1[[#This Row],[Importe]]-Tabla1[[#This Row],[Pagado]]</f>
        <v>0</v>
      </c>
      <c r="H1590" s="9" t="s">
        <v>10</v>
      </c>
    </row>
    <row r="1591" spans="1:8" x14ac:dyDescent="0.25">
      <c r="A1591" s="7">
        <v>44578</v>
      </c>
      <c r="B1591" s="8" t="s">
        <v>1903</v>
      </c>
      <c r="C1591" s="9" t="s">
        <v>47</v>
      </c>
      <c r="D1591" s="10">
        <v>38315.24</v>
      </c>
      <c r="E1591" s="11">
        <v>44578</v>
      </c>
      <c r="F1591" s="10">
        <v>38315.24</v>
      </c>
      <c r="G1591" s="12">
        <f>Tabla1[[#This Row],[Importe]]-Tabla1[[#This Row],[Pagado]]</f>
        <v>0</v>
      </c>
      <c r="H1591" s="9" t="s">
        <v>10</v>
      </c>
    </row>
    <row r="1592" spans="1:8" x14ac:dyDescent="0.25">
      <c r="A1592" s="7">
        <v>44578</v>
      </c>
      <c r="B1592" s="8" t="s">
        <v>1904</v>
      </c>
      <c r="C1592" s="9" t="s">
        <v>97</v>
      </c>
      <c r="D1592" s="10">
        <v>11764.8</v>
      </c>
      <c r="E1592" s="11">
        <v>44580</v>
      </c>
      <c r="F1592" s="10">
        <v>11764.8</v>
      </c>
      <c r="G1592" s="12">
        <f>Tabla1[[#This Row],[Importe]]-Tabla1[[#This Row],[Pagado]]</f>
        <v>0</v>
      </c>
      <c r="H1592" s="9" t="s">
        <v>10</v>
      </c>
    </row>
    <row r="1593" spans="1:8" x14ac:dyDescent="0.25">
      <c r="A1593" s="7">
        <v>44578</v>
      </c>
      <c r="B1593" s="8" t="s">
        <v>1905</v>
      </c>
      <c r="C1593" s="9" t="s">
        <v>89</v>
      </c>
      <c r="D1593" s="10">
        <v>3917.1</v>
      </c>
      <c r="E1593" s="11">
        <v>44579</v>
      </c>
      <c r="F1593" s="10">
        <v>3917.1</v>
      </c>
      <c r="G1593" s="12">
        <f>Tabla1[[#This Row],[Importe]]-Tabla1[[#This Row],[Pagado]]</f>
        <v>0</v>
      </c>
      <c r="H1593" s="9" t="s">
        <v>10</v>
      </c>
    </row>
    <row r="1594" spans="1:8" x14ac:dyDescent="0.25">
      <c r="A1594" s="7">
        <v>44578</v>
      </c>
      <c r="B1594" s="8" t="s">
        <v>1906</v>
      </c>
      <c r="C1594" s="9" t="s">
        <v>1907</v>
      </c>
      <c r="D1594" s="10">
        <v>28028.799999999999</v>
      </c>
      <c r="E1594" s="11">
        <v>44578</v>
      </c>
      <c r="F1594" s="10">
        <v>28028.799999999999</v>
      </c>
      <c r="G1594" s="12">
        <f>Tabla1[[#This Row],[Importe]]-Tabla1[[#This Row],[Pagado]]</f>
        <v>0</v>
      </c>
      <c r="H1594" s="9" t="s">
        <v>10</v>
      </c>
    </row>
    <row r="1595" spans="1:8" x14ac:dyDescent="0.25">
      <c r="A1595" s="7">
        <v>44578</v>
      </c>
      <c r="B1595" s="8" t="s">
        <v>1908</v>
      </c>
      <c r="C1595" s="9" t="s">
        <v>116</v>
      </c>
      <c r="D1595" s="10">
        <v>4104</v>
      </c>
      <c r="E1595" s="11">
        <v>44579</v>
      </c>
      <c r="F1595" s="10">
        <v>4104</v>
      </c>
      <c r="G1595" s="12">
        <f>Tabla1[[#This Row],[Importe]]-Tabla1[[#This Row],[Pagado]]</f>
        <v>0</v>
      </c>
      <c r="H1595" s="9" t="s">
        <v>10</v>
      </c>
    </row>
    <row r="1596" spans="1:8" x14ac:dyDescent="0.25">
      <c r="A1596" s="7">
        <v>44578</v>
      </c>
      <c r="B1596" s="8" t="s">
        <v>1909</v>
      </c>
      <c r="C1596" s="9" t="s">
        <v>312</v>
      </c>
      <c r="D1596" s="10">
        <v>3513.6</v>
      </c>
      <c r="E1596" s="11">
        <v>44578</v>
      </c>
      <c r="F1596" s="10">
        <v>3513.6</v>
      </c>
      <c r="G1596" s="12">
        <f>Tabla1[[#This Row],[Importe]]-Tabla1[[#This Row],[Pagado]]</f>
        <v>0</v>
      </c>
      <c r="H1596" s="9" t="s">
        <v>10</v>
      </c>
    </row>
    <row r="1597" spans="1:8" x14ac:dyDescent="0.25">
      <c r="A1597" s="7">
        <v>44578</v>
      </c>
      <c r="B1597" s="8" t="s">
        <v>1910</v>
      </c>
      <c r="C1597" s="9" t="s">
        <v>198</v>
      </c>
      <c r="D1597" s="10">
        <v>3302.4</v>
      </c>
      <c r="E1597" s="11">
        <v>44578</v>
      </c>
      <c r="F1597" s="10">
        <v>3302.4</v>
      </c>
      <c r="G1597" s="12">
        <f>Tabla1[[#This Row],[Importe]]-Tabla1[[#This Row],[Pagado]]</f>
        <v>0</v>
      </c>
      <c r="H1597" s="9" t="s">
        <v>10</v>
      </c>
    </row>
    <row r="1598" spans="1:8" x14ac:dyDescent="0.25">
      <c r="A1598" s="7">
        <v>44578</v>
      </c>
      <c r="B1598" s="8" t="s">
        <v>1911</v>
      </c>
      <c r="C1598" s="9" t="s">
        <v>345</v>
      </c>
      <c r="D1598" s="10">
        <v>803.7</v>
      </c>
      <c r="E1598" s="11">
        <v>44578</v>
      </c>
      <c r="F1598" s="10">
        <v>803.7</v>
      </c>
      <c r="G1598" s="12">
        <f>Tabla1[[#This Row],[Importe]]-Tabla1[[#This Row],[Pagado]]</f>
        <v>0</v>
      </c>
      <c r="H1598" s="9" t="s">
        <v>10</v>
      </c>
    </row>
    <row r="1599" spans="1:8" x14ac:dyDescent="0.25">
      <c r="A1599" s="7">
        <v>44578</v>
      </c>
      <c r="B1599" s="8" t="s">
        <v>1912</v>
      </c>
      <c r="C1599" s="9" t="s">
        <v>348</v>
      </c>
      <c r="D1599" s="10">
        <v>2841.3</v>
      </c>
      <c r="E1599" s="11">
        <v>44578</v>
      </c>
      <c r="F1599" s="10">
        <v>2841.3</v>
      </c>
      <c r="G1599" s="12">
        <f>Tabla1[[#This Row],[Importe]]-Tabla1[[#This Row],[Pagado]]</f>
        <v>0</v>
      </c>
      <c r="H1599" s="9" t="s">
        <v>10</v>
      </c>
    </row>
    <row r="1600" spans="1:8" x14ac:dyDescent="0.25">
      <c r="A1600" s="7">
        <v>44578</v>
      </c>
      <c r="B1600" s="8" t="s">
        <v>1913</v>
      </c>
      <c r="C1600" s="9" t="s">
        <v>1914</v>
      </c>
      <c r="D1600" s="10">
        <v>6093</v>
      </c>
      <c r="E1600" s="11">
        <v>44578</v>
      </c>
      <c r="F1600" s="10">
        <v>6093</v>
      </c>
      <c r="G1600" s="12">
        <f>Tabla1[[#This Row],[Importe]]-Tabla1[[#This Row],[Pagado]]</f>
        <v>0</v>
      </c>
      <c r="H1600" s="9" t="s">
        <v>10</v>
      </c>
    </row>
    <row r="1601" spans="1:8" x14ac:dyDescent="0.25">
      <c r="A1601" s="7">
        <v>44578</v>
      </c>
      <c r="B1601" s="8" t="s">
        <v>1915</v>
      </c>
      <c r="C1601" s="9" t="s">
        <v>18</v>
      </c>
      <c r="D1601" s="10">
        <v>1504.8</v>
      </c>
      <c r="E1601" s="11">
        <v>44578</v>
      </c>
      <c r="F1601" s="10">
        <v>1504.8</v>
      </c>
      <c r="G1601" s="12">
        <f>Tabla1[[#This Row],[Importe]]-Tabla1[[#This Row],[Pagado]]</f>
        <v>0</v>
      </c>
      <c r="H1601" s="9" t="s">
        <v>10</v>
      </c>
    </row>
    <row r="1602" spans="1:8" x14ac:dyDescent="0.25">
      <c r="A1602" s="7">
        <v>44578</v>
      </c>
      <c r="B1602" s="8" t="s">
        <v>1916</v>
      </c>
      <c r="C1602" s="9" t="s">
        <v>111</v>
      </c>
      <c r="D1602" s="10">
        <v>5292.5</v>
      </c>
      <c r="E1602" s="11">
        <v>44579</v>
      </c>
      <c r="F1602" s="10">
        <v>5292.5</v>
      </c>
      <c r="G1602" s="12">
        <f>Tabla1[[#This Row],[Importe]]-Tabla1[[#This Row],[Pagado]]</f>
        <v>0</v>
      </c>
      <c r="H1602" s="9" t="s">
        <v>10</v>
      </c>
    </row>
    <row r="1603" spans="1:8" x14ac:dyDescent="0.25">
      <c r="A1603" s="7">
        <v>44578</v>
      </c>
      <c r="B1603" s="8" t="s">
        <v>1917</v>
      </c>
      <c r="C1603" s="9" t="s">
        <v>64</v>
      </c>
      <c r="D1603" s="10">
        <v>4803.3999999999996</v>
      </c>
      <c r="E1603" s="11">
        <v>44579</v>
      </c>
      <c r="F1603" s="10">
        <v>4803.3999999999996</v>
      </c>
      <c r="G1603" s="12">
        <f>Tabla1[[#This Row],[Importe]]-Tabla1[[#This Row],[Pagado]]</f>
        <v>0</v>
      </c>
      <c r="H1603" s="9" t="s">
        <v>10</v>
      </c>
    </row>
    <row r="1604" spans="1:8" x14ac:dyDescent="0.25">
      <c r="A1604" s="7">
        <v>44578</v>
      </c>
      <c r="B1604" s="8" t="s">
        <v>1918</v>
      </c>
      <c r="C1604" s="9" t="s">
        <v>114</v>
      </c>
      <c r="D1604" s="10">
        <v>4716.3999999999996</v>
      </c>
      <c r="E1604" s="11">
        <v>44579</v>
      </c>
      <c r="F1604" s="10">
        <v>4716.3999999999996</v>
      </c>
      <c r="G1604" s="12">
        <f>Tabla1[[#This Row],[Importe]]-Tabla1[[#This Row],[Pagado]]</f>
        <v>0</v>
      </c>
      <c r="H1604" s="9" t="s">
        <v>10</v>
      </c>
    </row>
    <row r="1605" spans="1:8" ht="30" x14ac:dyDescent="0.25">
      <c r="A1605" s="7">
        <v>44578</v>
      </c>
      <c r="B1605" s="8" t="s">
        <v>1919</v>
      </c>
      <c r="C1605" s="9" t="s">
        <v>39</v>
      </c>
      <c r="D1605" s="10">
        <v>25942.7</v>
      </c>
      <c r="E1605" s="11" t="s">
        <v>1889</v>
      </c>
      <c r="F1605" s="10">
        <f>7000+18942.7</f>
        <v>25942.7</v>
      </c>
      <c r="G1605" s="12">
        <f>Tabla1[[#This Row],[Importe]]-Tabla1[[#This Row],[Pagado]]</f>
        <v>0</v>
      </c>
      <c r="H1605" s="9" t="s">
        <v>10</v>
      </c>
    </row>
    <row r="1606" spans="1:8" x14ac:dyDescent="0.25">
      <c r="A1606" s="7">
        <v>44578</v>
      </c>
      <c r="B1606" s="8" t="s">
        <v>1920</v>
      </c>
      <c r="C1606" s="9" t="s">
        <v>481</v>
      </c>
      <c r="D1606" s="10">
        <v>662.6</v>
      </c>
      <c r="E1606" s="11">
        <v>44578</v>
      </c>
      <c r="F1606" s="10">
        <v>662.6</v>
      </c>
      <c r="G1606" s="12">
        <f>Tabla1[[#This Row],[Importe]]-Tabla1[[#This Row],[Pagado]]</f>
        <v>0</v>
      </c>
      <c r="H1606" s="9" t="s">
        <v>10</v>
      </c>
    </row>
    <row r="1607" spans="1:8" x14ac:dyDescent="0.25">
      <c r="A1607" s="7">
        <v>44578</v>
      </c>
      <c r="B1607" s="8" t="s">
        <v>1921</v>
      </c>
      <c r="C1607" s="9" t="s">
        <v>275</v>
      </c>
      <c r="D1607" s="10">
        <v>112366</v>
      </c>
      <c r="E1607" s="11">
        <v>44583</v>
      </c>
      <c r="F1607" s="10">
        <v>112366</v>
      </c>
      <c r="G1607" s="12">
        <f>Tabla1[[#This Row],[Importe]]-Tabla1[[#This Row],[Pagado]]</f>
        <v>0</v>
      </c>
      <c r="H1607" s="9" t="s">
        <v>10</v>
      </c>
    </row>
    <row r="1608" spans="1:8" x14ac:dyDescent="0.25">
      <c r="A1608" s="7">
        <v>44578</v>
      </c>
      <c r="B1608" s="8" t="s">
        <v>1922</v>
      </c>
      <c r="C1608" s="9" t="s">
        <v>353</v>
      </c>
      <c r="D1608" s="10">
        <v>1452</v>
      </c>
      <c r="E1608" s="11">
        <v>44578</v>
      </c>
      <c r="F1608" s="10">
        <v>1452</v>
      </c>
      <c r="G1608" s="12">
        <f>Tabla1[[#This Row],[Importe]]-Tabla1[[#This Row],[Pagado]]</f>
        <v>0</v>
      </c>
      <c r="H1608" s="9" t="s">
        <v>10</v>
      </c>
    </row>
    <row r="1609" spans="1:8" x14ac:dyDescent="0.25">
      <c r="A1609" s="7">
        <v>44578</v>
      </c>
      <c r="B1609" s="8" t="s">
        <v>1923</v>
      </c>
      <c r="C1609" s="9" t="s">
        <v>144</v>
      </c>
      <c r="D1609" s="10">
        <v>5512</v>
      </c>
      <c r="E1609" s="11">
        <v>44578</v>
      </c>
      <c r="F1609" s="10">
        <v>5512</v>
      </c>
      <c r="G1609" s="12">
        <f>Tabla1[[#This Row],[Importe]]-Tabla1[[#This Row],[Pagado]]</f>
        <v>0</v>
      </c>
      <c r="H1609" s="9" t="s">
        <v>10</v>
      </c>
    </row>
    <row r="1610" spans="1:8" x14ac:dyDescent="0.25">
      <c r="A1610" s="7">
        <v>44578</v>
      </c>
      <c r="B1610" s="8" t="s">
        <v>1924</v>
      </c>
      <c r="C1610" s="9" t="s">
        <v>275</v>
      </c>
      <c r="D1610" s="10">
        <v>47115.79</v>
      </c>
      <c r="E1610" s="11">
        <v>44583</v>
      </c>
      <c r="F1610" s="10">
        <v>47115.79</v>
      </c>
      <c r="G1610" s="12">
        <f>Tabla1[[#This Row],[Importe]]-Tabla1[[#This Row],[Pagado]]</f>
        <v>0</v>
      </c>
      <c r="H1610" s="9" t="s">
        <v>10</v>
      </c>
    </row>
    <row r="1611" spans="1:8" x14ac:dyDescent="0.25">
      <c r="A1611" s="7">
        <v>44578</v>
      </c>
      <c r="B1611" s="8" t="s">
        <v>1925</v>
      </c>
      <c r="C1611" s="9" t="s">
        <v>181</v>
      </c>
      <c r="D1611" s="10">
        <v>12595.4</v>
      </c>
      <c r="E1611" s="11">
        <v>44578</v>
      </c>
      <c r="F1611" s="10">
        <v>12595.4</v>
      </c>
      <c r="G1611" s="12">
        <f>Tabla1[[#This Row],[Importe]]-Tabla1[[#This Row],[Pagado]]</f>
        <v>0</v>
      </c>
      <c r="H1611" s="9" t="s">
        <v>10</v>
      </c>
    </row>
    <row r="1612" spans="1:8" x14ac:dyDescent="0.25">
      <c r="A1612" s="7">
        <v>44578</v>
      </c>
      <c r="B1612" s="8" t="s">
        <v>1926</v>
      </c>
      <c r="C1612" s="9" t="s">
        <v>144</v>
      </c>
      <c r="D1612" s="10">
        <v>2677.4</v>
      </c>
      <c r="E1612" s="11">
        <v>44578</v>
      </c>
      <c r="F1612" s="10">
        <v>2677.4</v>
      </c>
      <c r="G1612" s="12">
        <f>Tabla1[[#This Row],[Importe]]-Tabla1[[#This Row],[Pagado]]</f>
        <v>0</v>
      </c>
      <c r="H1612" s="9" t="s">
        <v>10</v>
      </c>
    </row>
    <row r="1613" spans="1:8" x14ac:dyDescent="0.25">
      <c r="A1613" s="7">
        <v>44578</v>
      </c>
      <c r="B1613" s="8" t="s">
        <v>1927</v>
      </c>
      <c r="C1613" s="9" t="s">
        <v>1021</v>
      </c>
      <c r="D1613" s="10">
        <v>6289.9</v>
      </c>
      <c r="E1613" s="11">
        <v>44578</v>
      </c>
      <c r="F1613" s="10">
        <v>6289.9</v>
      </c>
      <c r="G1613" s="12">
        <f>Tabla1[[#This Row],[Importe]]-Tabla1[[#This Row],[Pagado]]</f>
        <v>0</v>
      </c>
      <c r="H1613" s="9" t="s">
        <v>10</v>
      </c>
    </row>
    <row r="1614" spans="1:8" x14ac:dyDescent="0.25">
      <c r="A1614" s="7">
        <v>44578</v>
      </c>
      <c r="B1614" s="8" t="s">
        <v>1928</v>
      </c>
      <c r="C1614" s="9" t="s">
        <v>175</v>
      </c>
      <c r="D1614" s="10">
        <v>13124.8</v>
      </c>
      <c r="E1614" s="11">
        <v>44578</v>
      </c>
      <c r="F1614" s="10">
        <v>13124.8</v>
      </c>
      <c r="G1614" s="12">
        <f>Tabla1[[#This Row],[Importe]]-Tabla1[[#This Row],[Pagado]]</f>
        <v>0</v>
      </c>
      <c r="H1614" s="9" t="s">
        <v>10</v>
      </c>
    </row>
    <row r="1615" spans="1:8" x14ac:dyDescent="0.25">
      <c r="A1615" s="7">
        <v>44578</v>
      </c>
      <c r="B1615" s="8" t="s">
        <v>1929</v>
      </c>
      <c r="C1615" s="9" t="s">
        <v>53</v>
      </c>
      <c r="D1615" s="10">
        <v>1262.4000000000001</v>
      </c>
      <c r="E1615" s="11">
        <v>44578</v>
      </c>
      <c r="F1615" s="10">
        <v>1262.4000000000001</v>
      </c>
      <c r="G1615" s="12">
        <f>Tabla1[[#This Row],[Importe]]-Tabla1[[#This Row],[Pagado]]</f>
        <v>0</v>
      </c>
      <c r="H1615" s="9" t="s">
        <v>10</v>
      </c>
    </row>
    <row r="1616" spans="1:8" x14ac:dyDescent="0.25">
      <c r="A1616" s="7">
        <v>44578</v>
      </c>
      <c r="B1616" s="8" t="s">
        <v>1930</v>
      </c>
      <c r="C1616" s="9" t="s">
        <v>175</v>
      </c>
      <c r="D1616" s="10">
        <v>12346.4</v>
      </c>
      <c r="E1616" s="11">
        <v>44578</v>
      </c>
      <c r="F1616" s="10">
        <v>12346.4</v>
      </c>
      <c r="G1616" s="12">
        <f>Tabla1[[#This Row],[Importe]]-Tabla1[[#This Row],[Pagado]]</f>
        <v>0</v>
      </c>
      <c r="H1616" s="9" t="s">
        <v>10</v>
      </c>
    </row>
    <row r="1617" spans="1:8" x14ac:dyDescent="0.25">
      <c r="A1617" s="7">
        <v>44578</v>
      </c>
      <c r="B1617" s="8" t="s">
        <v>1931</v>
      </c>
      <c r="C1617" s="9" t="s">
        <v>326</v>
      </c>
      <c r="D1617" s="10">
        <v>5027.1000000000004</v>
      </c>
      <c r="E1617" s="11">
        <v>44578</v>
      </c>
      <c r="F1617" s="10">
        <v>5027.1000000000004</v>
      </c>
      <c r="G1617" s="12">
        <f>Tabla1[[#This Row],[Importe]]-Tabla1[[#This Row],[Pagado]]</f>
        <v>0</v>
      </c>
      <c r="H1617" s="9" t="s">
        <v>10</v>
      </c>
    </row>
    <row r="1618" spans="1:8" x14ac:dyDescent="0.25">
      <c r="A1618" s="7">
        <v>44578</v>
      </c>
      <c r="B1618" s="8" t="s">
        <v>1932</v>
      </c>
      <c r="C1618" s="9" t="s">
        <v>157</v>
      </c>
      <c r="D1618" s="10">
        <v>1054.8</v>
      </c>
      <c r="E1618" s="11">
        <v>44579</v>
      </c>
      <c r="F1618" s="10">
        <v>1054.8</v>
      </c>
      <c r="G1618" s="12">
        <f>Tabla1[[#This Row],[Importe]]-Tabla1[[#This Row],[Pagado]]</f>
        <v>0</v>
      </c>
      <c r="H1618" s="9" t="s">
        <v>10</v>
      </c>
    </row>
    <row r="1619" spans="1:8" x14ac:dyDescent="0.25">
      <c r="A1619" s="7">
        <v>44578</v>
      </c>
      <c r="B1619" s="8" t="s">
        <v>1933</v>
      </c>
      <c r="C1619" s="9" t="s">
        <v>525</v>
      </c>
      <c r="D1619" s="10">
        <v>383.8</v>
      </c>
      <c r="E1619" s="11">
        <v>44579</v>
      </c>
      <c r="F1619" s="10">
        <v>383.8</v>
      </c>
      <c r="G1619" s="12">
        <f>Tabla1[[#This Row],[Importe]]-Tabla1[[#This Row],[Pagado]]</f>
        <v>0</v>
      </c>
      <c r="H1619" s="9" t="s">
        <v>10</v>
      </c>
    </row>
    <row r="1620" spans="1:8" x14ac:dyDescent="0.25">
      <c r="A1620" s="7">
        <v>44578</v>
      </c>
      <c r="B1620" s="8" t="s">
        <v>1934</v>
      </c>
      <c r="C1620" s="9" t="s">
        <v>319</v>
      </c>
      <c r="D1620" s="10">
        <v>2552.1</v>
      </c>
      <c r="E1620" s="11">
        <v>44579</v>
      </c>
      <c r="F1620" s="10">
        <v>2552.1</v>
      </c>
      <c r="G1620" s="12">
        <f>Tabla1[[#This Row],[Importe]]-Tabla1[[#This Row],[Pagado]]</f>
        <v>0</v>
      </c>
      <c r="H1620" s="9" t="s">
        <v>10</v>
      </c>
    </row>
    <row r="1621" spans="1:8" x14ac:dyDescent="0.25">
      <c r="A1621" s="7">
        <v>44578</v>
      </c>
      <c r="B1621" s="8" t="s">
        <v>1935</v>
      </c>
      <c r="C1621" s="9" t="s">
        <v>159</v>
      </c>
      <c r="D1621" s="10">
        <v>1937.1</v>
      </c>
      <c r="E1621" s="11">
        <v>44579</v>
      </c>
      <c r="F1621" s="10">
        <v>1937.1</v>
      </c>
      <c r="G1621" s="12">
        <f>Tabla1[[#This Row],[Importe]]-Tabla1[[#This Row],[Pagado]]</f>
        <v>0</v>
      </c>
      <c r="H1621" s="9" t="s">
        <v>10</v>
      </c>
    </row>
    <row r="1622" spans="1:8" x14ac:dyDescent="0.25">
      <c r="A1622" s="7">
        <v>44578</v>
      </c>
      <c r="B1622" s="8" t="s">
        <v>1936</v>
      </c>
      <c r="C1622" s="9" t="s">
        <v>151</v>
      </c>
      <c r="D1622" s="10">
        <v>3808</v>
      </c>
      <c r="E1622" s="11">
        <v>44579</v>
      </c>
      <c r="F1622" s="10">
        <v>3808</v>
      </c>
      <c r="G1622" s="12">
        <f>Tabla1[[#This Row],[Importe]]-Tabla1[[#This Row],[Pagado]]</f>
        <v>0</v>
      </c>
      <c r="H1622" s="9" t="s">
        <v>10</v>
      </c>
    </row>
    <row r="1623" spans="1:8" x14ac:dyDescent="0.25">
      <c r="A1623" s="7">
        <v>44578</v>
      </c>
      <c r="B1623" s="8" t="s">
        <v>1937</v>
      </c>
      <c r="C1623" s="9" t="s">
        <v>16</v>
      </c>
      <c r="D1623" s="10">
        <v>4091</v>
      </c>
      <c r="E1623" s="11">
        <v>44578</v>
      </c>
      <c r="F1623" s="10">
        <v>4091</v>
      </c>
      <c r="G1623" s="12">
        <f>Tabla1[[#This Row],[Importe]]-Tabla1[[#This Row],[Pagado]]</f>
        <v>0</v>
      </c>
      <c r="H1623" s="9" t="s">
        <v>10</v>
      </c>
    </row>
    <row r="1624" spans="1:8" x14ac:dyDescent="0.25">
      <c r="A1624" s="7">
        <v>44578</v>
      </c>
      <c r="B1624" s="8" t="s">
        <v>1938</v>
      </c>
      <c r="C1624" s="9" t="s">
        <v>212</v>
      </c>
      <c r="D1624" s="10">
        <v>55489.1</v>
      </c>
      <c r="E1624" s="11">
        <v>44582</v>
      </c>
      <c r="F1624" s="10">
        <v>55489.1</v>
      </c>
      <c r="G1624" s="12">
        <f>Tabla1[[#This Row],[Importe]]-Tabla1[[#This Row],[Pagado]]</f>
        <v>0</v>
      </c>
      <c r="H1624" s="9" t="s">
        <v>10</v>
      </c>
    </row>
    <row r="1625" spans="1:8" x14ac:dyDescent="0.25">
      <c r="A1625" s="7">
        <v>44578</v>
      </c>
      <c r="B1625" s="8" t="s">
        <v>1939</v>
      </c>
      <c r="C1625" s="9" t="s">
        <v>45</v>
      </c>
      <c r="D1625" s="10">
        <v>8514.9</v>
      </c>
      <c r="E1625" s="11">
        <v>44578</v>
      </c>
      <c r="F1625" s="10">
        <v>8514.9</v>
      </c>
      <c r="G1625" s="12">
        <f>Tabla1[[#This Row],[Importe]]-Tabla1[[#This Row],[Pagado]]</f>
        <v>0</v>
      </c>
      <c r="H1625" s="9" t="s">
        <v>10</v>
      </c>
    </row>
    <row r="1626" spans="1:8" x14ac:dyDescent="0.25">
      <c r="A1626" s="7">
        <v>44578</v>
      </c>
      <c r="B1626" s="8" t="s">
        <v>1940</v>
      </c>
      <c r="C1626" s="9" t="s">
        <v>169</v>
      </c>
      <c r="D1626" s="10">
        <v>2807.4</v>
      </c>
      <c r="E1626" s="11">
        <v>44579</v>
      </c>
      <c r="F1626" s="10">
        <v>2807.4</v>
      </c>
      <c r="G1626" s="12">
        <f>Tabla1[[#This Row],[Importe]]-Tabla1[[#This Row],[Pagado]]</f>
        <v>0</v>
      </c>
      <c r="H1626" s="9" t="s">
        <v>10</v>
      </c>
    </row>
    <row r="1627" spans="1:8" x14ac:dyDescent="0.25">
      <c r="A1627" s="7">
        <v>44578</v>
      </c>
      <c r="B1627" s="8" t="s">
        <v>1941</v>
      </c>
      <c r="C1627" s="9" t="s">
        <v>31</v>
      </c>
      <c r="D1627" s="10">
        <v>1040.2</v>
      </c>
      <c r="E1627" s="11">
        <v>44578</v>
      </c>
      <c r="F1627" s="10">
        <v>1040.2</v>
      </c>
      <c r="G1627" s="12">
        <f>Tabla1[[#This Row],[Importe]]-Tabla1[[#This Row],[Pagado]]</f>
        <v>0</v>
      </c>
      <c r="H1627" s="9" t="s">
        <v>10</v>
      </c>
    </row>
    <row r="1628" spans="1:8" x14ac:dyDescent="0.25">
      <c r="A1628" s="7">
        <v>44578</v>
      </c>
      <c r="B1628" s="8" t="s">
        <v>1942</v>
      </c>
      <c r="C1628" s="9" t="s">
        <v>16</v>
      </c>
      <c r="D1628" s="10">
        <v>792.2</v>
      </c>
      <c r="E1628" s="11">
        <v>44578</v>
      </c>
      <c r="F1628" s="10">
        <v>792.2</v>
      </c>
      <c r="G1628" s="12">
        <f>Tabla1[[#This Row],[Importe]]-Tabla1[[#This Row],[Pagado]]</f>
        <v>0</v>
      </c>
      <c r="H1628" s="9" t="s">
        <v>10</v>
      </c>
    </row>
    <row r="1629" spans="1:8" x14ac:dyDescent="0.25">
      <c r="A1629" s="7">
        <v>44578</v>
      </c>
      <c r="B1629" s="8" t="s">
        <v>1943</v>
      </c>
      <c r="C1629" s="9" t="s">
        <v>56</v>
      </c>
      <c r="D1629" s="10">
        <v>6278.4</v>
      </c>
      <c r="E1629" s="11">
        <v>44578</v>
      </c>
      <c r="F1629" s="10">
        <v>6278.4</v>
      </c>
      <c r="G1629" s="12">
        <f>Tabla1[[#This Row],[Importe]]-Tabla1[[#This Row],[Pagado]]</f>
        <v>0</v>
      </c>
      <c r="H1629" s="9" t="s">
        <v>10</v>
      </c>
    </row>
    <row r="1630" spans="1:8" x14ac:dyDescent="0.25">
      <c r="A1630" s="7">
        <v>44578</v>
      </c>
      <c r="B1630" s="8" t="s">
        <v>1944</v>
      </c>
      <c r="C1630" s="9" t="s">
        <v>380</v>
      </c>
      <c r="D1630" s="10">
        <v>11506</v>
      </c>
      <c r="E1630" s="11">
        <v>44579</v>
      </c>
      <c r="F1630" s="10">
        <v>11506</v>
      </c>
      <c r="G1630" s="12">
        <f>Tabla1[[#This Row],[Importe]]-Tabla1[[#This Row],[Pagado]]</f>
        <v>0</v>
      </c>
      <c r="H1630" s="9" t="s">
        <v>10</v>
      </c>
    </row>
    <row r="1631" spans="1:8" x14ac:dyDescent="0.25">
      <c r="A1631" s="7">
        <v>44578</v>
      </c>
      <c r="B1631" s="8" t="s">
        <v>1945</v>
      </c>
      <c r="C1631" s="9" t="s">
        <v>24</v>
      </c>
      <c r="D1631" s="10">
        <v>3406</v>
      </c>
      <c r="E1631" s="11">
        <v>44578</v>
      </c>
      <c r="F1631" s="10">
        <v>3406</v>
      </c>
      <c r="G1631" s="12">
        <f>Tabla1[[#This Row],[Importe]]-Tabla1[[#This Row],[Pagado]]</f>
        <v>0</v>
      </c>
      <c r="H1631" s="9" t="s">
        <v>10</v>
      </c>
    </row>
    <row r="1632" spans="1:8" x14ac:dyDescent="0.25">
      <c r="A1632" s="7">
        <v>44578</v>
      </c>
      <c r="B1632" s="8" t="s">
        <v>1946</v>
      </c>
      <c r="C1632" s="9" t="s">
        <v>222</v>
      </c>
      <c r="D1632" s="10">
        <v>7929.2</v>
      </c>
      <c r="E1632" s="11">
        <v>44578</v>
      </c>
      <c r="F1632" s="10">
        <v>7929.2</v>
      </c>
      <c r="G1632" s="12">
        <f>Tabla1[[#This Row],[Importe]]-Tabla1[[#This Row],[Pagado]]</f>
        <v>0</v>
      </c>
      <c r="H1632" s="9" t="s">
        <v>10</v>
      </c>
    </row>
    <row r="1633" spans="1:8" x14ac:dyDescent="0.25">
      <c r="A1633" s="7">
        <v>44578</v>
      </c>
      <c r="B1633" s="8" t="s">
        <v>1947</v>
      </c>
      <c r="C1633" s="9" t="s">
        <v>131</v>
      </c>
      <c r="D1633" s="10">
        <v>7622.2</v>
      </c>
      <c r="E1633" s="11">
        <v>44578</v>
      </c>
      <c r="F1633" s="10">
        <v>7622.2</v>
      </c>
      <c r="G1633" s="12">
        <f>Tabla1[[#This Row],[Importe]]-Tabla1[[#This Row],[Pagado]]</f>
        <v>0</v>
      </c>
      <c r="H1633" s="9" t="s">
        <v>10</v>
      </c>
    </row>
    <row r="1634" spans="1:8" x14ac:dyDescent="0.25">
      <c r="A1634" s="7">
        <v>44578</v>
      </c>
      <c r="B1634" s="8" t="s">
        <v>1948</v>
      </c>
      <c r="C1634" s="9" t="s">
        <v>24</v>
      </c>
      <c r="D1634" s="10">
        <v>280</v>
      </c>
      <c r="E1634" s="11">
        <v>44578</v>
      </c>
      <c r="F1634" s="10">
        <v>280</v>
      </c>
      <c r="G1634" s="12">
        <f>Tabla1[[#This Row],[Importe]]-Tabla1[[#This Row],[Pagado]]</f>
        <v>0</v>
      </c>
      <c r="H1634" s="9" t="s">
        <v>10</v>
      </c>
    </row>
    <row r="1635" spans="1:8" x14ac:dyDescent="0.25">
      <c r="A1635" s="7">
        <v>44578</v>
      </c>
      <c r="B1635" s="8" t="s">
        <v>1949</v>
      </c>
      <c r="C1635" s="9" t="s">
        <v>426</v>
      </c>
      <c r="D1635" s="10">
        <v>2414</v>
      </c>
      <c r="E1635" s="11">
        <v>44578</v>
      </c>
      <c r="F1635" s="10">
        <v>2414</v>
      </c>
      <c r="G1635" s="12">
        <f>Tabla1[[#This Row],[Importe]]-Tabla1[[#This Row],[Pagado]]</f>
        <v>0</v>
      </c>
      <c r="H1635" s="9" t="s">
        <v>10</v>
      </c>
    </row>
    <row r="1636" spans="1:8" x14ac:dyDescent="0.25">
      <c r="A1636" s="7">
        <v>44578</v>
      </c>
      <c r="B1636" s="8" t="s">
        <v>1950</v>
      </c>
      <c r="C1636" s="9" t="s">
        <v>348</v>
      </c>
      <c r="D1636" s="10">
        <v>7696.5</v>
      </c>
      <c r="E1636" s="11">
        <v>44578</v>
      </c>
      <c r="F1636" s="10">
        <v>7696.5</v>
      </c>
      <c r="G1636" s="12">
        <f>Tabla1[[#This Row],[Importe]]-Tabla1[[#This Row],[Pagado]]</f>
        <v>0</v>
      </c>
      <c r="H1636" s="9" t="s">
        <v>10</v>
      </c>
    </row>
    <row r="1637" spans="1:8" x14ac:dyDescent="0.25">
      <c r="A1637" s="7">
        <v>44578</v>
      </c>
      <c r="B1637" s="8" t="s">
        <v>1951</v>
      </c>
      <c r="C1637" s="9" t="s">
        <v>154</v>
      </c>
      <c r="D1637" s="10">
        <v>17433.400000000001</v>
      </c>
      <c r="E1637" s="11">
        <v>44583</v>
      </c>
      <c r="F1637" s="10">
        <v>17433.400000000001</v>
      </c>
      <c r="G1637" s="12">
        <f>Tabla1[[#This Row],[Importe]]-Tabla1[[#This Row],[Pagado]]</f>
        <v>0</v>
      </c>
      <c r="H1637" s="9" t="s">
        <v>10</v>
      </c>
    </row>
    <row r="1638" spans="1:8" x14ac:dyDescent="0.25">
      <c r="A1638" s="7">
        <v>44578</v>
      </c>
      <c r="B1638" s="8" t="s">
        <v>1952</v>
      </c>
      <c r="C1638" s="9" t="s">
        <v>179</v>
      </c>
      <c r="D1638" s="10">
        <v>837.2</v>
      </c>
      <c r="E1638" s="11">
        <v>44578</v>
      </c>
      <c r="F1638" s="10">
        <v>837.2</v>
      </c>
      <c r="G1638" s="12">
        <f>Tabla1[[#This Row],[Importe]]-Tabla1[[#This Row],[Pagado]]</f>
        <v>0</v>
      </c>
      <c r="H1638" s="9" t="s">
        <v>10</v>
      </c>
    </row>
    <row r="1639" spans="1:8" x14ac:dyDescent="0.25">
      <c r="A1639" s="7">
        <v>44578</v>
      </c>
      <c r="B1639" s="8" t="s">
        <v>1953</v>
      </c>
      <c r="C1639" s="9" t="s">
        <v>62</v>
      </c>
      <c r="D1639" s="10">
        <v>3379.8</v>
      </c>
      <c r="E1639" s="11">
        <v>44578</v>
      </c>
      <c r="F1639" s="10">
        <v>3379.8</v>
      </c>
      <c r="G1639" s="12">
        <f>Tabla1[[#This Row],[Importe]]-Tabla1[[#This Row],[Pagado]]</f>
        <v>0</v>
      </c>
      <c r="H1639" s="9" t="s">
        <v>10</v>
      </c>
    </row>
    <row r="1640" spans="1:8" x14ac:dyDescent="0.25">
      <c r="A1640" s="7">
        <v>44578</v>
      </c>
      <c r="B1640" s="8" t="s">
        <v>1954</v>
      </c>
      <c r="C1640" s="9" t="s">
        <v>240</v>
      </c>
      <c r="D1640" s="10">
        <v>10204.799999999999</v>
      </c>
      <c r="E1640" s="11">
        <v>44578</v>
      </c>
      <c r="F1640" s="10">
        <v>10204.799999999999</v>
      </c>
      <c r="G1640" s="12">
        <f>Tabla1[[#This Row],[Importe]]-Tabla1[[#This Row],[Pagado]]</f>
        <v>0</v>
      </c>
      <c r="H1640" s="9" t="s">
        <v>10</v>
      </c>
    </row>
    <row r="1641" spans="1:8" x14ac:dyDescent="0.25">
      <c r="A1641" s="7">
        <v>44578</v>
      </c>
      <c r="B1641" s="8" t="s">
        <v>1955</v>
      </c>
      <c r="C1641" s="9" t="s">
        <v>135</v>
      </c>
      <c r="D1641" s="10">
        <v>2008.2</v>
      </c>
      <c r="E1641" s="11">
        <v>44578</v>
      </c>
      <c r="F1641" s="10">
        <v>2008.2</v>
      </c>
      <c r="G1641" s="12">
        <f>Tabla1[[#This Row],[Importe]]-Tabla1[[#This Row],[Pagado]]</f>
        <v>0</v>
      </c>
      <c r="H1641" s="9" t="s">
        <v>10</v>
      </c>
    </row>
    <row r="1642" spans="1:8" x14ac:dyDescent="0.25">
      <c r="A1642" s="7">
        <v>44578</v>
      </c>
      <c r="B1642" s="8" t="s">
        <v>1956</v>
      </c>
      <c r="C1642" s="9" t="s">
        <v>154</v>
      </c>
      <c r="D1642" s="10">
        <v>16359</v>
      </c>
      <c r="E1642" s="11">
        <v>44583</v>
      </c>
      <c r="F1642" s="10">
        <v>16359</v>
      </c>
      <c r="G1642" s="12">
        <f>Tabla1[[#This Row],[Importe]]-Tabla1[[#This Row],[Pagado]]</f>
        <v>0</v>
      </c>
      <c r="H1642" s="9" t="s">
        <v>10</v>
      </c>
    </row>
    <row r="1643" spans="1:8" x14ac:dyDescent="0.25">
      <c r="A1643" s="7">
        <v>44578</v>
      </c>
      <c r="B1643" s="8" t="s">
        <v>1957</v>
      </c>
      <c r="C1643" s="9" t="s">
        <v>202</v>
      </c>
      <c r="D1643" s="10">
        <v>3755.7</v>
      </c>
      <c r="E1643" s="11">
        <v>44578</v>
      </c>
      <c r="F1643" s="10">
        <v>3755.7</v>
      </c>
      <c r="G1643" s="12">
        <f>Tabla1[[#This Row],[Importe]]-Tabla1[[#This Row],[Pagado]]</f>
        <v>0</v>
      </c>
      <c r="H1643" s="9" t="s">
        <v>10</v>
      </c>
    </row>
    <row r="1644" spans="1:8" x14ac:dyDescent="0.25">
      <c r="A1644" s="7">
        <v>44578</v>
      </c>
      <c r="B1644" s="8" t="s">
        <v>1958</v>
      </c>
      <c r="C1644" s="9" t="s">
        <v>206</v>
      </c>
      <c r="D1644" s="10">
        <v>24406.6</v>
      </c>
      <c r="E1644" s="11">
        <v>44582</v>
      </c>
      <c r="F1644" s="10">
        <v>24406.6</v>
      </c>
      <c r="G1644" s="12">
        <f>Tabla1[[#This Row],[Importe]]-Tabla1[[#This Row],[Pagado]]</f>
        <v>0</v>
      </c>
      <c r="H1644" s="9" t="s">
        <v>10</v>
      </c>
    </row>
    <row r="1645" spans="1:8" x14ac:dyDescent="0.25">
      <c r="A1645" s="7">
        <v>44578</v>
      </c>
      <c r="B1645" s="8" t="s">
        <v>1959</v>
      </c>
      <c r="C1645" s="9" t="s">
        <v>520</v>
      </c>
      <c r="D1645" s="10">
        <v>9119.5</v>
      </c>
      <c r="E1645" s="11">
        <v>44579</v>
      </c>
      <c r="F1645" s="10">
        <v>9119.5</v>
      </c>
      <c r="G1645" s="12">
        <f>Tabla1[[#This Row],[Importe]]-Tabla1[[#This Row],[Pagado]]</f>
        <v>0</v>
      </c>
      <c r="H1645" s="9" t="s">
        <v>10</v>
      </c>
    </row>
    <row r="1646" spans="1:8" x14ac:dyDescent="0.25">
      <c r="A1646" s="7">
        <v>44578</v>
      </c>
      <c r="B1646" s="8" t="s">
        <v>1960</v>
      </c>
      <c r="C1646" s="9" t="s">
        <v>216</v>
      </c>
      <c r="D1646" s="10">
        <v>1794</v>
      </c>
      <c r="E1646" s="11">
        <v>44578</v>
      </c>
      <c r="F1646" s="10">
        <v>1794</v>
      </c>
      <c r="G1646" s="12">
        <f>Tabla1[[#This Row],[Importe]]-Tabla1[[#This Row],[Pagado]]</f>
        <v>0</v>
      </c>
      <c r="H1646" s="9" t="s">
        <v>10</v>
      </c>
    </row>
    <row r="1647" spans="1:8" x14ac:dyDescent="0.25">
      <c r="A1647" s="7">
        <v>44578</v>
      </c>
      <c r="B1647" s="8" t="s">
        <v>1961</v>
      </c>
      <c r="C1647" s="9" t="s">
        <v>528</v>
      </c>
      <c r="D1647" s="10">
        <v>23744.400000000001</v>
      </c>
      <c r="E1647" s="11">
        <v>44579</v>
      </c>
      <c r="F1647" s="10">
        <v>23744.400000000001</v>
      </c>
      <c r="G1647" s="12">
        <f>Tabla1[[#This Row],[Importe]]-Tabla1[[#This Row],[Pagado]]</f>
        <v>0</v>
      </c>
      <c r="H1647" s="9" t="s">
        <v>10</v>
      </c>
    </row>
    <row r="1648" spans="1:8" x14ac:dyDescent="0.25">
      <c r="A1648" s="7">
        <v>44578</v>
      </c>
      <c r="B1648" s="8" t="s">
        <v>1962</v>
      </c>
      <c r="C1648" s="9" t="s">
        <v>204</v>
      </c>
      <c r="D1648" s="10">
        <v>2007</v>
      </c>
      <c r="E1648" s="11">
        <v>44578</v>
      </c>
      <c r="F1648" s="10">
        <v>2007</v>
      </c>
      <c r="G1648" s="12">
        <f>Tabla1[[#This Row],[Importe]]-Tabla1[[#This Row],[Pagado]]</f>
        <v>0</v>
      </c>
      <c r="H1648" s="9" t="s">
        <v>10</v>
      </c>
    </row>
    <row r="1649" spans="1:8" x14ac:dyDescent="0.25">
      <c r="A1649" s="7">
        <v>44578</v>
      </c>
      <c r="B1649" s="8" t="s">
        <v>1963</v>
      </c>
      <c r="C1649" s="9" t="s">
        <v>291</v>
      </c>
      <c r="D1649" s="10">
        <v>3994.4</v>
      </c>
      <c r="E1649" s="11">
        <v>44578</v>
      </c>
      <c r="F1649" s="10">
        <v>3994.4</v>
      </c>
      <c r="G1649" s="12">
        <f>Tabla1[[#This Row],[Importe]]-Tabla1[[#This Row],[Pagado]]</f>
        <v>0</v>
      </c>
      <c r="H1649" s="9" t="s">
        <v>10</v>
      </c>
    </row>
    <row r="1650" spans="1:8" x14ac:dyDescent="0.25">
      <c r="A1650" s="7">
        <v>44578</v>
      </c>
      <c r="B1650" s="8" t="s">
        <v>1964</v>
      </c>
      <c r="C1650" s="9" t="s">
        <v>1965</v>
      </c>
      <c r="D1650" s="10">
        <v>5046</v>
      </c>
      <c r="E1650" s="11">
        <v>44578</v>
      </c>
      <c r="F1650" s="10">
        <v>5046</v>
      </c>
      <c r="G1650" s="12">
        <f>Tabla1[[#This Row],[Importe]]-Tabla1[[#This Row],[Pagado]]</f>
        <v>0</v>
      </c>
      <c r="H1650" s="9" t="s">
        <v>10</v>
      </c>
    </row>
    <row r="1651" spans="1:8" x14ac:dyDescent="0.25">
      <c r="A1651" s="7">
        <v>44578</v>
      </c>
      <c r="B1651" s="8" t="s">
        <v>1966</v>
      </c>
      <c r="C1651" s="9" t="s">
        <v>129</v>
      </c>
      <c r="D1651" s="10">
        <v>3564.8</v>
      </c>
      <c r="E1651" s="11">
        <v>44578</v>
      </c>
      <c r="F1651" s="10">
        <v>3564.8</v>
      </c>
      <c r="G1651" s="12">
        <f>Tabla1[[#This Row],[Importe]]-Tabla1[[#This Row],[Pagado]]</f>
        <v>0</v>
      </c>
      <c r="H1651" s="9" t="s">
        <v>10</v>
      </c>
    </row>
    <row r="1652" spans="1:8" x14ac:dyDescent="0.25">
      <c r="A1652" s="7">
        <v>44578</v>
      </c>
      <c r="B1652" s="8" t="s">
        <v>1967</v>
      </c>
      <c r="C1652" s="9" t="s">
        <v>127</v>
      </c>
      <c r="D1652" s="10">
        <v>5080.8</v>
      </c>
      <c r="E1652" s="11">
        <v>44578</v>
      </c>
      <c r="F1652" s="10">
        <v>5080.8</v>
      </c>
      <c r="G1652" s="12">
        <f>Tabla1[[#This Row],[Importe]]-Tabla1[[#This Row],[Pagado]]</f>
        <v>0</v>
      </c>
      <c r="H1652" s="9" t="s">
        <v>10</v>
      </c>
    </row>
    <row r="1653" spans="1:8" x14ac:dyDescent="0.25">
      <c r="A1653" s="7">
        <v>44578</v>
      </c>
      <c r="B1653" s="8" t="s">
        <v>1968</v>
      </c>
      <c r="C1653" s="9" t="s">
        <v>339</v>
      </c>
      <c r="D1653" s="10">
        <v>375</v>
      </c>
      <c r="E1653" s="11">
        <v>44578</v>
      </c>
      <c r="F1653" s="10">
        <v>375</v>
      </c>
      <c r="G1653" s="12">
        <f>Tabla1[[#This Row],[Importe]]-Tabla1[[#This Row],[Pagado]]</f>
        <v>0</v>
      </c>
      <c r="H1653" s="9" t="s">
        <v>10</v>
      </c>
    </row>
    <row r="1654" spans="1:8" x14ac:dyDescent="0.25">
      <c r="A1654" s="7">
        <v>44578</v>
      </c>
      <c r="B1654" s="8" t="s">
        <v>1969</v>
      </c>
      <c r="C1654" s="9" t="s">
        <v>357</v>
      </c>
      <c r="D1654" s="10">
        <v>907.2</v>
      </c>
      <c r="E1654" s="11">
        <v>44578</v>
      </c>
      <c r="F1654" s="10">
        <v>907.2</v>
      </c>
      <c r="G1654" s="12">
        <f>Tabla1[[#This Row],[Importe]]-Tabla1[[#This Row],[Pagado]]</f>
        <v>0</v>
      </c>
      <c r="H1654" s="9" t="s">
        <v>10</v>
      </c>
    </row>
    <row r="1655" spans="1:8" x14ac:dyDescent="0.25">
      <c r="A1655" s="7">
        <v>44578</v>
      </c>
      <c r="B1655" s="8" t="s">
        <v>1970</v>
      </c>
      <c r="C1655" s="9" t="s">
        <v>1971</v>
      </c>
      <c r="D1655" s="10">
        <v>3186</v>
      </c>
      <c r="E1655" s="11">
        <v>44579</v>
      </c>
      <c r="F1655" s="10">
        <v>3186</v>
      </c>
      <c r="G1655" s="12">
        <f>Tabla1[[#This Row],[Importe]]-Tabla1[[#This Row],[Pagado]]</f>
        <v>0</v>
      </c>
      <c r="H1655" s="9" t="s">
        <v>10</v>
      </c>
    </row>
    <row r="1656" spans="1:8" x14ac:dyDescent="0.25">
      <c r="A1656" s="7">
        <v>44578</v>
      </c>
      <c r="B1656" s="8" t="s">
        <v>1972</v>
      </c>
      <c r="C1656" s="9" t="s">
        <v>214</v>
      </c>
      <c r="D1656" s="10">
        <v>5096</v>
      </c>
      <c r="E1656" s="11">
        <v>44578</v>
      </c>
      <c r="F1656" s="10">
        <v>5096</v>
      </c>
      <c r="G1656" s="12">
        <f>Tabla1[[#This Row],[Importe]]-Tabla1[[#This Row],[Pagado]]</f>
        <v>0</v>
      </c>
      <c r="H1656" s="9" t="s">
        <v>10</v>
      </c>
    </row>
    <row r="1657" spans="1:8" x14ac:dyDescent="0.25">
      <c r="A1657" s="7">
        <v>44578</v>
      </c>
      <c r="B1657" s="8" t="s">
        <v>1973</v>
      </c>
      <c r="C1657" s="9" t="s">
        <v>146</v>
      </c>
      <c r="D1657" s="10">
        <v>2115</v>
      </c>
      <c r="E1657" s="11">
        <v>44578</v>
      </c>
      <c r="F1657" s="10">
        <v>2115</v>
      </c>
      <c r="G1657" s="12">
        <f>Tabla1[[#This Row],[Importe]]-Tabla1[[#This Row],[Pagado]]</f>
        <v>0</v>
      </c>
      <c r="H1657" s="9" t="s">
        <v>10</v>
      </c>
    </row>
    <row r="1658" spans="1:8" x14ac:dyDescent="0.25">
      <c r="A1658" s="7">
        <v>44578</v>
      </c>
      <c r="B1658" s="8" t="s">
        <v>1974</v>
      </c>
      <c r="C1658" s="9" t="s">
        <v>1965</v>
      </c>
      <c r="D1658" s="10">
        <v>1929.6</v>
      </c>
      <c r="E1658" s="11">
        <v>44578</v>
      </c>
      <c r="F1658" s="10">
        <v>1929.6</v>
      </c>
      <c r="G1658" s="12">
        <f>Tabla1[[#This Row],[Importe]]-Tabla1[[#This Row],[Pagado]]</f>
        <v>0</v>
      </c>
      <c r="H1658" s="9" t="s">
        <v>10</v>
      </c>
    </row>
    <row r="1659" spans="1:8" x14ac:dyDescent="0.25">
      <c r="A1659" s="7">
        <v>44578</v>
      </c>
      <c r="B1659" s="8" t="s">
        <v>1975</v>
      </c>
      <c r="C1659" s="9" t="s">
        <v>218</v>
      </c>
      <c r="D1659" s="10">
        <v>14473.7</v>
      </c>
      <c r="E1659" s="11">
        <v>44586</v>
      </c>
      <c r="F1659" s="10">
        <v>14473.7</v>
      </c>
      <c r="G1659" s="12">
        <f>Tabla1[[#This Row],[Importe]]-Tabla1[[#This Row],[Pagado]]</f>
        <v>0</v>
      </c>
      <c r="H1659" s="9" t="s">
        <v>10</v>
      </c>
    </row>
    <row r="1660" spans="1:8" x14ac:dyDescent="0.25">
      <c r="A1660" s="7">
        <v>44578</v>
      </c>
      <c r="B1660" s="8" t="s">
        <v>1976</v>
      </c>
      <c r="C1660" s="9" t="s">
        <v>382</v>
      </c>
      <c r="D1660" s="10">
        <v>6016</v>
      </c>
      <c r="E1660" s="11">
        <v>44578</v>
      </c>
      <c r="F1660" s="10">
        <v>6016</v>
      </c>
      <c r="G1660" s="12">
        <f>Tabla1[[#This Row],[Importe]]-Tabla1[[#This Row],[Pagado]]</f>
        <v>0</v>
      </c>
      <c r="H1660" s="9" t="s">
        <v>10</v>
      </c>
    </row>
    <row r="1661" spans="1:8" x14ac:dyDescent="0.25">
      <c r="A1661" s="7">
        <v>44578</v>
      </c>
      <c r="B1661" s="8" t="s">
        <v>1977</v>
      </c>
      <c r="C1661" s="9" t="s">
        <v>541</v>
      </c>
      <c r="D1661" s="10">
        <v>9702</v>
      </c>
      <c r="E1661" s="11">
        <v>44579</v>
      </c>
      <c r="F1661" s="10">
        <v>9702</v>
      </c>
      <c r="G1661" s="12">
        <f>Tabla1[[#This Row],[Importe]]-Tabla1[[#This Row],[Pagado]]</f>
        <v>0</v>
      </c>
      <c r="H1661" s="9" t="s">
        <v>10</v>
      </c>
    </row>
    <row r="1662" spans="1:8" x14ac:dyDescent="0.25">
      <c r="A1662" s="7">
        <v>44578</v>
      </c>
      <c r="B1662" s="8" t="s">
        <v>1978</v>
      </c>
      <c r="C1662" s="9" t="s">
        <v>173</v>
      </c>
      <c r="D1662" s="10">
        <v>21292</v>
      </c>
      <c r="E1662" s="11">
        <v>44579</v>
      </c>
      <c r="F1662" s="10">
        <v>21292</v>
      </c>
      <c r="G1662" s="12">
        <f>Tabla1[[#This Row],[Importe]]-Tabla1[[#This Row],[Pagado]]</f>
        <v>0</v>
      </c>
      <c r="H1662" s="9" t="s">
        <v>10</v>
      </c>
    </row>
    <row r="1663" spans="1:8" x14ac:dyDescent="0.25">
      <c r="A1663" s="7">
        <v>44578</v>
      </c>
      <c r="B1663" s="8" t="s">
        <v>1979</v>
      </c>
      <c r="C1663" s="9" t="s">
        <v>107</v>
      </c>
      <c r="D1663" s="10">
        <v>7916.4</v>
      </c>
      <c r="E1663" s="11">
        <v>44578</v>
      </c>
      <c r="F1663" s="10">
        <v>7916.4</v>
      </c>
      <c r="G1663" s="12">
        <f>Tabla1[[#This Row],[Importe]]-Tabla1[[#This Row],[Pagado]]</f>
        <v>0</v>
      </c>
      <c r="H1663" s="9" t="s">
        <v>10</v>
      </c>
    </row>
    <row r="1664" spans="1:8" x14ac:dyDescent="0.25">
      <c r="A1664" s="7">
        <v>44578</v>
      </c>
      <c r="B1664" s="8" t="s">
        <v>1980</v>
      </c>
      <c r="C1664" s="9" t="s">
        <v>125</v>
      </c>
      <c r="D1664" s="10">
        <v>2115</v>
      </c>
      <c r="E1664" s="11">
        <v>44578</v>
      </c>
      <c r="F1664" s="10">
        <v>2115</v>
      </c>
      <c r="G1664" s="12">
        <f>Tabla1[[#This Row],[Importe]]-Tabla1[[#This Row],[Pagado]]</f>
        <v>0</v>
      </c>
      <c r="H1664" s="9" t="s">
        <v>10</v>
      </c>
    </row>
    <row r="1665" spans="1:8" x14ac:dyDescent="0.25">
      <c r="A1665" s="7">
        <v>44578</v>
      </c>
      <c r="B1665" s="8" t="s">
        <v>1981</v>
      </c>
      <c r="C1665" s="9" t="s">
        <v>79</v>
      </c>
      <c r="D1665" s="10">
        <v>6209.4</v>
      </c>
      <c r="E1665" s="11">
        <v>44579</v>
      </c>
      <c r="F1665" s="10">
        <v>6209.4</v>
      </c>
      <c r="G1665" s="12">
        <f>Tabla1[[#This Row],[Importe]]-Tabla1[[#This Row],[Pagado]]</f>
        <v>0</v>
      </c>
      <c r="H1665" s="9" t="s">
        <v>10</v>
      </c>
    </row>
    <row r="1666" spans="1:8" x14ac:dyDescent="0.25">
      <c r="A1666" s="7">
        <v>44578</v>
      </c>
      <c r="B1666" s="8" t="s">
        <v>1982</v>
      </c>
      <c r="C1666" s="9" t="s">
        <v>79</v>
      </c>
      <c r="D1666" s="10">
        <v>5272.2</v>
      </c>
      <c r="E1666" s="11">
        <v>44579</v>
      </c>
      <c r="F1666" s="10">
        <v>5272.2</v>
      </c>
      <c r="G1666" s="12">
        <f>Tabla1[[#This Row],[Importe]]-Tabla1[[#This Row],[Pagado]]</f>
        <v>0</v>
      </c>
      <c r="H1666" s="9" t="s">
        <v>10</v>
      </c>
    </row>
    <row r="1667" spans="1:8" ht="30" x14ac:dyDescent="0.25">
      <c r="A1667" s="7">
        <v>44578</v>
      </c>
      <c r="B1667" s="8" t="s">
        <v>1983</v>
      </c>
      <c r="C1667" s="9" t="s">
        <v>392</v>
      </c>
      <c r="D1667" s="10">
        <v>8704.7999999999993</v>
      </c>
      <c r="E1667" s="11" t="s">
        <v>1984</v>
      </c>
      <c r="F1667" s="10">
        <f>3500+5204.8</f>
        <v>8704.7999999999993</v>
      </c>
      <c r="G1667" s="12">
        <f>Tabla1[[#This Row],[Importe]]-Tabla1[[#This Row],[Pagado]]</f>
        <v>0</v>
      </c>
      <c r="H1667" s="9" t="s">
        <v>10</v>
      </c>
    </row>
    <row r="1668" spans="1:8" x14ac:dyDescent="0.25">
      <c r="A1668" s="7">
        <v>44578</v>
      </c>
      <c r="B1668" s="8" t="s">
        <v>1985</v>
      </c>
      <c r="C1668" s="9" t="s">
        <v>396</v>
      </c>
      <c r="D1668" s="10">
        <v>6237</v>
      </c>
      <c r="E1668" s="11">
        <v>44587</v>
      </c>
      <c r="F1668" s="10">
        <v>6237</v>
      </c>
      <c r="G1668" s="12">
        <f>Tabla1[[#This Row],[Importe]]-Tabla1[[#This Row],[Pagado]]</f>
        <v>0</v>
      </c>
      <c r="H1668" s="9" t="s">
        <v>10</v>
      </c>
    </row>
    <row r="1669" spans="1:8" x14ac:dyDescent="0.25">
      <c r="A1669" s="7">
        <v>44578</v>
      </c>
      <c r="B1669" s="8" t="s">
        <v>1986</v>
      </c>
      <c r="C1669" s="9" t="s">
        <v>1987</v>
      </c>
      <c r="D1669" s="10">
        <v>23180.6</v>
      </c>
      <c r="E1669" s="11">
        <v>44578</v>
      </c>
      <c r="F1669" s="10">
        <v>23180.6</v>
      </c>
      <c r="G1669" s="12">
        <f>Tabla1[[#This Row],[Importe]]-Tabla1[[#This Row],[Pagado]]</f>
        <v>0</v>
      </c>
      <c r="H1669" s="9" t="s">
        <v>10</v>
      </c>
    </row>
    <row r="1670" spans="1:8" x14ac:dyDescent="0.25">
      <c r="A1670" s="7">
        <v>44578</v>
      </c>
      <c r="B1670" s="8" t="s">
        <v>1988</v>
      </c>
      <c r="C1670" s="9" t="s">
        <v>875</v>
      </c>
      <c r="D1670" s="10">
        <v>32116</v>
      </c>
      <c r="E1670" s="11">
        <v>44578</v>
      </c>
      <c r="F1670" s="10">
        <v>32116</v>
      </c>
      <c r="G1670" s="12">
        <f>Tabla1[[#This Row],[Importe]]-Tabla1[[#This Row],[Pagado]]</f>
        <v>0</v>
      </c>
      <c r="H1670" s="9" t="s">
        <v>10</v>
      </c>
    </row>
    <row r="1671" spans="1:8" x14ac:dyDescent="0.25">
      <c r="A1671" s="7">
        <v>44578</v>
      </c>
      <c r="B1671" s="8" t="s">
        <v>1989</v>
      </c>
      <c r="C1671" s="9" t="s">
        <v>208</v>
      </c>
      <c r="D1671" s="10">
        <v>15575.72</v>
      </c>
      <c r="E1671" s="11">
        <v>44587</v>
      </c>
      <c r="F1671" s="10">
        <v>15575.72</v>
      </c>
      <c r="G1671" s="12">
        <f>Tabla1[[#This Row],[Importe]]-Tabla1[[#This Row],[Pagado]]</f>
        <v>0</v>
      </c>
      <c r="H1671" s="9" t="s">
        <v>10</v>
      </c>
    </row>
    <row r="1672" spans="1:8" x14ac:dyDescent="0.25">
      <c r="A1672" s="7">
        <v>44578</v>
      </c>
      <c r="B1672" s="8" t="s">
        <v>1990</v>
      </c>
      <c r="C1672" s="9" t="s">
        <v>840</v>
      </c>
      <c r="D1672" s="10">
        <v>7912.62</v>
      </c>
      <c r="E1672" s="11">
        <v>44578</v>
      </c>
      <c r="F1672" s="10">
        <v>7912.62</v>
      </c>
      <c r="G1672" s="12">
        <f>Tabla1[[#This Row],[Importe]]-Tabla1[[#This Row],[Pagado]]</f>
        <v>0</v>
      </c>
      <c r="H1672" s="9" t="s">
        <v>10</v>
      </c>
    </row>
    <row r="1673" spans="1:8" x14ac:dyDescent="0.25">
      <c r="A1673" s="7">
        <v>44578</v>
      </c>
      <c r="B1673" s="8" t="s">
        <v>1991</v>
      </c>
      <c r="C1673" s="9" t="s">
        <v>133</v>
      </c>
      <c r="D1673" s="10">
        <v>15401.9</v>
      </c>
      <c r="E1673" s="11">
        <v>44579</v>
      </c>
      <c r="F1673" s="10">
        <v>15401.9</v>
      </c>
      <c r="G1673" s="12">
        <f>Tabla1[[#This Row],[Importe]]-Tabla1[[#This Row],[Pagado]]</f>
        <v>0</v>
      </c>
      <c r="H1673" s="9" t="s">
        <v>10</v>
      </c>
    </row>
    <row r="1674" spans="1:8" x14ac:dyDescent="0.25">
      <c r="A1674" s="7">
        <v>44578</v>
      </c>
      <c r="B1674" s="8" t="s">
        <v>1992</v>
      </c>
      <c r="C1674" s="9" t="s">
        <v>1174</v>
      </c>
      <c r="D1674" s="10">
        <v>28659.200000000001</v>
      </c>
      <c r="E1674" s="11">
        <v>44578</v>
      </c>
      <c r="F1674" s="10">
        <v>28659.200000000001</v>
      </c>
      <c r="G1674" s="12">
        <f>Tabla1[[#This Row],[Importe]]-Tabla1[[#This Row],[Pagado]]</f>
        <v>0</v>
      </c>
      <c r="H1674" s="9" t="s">
        <v>10</v>
      </c>
    </row>
    <row r="1675" spans="1:8" x14ac:dyDescent="0.25">
      <c r="A1675" s="7">
        <v>44578</v>
      </c>
      <c r="B1675" s="8" t="s">
        <v>1993</v>
      </c>
      <c r="C1675" s="9" t="s">
        <v>289</v>
      </c>
      <c r="D1675" s="10">
        <v>7050</v>
      </c>
      <c r="E1675" s="11">
        <v>44578</v>
      </c>
      <c r="F1675" s="10">
        <v>7050</v>
      </c>
      <c r="G1675" s="12">
        <f>Tabla1[[#This Row],[Importe]]-Tabla1[[#This Row],[Pagado]]</f>
        <v>0</v>
      </c>
      <c r="H1675" s="9" t="s">
        <v>10</v>
      </c>
    </row>
    <row r="1676" spans="1:8" x14ac:dyDescent="0.25">
      <c r="A1676" s="7">
        <v>44578</v>
      </c>
      <c r="B1676" s="8" t="s">
        <v>1994</v>
      </c>
      <c r="C1676" s="9" t="s">
        <v>419</v>
      </c>
      <c r="D1676" s="10">
        <v>4602</v>
      </c>
      <c r="E1676" s="11">
        <v>44578</v>
      </c>
      <c r="F1676" s="10">
        <v>4602</v>
      </c>
      <c r="G1676" s="12">
        <f>Tabla1[[#This Row],[Importe]]-Tabla1[[#This Row],[Pagado]]</f>
        <v>0</v>
      </c>
      <c r="H1676" s="9" t="s">
        <v>10</v>
      </c>
    </row>
    <row r="1677" spans="1:8" x14ac:dyDescent="0.25">
      <c r="A1677" s="7">
        <v>44578</v>
      </c>
      <c r="B1677" s="8" t="s">
        <v>1995</v>
      </c>
      <c r="C1677" s="9" t="s">
        <v>226</v>
      </c>
      <c r="D1677" s="10">
        <v>3870.9</v>
      </c>
      <c r="E1677" s="11">
        <v>44578</v>
      </c>
      <c r="F1677" s="10">
        <v>3870.9</v>
      </c>
      <c r="G1677" s="12">
        <f>Tabla1[[#This Row],[Importe]]-Tabla1[[#This Row],[Pagado]]</f>
        <v>0</v>
      </c>
      <c r="H1677" s="9" t="s">
        <v>10</v>
      </c>
    </row>
    <row r="1678" spans="1:8" x14ac:dyDescent="0.25">
      <c r="A1678" s="7">
        <v>44578</v>
      </c>
      <c r="B1678" s="8" t="s">
        <v>1996</v>
      </c>
      <c r="C1678" s="9" t="s">
        <v>230</v>
      </c>
      <c r="D1678" s="10">
        <v>5301.6</v>
      </c>
      <c r="E1678" s="11">
        <v>44578</v>
      </c>
      <c r="F1678" s="10">
        <v>5301.6</v>
      </c>
      <c r="G1678" s="12">
        <f>Tabla1[[#This Row],[Importe]]-Tabla1[[#This Row],[Pagado]]</f>
        <v>0</v>
      </c>
      <c r="H1678" s="9" t="s">
        <v>10</v>
      </c>
    </row>
    <row r="1679" spans="1:8" x14ac:dyDescent="0.25">
      <c r="A1679" s="7">
        <v>44578</v>
      </c>
      <c r="B1679" s="8" t="s">
        <v>1997</v>
      </c>
      <c r="C1679" s="9" t="s">
        <v>1998</v>
      </c>
      <c r="D1679" s="10">
        <v>20340</v>
      </c>
      <c r="E1679" s="11">
        <v>44578</v>
      </c>
      <c r="F1679" s="10">
        <v>20340</v>
      </c>
      <c r="G1679" s="12">
        <f>Tabla1[[#This Row],[Importe]]-Tabla1[[#This Row],[Pagado]]</f>
        <v>0</v>
      </c>
      <c r="H1679" s="9" t="s">
        <v>10</v>
      </c>
    </row>
    <row r="1680" spans="1:8" x14ac:dyDescent="0.25">
      <c r="A1680" s="7">
        <v>44578</v>
      </c>
      <c r="B1680" s="8" t="s">
        <v>1999</v>
      </c>
      <c r="C1680" s="9" t="s">
        <v>31</v>
      </c>
      <c r="D1680" s="10">
        <v>2366.4</v>
      </c>
      <c r="E1680" s="11">
        <v>44579</v>
      </c>
      <c r="F1680" s="10">
        <v>2366.4</v>
      </c>
      <c r="G1680" s="12">
        <f>Tabla1[[#This Row],[Importe]]-Tabla1[[#This Row],[Pagado]]</f>
        <v>0</v>
      </c>
      <c r="H1680" s="9" t="s">
        <v>10</v>
      </c>
    </row>
    <row r="1681" spans="1:8" x14ac:dyDescent="0.25">
      <c r="A1681" s="7">
        <v>44578</v>
      </c>
      <c r="B1681" s="8" t="s">
        <v>2000</v>
      </c>
      <c r="C1681" s="9" t="s">
        <v>592</v>
      </c>
      <c r="D1681" s="10">
        <v>23528.2</v>
      </c>
      <c r="E1681" s="11">
        <v>44579</v>
      </c>
      <c r="F1681" s="10">
        <v>23528.2</v>
      </c>
      <c r="G1681" s="12">
        <f>Tabla1[[#This Row],[Importe]]-Tabla1[[#This Row],[Pagado]]</f>
        <v>0</v>
      </c>
      <c r="H1681" s="9" t="s">
        <v>10</v>
      </c>
    </row>
    <row r="1682" spans="1:8" x14ac:dyDescent="0.25">
      <c r="A1682" s="7">
        <v>44578</v>
      </c>
      <c r="B1682" s="8" t="s">
        <v>2001</v>
      </c>
      <c r="C1682" s="9" t="s">
        <v>1644</v>
      </c>
      <c r="D1682" s="10">
        <v>8890.5</v>
      </c>
      <c r="E1682" s="11">
        <v>44579</v>
      </c>
      <c r="F1682" s="10">
        <v>8890.5</v>
      </c>
      <c r="G1682" s="12">
        <f>Tabla1[[#This Row],[Importe]]-Tabla1[[#This Row],[Pagado]]</f>
        <v>0</v>
      </c>
      <c r="H1682" s="9" t="s">
        <v>10</v>
      </c>
    </row>
    <row r="1683" spans="1:8" x14ac:dyDescent="0.25">
      <c r="A1683" s="7">
        <v>44578</v>
      </c>
      <c r="B1683" s="8" t="s">
        <v>2002</v>
      </c>
      <c r="C1683" s="9" t="s">
        <v>804</v>
      </c>
      <c r="D1683" s="10">
        <v>11123.2</v>
      </c>
      <c r="E1683" s="11">
        <v>44578</v>
      </c>
      <c r="F1683" s="10">
        <v>11123.2</v>
      </c>
      <c r="G1683" s="12">
        <f>Tabla1[[#This Row],[Importe]]-Tabla1[[#This Row],[Pagado]]</f>
        <v>0</v>
      </c>
      <c r="H1683" s="9" t="s">
        <v>10</v>
      </c>
    </row>
    <row r="1684" spans="1:8" x14ac:dyDescent="0.25">
      <c r="A1684" s="7">
        <v>44578</v>
      </c>
      <c r="B1684" s="8" t="s">
        <v>2003</v>
      </c>
      <c r="C1684" s="9" t="s">
        <v>365</v>
      </c>
      <c r="D1684" s="10">
        <v>1257.4000000000001</v>
      </c>
      <c r="E1684" s="11">
        <v>44578</v>
      </c>
      <c r="F1684" s="10">
        <v>1257.4000000000001</v>
      </c>
      <c r="G1684" s="12">
        <f>Tabla1[[#This Row],[Importe]]-Tabla1[[#This Row],[Pagado]]</f>
        <v>0</v>
      </c>
      <c r="H1684" s="9" t="s">
        <v>10</v>
      </c>
    </row>
    <row r="1685" spans="1:8" x14ac:dyDescent="0.25">
      <c r="A1685" s="7">
        <v>44578</v>
      </c>
      <c r="B1685" s="8" t="s">
        <v>2004</v>
      </c>
      <c r="C1685" s="9" t="s">
        <v>1630</v>
      </c>
      <c r="D1685" s="10">
        <v>9690.7999999999993</v>
      </c>
      <c r="E1685" s="11">
        <v>44579</v>
      </c>
      <c r="F1685" s="10">
        <v>9690.7999999999993</v>
      </c>
      <c r="G1685" s="12">
        <f>Tabla1[[#This Row],[Importe]]-Tabla1[[#This Row],[Pagado]]</f>
        <v>0</v>
      </c>
      <c r="H1685" s="9" t="s">
        <v>10</v>
      </c>
    </row>
    <row r="1686" spans="1:8" x14ac:dyDescent="0.25">
      <c r="A1686" s="7">
        <v>44578</v>
      </c>
      <c r="B1686" s="8" t="s">
        <v>2005</v>
      </c>
      <c r="C1686" s="9" t="s">
        <v>58</v>
      </c>
      <c r="D1686" s="10">
        <v>3573.9</v>
      </c>
      <c r="E1686" s="11">
        <v>44578</v>
      </c>
      <c r="F1686" s="10">
        <v>3573.9</v>
      </c>
      <c r="G1686" s="12">
        <f>Tabla1[[#This Row],[Importe]]-Tabla1[[#This Row],[Pagado]]</f>
        <v>0</v>
      </c>
      <c r="H1686" s="9" t="s">
        <v>10</v>
      </c>
    </row>
    <row r="1687" spans="1:8" x14ac:dyDescent="0.25">
      <c r="A1687" s="7">
        <v>44578</v>
      </c>
      <c r="B1687" s="8" t="s">
        <v>2006</v>
      </c>
      <c r="C1687" s="9" t="s">
        <v>237</v>
      </c>
      <c r="D1687" s="10">
        <v>2592.1</v>
      </c>
      <c r="E1687" s="11">
        <v>44578</v>
      </c>
      <c r="F1687" s="10">
        <v>2592.1</v>
      </c>
      <c r="G1687" s="12">
        <f>Tabla1[[#This Row],[Importe]]-Tabla1[[#This Row],[Pagado]]</f>
        <v>0</v>
      </c>
      <c r="H1687" s="9" t="s">
        <v>10</v>
      </c>
    </row>
    <row r="1688" spans="1:8" x14ac:dyDescent="0.25">
      <c r="A1688" s="7">
        <v>44578</v>
      </c>
      <c r="B1688" s="8" t="s">
        <v>2007</v>
      </c>
      <c r="C1688" s="9" t="s">
        <v>2008</v>
      </c>
      <c r="D1688" s="10">
        <v>0</v>
      </c>
      <c r="E1688" s="13" t="s">
        <v>189</v>
      </c>
      <c r="F1688" s="10">
        <v>0</v>
      </c>
      <c r="G1688" s="12">
        <f>Tabla1[[#This Row],[Importe]]-Tabla1[[#This Row],[Pagado]]</f>
        <v>0</v>
      </c>
      <c r="H1688" s="9" t="s">
        <v>189</v>
      </c>
    </row>
    <row r="1689" spans="1:8" x14ac:dyDescent="0.25">
      <c r="A1689" s="7">
        <v>44578</v>
      </c>
      <c r="B1689" s="8" t="s">
        <v>2009</v>
      </c>
      <c r="C1689" s="9" t="s">
        <v>698</v>
      </c>
      <c r="D1689" s="10">
        <v>7113.9</v>
      </c>
      <c r="E1689" s="11">
        <v>44578</v>
      </c>
      <c r="F1689" s="10">
        <v>7113.9</v>
      </c>
      <c r="G1689" s="12">
        <f>Tabla1[[#This Row],[Importe]]-Tabla1[[#This Row],[Pagado]]</f>
        <v>0</v>
      </c>
      <c r="H1689" s="9" t="s">
        <v>10</v>
      </c>
    </row>
    <row r="1690" spans="1:8" x14ac:dyDescent="0.25">
      <c r="A1690" s="7">
        <v>44578</v>
      </c>
      <c r="B1690" s="8" t="s">
        <v>2010</v>
      </c>
      <c r="C1690" s="9" t="s">
        <v>31</v>
      </c>
      <c r="D1690" s="10">
        <v>2068.8000000000002</v>
      </c>
      <c r="E1690" s="11">
        <v>44578</v>
      </c>
      <c r="F1690" s="10">
        <v>2068.8000000000002</v>
      </c>
      <c r="G1690" s="12">
        <f>Tabla1[[#This Row],[Importe]]-Tabla1[[#This Row],[Pagado]]</f>
        <v>0</v>
      </c>
      <c r="H1690" s="9" t="s">
        <v>10</v>
      </c>
    </row>
    <row r="1691" spans="1:8" x14ac:dyDescent="0.25">
      <c r="A1691" s="7">
        <v>44578</v>
      </c>
      <c r="B1691" s="8" t="s">
        <v>2011</v>
      </c>
      <c r="C1691" s="9" t="s">
        <v>1558</v>
      </c>
      <c r="D1691" s="10">
        <v>1026</v>
      </c>
      <c r="E1691" s="11">
        <v>44578</v>
      </c>
      <c r="F1691" s="10">
        <v>1026</v>
      </c>
      <c r="G1691" s="12">
        <f>Tabla1[[#This Row],[Importe]]-Tabla1[[#This Row],[Pagado]]</f>
        <v>0</v>
      </c>
      <c r="H1691" s="9" t="s">
        <v>10</v>
      </c>
    </row>
    <row r="1692" spans="1:8" x14ac:dyDescent="0.25">
      <c r="A1692" s="7">
        <v>44578</v>
      </c>
      <c r="B1692" s="8" t="s">
        <v>2012</v>
      </c>
      <c r="C1692" s="9" t="s">
        <v>142</v>
      </c>
      <c r="D1692" s="10">
        <v>6085</v>
      </c>
      <c r="E1692" s="11">
        <v>44589</v>
      </c>
      <c r="F1692" s="10">
        <v>6085</v>
      </c>
      <c r="G1692" s="12">
        <f>Tabla1[[#This Row],[Importe]]-Tabla1[[#This Row],[Pagado]]</f>
        <v>0</v>
      </c>
      <c r="H1692" s="9" t="s">
        <v>10</v>
      </c>
    </row>
    <row r="1693" spans="1:8" x14ac:dyDescent="0.25">
      <c r="A1693" s="7">
        <v>44578</v>
      </c>
      <c r="B1693" s="8" t="s">
        <v>2013</v>
      </c>
      <c r="C1693" s="9" t="s">
        <v>284</v>
      </c>
      <c r="D1693" s="10">
        <v>4609.2</v>
      </c>
      <c r="E1693" s="11">
        <v>44579</v>
      </c>
      <c r="F1693" s="10">
        <v>4609.2</v>
      </c>
      <c r="G1693" s="12">
        <f>Tabla1[[#This Row],[Importe]]-Tabla1[[#This Row],[Pagado]]</f>
        <v>0</v>
      </c>
      <c r="H1693" s="9" t="s">
        <v>10</v>
      </c>
    </row>
    <row r="1694" spans="1:8" x14ac:dyDescent="0.25">
      <c r="A1694" s="7">
        <v>44578</v>
      </c>
      <c r="B1694" s="8" t="s">
        <v>2014</v>
      </c>
      <c r="C1694" s="9" t="s">
        <v>282</v>
      </c>
      <c r="D1694" s="10">
        <v>1780.2</v>
      </c>
      <c r="E1694" s="11">
        <v>44579</v>
      </c>
      <c r="F1694" s="10">
        <v>1780.2</v>
      </c>
      <c r="G1694" s="12">
        <f>Tabla1[[#This Row],[Importe]]-Tabla1[[#This Row],[Pagado]]</f>
        <v>0</v>
      </c>
      <c r="H1694" s="9" t="s">
        <v>10</v>
      </c>
    </row>
    <row r="1695" spans="1:8" x14ac:dyDescent="0.25">
      <c r="A1695" s="7">
        <v>44578</v>
      </c>
      <c r="B1695" s="8" t="s">
        <v>2015</v>
      </c>
      <c r="C1695" s="9" t="s">
        <v>280</v>
      </c>
      <c r="D1695" s="10">
        <v>432.4</v>
      </c>
      <c r="E1695" s="11">
        <v>44579</v>
      </c>
      <c r="F1695" s="10">
        <v>432.4</v>
      </c>
      <c r="G1695" s="12">
        <f>Tabla1[[#This Row],[Importe]]-Tabla1[[#This Row],[Pagado]]</f>
        <v>0</v>
      </c>
      <c r="H1695" s="9" t="s">
        <v>10</v>
      </c>
    </row>
    <row r="1696" spans="1:8" x14ac:dyDescent="0.25">
      <c r="A1696" s="7">
        <v>44578</v>
      </c>
      <c r="B1696" s="8" t="s">
        <v>2016</v>
      </c>
      <c r="C1696" s="9" t="s">
        <v>368</v>
      </c>
      <c r="D1696" s="10">
        <v>4979.2</v>
      </c>
      <c r="E1696" s="11">
        <v>44579</v>
      </c>
      <c r="F1696" s="10">
        <v>4979.2</v>
      </c>
      <c r="G1696" s="12">
        <f>Tabla1[[#This Row],[Importe]]-Tabla1[[#This Row],[Pagado]]</f>
        <v>0</v>
      </c>
      <c r="H1696" s="9" t="s">
        <v>10</v>
      </c>
    </row>
    <row r="1697" spans="1:8" x14ac:dyDescent="0.25">
      <c r="A1697" s="7">
        <v>44578</v>
      </c>
      <c r="B1697" s="8" t="s">
        <v>2017</v>
      </c>
      <c r="C1697" s="9" t="s">
        <v>1490</v>
      </c>
      <c r="D1697" s="10">
        <v>2086.8000000000002</v>
      </c>
      <c r="E1697" s="11">
        <v>44579</v>
      </c>
      <c r="F1697" s="10">
        <v>2086.8000000000002</v>
      </c>
      <c r="G1697" s="12">
        <f>Tabla1[[#This Row],[Importe]]-Tabla1[[#This Row],[Pagado]]</f>
        <v>0</v>
      </c>
      <c r="H1697" s="9" t="s">
        <v>10</v>
      </c>
    </row>
    <row r="1698" spans="1:8" x14ac:dyDescent="0.25">
      <c r="A1698" s="7">
        <v>44578</v>
      </c>
      <c r="B1698" s="8" t="s">
        <v>2018</v>
      </c>
      <c r="C1698" s="9" t="s">
        <v>249</v>
      </c>
      <c r="D1698" s="10">
        <v>5284.8</v>
      </c>
      <c r="E1698" s="11">
        <v>44578</v>
      </c>
      <c r="F1698" s="10">
        <v>5284.8</v>
      </c>
      <c r="G1698" s="12">
        <f>Tabla1[[#This Row],[Importe]]-Tabla1[[#This Row],[Pagado]]</f>
        <v>0</v>
      </c>
      <c r="H1698" s="9" t="s">
        <v>10</v>
      </c>
    </row>
    <row r="1699" spans="1:8" x14ac:dyDescent="0.25">
      <c r="A1699" s="7">
        <v>44578</v>
      </c>
      <c r="B1699" s="8" t="s">
        <v>2019</v>
      </c>
      <c r="C1699" s="9" t="s">
        <v>2020</v>
      </c>
      <c r="D1699" s="10">
        <v>5200</v>
      </c>
      <c r="E1699" s="11">
        <v>44578</v>
      </c>
      <c r="F1699" s="10">
        <v>5200</v>
      </c>
      <c r="G1699" s="12">
        <f>Tabla1[[#This Row],[Importe]]-Tabla1[[#This Row],[Pagado]]</f>
        <v>0</v>
      </c>
      <c r="H1699" s="9" t="s">
        <v>10</v>
      </c>
    </row>
    <row r="1700" spans="1:8" x14ac:dyDescent="0.25">
      <c r="A1700" s="7">
        <v>44578</v>
      </c>
      <c r="B1700" s="8" t="s">
        <v>2021</v>
      </c>
      <c r="C1700" s="9" t="s">
        <v>298</v>
      </c>
      <c r="D1700" s="10">
        <v>4038.9</v>
      </c>
      <c r="E1700" s="11">
        <v>44578</v>
      </c>
      <c r="F1700" s="10">
        <v>4038.9</v>
      </c>
      <c r="G1700" s="12">
        <f>Tabla1[[#This Row],[Importe]]-Tabla1[[#This Row],[Pagado]]</f>
        <v>0</v>
      </c>
      <c r="H1700" s="9" t="s">
        <v>10</v>
      </c>
    </row>
    <row r="1701" spans="1:8" x14ac:dyDescent="0.25">
      <c r="A1701" s="7">
        <v>44578</v>
      </c>
      <c r="B1701" s="8" t="s">
        <v>2022</v>
      </c>
      <c r="C1701" s="9" t="s">
        <v>269</v>
      </c>
      <c r="D1701" s="10">
        <v>3070.2</v>
      </c>
      <c r="E1701" s="11">
        <v>44578</v>
      </c>
      <c r="F1701" s="10">
        <v>3070.2</v>
      </c>
      <c r="G1701" s="12">
        <f>Tabla1[[#This Row],[Importe]]-Tabla1[[#This Row],[Pagado]]</f>
        <v>0</v>
      </c>
      <c r="H1701" s="9" t="s">
        <v>10</v>
      </c>
    </row>
    <row r="1702" spans="1:8" x14ac:dyDescent="0.25">
      <c r="A1702" s="7">
        <v>44578</v>
      </c>
      <c r="B1702" s="8" t="s">
        <v>2023</v>
      </c>
      <c r="C1702" s="9" t="s">
        <v>16</v>
      </c>
      <c r="D1702" s="10">
        <v>1407.8</v>
      </c>
      <c r="E1702" s="11">
        <v>44578</v>
      </c>
      <c r="F1702" s="10">
        <v>1407.8</v>
      </c>
      <c r="G1702" s="12">
        <f>Tabla1[[#This Row],[Importe]]-Tabla1[[#This Row],[Pagado]]</f>
        <v>0</v>
      </c>
      <c r="H1702" s="9" t="s">
        <v>10</v>
      </c>
    </row>
    <row r="1703" spans="1:8" x14ac:dyDescent="0.25">
      <c r="A1703" s="7">
        <v>44578</v>
      </c>
      <c r="B1703" s="8" t="s">
        <v>2024</v>
      </c>
      <c r="C1703" s="9" t="s">
        <v>1265</v>
      </c>
      <c r="D1703" s="10">
        <v>659.5</v>
      </c>
      <c r="E1703" s="11">
        <v>44578</v>
      </c>
      <c r="F1703" s="10">
        <v>659.5</v>
      </c>
      <c r="G1703" s="12">
        <f>Tabla1[[#This Row],[Importe]]-Tabla1[[#This Row],[Pagado]]</f>
        <v>0</v>
      </c>
      <c r="H1703" s="9" t="s">
        <v>10</v>
      </c>
    </row>
    <row r="1704" spans="1:8" x14ac:dyDescent="0.25">
      <c r="A1704" s="7">
        <v>44578</v>
      </c>
      <c r="B1704" s="8" t="s">
        <v>2025</v>
      </c>
      <c r="C1704" s="9" t="s">
        <v>1378</v>
      </c>
      <c r="D1704" s="10">
        <v>2063.8000000000002</v>
      </c>
      <c r="E1704" s="11">
        <v>44578</v>
      </c>
      <c r="F1704" s="10">
        <v>2063.8000000000002</v>
      </c>
      <c r="G1704" s="12">
        <f>Tabla1[[#This Row],[Importe]]-Tabla1[[#This Row],[Pagado]]</f>
        <v>0</v>
      </c>
      <c r="H1704" s="9" t="s">
        <v>10</v>
      </c>
    </row>
    <row r="1705" spans="1:8" x14ac:dyDescent="0.25">
      <c r="A1705" s="7">
        <v>44578</v>
      </c>
      <c r="B1705" s="8" t="s">
        <v>2026</v>
      </c>
      <c r="C1705" s="9" t="s">
        <v>2027</v>
      </c>
      <c r="D1705" s="10">
        <v>23514</v>
      </c>
      <c r="E1705" s="11">
        <v>44578</v>
      </c>
      <c r="F1705" s="10">
        <v>23514</v>
      </c>
      <c r="G1705" s="12">
        <f>Tabla1[[#This Row],[Importe]]-Tabla1[[#This Row],[Pagado]]</f>
        <v>0</v>
      </c>
      <c r="H1705" s="9" t="s">
        <v>10</v>
      </c>
    </row>
    <row r="1706" spans="1:8" x14ac:dyDescent="0.25">
      <c r="A1706" s="7">
        <v>44578</v>
      </c>
      <c r="B1706" s="8" t="s">
        <v>2028</v>
      </c>
      <c r="C1706" s="9" t="s">
        <v>196</v>
      </c>
      <c r="D1706" s="10">
        <v>39513.49</v>
      </c>
      <c r="E1706" s="11">
        <v>44582</v>
      </c>
      <c r="F1706" s="10">
        <v>39513.49</v>
      </c>
      <c r="G1706" s="12">
        <f>Tabla1[[#This Row],[Importe]]-Tabla1[[#This Row],[Pagado]]</f>
        <v>0</v>
      </c>
      <c r="H1706" s="9" t="s">
        <v>10</v>
      </c>
    </row>
    <row r="1707" spans="1:8" x14ac:dyDescent="0.25">
      <c r="A1707" s="7">
        <v>44578</v>
      </c>
      <c r="B1707" s="8" t="s">
        <v>2029</v>
      </c>
      <c r="C1707" s="9" t="s">
        <v>857</v>
      </c>
      <c r="D1707" s="10">
        <v>1111.5</v>
      </c>
      <c r="E1707" s="11">
        <v>44578</v>
      </c>
      <c r="F1707" s="10">
        <v>1111.5</v>
      </c>
      <c r="G1707" s="12">
        <f>Tabla1[[#This Row],[Importe]]-Tabla1[[#This Row],[Pagado]]</f>
        <v>0</v>
      </c>
      <c r="H1707" s="9" t="s">
        <v>10</v>
      </c>
    </row>
    <row r="1708" spans="1:8" x14ac:dyDescent="0.25">
      <c r="A1708" s="7">
        <v>44578</v>
      </c>
      <c r="B1708" s="8" t="s">
        <v>2030</v>
      </c>
      <c r="C1708" s="9" t="s">
        <v>887</v>
      </c>
      <c r="D1708" s="10">
        <v>8775</v>
      </c>
      <c r="E1708" s="11">
        <v>44581</v>
      </c>
      <c r="F1708" s="10">
        <v>8775</v>
      </c>
      <c r="G1708" s="12">
        <f>Tabla1[[#This Row],[Importe]]-Tabla1[[#This Row],[Pagado]]</f>
        <v>0</v>
      </c>
      <c r="H1708" s="9" t="s">
        <v>10</v>
      </c>
    </row>
    <row r="1709" spans="1:8" x14ac:dyDescent="0.25">
      <c r="A1709" s="7">
        <v>44578</v>
      </c>
      <c r="B1709" s="8" t="s">
        <v>2031</v>
      </c>
      <c r="C1709" s="9" t="s">
        <v>454</v>
      </c>
      <c r="D1709" s="10">
        <v>2393.6</v>
      </c>
      <c r="E1709" s="11">
        <v>44578</v>
      </c>
      <c r="F1709" s="10">
        <v>2393.6</v>
      </c>
      <c r="G1709" s="12">
        <f>Tabla1[[#This Row],[Importe]]-Tabla1[[#This Row],[Pagado]]</f>
        <v>0</v>
      </c>
      <c r="H1709" s="9" t="s">
        <v>10</v>
      </c>
    </row>
    <row r="1710" spans="1:8" x14ac:dyDescent="0.25">
      <c r="A1710" s="7">
        <v>44578</v>
      </c>
      <c r="B1710" s="8" t="s">
        <v>2032</v>
      </c>
      <c r="C1710" s="9" t="s">
        <v>303</v>
      </c>
      <c r="D1710" s="10">
        <v>39817.199999999997</v>
      </c>
      <c r="E1710" s="11">
        <v>44585</v>
      </c>
      <c r="F1710" s="10">
        <v>39817.199999999997</v>
      </c>
      <c r="G1710" s="12">
        <f>Tabla1[[#This Row],[Importe]]-Tabla1[[#This Row],[Pagado]]</f>
        <v>0</v>
      </c>
      <c r="H1710" s="9" t="s">
        <v>10</v>
      </c>
    </row>
    <row r="1711" spans="1:8" x14ac:dyDescent="0.25">
      <c r="A1711" s="7">
        <v>44578</v>
      </c>
      <c r="B1711" s="8" t="s">
        <v>2033</v>
      </c>
      <c r="C1711" s="9" t="s">
        <v>53</v>
      </c>
      <c r="D1711" s="10">
        <v>1488.4</v>
      </c>
      <c r="E1711" s="11">
        <v>44578</v>
      </c>
      <c r="F1711" s="10">
        <v>1488.4</v>
      </c>
      <c r="G1711" s="12">
        <f>Tabla1[[#This Row],[Importe]]-Tabla1[[#This Row],[Pagado]]</f>
        <v>0</v>
      </c>
      <c r="H1711" s="9" t="s">
        <v>10</v>
      </c>
    </row>
    <row r="1712" spans="1:8" x14ac:dyDescent="0.25">
      <c r="A1712" s="7">
        <v>44578</v>
      </c>
      <c r="B1712" s="8" t="s">
        <v>2034</v>
      </c>
      <c r="C1712" s="9" t="s">
        <v>2035</v>
      </c>
      <c r="D1712" s="10">
        <v>1672.8</v>
      </c>
      <c r="E1712" s="11">
        <v>44578</v>
      </c>
      <c r="F1712" s="10">
        <v>1672.8</v>
      </c>
      <c r="G1712" s="12">
        <f>Tabla1[[#This Row],[Importe]]-Tabla1[[#This Row],[Pagado]]</f>
        <v>0</v>
      </c>
      <c r="H1712" s="9" t="s">
        <v>10</v>
      </c>
    </row>
    <row r="1713" spans="1:8" x14ac:dyDescent="0.25">
      <c r="A1713" s="7">
        <v>44578</v>
      </c>
      <c r="B1713" s="8" t="s">
        <v>2036</v>
      </c>
      <c r="C1713" s="9" t="s">
        <v>275</v>
      </c>
      <c r="D1713" s="10">
        <v>14887</v>
      </c>
      <c r="E1713" s="11">
        <v>44583</v>
      </c>
      <c r="F1713" s="10">
        <v>14887</v>
      </c>
      <c r="G1713" s="12">
        <f>Tabla1[[#This Row],[Importe]]-Tabla1[[#This Row],[Pagado]]</f>
        <v>0</v>
      </c>
      <c r="H1713" s="9" t="s">
        <v>10</v>
      </c>
    </row>
    <row r="1714" spans="1:8" x14ac:dyDescent="0.25">
      <c r="A1714" s="7">
        <v>44579</v>
      </c>
      <c r="B1714" s="8" t="s">
        <v>2037</v>
      </c>
      <c r="C1714" s="9" t="s">
        <v>79</v>
      </c>
      <c r="D1714" s="10">
        <v>4600</v>
      </c>
      <c r="E1714" s="11">
        <v>44579</v>
      </c>
      <c r="F1714" s="10">
        <v>4600</v>
      </c>
      <c r="G1714" s="12">
        <f>Tabla1[[#This Row],[Importe]]-Tabla1[[#This Row],[Pagado]]</f>
        <v>0</v>
      </c>
      <c r="H1714" s="9" t="s">
        <v>10</v>
      </c>
    </row>
    <row r="1715" spans="1:8" x14ac:dyDescent="0.25">
      <c r="A1715" s="7">
        <v>44579</v>
      </c>
      <c r="B1715" s="8" t="s">
        <v>2038</v>
      </c>
      <c r="C1715" s="9" t="s">
        <v>33</v>
      </c>
      <c r="D1715" s="10">
        <v>8925.4</v>
      </c>
      <c r="E1715" s="11">
        <v>44579</v>
      </c>
      <c r="F1715" s="10">
        <v>8925.4</v>
      </c>
      <c r="G1715" s="12">
        <f>Tabla1[[#This Row],[Importe]]-Tabla1[[#This Row],[Pagado]]</f>
        <v>0</v>
      </c>
      <c r="H1715" s="9" t="s">
        <v>10</v>
      </c>
    </row>
    <row r="1716" spans="1:8" x14ac:dyDescent="0.25">
      <c r="A1716" s="7">
        <v>44579</v>
      </c>
      <c r="B1716" s="8" t="s">
        <v>2039</v>
      </c>
      <c r="C1716" s="9" t="s">
        <v>312</v>
      </c>
      <c r="D1716" s="10">
        <v>850</v>
      </c>
      <c r="E1716" s="11">
        <v>44579</v>
      </c>
      <c r="F1716" s="10">
        <v>850</v>
      </c>
      <c r="G1716" s="12">
        <f>Tabla1[[#This Row],[Importe]]-Tabla1[[#This Row],[Pagado]]</f>
        <v>0</v>
      </c>
      <c r="H1716" s="9" t="s">
        <v>10</v>
      </c>
    </row>
    <row r="1717" spans="1:8" x14ac:dyDescent="0.25">
      <c r="A1717" s="7">
        <v>44579</v>
      </c>
      <c r="B1717" s="8" t="s">
        <v>2040</v>
      </c>
      <c r="C1717" s="9" t="s">
        <v>481</v>
      </c>
      <c r="D1717" s="10">
        <v>134.4</v>
      </c>
      <c r="E1717" s="11">
        <v>44579</v>
      </c>
      <c r="F1717" s="10">
        <v>134.4</v>
      </c>
      <c r="G1717" s="12">
        <f>Tabla1[[#This Row],[Importe]]-Tabla1[[#This Row],[Pagado]]</f>
        <v>0</v>
      </c>
      <c r="H1717" s="9" t="s">
        <v>10</v>
      </c>
    </row>
    <row r="1718" spans="1:8" x14ac:dyDescent="0.25">
      <c r="A1718" s="7">
        <v>44579</v>
      </c>
      <c r="B1718" s="8" t="s">
        <v>2041</v>
      </c>
      <c r="C1718" s="9" t="s">
        <v>2042</v>
      </c>
      <c r="D1718" s="10">
        <v>0</v>
      </c>
      <c r="E1718" s="13" t="s">
        <v>189</v>
      </c>
      <c r="F1718" s="10">
        <v>0</v>
      </c>
      <c r="G1718" s="12">
        <f>Tabla1[[#This Row],[Importe]]-Tabla1[[#This Row],[Pagado]]</f>
        <v>0</v>
      </c>
      <c r="H1718" s="9" t="s">
        <v>189</v>
      </c>
    </row>
    <row r="1719" spans="1:8" x14ac:dyDescent="0.25">
      <c r="A1719" s="7">
        <v>44579</v>
      </c>
      <c r="B1719" s="8" t="s">
        <v>2043</v>
      </c>
      <c r="C1719" s="9" t="s">
        <v>966</v>
      </c>
      <c r="D1719" s="10">
        <v>4710.3999999999996</v>
      </c>
      <c r="E1719" s="11">
        <v>44579</v>
      </c>
      <c r="F1719" s="10">
        <v>4710.3999999999996</v>
      </c>
      <c r="G1719" s="12">
        <f>Tabla1[[#This Row],[Importe]]-Tabla1[[#This Row],[Pagado]]</f>
        <v>0</v>
      </c>
      <c r="H1719" s="9" t="s">
        <v>10</v>
      </c>
    </row>
    <row r="1720" spans="1:8" x14ac:dyDescent="0.25">
      <c r="A1720" s="7">
        <v>44579</v>
      </c>
      <c r="B1720" s="8" t="s">
        <v>2044</v>
      </c>
      <c r="C1720" s="9" t="s">
        <v>85</v>
      </c>
      <c r="D1720" s="10">
        <v>832.6</v>
      </c>
      <c r="E1720" s="11">
        <v>44579</v>
      </c>
      <c r="F1720" s="10">
        <v>832.6</v>
      </c>
      <c r="G1720" s="12">
        <f>Tabla1[[#This Row],[Importe]]-Tabla1[[#This Row],[Pagado]]</f>
        <v>0</v>
      </c>
      <c r="H1720" s="9" t="s">
        <v>10</v>
      </c>
    </row>
    <row r="1721" spans="1:8" x14ac:dyDescent="0.25">
      <c r="A1721" s="7">
        <v>44579</v>
      </c>
      <c r="B1721" s="8" t="s">
        <v>2045</v>
      </c>
      <c r="C1721" s="9" t="s">
        <v>473</v>
      </c>
      <c r="D1721" s="10">
        <v>877.2</v>
      </c>
      <c r="E1721" s="11">
        <v>44579</v>
      </c>
      <c r="F1721" s="10">
        <v>877.2</v>
      </c>
      <c r="G1721" s="12">
        <f>Tabla1[[#This Row],[Importe]]-Tabla1[[#This Row],[Pagado]]</f>
        <v>0</v>
      </c>
      <c r="H1721" s="9" t="s">
        <v>10</v>
      </c>
    </row>
    <row r="1722" spans="1:8" ht="30" x14ac:dyDescent="0.25">
      <c r="A1722" s="7">
        <v>44579</v>
      </c>
      <c r="B1722" s="8" t="s">
        <v>2046</v>
      </c>
      <c r="C1722" s="9" t="s">
        <v>22</v>
      </c>
      <c r="D1722" s="10">
        <v>43707.6</v>
      </c>
      <c r="E1722" s="11" t="s">
        <v>2047</v>
      </c>
      <c r="F1722" s="10">
        <f>32000+11707.6</f>
        <v>43707.6</v>
      </c>
      <c r="G1722" s="12">
        <f>Tabla1[[#This Row],[Importe]]-Tabla1[[#This Row],[Pagado]]</f>
        <v>0</v>
      </c>
      <c r="H1722" s="9" t="s">
        <v>10</v>
      </c>
    </row>
    <row r="1723" spans="1:8" x14ac:dyDescent="0.25">
      <c r="A1723" s="7">
        <v>44579</v>
      </c>
      <c r="B1723" s="8" t="s">
        <v>2048</v>
      </c>
      <c r="C1723" s="9" t="s">
        <v>97</v>
      </c>
      <c r="D1723" s="10">
        <v>832.3</v>
      </c>
      <c r="E1723" s="11">
        <v>44579</v>
      </c>
      <c r="F1723" s="10">
        <v>832.3</v>
      </c>
      <c r="G1723" s="12">
        <f>Tabla1[[#This Row],[Importe]]-Tabla1[[#This Row],[Pagado]]</f>
        <v>0</v>
      </c>
      <c r="H1723" s="9" t="s">
        <v>10</v>
      </c>
    </row>
    <row r="1724" spans="1:8" x14ac:dyDescent="0.25">
      <c r="A1724" s="7">
        <v>44579</v>
      </c>
      <c r="B1724" s="8" t="s">
        <v>2049</v>
      </c>
      <c r="C1724" s="9" t="s">
        <v>60</v>
      </c>
      <c r="D1724" s="10">
        <v>4163.3999999999996</v>
      </c>
      <c r="E1724" s="11">
        <v>44582</v>
      </c>
      <c r="F1724" s="10">
        <v>4163.3999999999996</v>
      </c>
      <c r="G1724" s="12">
        <f>Tabla1[[#This Row],[Importe]]-Tabla1[[#This Row],[Pagado]]</f>
        <v>0</v>
      </c>
      <c r="H1724" s="9" t="s">
        <v>10</v>
      </c>
    </row>
    <row r="1725" spans="1:8" x14ac:dyDescent="0.25">
      <c r="A1725" s="7">
        <v>44579</v>
      </c>
      <c r="B1725" s="8" t="s">
        <v>2050</v>
      </c>
      <c r="C1725" s="9" t="s">
        <v>118</v>
      </c>
      <c r="D1725" s="10">
        <v>4669.3</v>
      </c>
      <c r="E1725" s="11">
        <v>44579</v>
      </c>
      <c r="F1725" s="10">
        <v>4669.3</v>
      </c>
      <c r="G1725" s="12">
        <f>Tabla1[[#This Row],[Importe]]-Tabla1[[#This Row],[Pagado]]</f>
        <v>0</v>
      </c>
      <c r="H1725" s="9" t="s">
        <v>10</v>
      </c>
    </row>
    <row r="1726" spans="1:8" x14ac:dyDescent="0.25">
      <c r="A1726" s="7">
        <v>44579</v>
      </c>
      <c r="B1726" s="8" t="s">
        <v>2051</v>
      </c>
      <c r="C1726" s="9" t="s">
        <v>2052</v>
      </c>
      <c r="D1726" s="10">
        <v>0</v>
      </c>
      <c r="E1726" s="13" t="s">
        <v>189</v>
      </c>
      <c r="F1726" s="10">
        <v>0</v>
      </c>
      <c r="G1726" s="12">
        <f>Tabla1[[#This Row],[Importe]]-Tabla1[[#This Row],[Pagado]]</f>
        <v>0</v>
      </c>
      <c r="H1726" s="9" t="s">
        <v>189</v>
      </c>
    </row>
    <row r="1727" spans="1:8" x14ac:dyDescent="0.25">
      <c r="A1727" s="7">
        <v>44579</v>
      </c>
      <c r="B1727" s="8" t="s">
        <v>2053</v>
      </c>
      <c r="C1727" s="9" t="s">
        <v>2054</v>
      </c>
      <c r="D1727" s="10">
        <v>0</v>
      </c>
      <c r="E1727" s="13" t="s">
        <v>189</v>
      </c>
      <c r="F1727" s="10">
        <v>0</v>
      </c>
      <c r="G1727" s="12">
        <f>Tabla1[[#This Row],[Importe]]-Tabla1[[#This Row],[Pagado]]</f>
        <v>0</v>
      </c>
      <c r="H1727" s="17" t="s">
        <v>2055</v>
      </c>
    </row>
    <row r="1728" spans="1:8" x14ac:dyDescent="0.25">
      <c r="A1728" s="7">
        <v>44579</v>
      </c>
      <c r="B1728" s="8" t="s">
        <v>2056</v>
      </c>
      <c r="C1728" s="9" t="s">
        <v>114</v>
      </c>
      <c r="D1728" s="10">
        <v>4066.4</v>
      </c>
      <c r="E1728" s="11">
        <v>44580</v>
      </c>
      <c r="F1728" s="10">
        <v>4066.4</v>
      </c>
      <c r="G1728" s="12">
        <f>Tabla1[[#This Row],[Importe]]-Tabla1[[#This Row],[Pagado]]</f>
        <v>0</v>
      </c>
      <c r="H1728" s="9" t="s">
        <v>10</v>
      </c>
    </row>
    <row r="1729" spans="1:8" x14ac:dyDescent="0.25">
      <c r="A1729" s="7">
        <v>44579</v>
      </c>
      <c r="B1729" s="8" t="s">
        <v>2057</v>
      </c>
      <c r="C1729" s="9" t="s">
        <v>64</v>
      </c>
      <c r="D1729" s="10">
        <v>4282.2</v>
      </c>
      <c r="E1729" s="11">
        <v>44580</v>
      </c>
      <c r="F1729" s="10">
        <v>4282.2</v>
      </c>
      <c r="G1729" s="12">
        <f>Tabla1[[#This Row],[Importe]]-Tabla1[[#This Row],[Pagado]]</f>
        <v>0</v>
      </c>
      <c r="H1729" s="9" t="s">
        <v>10</v>
      </c>
    </row>
    <row r="1730" spans="1:8" x14ac:dyDescent="0.25">
      <c r="A1730" s="7">
        <v>44579</v>
      </c>
      <c r="B1730" s="8" t="s">
        <v>2058</v>
      </c>
      <c r="C1730" s="9" t="s">
        <v>111</v>
      </c>
      <c r="D1730" s="10">
        <v>4706</v>
      </c>
      <c r="E1730" s="11">
        <v>44580</v>
      </c>
      <c r="F1730" s="10">
        <v>4706</v>
      </c>
      <c r="G1730" s="12">
        <f>Tabla1[[#This Row],[Importe]]-Tabla1[[#This Row],[Pagado]]</f>
        <v>0</v>
      </c>
      <c r="H1730" s="9" t="s">
        <v>10</v>
      </c>
    </row>
    <row r="1731" spans="1:8" x14ac:dyDescent="0.25">
      <c r="A1731" s="7">
        <v>44579</v>
      </c>
      <c r="B1731" s="8" t="s">
        <v>2059</v>
      </c>
      <c r="C1731" s="9" t="s">
        <v>345</v>
      </c>
      <c r="D1731" s="10">
        <v>343.1</v>
      </c>
      <c r="E1731" s="11">
        <v>44579</v>
      </c>
      <c r="F1731" s="10">
        <v>343.1</v>
      </c>
      <c r="G1731" s="12">
        <f>Tabla1[[#This Row],[Importe]]-Tabla1[[#This Row],[Pagado]]</f>
        <v>0</v>
      </c>
      <c r="H1731" s="9" t="s">
        <v>10</v>
      </c>
    </row>
    <row r="1732" spans="1:8" x14ac:dyDescent="0.25">
      <c r="A1732" s="7">
        <v>44579</v>
      </c>
      <c r="B1732" s="8" t="s">
        <v>2060</v>
      </c>
      <c r="C1732" s="9" t="s">
        <v>9</v>
      </c>
      <c r="D1732" s="10">
        <v>4928.6000000000004</v>
      </c>
      <c r="E1732" s="11">
        <v>44579</v>
      </c>
      <c r="F1732" s="10">
        <v>4928.6000000000004</v>
      </c>
      <c r="G1732" s="12">
        <f>Tabla1[[#This Row],[Importe]]-Tabla1[[#This Row],[Pagado]]</f>
        <v>0</v>
      </c>
      <c r="H1732" s="9" t="s">
        <v>10</v>
      </c>
    </row>
    <row r="1733" spans="1:8" ht="30" x14ac:dyDescent="0.25">
      <c r="A1733" s="7">
        <v>44579</v>
      </c>
      <c r="B1733" s="8" t="s">
        <v>2061</v>
      </c>
      <c r="C1733" s="9" t="s">
        <v>93</v>
      </c>
      <c r="D1733" s="10">
        <v>5610.5</v>
      </c>
      <c r="E1733" s="11" t="s">
        <v>1889</v>
      </c>
      <c r="F1733" s="10">
        <f>3000+2610.5</f>
        <v>5610.5</v>
      </c>
      <c r="G1733" s="12">
        <f>Tabla1[[#This Row],[Importe]]-Tabla1[[#This Row],[Pagado]]</f>
        <v>0</v>
      </c>
      <c r="H1733" s="9" t="s">
        <v>10</v>
      </c>
    </row>
    <row r="1734" spans="1:8" x14ac:dyDescent="0.25">
      <c r="A1734" s="7">
        <v>44579</v>
      </c>
      <c r="B1734" s="8" t="s">
        <v>2062</v>
      </c>
      <c r="C1734" s="9" t="s">
        <v>12</v>
      </c>
      <c r="D1734" s="10">
        <v>17853.900000000001</v>
      </c>
      <c r="E1734" s="11">
        <v>44581</v>
      </c>
      <c r="F1734" s="10">
        <v>17853.900000000001</v>
      </c>
      <c r="G1734" s="12">
        <f>Tabla1[[#This Row],[Importe]]-Tabla1[[#This Row],[Pagado]]</f>
        <v>0</v>
      </c>
      <c r="H1734" s="9" t="s">
        <v>10</v>
      </c>
    </row>
    <row r="1735" spans="1:8" ht="30" x14ac:dyDescent="0.25">
      <c r="A1735" s="7">
        <v>44579</v>
      </c>
      <c r="B1735" s="8" t="s">
        <v>2063</v>
      </c>
      <c r="C1735" s="9" t="s">
        <v>39</v>
      </c>
      <c r="D1735" s="10">
        <v>21599.7</v>
      </c>
      <c r="E1735" s="11" t="s">
        <v>2064</v>
      </c>
      <c r="F1735" s="10">
        <f>4000+17599.7</f>
        <v>21599.7</v>
      </c>
      <c r="G1735" s="12">
        <f>Tabla1[[#This Row],[Importe]]-Tabla1[[#This Row],[Pagado]]</f>
        <v>0</v>
      </c>
      <c r="H1735" s="9" t="s">
        <v>10</v>
      </c>
    </row>
    <row r="1736" spans="1:8" x14ac:dyDescent="0.25">
      <c r="A1736" s="7">
        <v>44579</v>
      </c>
      <c r="B1736" s="8" t="s">
        <v>2065</v>
      </c>
      <c r="C1736" s="9" t="s">
        <v>105</v>
      </c>
      <c r="D1736" s="10">
        <v>8724.4</v>
      </c>
      <c r="E1736" s="11">
        <v>44580</v>
      </c>
      <c r="F1736" s="10">
        <v>8724.4</v>
      </c>
      <c r="G1736" s="12">
        <f>Tabla1[[#This Row],[Importe]]-Tabla1[[#This Row],[Pagado]]</f>
        <v>0</v>
      </c>
      <c r="H1736" s="9" t="s">
        <v>10</v>
      </c>
    </row>
    <row r="1737" spans="1:8" x14ac:dyDescent="0.25">
      <c r="A1737" s="7">
        <v>44579</v>
      </c>
      <c r="B1737" s="8" t="s">
        <v>2066</v>
      </c>
      <c r="C1737" s="9" t="s">
        <v>114</v>
      </c>
      <c r="D1737" s="10">
        <v>678.6</v>
      </c>
      <c r="E1737" s="11">
        <v>44580</v>
      </c>
      <c r="F1737" s="10">
        <v>678.6</v>
      </c>
      <c r="G1737" s="12">
        <f>Tabla1[[#This Row],[Importe]]-Tabla1[[#This Row],[Pagado]]</f>
        <v>0</v>
      </c>
      <c r="H1737" s="9" t="s">
        <v>10</v>
      </c>
    </row>
    <row r="1738" spans="1:8" x14ac:dyDescent="0.25">
      <c r="A1738" s="7">
        <v>44579</v>
      </c>
      <c r="B1738" s="8" t="s">
        <v>2067</v>
      </c>
      <c r="C1738" s="9" t="s">
        <v>89</v>
      </c>
      <c r="D1738" s="10">
        <v>4257</v>
      </c>
      <c r="E1738" s="11">
        <v>44580</v>
      </c>
      <c r="F1738" s="10">
        <v>4257</v>
      </c>
      <c r="G1738" s="12">
        <f>Tabla1[[#This Row],[Importe]]-Tabla1[[#This Row],[Pagado]]</f>
        <v>0</v>
      </c>
      <c r="H1738" s="9" t="s">
        <v>10</v>
      </c>
    </row>
    <row r="1739" spans="1:8" x14ac:dyDescent="0.25">
      <c r="A1739" s="7">
        <v>44579</v>
      </c>
      <c r="B1739" s="8" t="s">
        <v>2068</v>
      </c>
      <c r="C1739" s="9" t="s">
        <v>89</v>
      </c>
      <c r="D1739" s="10">
        <v>1044.4000000000001</v>
      </c>
      <c r="E1739" s="11">
        <v>44580</v>
      </c>
      <c r="F1739" s="10">
        <v>1044.4000000000001</v>
      </c>
      <c r="G1739" s="12">
        <f>Tabla1[[#This Row],[Importe]]-Tabla1[[#This Row],[Pagado]]</f>
        <v>0</v>
      </c>
      <c r="H1739" s="9" t="s">
        <v>10</v>
      </c>
    </row>
    <row r="1740" spans="1:8" x14ac:dyDescent="0.25">
      <c r="A1740" s="7">
        <v>44579</v>
      </c>
      <c r="B1740" s="8" t="s">
        <v>2069</v>
      </c>
      <c r="C1740" s="9" t="s">
        <v>348</v>
      </c>
      <c r="D1740" s="10">
        <v>1290.3</v>
      </c>
      <c r="E1740" s="11">
        <v>44580</v>
      </c>
      <c r="F1740" s="10">
        <v>1290.3</v>
      </c>
      <c r="G1740" s="12">
        <f>Tabla1[[#This Row],[Importe]]-Tabla1[[#This Row],[Pagado]]</f>
        <v>0</v>
      </c>
      <c r="H1740" s="9" t="s">
        <v>10</v>
      </c>
    </row>
    <row r="1741" spans="1:8" x14ac:dyDescent="0.25">
      <c r="A1741" s="7">
        <v>44579</v>
      </c>
      <c r="B1741" s="8" t="s">
        <v>2070</v>
      </c>
      <c r="C1741" s="9" t="s">
        <v>142</v>
      </c>
      <c r="D1741" s="10">
        <v>42951.199999999997</v>
      </c>
      <c r="E1741" s="11">
        <v>44589</v>
      </c>
      <c r="F1741" s="10">
        <v>42951.199999999997</v>
      </c>
      <c r="G1741" s="12">
        <f>Tabla1[[#This Row],[Importe]]-Tabla1[[#This Row],[Pagado]]</f>
        <v>0</v>
      </c>
      <c r="H1741" s="9" t="s">
        <v>10</v>
      </c>
    </row>
    <row r="1742" spans="1:8" x14ac:dyDescent="0.25">
      <c r="A1742" s="7">
        <v>44579</v>
      </c>
      <c r="B1742" s="8" t="s">
        <v>2071</v>
      </c>
      <c r="C1742" s="9" t="s">
        <v>426</v>
      </c>
      <c r="D1742" s="10">
        <v>4435.2</v>
      </c>
      <c r="E1742" s="11">
        <v>44579</v>
      </c>
      <c r="F1742" s="10">
        <v>4435.2</v>
      </c>
      <c r="G1742" s="12">
        <f>Tabla1[[#This Row],[Importe]]-Tabla1[[#This Row],[Pagado]]</f>
        <v>0</v>
      </c>
      <c r="H1742" s="9" t="s">
        <v>10</v>
      </c>
    </row>
    <row r="1743" spans="1:8" x14ac:dyDescent="0.25">
      <c r="A1743" s="7">
        <v>44579</v>
      </c>
      <c r="B1743" s="8" t="s">
        <v>2072</v>
      </c>
      <c r="C1743" s="9" t="s">
        <v>196</v>
      </c>
      <c r="D1743" s="10">
        <v>38406.839999999997</v>
      </c>
      <c r="E1743" s="11">
        <v>44582</v>
      </c>
      <c r="F1743" s="10">
        <v>38406.839999999997</v>
      </c>
      <c r="G1743" s="12">
        <f>Tabla1[[#This Row],[Importe]]-Tabla1[[#This Row],[Pagado]]</f>
        <v>0</v>
      </c>
      <c r="H1743" s="9" t="s">
        <v>10</v>
      </c>
    </row>
    <row r="1744" spans="1:8" x14ac:dyDescent="0.25">
      <c r="A1744" s="7">
        <v>44579</v>
      </c>
      <c r="B1744" s="8" t="s">
        <v>2073</v>
      </c>
      <c r="C1744" s="9" t="s">
        <v>2074</v>
      </c>
      <c r="D1744" s="10">
        <v>4181.1000000000004</v>
      </c>
      <c r="E1744" s="11">
        <v>44579</v>
      </c>
      <c r="F1744" s="10">
        <v>4181.1000000000004</v>
      </c>
      <c r="G1744" s="12">
        <f>Tabla1[[#This Row],[Importe]]-Tabla1[[#This Row],[Pagado]]</f>
        <v>0</v>
      </c>
      <c r="H1744" s="9" t="s">
        <v>10</v>
      </c>
    </row>
    <row r="1745" spans="1:8" x14ac:dyDescent="0.25">
      <c r="A1745" s="7">
        <v>44579</v>
      </c>
      <c r="B1745" s="8" t="s">
        <v>2075</v>
      </c>
      <c r="C1745" s="9" t="s">
        <v>1914</v>
      </c>
      <c r="D1745" s="10">
        <v>6601.7</v>
      </c>
      <c r="E1745" s="11">
        <v>44579</v>
      </c>
      <c r="F1745" s="10">
        <v>6601.7</v>
      </c>
      <c r="G1745" s="12">
        <f>Tabla1[[#This Row],[Importe]]-Tabla1[[#This Row],[Pagado]]</f>
        <v>0</v>
      </c>
      <c r="H1745" s="9" t="s">
        <v>10</v>
      </c>
    </row>
    <row r="1746" spans="1:8" x14ac:dyDescent="0.25">
      <c r="A1746" s="7">
        <v>44579</v>
      </c>
      <c r="B1746" s="8" t="s">
        <v>2076</v>
      </c>
      <c r="C1746" s="9" t="s">
        <v>53</v>
      </c>
      <c r="D1746" s="10">
        <v>3383</v>
      </c>
      <c r="E1746" s="11">
        <v>44579</v>
      </c>
      <c r="F1746" s="10">
        <v>3383</v>
      </c>
      <c r="G1746" s="12">
        <f>Tabla1[[#This Row],[Importe]]-Tabla1[[#This Row],[Pagado]]</f>
        <v>0</v>
      </c>
      <c r="H1746" s="9" t="s">
        <v>10</v>
      </c>
    </row>
    <row r="1747" spans="1:8" x14ac:dyDescent="0.25">
      <c r="A1747" s="7">
        <v>44579</v>
      </c>
      <c r="B1747" s="8" t="s">
        <v>2077</v>
      </c>
      <c r="C1747" s="9" t="s">
        <v>1038</v>
      </c>
      <c r="D1747" s="10">
        <v>5670.3</v>
      </c>
      <c r="E1747" s="11">
        <v>44579</v>
      </c>
      <c r="F1747" s="10">
        <v>5670.3</v>
      </c>
      <c r="G1747" s="12">
        <f>Tabla1[[#This Row],[Importe]]-Tabla1[[#This Row],[Pagado]]</f>
        <v>0</v>
      </c>
      <c r="H1747" s="9" t="s">
        <v>10</v>
      </c>
    </row>
    <row r="1748" spans="1:8" x14ac:dyDescent="0.25">
      <c r="A1748" s="7">
        <v>44579</v>
      </c>
      <c r="B1748" s="8" t="s">
        <v>2078</v>
      </c>
      <c r="C1748" s="9" t="s">
        <v>314</v>
      </c>
      <c r="D1748" s="10">
        <v>1619.2</v>
      </c>
      <c r="E1748" s="11">
        <v>44579</v>
      </c>
      <c r="F1748" s="10">
        <v>1619.2</v>
      </c>
      <c r="G1748" s="12">
        <f>Tabla1[[#This Row],[Importe]]-Tabla1[[#This Row],[Pagado]]</f>
        <v>0</v>
      </c>
      <c r="H1748" s="9" t="s">
        <v>10</v>
      </c>
    </row>
    <row r="1749" spans="1:8" x14ac:dyDescent="0.25">
      <c r="A1749" s="7">
        <v>44579</v>
      </c>
      <c r="B1749" s="8" t="s">
        <v>2079</v>
      </c>
      <c r="C1749" s="9" t="s">
        <v>16</v>
      </c>
      <c r="D1749" s="10">
        <v>5805.6</v>
      </c>
      <c r="E1749" s="11">
        <v>44579</v>
      </c>
      <c r="F1749" s="10">
        <v>5805.6</v>
      </c>
      <c r="G1749" s="12">
        <f>Tabla1[[#This Row],[Importe]]-Tabla1[[#This Row],[Pagado]]</f>
        <v>0</v>
      </c>
      <c r="H1749" s="9" t="s">
        <v>10</v>
      </c>
    </row>
    <row r="1750" spans="1:8" x14ac:dyDescent="0.25">
      <c r="A1750" s="7">
        <v>44579</v>
      </c>
      <c r="B1750" s="8" t="s">
        <v>2080</v>
      </c>
      <c r="C1750" s="9" t="s">
        <v>319</v>
      </c>
      <c r="D1750" s="10">
        <v>4170.2</v>
      </c>
      <c r="E1750" s="11">
        <v>44580</v>
      </c>
      <c r="F1750" s="10">
        <v>4170.2</v>
      </c>
      <c r="G1750" s="12">
        <f>Tabla1[[#This Row],[Importe]]-Tabla1[[#This Row],[Pagado]]</f>
        <v>0</v>
      </c>
      <c r="H1750" s="9" t="s">
        <v>10</v>
      </c>
    </row>
    <row r="1751" spans="1:8" x14ac:dyDescent="0.25">
      <c r="A1751" s="7">
        <v>44579</v>
      </c>
      <c r="B1751" s="8" t="s">
        <v>2081</v>
      </c>
      <c r="C1751" s="9" t="s">
        <v>27</v>
      </c>
      <c r="D1751" s="10">
        <v>4437.1000000000004</v>
      </c>
      <c r="E1751" s="11">
        <v>44579</v>
      </c>
      <c r="F1751" s="10">
        <v>4437.1000000000004</v>
      </c>
      <c r="G1751" s="12">
        <f>Tabla1[[#This Row],[Importe]]-Tabla1[[#This Row],[Pagado]]</f>
        <v>0</v>
      </c>
      <c r="H1751" s="9" t="s">
        <v>10</v>
      </c>
    </row>
    <row r="1752" spans="1:8" x14ac:dyDescent="0.25">
      <c r="A1752" s="7">
        <v>44579</v>
      </c>
      <c r="B1752" s="8" t="s">
        <v>2082</v>
      </c>
      <c r="C1752" s="9" t="s">
        <v>27</v>
      </c>
      <c r="D1752" s="10">
        <v>324</v>
      </c>
      <c r="E1752" s="11">
        <v>44579</v>
      </c>
      <c r="F1752" s="10">
        <v>324</v>
      </c>
      <c r="G1752" s="12">
        <f>Tabla1[[#This Row],[Importe]]-Tabla1[[#This Row],[Pagado]]</f>
        <v>0</v>
      </c>
      <c r="H1752" s="9" t="s">
        <v>10</v>
      </c>
    </row>
    <row r="1753" spans="1:8" x14ac:dyDescent="0.25">
      <c r="A1753" s="7">
        <v>44579</v>
      </c>
      <c r="B1753" s="8" t="s">
        <v>2083</v>
      </c>
      <c r="C1753" s="9" t="s">
        <v>33</v>
      </c>
      <c r="D1753" s="10">
        <v>851.2</v>
      </c>
      <c r="E1753" s="11">
        <v>44579</v>
      </c>
      <c r="F1753" s="10">
        <v>851.2</v>
      </c>
      <c r="G1753" s="12">
        <f>Tabla1[[#This Row],[Importe]]-Tabla1[[#This Row],[Pagado]]</f>
        <v>0</v>
      </c>
      <c r="H1753" s="9" t="s">
        <v>10</v>
      </c>
    </row>
    <row r="1754" spans="1:8" x14ac:dyDescent="0.25">
      <c r="A1754" s="7">
        <v>44579</v>
      </c>
      <c r="B1754" s="8" t="s">
        <v>2084</v>
      </c>
      <c r="C1754" s="9" t="s">
        <v>159</v>
      </c>
      <c r="D1754" s="10">
        <v>2973.7</v>
      </c>
      <c r="E1754" s="11">
        <v>44580</v>
      </c>
      <c r="F1754" s="10">
        <v>2973.7</v>
      </c>
      <c r="G1754" s="12">
        <f>Tabla1[[#This Row],[Importe]]-Tabla1[[#This Row],[Pagado]]</f>
        <v>0</v>
      </c>
      <c r="H1754" s="9" t="s">
        <v>10</v>
      </c>
    </row>
    <row r="1755" spans="1:8" x14ac:dyDescent="0.25">
      <c r="A1755" s="7">
        <v>44579</v>
      </c>
      <c r="B1755" s="8" t="s">
        <v>2085</v>
      </c>
      <c r="C1755" s="9" t="s">
        <v>1537</v>
      </c>
      <c r="D1755" s="10">
        <v>1176</v>
      </c>
      <c r="E1755" s="11">
        <v>44580</v>
      </c>
      <c r="F1755" s="10">
        <v>1176</v>
      </c>
      <c r="G1755" s="12">
        <f>Tabla1[[#This Row],[Importe]]-Tabla1[[#This Row],[Pagado]]</f>
        <v>0</v>
      </c>
      <c r="H1755" s="9" t="s">
        <v>10</v>
      </c>
    </row>
    <row r="1756" spans="1:8" x14ac:dyDescent="0.25">
      <c r="A1756" s="7">
        <v>44579</v>
      </c>
      <c r="B1756" s="8" t="s">
        <v>2086</v>
      </c>
      <c r="C1756" s="9" t="s">
        <v>518</v>
      </c>
      <c r="D1756" s="10">
        <v>888.1</v>
      </c>
      <c r="E1756" s="11">
        <v>44580</v>
      </c>
      <c r="F1756" s="10">
        <v>888.1</v>
      </c>
      <c r="G1756" s="12">
        <f>Tabla1[[#This Row],[Importe]]-Tabla1[[#This Row],[Pagado]]</f>
        <v>0</v>
      </c>
      <c r="H1756" s="9" t="s">
        <v>10</v>
      </c>
    </row>
    <row r="1757" spans="1:8" x14ac:dyDescent="0.25">
      <c r="A1757" s="7">
        <v>44579</v>
      </c>
      <c r="B1757" s="8" t="s">
        <v>2087</v>
      </c>
      <c r="C1757" s="9" t="s">
        <v>14</v>
      </c>
      <c r="D1757" s="10">
        <v>26466.3</v>
      </c>
      <c r="E1757" s="11">
        <v>44579</v>
      </c>
      <c r="F1757" s="10">
        <v>26466.3</v>
      </c>
      <c r="G1757" s="12">
        <f>Tabla1[[#This Row],[Importe]]-Tabla1[[#This Row],[Pagado]]</f>
        <v>0</v>
      </c>
      <c r="H1757" s="9" t="s">
        <v>10</v>
      </c>
    </row>
    <row r="1758" spans="1:8" x14ac:dyDescent="0.25">
      <c r="A1758" s="7">
        <v>44579</v>
      </c>
      <c r="B1758" s="8" t="s">
        <v>2088</v>
      </c>
      <c r="C1758" s="9" t="s">
        <v>151</v>
      </c>
      <c r="D1758" s="10">
        <v>8217</v>
      </c>
      <c r="E1758" s="11">
        <v>44580</v>
      </c>
      <c r="F1758" s="10">
        <v>8217</v>
      </c>
      <c r="G1758" s="12">
        <f>Tabla1[[#This Row],[Importe]]-Tabla1[[#This Row],[Pagado]]</f>
        <v>0</v>
      </c>
      <c r="H1758" s="9" t="s">
        <v>10</v>
      </c>
    </row>
    <row r="1759" spans="1:8" x14ac:dyDescent="0.25">
      <c r="A1759" s="7">
        <v>44579</v>
      </c>
      <c r="B1759" s="8" t="s">
        <v>2089</v>
      </c>
      <c r="C1759" s="9" t="s">
        <v>169</v>
      </c>
      <c r="D1759" s="10">
        <v>460.8</v>
      </c>
      <c r="E1759" s="11">
        <v>44579</v>
      </c>
      <c r="F1759" s="10">
        <v>460.8</v>
      </c>
      <c r="G1759" s="12">
        <f>Tabla1[[#This Row],[Importe]]-Tabla1[[#This Row],[Pagado]]</f>
        <v>0</v>
      </c>
      <c r="H1759" s="9" t="s">
        <v>10</v>
      </c>
    </row>
    <row r="1760" spans="1:8" x14ac:dyDescent="0.25">
      <c r="A1760" s="7">
        <v>44579</v>
      </c>
      <c r="B1760" s="8" t="s">
        <v>2090</v>
      </c>
      <c r="C1760" s="9" t="s">
        <v>107</v>
      </c>
      <c r="D1760" s="10">
        <v>12339</v>
      </c>
      <c r="E1760" s="11">
        <v>44579</v>
      </c>
      <c r="F1760" s="10">
        <v>12339</v>
      </c>
      <c r="G1760" s="12">
        <f>Tabla1[[#This Row],[Importe]]-Tabla1[[#This Row],[Pagado]]</f>
        <v>0</v>
      </c>
      <c r="H1760" s="9" t="s">
        <v>10</v>
      </c>
    </row>
    <row r="1761" spans="1:8" x14ac:dyDescent="0.25">
      <c r="A1761" s="7">
        <v>44579</v>
      </c>
      <c r="B1761" s="8" t="s">
        <v>2091</v>
      </c>
      <c r="C1761" s="9" t="s">
        <v>87</v>
      </c>
      <c r="D1761" s="10">
        <v>731.4</v>
      </c>
      <c r="E1761" s="11">
        <v>44579</v>
      </c>
      <c r="F1761" s="10">
        <v>731.4</v>
      </c>
      <c r="G1761" s="12">
        <f>Tabla1[[#This Row],[Importe]]-Tabla1[[#This Row],[Pagado]]</f>
        <v>0</v>
      </c>
      <c r="H1761" s="9" t="s">
        <v>10</v>
      </c>
    </row>
    <row r="1762" spans="1:8" x14ac:dyDescent="0.25">
      <c r="A1762" s="7">
        <v>44579</v>
      </c>
      <c r="B1762" s="8" t="s">
        <v>2092</v>
      </c>
      <c r="C1762" s="9" t="s">
        <v>140</v>
      </c>
      <c r="D1762" s="10">
        <v>1032.2</v>
      </c>
      <c r="E1762" s="11">
        <v>44579</v>
      </c>
      <c r="F1762" s="10">
        <v>1032.2</v>
      </c>
      <c r="G1762" s="12">
        <f>Tabla1[[#This Row],[Importe]]-Tabla1[[#This Row],[Pagado]]</f>
        <v>0</v>
      </c>
      <c r="H1762" s="9" t="s">
        <v>10</v>
      </c>
    </row>
    <row r="1763" spans="1:8" x14ac:dyDescent="0.25">
      <c r="A1763" s="7">
        <v>44579</v>
      </c>
      <c r="B1763" s="8" t="s">
        <v>2093</v>
      </c>
      <c r="C1763" s="9" t="s">
        <v>129</v>
      </c>
      <c r="D1763" s="10">
        <v>5576.8</v>
      </c>
      <c r="E1763" s="11">
        <v>44579</v>
      </c>
      <c r="F1763" s="10">
        <v>5576.8</v>
      </c>
      <c r="G1763" s="12">
        <f>Tabla1[[#This Row],[Importe]]-Tabla1[[#This Row],[Pagado]]</f>
        <v>0</v>
      </c>
      <c r="H1763" s="9" t="s">
        <v>10</v>
      </c>
    </row>
    <row r="1764" spans="1:8" x14ac:dyDescent="0.25">
      <c r="A1764" s="7">
        <v>44579</v>
      </c>
      <c r="B1764" s="8" t="s">
        <v>2094</v>
      </c>
      <c r="C1764" s="9" t="s">
        <v>157</v>
      </c>
      <c r="D1764" s="10">
        <v>2508.1999999999998</v>
      </c>
      <c r="E1764" s="11">
        <v>44580</v>
      </c>
      <c r="F1764" s="10">
        <v>2508.1999999999998</v>
      </c>
      <c r="G1764" s="12">
        <f>Tabla1[[#This Row],[Importe]]-Tabla1[[#This Row],[Pagado]]</f>
        <v>0</v>
      </c>
      <c r="H1764" s="9" t="s">
        <v>10</v>
      </c>
    </row>
    <row r="1765" spans="1:8" x14ac:dyDescent="0.25">
      <c r="A1765" s="7">
        <v>44579</v>
      </c>
      <c r="B1765" s="8" t="s">
        <v>2095</v>
      </c>
      <c r="C1765" s="9" t="s">
        <v>125</v>
      </c>
      <c r="D1765" s="10">
        <v>2514.27</v>
      </c>
      <c r="E1765" s="11">
        <v>44579</v>
      </c>
      <c r="F1765" s="10">
        <v>2514.27</v>
      </c>
      <c r="G1765" s="12">
        <f>Tabla1[[#This Row],[Importe]]-Tabla1[[#This Row],[Pagado]]</f>
        <v>0</v>
      </c>
      <c r="H1765" s="9" t="s">
        <v>10</v>
      </c>
    </row>
    <row r="1766" spans="1:8" x14ac:dyDescent="0.25">
      <c r="A1766" s="7">
        <v>44579</v>
      </c>
      <c r="B1766" s="8" t="s">
        <v>2096</v>
      </c>
      <c r="C1766" s="9" t="s">
        <v>291</v>
      </c>
      <c r="D1766" s="10">
        <v>3990</v>
      </c>
      <c r="E1766" s="11">
        <v>44579</v>
      </c>
      <c r="F1766" s="10">
        <v>3990</v>
      </c>
      <c r="G1766" s="12">
        <f>Tabla1[[#This Row],[Importe]]-Tabla1[[#This Row],[Pagado]]</f>
        <v>0</v>
      </c>
      <c r="H1766" s="9" t="s">
        <v>10</v>
      </c>
    </row>
    <row r="1767" spans="1:8" x14ac:dyDescent="0.25">
      <c r="A1767" s="7">
        <v>44579</v>
      </c>
      <c r="B1767" s="8" t="s">
        <v>2097</v>
      </c>
      <c r="C1767" s="9" t="s">
        <v>373</v>
      </c>
      <c r="D1767" s="10">
        <v>3219.2</v>
      </c>
      <c r="E1767" s="11">
        <v>44579</v>
      </c>
      <c r="F1767" s="10">
        <v>3219.2</v>
      </c>
      <c r="G1767" s="12">
        <f>Tabla1[[#This Row],[Importe]]-Tabla1[[#This Row],[Pagado]]</f>
        <v>0</v>
      </c>
      <c r="H1767" s="9" t="s">
        <v>10</v>
      </c>
    </row>
    <row r="1768" spans="1:8" x14ac:dyDescent="0.25">
      <c r="A1768" s="7">
        <v>44579</v>
      </c>
      <c r="B1768" s="8" t="s">
        <v>2098</v>
      </c>
      <c r="C1768" s="9" t="s">
        <v>146</v>
      </c>
      <c r="D1768" s="10">
        <v>1612.1</v>
      </c>
      <c r="E1768" s="11">
        <v>44579</v>
      </c>
      <c r="F1768" s="10">
        <v>1612.1</v>
      </c>
      <c r="G1768" s="12">
        <f>Tabla1[[#This Row],[Importe]]-Tabla1[[#This Row],[Pagado]]</f>
        <v>0</v>
      </c>
      <c r="H1768" s="9" t="s">
        <v>10</v>
      </c>
    </row>
    <row r="1769" spans="1:8" x14ac:dyDescent="0.25">
      <c r="A1769" s="7">
        <v>44579</v>
      </c>
      <c r="B1769" s="8" t="s">
        <v>2099</v>
      </c>
      <c r="C1769" s="9" t="s">
        <v>45</v>
      </c>
      <c r="D1769" s="10">
        <v>7937.7</v>
      </c>
      <c r="E1769" s="11">
        <v>44579</v>
      </c>
      <c r="F1769" s="10">
        <v>7937.7</v>
      </c>
      <c r="G1769" s="12">
        <f>Tabla1[[#This Row],[Importe]]-Tabla1[[#This Row],[Pagado]]</f>
        <v>0</v>
      </c>
      <c r="H1769" s="9" t="s">
        <v>10</v>
      </c>
    </row>
    <row r="1770" spans="1:8" x14ac:dyDescent="0.25">
      <c r="A1770" s="7">
        <v>44579</v>
      </c>
      <c r="B1770" s="8" t="s">
        <v>2100</v>
      </c>
      <c r="C1770" s="9" t="s">
        <v>275</v>
      </c>
      <c r="D1770" s="10">
        <v>15433.54</v>
      </c>
      <c r="E1770" s="11">
        <v>44583</v>
      </c>
      <c r="F1770" s="10">
        <v>15433.54</v>
      </c>
      <c r="G1770" s="12">
        <f>Tabla1[[#This Row],[Importe]]-Tabla1[[#This Row],[Pagado]]</f>
        <v>0</v>
      </c>
      <c r="H1770" s="9" t="s">
        <v>10</v>
      </c>
    </row>
    <row r="1771" spans="1:8" x14ac:dyDescent="0.25">
      <c r="A1771" s="7">
        <v>44579</v>
      </c>
      <c r="B1771" s="8" t="s">
        <v>2101</v>
      </c>
      <c r="C1771" s="9" t="s">
        <v>357</v>
      </c>
      <c r="D1771" s="10">
        <v>4336.3999999999996</v>
      </c>
      <c r="E1771" s="11">
        <v>44579</v>
      </c>
      <c r="F1771" s="10">
        <v>4336.3999999999996</v>
      </c>
      <c r="G1771" s="12">
        <f>Tabla1[[#This Row],[Importe]]-Tabla1[[#This Row],[Pagado]]</f>
        <v>0</v>
      </c>
      <c r="H1771" s="9" t="s">
        <v>10</v>
      </c>
    </row>
    <row r="1772" spans="1:8" x14ac:dyDescent="0.25">
      <c r="A1772" s="7">
        <v>44579</v>
      </c>
      <c r="B1772" s="8" t="s">
        <v>2102</v>
      </c>
      <c r="C1772" s="9" t="s">
        <v>339</v>
      </c>
      <c r="D1772" s="10">
        <v>3526.4</v>
      </c>
      <c r="E1772" s="11">
        <v>44579</v>
      </c>
      <c r="F1772" s="10">
        <v>3526.4</v>
      </c>
      <c r="G1772" s="12">
        <f>Tabla1[[#This Row],[Importe]]-Tabla1[[#This Row],[Pagado]]</f>
        <v>0</v>
      </c>
      <c r="H1772" s="9" t="s">
        <v>10</v>
      </c>
    </row>
    <row r="1773" spans="1:8" x14ac:dyDescent="0.25">
      <c r="A1773" s="7">
        <v>44579</v>
      </c>
      <c r="B1773" s="8" t="s">
        <v>2103</v>
      </c>
      <c r="C1773" s="9" t="s">
        <v>127</v>
      </c>
      <c r="D1773" s="10">
        <v>3897.6</v>
      </c>
      <c r="E1773" s="11">
        <v>44579</v>
      </c>
      <c r="F1773" s="10">
        <v>3897.6</v>
      </c>
      <c r="G1773" s="12">
        <f>Tabla1[[#This Row],[Importe]]-Tabla1[[#This Row],[Pagado]]</f>
        <v>0</v>
      </c>
      <c r="H1773" s="9" t="s">
        <v>10</v>
      </c>
    </row>
    <row r="1774" spans="1:8" x14ac:dyDescent="0.25">
      <c r="A1774" s="7">
        <v>44579</v>
      </c>
      <c r="B1774" s="8" t="s">
        <v>2104</v>
      </c>
      <c r="C1774" s="9" t="s">
        <v>2105</v>
      </c>
      <c r="D1774" s="10">
        <v>0</v>
      </c>
      <c r="E1774" s="13" t="s">
        <v>189</v>
      </c>
      <c r="F1774" s="10">
        <v>0</v>
      </c>
      <c r="G1774" s="12">
        <f>Tabla1[[#This Row],[Importe]]-Tabla1[[#This Row],[Pagado]]</f>
        <v>0</v>
      </c>
      <c r="H1774" s="9" t="s">
        <v>189</v>
      </c>
    </row>
    <row r="1775" spans="1:8" x14ac:dyDescent="0.25">
      <c r="A1775" s="7">
        <v>44579</v>
      </c>
      <c r="B1775" s="8" t="s">
        <v>2106</v>
      </c>
      <c r="C1775" s="9" t="s">
        <v>49</v>
      </c>
      <c r="D1775" s="10">
        <v>2713.2</v>
      </c>
      <c r="E1775" s="11">
        <v>44579</v>
      </c>
      <c r="F1775" s="10">
        <v>2713.2</v>
      </c>
      <c r="G1775" s="12">
        <f>Tabla1[[#This Row],[Importe]]-Tabla1[[#This Row],[Pagado]]</f>
        <v>0</v>
      </c>
      <c r="H1775" s="9" t="s">
        <v>10</v>
      </c>
    </row>
    <row r="1776" spans="1:8" x14ac:dyDescent="0.25">
      <c r="A1776" s="7">
        <v>44579</v>
      </c>
      <c r="B1776" s="8" t="s">
        <v>2107</v>
      </c>
      <c r="C1776" s="9" t="s">
        <v>107</v>
      </c>
      <c r="D1776" s="10">
        <v>962.8</v>
      </c>
      <c r="E1776" s="11">
        <v>44579</v>
      </c>
      <c r="F1776" s="10">
        <v>962.8</v>
      </c>
      <c r="G1776" s="12">
        <f>Tabla1[[#This Row],[Importe]]-Tabla1[[#This Row],[Pagado]]</f>
        <v>0</v>
      </c>
      <c r="H1776" s="9" t="s">
        <v>10</v>
      </c>
    </row>
    <row r="1777" spans="1:8" x14ac:dyDescent="0.25">
      <c r="A1777" s="7">
        <v>44579</v>
      </c>
      <c r="B1777" s="8" t="s">
        <v>2108</v>
      </c>
      <c r="C1777" s="9" t="s">
        <v>24</v>
      </c>
      <c r="D1777" s="10">
        <v>4438.8</v>
      </c>
      <c r="E1777" s="11">
        <v>44579</v>
      </c>
      <c r="F1777" s="10">
        <v>4438.8</v>
      </c>
      <c r="G1777" s="12">
        <f>Tabla1[[#This Row],[Importe]]-Tabla1[[#This Row],[Pagado]]</f>
        <v>0</v>
      </c>
      <c r="H1777" s="9" t="s">
        <v>10</v>
      </c>
    </row>
    <row r="1778" spans="1:8" x14ac:dyDescent="0.25">
      <c r="A1778" s="7">
        <v>44579</v>
      </c>
      <c r="B1778" s="8" t="s">
        <v>2109</v>
      </c>
      <c r="C1778" s="9" t="s">
        <v>1907</v>
      </c>
      <c r="D1778" s="10">
        <v>1607.2</v>
      </c>
      <c r="E1778" s="11">
        <v>44579</v>
      </c>
      <c r="F1778" s="10">
        <v>1607.2</v>
      </c>
      <c r="G1778" s="12">
        <f>Tabla1[[#This Row],[Importe]]-Tabla1[[#This Row],[Pagado]]</f>
        <v>0</v>
      </c>
      <c r="H1778" s="9" t="s">
        <v>10</v>
      </c>
    </row>
    <row r="1779" spans="1:8" x14ac:dyDescent="0.25">
      <c r="A1779" s="7">
        <v>44579</v>
      </c>
      <c r="B1779" s="8" t="s">
        <v>2110</v>
      </c>
      <c r="C1779" s="9" t="s">
        <v>202</v>
      </c>
      <c r="D1779" s="10">
        <v>3204.5</v>
      </c>
      <c r="E1779" s="11">
        <v>44579</v>
      </c>
      <c r="F1779" s="10">
        <v>3204.5</v>
      </c>
      <c r="G1779" s="12">
        <f>Tabla1[[#This Row],[Importe]]-Tabla1[[#This Row],[Pagado]]</f>
        <v>0</v>
      </c>
      <c r="H1779" s="9" t="s">
        <v>10</v>
      </c>
    </row>
    <row r="1780" spans="1:8" x14ac:dyDescent="0.25">
      <c r="A1780" s="7">
        <v>44579</v>
      </c>
      <c r="B1780" s="8" t="s">
        <v>2111</v>
      </c>
      <c r="C1780" s="9" t="s">
        <v>56</v>
      </c>
      <c r="D1780" s="10">
        <v>7244.8</v>
      </c>
      <c r="E1780" s="11">
        <v>44579</v>
      </c>
      <c r="F1780" s="10">
        <v>7244.8</v>
      </c>
      <c r="G1780" s="12">
        <f>Tabla1[[#This Row],[Importe]]-Tabla1[[#This Row],[Pagado]]</f>
        <v>0</v>
      </c>
      <c r="H1780" s="9" t="s">
        <v>10</v>
      </c>
    </row>
    <row r="1781" spans="1:8" x14ac:dyDescent="0.25">
      <c r="A1781" s="7">
        <v>44579</v>
      </c>
      <c r="B1781" s="8" t="s">
        <v>2112</v>
      </c>
      <c r="C1781" s="9" t="s">
        <v>562</v>
      </c>
      <c r="D1781" s="10">
        <v>3152.6</v>
      </c>
      <c r="E1781" s="11">
        <v>44579</v>
      </c>
      <c r="F1781" s="10">
        <v>3152.6</v>
      </c>
      <c r="G1781" s="12">
        <f>Tabla1[[#This Row],[Importe]]-Tabla1[[#This Row],[Pagado]]</f>
        <v>0</v>
      </c>
      <c r="H1781" s="9" t="s">
        <v>10</v>
      </c>
    </row>
    <row r="1782" spans="1:8" x14ac:dyDescent="0.25">
      <c r="A1782" s="7">
        <v>44579</v>
      </c>
      <c r="B1782" s="8" t="s">
        <v>2113</v>
      </c>
      <c r="C1782" s="9" t="s">
        <v>2114</v>
      </c>
      <c r="D1782" s="10">
        <v>759.6</v>
      </c>
      <c r="E1782" s="11">
        <v>44579</v>
      </c>
      <c r="F1782" s="10">
        <v>759.6</v>
      </c>
      <c r="G1782" s="12">
        <f>Tabla1[[#This Row],[Importe]]-Tabla1[[#This Row],[Pagado]]</f>
        <v>0</v>
      </c>
      <c r="H1782" s="9" t="s">
        <v>10</v>
      </c>
    </row>
    <row r="1783" spans="1:8" x14ac:dyDescent="0.25">
      <c r="A1783" s="7">
        <v>44579</v>
      </c>
      <c r="B1783" s="8" t="s">
        <v>2115</v>
      </c>
      <c r="C1783" s="9" t="s">
        <v>230</v>
      </c>
      <c r="D1783" s="10">
        <v>1921.7</v>
      </c>
      <c r="E1783" s="11">
        <v>44579</v>
      </c>
      <c r="F1783" s="10">
        <v>1921.7</v>
      </c>
      <c r="G1783" s="12">
        <f>Tabla1[[#This Row],[Importe]]-Tabla1[[#This Row],[Pagado]]</f>
        <v>0</v>
      </c>
      <c r="H1783" s="9" t="s">
        <v>10</v>
      </c>
    </row>
    <row r="1784" spans="1:8" x14ac:dyDescent="0.25">
      <c r="A1784" s="7">
        <v>44579</v>
      </c>
      <c r="B1784" s="8" t="s">
        <v>2116</v>
      </c>
      <c r="C1784" s="9" t="s">
        <v>83</v>
      </c>
      <c r="D1784" s="10">
        <v>6974.8</v>
      </c>
      <c r="E1784" s="11">
        <v>44579</v>
      </c>
      <c r="F1784" s="10">
        <v>6974.8</v>
      </c>
      <c r="G1784" s="12">
        <f>Tabla1[[#This Row],[Importe]]-Tabla1[[#This Row],[Pagado]]</f>
        <v>0</v>
      </c>
      <c r="H1784" s="9" t="s">
        <v>10</v>
      </c>
    </row>
    <row r="1785" spans="1:8" x14ac:dyDescent="0.25">
      <c r="A1785" s="7">
        <v>44579</v>
      </c>
      <c r="B1785" s="8" t="s">
        <v>2117</v>
      </c>
      <c r="C1785" s="9" t="s">
        <v>179</v>
      </c>
      <c r="D1785" s="10">
        <v>478.4</v>
      </c>
      <c r="E1785" s="11">
        <v>44579</v>
      </c>
      <c r="F1785" s="10">
        <v>478.4</v>
      </c>
      <c r="G1785" s="12">
        <f>Tabla1[[#This Row],[Importe]]-Tabla1[[#This Row],[Pagado]]</f>
        <v>0</v>
      </c>
      <c r="H1785" s="9" t="s">
        <v>10</v>
      </c>
    </row>
    <row r="1786" spans="1:8" x14ac:dyDescent="0.25">
      <c r="A1786" s="7">
        <v>44579</v>
      </c>
      <c r="B1786" s="8" t="s">
        <v>2118</v>
      </c>
      <c r="C1786" s="9" t="s">
        <v>135</v>
      </c>
      <c r="D1786" s="10">
        <v>1799.2</v>
      </c>
      <c r="E1786" s="11">
        <v>44579</v>
      </c>
      <c r="F1786" s="10">
        <v>1799.2</v>
      </c>
      <c r="G1786" s="12">
        <f>Tabla1[[#This Row],[Importe]]-Tabla1[[#This Row],[Pagado]]</f>
        <v>0</v>
      </c>
      <c r="H1786" s="9" t="s">
        <v>10</v>
      </c>
    </row>
    <row r="1787" spans="1:8" x14ac:dyDescent="0.25">
      <c r="A1787" s="7">
        <v>44579</v>
      </c>
      <c r="B1787" s="8" t="s">
        <v>2119</v>
      </c>
      <c r="C1787" s="9" t="s">
        <v>402</v>
      </c>
      <c r="D1787" s="10">
        <v>8191.7</v>
      </c>
      <c r="E1787" s="11">
        <v>44587</v>
      </c>
      <c r="F1787" s="10">
        <v>8191.7</v>
      </c>
      <c r="G1787" s="12">
        <f>Tabla1[[#This Row],[Importe]]-Tabla1[[#This Row],[Pagado]]</f>
        <v>0</v>
      </c>
      <c r="H1787" s="9" t="s">
        <v>10</v>
      </c>
    </row>
    <row r="1788" spans="1:8" x14ac:dyDescent="0.25">
      <c r="A1788" s="7">
        <v>44579</v>
      </c>
      <c r="B1788" s="8" t="s">
        <v>2120</v>
      </c>
      <c r="C1788" s="9" t="s">
        <v>400</v>
      </c>
      <c r="D1788" s="10">
        <v>4963.3999999999996</v>
      </c>
      <c r="E1788" s="11">
        <v>44587</v>
      </c>
      <c r="F1788" s="10">
        <v>4963.3999999999996</v>
      </c>
      <c r="G1788" s="12">
        <f>Tabla1[[#This Row],[Importe]]-Tabla1[[#This Row],[Pagado]]</f>
        <v>0</v>
      </c>
      <c r="H1788" s="9" t="s">
        <v>10</v>
      </c>
    </row>
    <row r="1789" spans="1:8" x14ac:dyDescent="0.25">
      <c r="A1789" s="7">
        <v>44579</v>
      </c>
      <c r="B1789" s="8" t="s">
        <v>2121</v>
      </c>
      <c r="C1789" s="9" t="s">
        <v>191</v>
      </c>
      <c r="D1789" s="10">
        <v>1603.8</v>
      </c>
      <c r="E1789" s="11">
        <v>44579</v>
      </c>
      <c r="F1789" s="10">
        <v>1603.8</v>
      </c>
      <c r="G1789" s="12">
        <f>Tabla1[[#This Row],[Importe]]-Tabla1[[#This Row],[Pagado]]</f>
        <v>0</v>
      </c>
      <c r="H1789" s="9" t="s">
        <v>10</v>
      </c>
    </row>
    <row r="1790" spans="1:8" x14ac:dyDescent="0.25">
      <c r="A1790" s="7">
        <v>44579</v>
      </c>
      <c r="B1790" s="8" t="s">
        <v>2122</v>
      </c>
      <c r="C1790" s="9" t="s">
        <v>47</v>
      </c>
      <c r="D1790" s="10">
        <v>45314.7</v>
      </c>
      <c r="E1790" s="11">
        <v>44579</v>
      </c>
      <c r="F1790" s="10">
        <v>45314.7</v>
      </c>
      <c r="G1790" s="12">
        <f>Tabla1[[#This Row],[Importe]]-Tabla1[[#This Row],[Pagado]]</f>
        <v>0</v>
      </c>
      <c r="H1790" s="9" t="s">
        <v>10</v>
      </c>
    </row>
    <row r="1791" spans="1:8" x14ac:dyDescent="0.25">
      <c r="A1791" s="7">
        <v>44579</v>
      </c>
      <c r="B1791" s="8" t="s">
        <v>2123</v>
      </c>
      <c r="C1791" s="9" t="s">
        <v>31</v>
      </c>
      <c r="D1791" s="10">
        <v>1066.9000000000001</v>
      </c>
      <c r="E1791" s="11">
        <v>44579</v>
      </c>
      <c r="F1791" s="10">
        <v>1066.9000000000001</v>
      </c>
      <c r="G1791" s="12">
        <f>Tabla1[[#This Row],[Importe]]-Tabla1[[#This Row],[Pagado]]</f>
        <v>0</v>
      </c>
      <c r="H1791" s="9" t="s">
        <v>10</v>
      </c>
    </row>
    <row r="1792" spans="1:8" x14ac:dyDescent="0.25">
      <c r="A1792" s="7">
        <v>44579</v>
      </c>
      <c r="B1792" s="8" t="s">
        <v>2124</v>
      </c>
      <c r="C1792" s="9" t="s">
        <v>131</v>
      </c>
      <c r="D1792" s="10">
        <v>7263.4</v>
      </c>
      <c r="E1792" s="11">
        <v>44579</v>
      </c>
      <c r="F1792" s="10">
        <v>7263.4</v>
      </c>
      <c r="G1792" s="12">
        <f>Tabla1[[#This Row],[Importe]]-Tabla1[[#This Row],[Pagado]]</f>
        <v>0</v>
      </c>
      <c r="H1792" s="9" t="s">
        <v>10</v>
      </c>
    </row>
    <row r="1793" spans="1:8" x14ac:dyDescent="0.25">
      <c r="A1793" s="7">
        <v>44579</v>
      </c>
      <c r="B1793" s="8" t="s">
        <v>2125</v>
      </c>
      <c r="C1793" s="9" t="s">
        <v>263</v>
      </c>
      <c r="D1793" s="10">
        <v>115264</v>
      </c>
      <c r="E1793" s="11">
        <v>44581</v>
      </c>
      <c r="F1793" s="10">
        <v>115264</v>
      </c>
      <c r="G1793" s="12">
        <f>Tabla1[[#This Row],[Importe]]-Tabla1[[#This Row],[Pagado]]</f>
        <v>0</v>
      </c>
      <c r="H1793" s="9" t="s">
        <v>10</v>
      </c>
    </row>
    <row r="1794" spans="1:8" x14ac:dyDescent="0.25">
      <c r="A1794" s="7">
        <v>44579</v>
      </c>
      <c r="B1794" s="8" t="s">
        <v>2126</v>
      </c>
      <c r="C1794" s="9" t="s">
        <v>419</v>
      </c>
      <c r="D1794" s="10">
        <v>7330</v>
      </c>
      <c r="E1794" s="11">
        <v>44579</v>
      </c>
      <c r="F1794" s="10">
        <v>7330</v>
      </c>
      <c r="G1794" s="12">
        <f>Tabla1[[#This Row],[Importe]]-Tabla1[[#This Row],[Pagado]]</f>
        <v>0</v>
      </c>
      <c r="H1794" s="9" t="s">
        <v>10</v>
      </c>
    </row>
    <row r="1795" spans="1:8" x14ac:dyDescent="0.25">
      <c r="A1795" s="7">
        <v>44579</v>
      </c>
      <c r="B1795" s="8" t="s">
        <v>2127</v>
      </c>
      <c r="C1795" s="9" t="s">
        <v>698</v>
      </c>
      <c r="D1795" s="10">
        <v>4958.5</v>
      </c>
      <c r="E1795" s="11">
        <v>44579</v>
      </c>
      <c r="F1795" s="10">
        <v>4958.5</v>
      </c>
      <c r="G1795" s="12">
        <f>Tabla1[[#This Row],[Importe]]-Tabla1[[#This Row],[Pagado]]</f>
        <v>0</v>
      </c>
      <c r="H1795" s="9" t="s">
        <v>10</v>
      </c>
    </row>
    <row r="1796" spans="1:8" x14ac:dyDescent="0.25">
      <c r="A1796" s="7">
        <v>44579</v>
      </c>
      <c r="B1796" s="8" t="s">
        <v>2128</v>
      </c>
      <c r="C1796" s="9" t="s">
        <v>233</v>
      </c>
      <c r="D1796" s="10">
        <v>4917.3999999999996</v>
      </c>
      <c r="E1796" s="11">
        <v>44579</v>
      </c>
      <c r="F1796" s="10">
        <v>4917.3999999999996</v>
      </c>
      <c r="G1796" s="12">
        <f>Tabla1[[#This Row],[Importe]]-Tabla1[[#This Row],[Pagado]]</f>
        <v>0</v>
      </c>
      <c r="H1796" s="9" t="s">
        <v>10</v>
      </c>
    </row>
    <row r="1797" spans="1:8" x14ac:dyDescent="0.25">
      <c r="A1797" s="7">
        <v>44579</v>
      </c>
      <c r="B1797" s="8" t="s">
        <v>2129</v>
      </c>
      <c r="C1797" s="9" t="s">
        <v>466</v>
      </c>
      <c r="D1797" s="10">
        <v>13622.4</v>
      </c>
      <c r="E1797" s="11">
        <v>44579</v>
      </c>
      <c r="F1797" s="10">
        <v>13622.4</v>
      </c>
      <c r="G1797" s="12">
        <f>Tabla1[[#This Row],[Importe]]-Tabla1[[#This Row],[Pagado]]</f>
        <v>0</v>
      </c>
      <c r="H1797" s="9" t="s">
        <v>10</v>
      </c>
    </row>
    <row r="1798" spans="1:8" x14ac:dyDescent="0.25">
      <c r="A1798" s="7">
        <v>44579</v>
      </c>
      <c r="B1798" s="8" t="s">
        <v>2130</v>
      </c>
      <c r="C1798" s="9" t="s">
        <v>681</v>
      </c>
      <c r="D1798" s="10">
        <v>3.04</v>
      </c>
      <c r="E1798" s="11">
        <v>44583</v>
      </c>
      <c r="F1798" s="10">
        <v>3.04</v>
      </c>
      <c r="G1798" s="12">
        <f>Tabla1[[#This Row],[Importe]]-Tabla1[[#This Row],[Pagado]]</f>
        <v>0</v>
      </c>
      <c r="H1798" s="9" t="s">
        <v>10</v>
      </c>
    </row>
    <row r="1799" spans="1:8" x14ac:dyDescent="0.25">
      <c r="A1799" s="7">
        <v>44579</v>
      </c>
      <c r="B1799" s="8" t="s">
        <v>2131</v>
      </c>
      <c r="C1799" s="9" t="s">
        <v>670</v>
      </c>
      <c r="D1799" s="10">
        <v>1982.5</v>
      </c>
      <c r="E1799" s="11">
        <v>44579</v>
      </c>
      <c r="F1799" s="10">
        <v>1982.5</v>
      </c>
      <c r="G1799" s="12">
        <f>Tabla1[[#This Row],[Importe]]-Tabla1[[#This Row],[Pagado]]</f>
        <v>0</v>
      </c>
      <c r="H1799" s="9" t="s">
        <v>10</v>
      </c>
    </row>
    <row r="1800" spans="1:8" x14ac:dyDescent="0.25">
      <c r="A1800" s="7">
        <v>44579</v>
      </c>
      <c r="B1800" s="8" t="s">
        <v>2132</v>
      </c>
      <c r="C1800" s="9" t="s">
        <v>31</v>
      </c>
      <c r="D1800" s="10">
        <v>690.2</v>
      </c>
      <c r="E1800" s="11">
        <v>44579</v>
      </c>
      <c r="F1800" s="10">
        <v>690.2</v>
      </c>
      <c r="G1800" s="12">
        <f>Tabla1[[#This Row],[Importe]]-Tabla1[[#This Row],[Pagado]]</f>
        <v>0</v>
      </c>
      <c r="H1800" s="9" t="s">
        <v>10</v>
      </c>
    </row>
    <row r="1801" spans="1:8" x14ac:dyDescent="0.25">
      <c r="A1801" s="7">
        <v>44579</v>
      </c>
      <c r="B1801" s="8" t="s">
        <v>2133</v>
      </c>
      <c r="C1801" s="9" t="s">
        <v>67</v>
      </c>
      <c r="D1801" s="10">
        <v>1343.7</v>
      </c>
      <c r="E1801" s="11">
        <v>44579</v>
      </c>
      <c r="F1801" s="10">
        <v>1343.7</v>
      </c>
      <c r="G1801" s="12">
        <f>Tabla1[[#This Row],[Importe]]-Tabla1[[#This Row],[Pagado]]</f>
        <v>0</v>
      </c>
      <c r="H1801" s="9" t="s">
        <v>10</v>
      </c>
    </row>
    <row r="1802" spans="1:8" x14ac:dyDescent="0.25">
      <c r="A1802" s="7">
        <v>44579</v>
      </c>
      <c r="B1802" s="8" t="s">
        <v>2134</v>
      </c>
      <c r="C1802" s="9" t="s">
        <v>273</v>
      </c>
      <c r="D1802" s="10">
        <v>1578.76</v>
      </c>
      <c r="E1802" s="11">
        <v>44579</v>
      </c>
      <c r="F1802" s="10">
        <v>1578.76</v>
      </c>
      <c r="G1802" s="12">
        <f>Tabla1[[#This Row],[Importe]]-Tabla1[[#This Row],[Pagado]]</f>
        <v>0</v>
      </c>
      <c r="H1802" s="9" t="s">
        <v>10</v>
      </c>
    </row>
    <row r="1803" spans="1:8" x14ac:dyDescent="0.25">
      <c r="A1803" s="7">
        <v>44579</v>
      </c>
      <c r="B1803" s="8" t="s">
        <v>2135</v>
      </c>
      <c r="C1803" s="9" t="s">
        <v>22</v>
      </c>
      <c r="D1803" s="10">
        <v>4498.2</v>
      </c>
      <c r="E1803" s="11">
        <v>44580</v>
      </c>
      <c r="F1803" s="10">
        <v>4498.2</v>
      </c>
      <c r="G1803" s="12">
        <f>Tabla1[[#This Row],[Importe]]-Tabla1[[#This Row],[Pagado]]</f>
        <v>0</v>
      </c>
      <c r="H1803" s="9" t="s">
        <v>10</v>
      </c>
    </row>
    <row r="1804" spans="1:8" x14ac:dyDescent="0.25">
      <c r="A1804" s="7">
        <v>44579</v>
      </c>
      <c r="B1804" s="8" t="s">
        <v>2136</v>
      </c>
      <c r="C1804" s="9" t="s">
        <v>196</v>
      </c>
      <c r="D1804" s="10">
        <v>1462</v>
      </c>
      <c r="E1804" s="11">
        <v>44579</v>
      </c>
      <c r="F1804" s="10">
        <v>1462</v>
      </c>
      <c r="G1804" s="12">
        <f>Tabla1[[#This Row],[Importe]]-Tabla1[[#This Row],[Pagado]]</f>
        <v>0</v>
      </c>
      <c r="H1804" s="9" t="s">
        <v>10</v>
      </c>
    </row>
    <row r="1805" spans="1:8" x14ac:dyDescent="0.25">
      <c r="A1805" s="7">
        <v>44579</v>
      </c>
      <c r="B1805" s="8" t="s">
        <v>2137</v>
      </c>
      <c r="C1805" s="9" t="s">
        <v>71</v>
      </c>
      <c r="D1805" s="10">
        <v>1288.5999999999999</v>
      </c>
      <c r="E1805" s="11">
        <v>44579</v>
      </c>
      <c r="F1805" s="10">
        <v>1288.5999999999999</v>
      </c>
      <c r="G1805" s="12">
        <f>Tabla1[[#This Row],[Importe]]-Tabla1[[#This Row],[Pagado]]</f>
        <v>0</v>
      </c>
      <c r="H1805" s="9" t="s">
        <v>10</v>
      </c>
    </row>
    <row r="1806" spans="1:8" x14ac:dyDescent="0.25">
      <c r="A1806" s="7">
        <v>44579</v>
      </c>
      <c r="B1806" s="8" t="s">
        <v>2138</v>
      </c>
      <c r="C1806" s="9" t="s">
        <v>2139</v>
      </c>
      <c r="D1806" s="10">
        <v>4365.8999999999996</v>
      </c>
      <c r="E1806" s="11">
        <v>44579</v>
      </c>
      <c r="F1806" s="10">
        <v>4365.8999999999996</v>
      </c>
      <c r="G1806" s="12">
        <f>Tabla1[[#This Row],[Importe]]-Tabla1[[#This Row],[Pagado]]</f>
        <v>0</v>
      </c>
      <c r="H1806" s="9" t="s">
        <v>10</v>
      </c>
    </row>
    <row r="1807" spans="1:8" x14ac:dyDescent="0.25">
      <c r="A1807" s="7">
        <v>44579</v>
      </c>
      <c r="B1807" s="8" t="s">
        <v>2140</v>
      </c>
      <c r="C1807" s="9" t="s">
        <v>196</v>
      </c>
      <c r="D1807" s="10">
        <v>6217.6</v>
      </c>
      <c r="E1807" s="11">
        <v>44582</v>
      </c>
      <c r="F1807" s="10">
        <v>6217.6</v>
      </c>
      <c r="G1807" s="12">
        <f>Tabla1[[#This Row],[Importe]]-Tabla1[[#This Row],[Pagado]]</f>
        <v>0</v>
      </c>
      <c r="H1807" s="9" t="s">
        <v>10</v>
      </c>
    </row>
    <row r="1808" spans="1:8" x14ac:dyDescent="0.25">
      <c r="A1808" s="7">
        <v>44579</v>
      </c>
      <c r="B1808" s="8" t="s">
        <v>2141</v>
      </c>
      <c r="C1808" s="9" t="s">
        <v>435</v>
      </c>
      <c r="D1808" s="10">
        <v>1371.6</v>
      </c>
      <c r="E1808" s="11">
        <v>44579</v>
      </c>
      <c r="F1808" s="10">
        <v>1371.6</v>
      </c>
      <c r="G1808" s="12">
        <f>Tabla1[[#This Row],[Importe]]-Tabla1[[#This Row],[Pagado]]</f>
        <v>0</v>
      </c>
      <c r="H1808" s="9" t="s">
        <v>10</v>
      </c>
    </row>
    <row r="1809" spans="1:8" x14ac:dyDescent="0.25">
      <c r="A1809" s="7">
        <v>44579</v>
      </c>
      <c r="B1809" s="8" t="s">
        <v>2142</v>
      </c>
      <c r="C1809" s="9" t="s">
        <v>433</v>
      </c>
      <c r="D1809" s="10">
        <v>24780</v>
      </c>
      <c r="E1809" s="11">
        <v>44579</v>
      </c>
      <c r="F1809" s="10">
        <v>24780</v>
      </c>
      <c r="G1809" s="12">
        <f>Tabla1[[#This Row],[Importe]]-Tabla1[[#This Row],[Pagado]]</f>
        <v>0</v>
      </c>
      <c r="H1809" s="9" t="s">
        <v>10</v>
      </c>
    </row>
    <row r="1810" spans="1:8" x14ac:dyDescent="0.25">
      <c r="A1810" s="7">
        <v>44579</v>
      </c>
      <c r="B1810" s="8" t="s">
        <v>2143</v>
      </c>
      <c r="C1810" s="9" t="s">
        <v>261</v>
      </c>
      <c r="D1810" s="10">
        <v>29040</v>
      </c>
      <c r="E1810" s="11">
        <v>44580</v>
      </c>
      <c r="F1810" s="10">
        <v>29040</v>
      </c>
      <c r="G1810" s="12">
        <f>Tabla1[[#This Row],[Importe]]-Tabla1[[#This Row],[Pagado]]</f>
        <v>0</v>
      </c>
      <c r="H1810" s="9" t="s">
        <v>10</v>
      </c>
    </row>
    <row r="1811" spans="1:8" x14ac:dyDescent="0.25">
      <c r="A1811" s="7">
        <v>44579</v>
      </c>
      <c r="B1811" s="8" t="s">
        <v>2144</v>
      </c>
      <c r="C1811" s="9" t="s">
        <v>200</v>
      </c>
      <c r="D1811" s="10">
        <v>803.7</v>
      </c>
      <c r="E1811" s="11">
        <v>44580</v>
      </c>
      <c r="F1811" s="10">
        <v>803.7</v>
      </c>
      <c r="G1811" s="12">
        <f>Tabla1[[#This Row],[Importe]]-Tabla1[[#This Row],[Pagado]]</f>
        <v>0</v>
      </c>
      <c r="H1811" s="9" t="s">
        <v>10</v>
      </c>
    </row>
    <row r="1812" spans="1:8" x14ac:dyDescent="0.25">
      <c r="A1812" s="7">
        <v>44579</v>
      </c>
      <c r="B1812" s="8" t="s">
        <v>2145</v>
      </c>
      <c r="C1812" s="9" t="s">
        <v>280</v>
      </c>
      <c r="D1812" s="10">
        <v>474.7</v>
      </c>
      <c r="E1812" s="11">
        <v>44580</v>
      </c>
      <c r="F1812" s="10">
        <v>474.7</v>
      </c>
      <c r="G1812" s="12">
        <f>Tabla1[[#This Row],[Importe]]-Tabla1[[#This Row],[Pagado]]</f>
        <v>0</v>
      </c>
      <c r="H1812" s="9" t="s">
        <v>10</v>
      </c>
    </row>
    <row r="1813" spans="1:8" x14ac:dyDescent="0.25">
      <c r="A1813" s="7">
        <v>44579</v>
      </c>
      <c r="B1813" s="8" t="s">
        <v>2146</v>
      </c>
      <c r="C1813" s="9" t="s">
        <v>284</v>
      </c>
      <c r="D1813" s="10">
        <v>4685.8999999999996</v>
      </c>
      <c r="E1813" s="11">
        <v>44580</v>
      </c>
      <c r="F1813" s="10">
        <v>4685.8999999999996</v>
      </c>
      <c r="G1813" s="12">
        <f>Tabla1[[#This Row],[Importe]]-Tabla1[[#This Row],[Pagado]]</f>
        <v>0</v>
      </c>
      <c r="H1813" s="9" t="s">
        <v>10</v>
      </c>
    </row>
    <row r="1814" spans="1:8" x14ac:dyDescent="0.25">
      <c r="A1814" s="7">
        <v>44579</v>
      </c>
      <c r="B1814" s="8" t="s">
        <v>2147</v>
      </c>
      <c r="C1814" s="9" t="s">
        <v>368</v>
      </c>
      <c r="D1814" s="10">
        <v>1606.4</v>
      </c>
      <c r="E1814" s="11">
        <v>44580</v>
      </c>
      <c r="F1814" s="10">
        <v>1606.4</v>
      </c>
      <c r="G1814" s="12">
        <f>Tabla1[[#This Row],[Importe]]-Tabla1[[#This Row],[Pagado]]</f>
        <v>0</v>
      </c>
      <c r="H1814" s="9" t="s">
        <v>10</v>
      </c>
    </row>
    <row r="1815" spans="1:8" x14ac:dyDescent="0.25">
      <c r="A1815" s="7">
        <v>44579</v>
      </c>
      <c r="B1815" s="8" t="s">
        <v>2148</v>
      </c>
      <c r="C1815" s="9" t="s">
        <v>269</v>
      </c>
      <c r="D1815" s="10">
        <v>1781.6</v>
      </c>
      <c r="E1815" s="11">
        <v>44579</v>
      </c>
      <c r="F1815" s="10">
        <v>1781.6</v>
      </c>
      <c r="G1815" s="12">
        <f>Tabla1[[#This Row],[Importe]]-Tabla1[[#This Row],[Pagado]]</f>
        <v>0</v>
      </c>
      <c r="H1815" s="9" t="s">
        <v>10</v>
      </c>
    </row>
    <row r="1816" spans="1:8" x14ac:dyDescent="0.25">
      <c r="A1816" s="7">
        <v>44579</v>
      </c>
      <c r="B1816" s="8" t="s">
        <v>2149</v>
      </c>
      <c r="C1816" s="9" t="s">
        <v>1008</v>
      </c>
      <c r="D1816" s="10">
        <v>3206.4</v>
      </c>
      <c r="E1816" s="11">
        <v>44579</v>
      </c>
      <c r="F1816" s="10">
        <v>3206.4</v>
      </c>
      <c r="G1816" s="12">
        <f>Tabla1[[#This Row],[Importe]]-Tabla1[[#This Row],[Pagado]]</f>
        <v>0</v>
      </c>
      <c r="H1816" s="9" t="s">
        <v>10</v>
      </c>
    </row>
    <row r="1817" spans="1:8" x14ac:dyDescent="0.25">
      <c r="A1817" s="7">
        <v>44579</v>
      </c>
      <c r="B1817" s="8" t="s">
        <v>2150</v>
      </c>
      <c r="C1817" s="9" t="s">
        <v>2151</v>
      </c>
      <c r="D1817" s="10">
        <v>607.5</v>
      </c>
      <c r="E1817" s="11">
        <v>44579</v>
      </c>
      <c r="F1817" s="10">
        <v>607.5</v>
      </c>
      <c r="G1817" s="12">
        <f>Tabla1[[#This Row],[Importe]]-Tabla1[[#This Row],[Pagado]]</f>
        <v>0</v>
      </c>
      <c r="H1817" s="9" t="s">
        <v>10</v>
      </c>
    </row>
    <row r="1818" spans="1:8" x14ac:dyDescent="0.25">
      <c r="A1818" s="7">
        <v>44579</v>
      </c>
      <c r="B1818" s="8" t="s">
        <v>2152</v>
      </c>
      <c r="C1818" s="9" t="s">
        <v>16</v>
      </c>
      <c r="D1818" s="10">
        <v>414.8</v>
      </c>
      <c r="E1818" s="11">
        <v>44579</v>
      </c>
      <c r="F1818" s="10">
        <v>414.8</v>
      </c>
      <c r="G1818" s="12">
        <f>Tabla1[[#This Row],[Importe]]-Tabla1[[#This Row],[Pagado]]</f>
        <v>0</v>
      </c>
      <c r="H1818" s="9" t="s">
        <v>10</v>
      </c>
    </row>
    <row r="1819" spans="1:8" x14ac:dyDescent="0.25">
      <c r="A1819" s="7">
        <v>44579</v>
      </c>
      <c r="B1819" s="8" t="s">
        <v>2153</v>
      </c>
      <c r="C1819" s="9" t="s">
        <v>31</v>
      </c>
      <c r="D1819" s="10">
        <v>95</v>
      </c>
      <c r="E1819" s="11">
        <v>44583</v>
      </c>
      <c r="F1819" s="10">
        <v>95</v>
      </c>
      <c r="G1819" s="12">
        <f>Tabla1[[#This Row],[Importe]]-Tabla1[[#This Row],[Pagado]]</f>
        <v>0</v>
      </c>
      <c r="H1819" s="9" t="s">
        <v>10</v>
      </c>
    </row>
    <row r="1820" spans="1:8" x14ac:dyDescent="0.25">
      <c r="A1820" s="7">
        <v>44579</v>
      </c>
      <c r="B1820" s="8" t="s">
        <v>2154</v>
      </c>
      <c r="C1820" s="9" t="s">
        <v>31</v>
      </c>
      <c r="D1820" s="10">
        <v>95</v>
      </c>
      <c r="E1820" s="11">
        <v>44591</v>
      </c>
      <c r="F1820" s="10">
        <v>95</v>
      </c>
      <c r="G1820" s="12">
        <f>Tabla1[[#This Row],[Importe]]-Tabla1[[#This Row],[Pagado]]</f>
        <v>0</v>
      </c>
      <c r="H1820" s="9" t="s">
        <v>10</v>
      </c>
    </row>
    <row r="1821" spans="1:8" x14ac:dyDescent="0.25">
      <c r="A1821" s="7">
        <v>44579</v>
      </c>
      <c r="B1821" s="8" t="s">
        <v>2155</v>
      </c>
      <c r="C1821" s="9" t="s">
        <v>2156</v>
      </c>
      <c r="D1821" s="10">
        <v>13619.2</v>
      </c>
      <c r="E1821" s="11">
        <v>44579</v>
      </c>
      <c r="F1821" s="10">
        <v>13619.2</v>
      </c>
      <c r="G1821" s="12">
        <f>Tabla1[[#This Row],[Importe]]-Tabla1[[#This Row],[Pagado]]</f>
        <v>0</v>
      </c>
      <c r="H1821" s="9" t="s">
        <v>10</v>
      </c>
    </row>
    <row r="1822" spans="1:8" x14ac:dyDescent="0.25">
      <c r="A1822" s="7">
        <v>44579</v>
      </c>
      <c r="B1822" s="8" t="s">
        <v>2157</v>
      </c>
      <c r="C1822" s="9" t="s">
        <v>31</v>
      </c>
      <c r="D1822" s="10">
        <v>822.8</v>
      </c>
      <c r="E1822" s="11">
        <v>44579</v>
      </c>
      <c r="F1822" s="10">
        <v>822.8</v>
      </c>
      <c r="G1822" s="12">
        <f>Tabla1[[#This Row],[Importe]]-Tabla1[[#This Row],[Pagado]]</f>
        <v>0</v>
      </c>
      <c r="H1822" s="9" t="s">
        <v>10</v>
      </c>
    </row>
    <row r="1823" spans="1:8" x14ac:dyDescent="0.25">
      <c r="A1823" s="7">
        <v>44579</v>
      </c>
      <c r="B1823" s="8" t="s">
        <v>2158</v>
      </c>
      <c r="C1823" s="9" t="s">
        <v>409</v>
      </c>
      <c r="D1823" s="10">
        <v>12400.8</v>
      </c>
      <c r="E1823" s="11">
        <v>44593</v>
      </c>
      <c r="F1823" s="10">
        <v>12400.8</v>
      </c>
      <c r="G1823" s="12">
        <f>Tabla1[[#This Row],[Importe]]-Tabla1[[#This Row],[Pagado]]</f>
        <v>0</v>
      </c>
      <c r="H1823" s="9" t="s">
        <v>10</v>
      </c>
    </row>
    <row r="1824" spans="1:8" x14ac:dyDescent="0.25">
      <c r="A1824" s="7">
        <v>44579</v>
      </c>
      <c r="B1824" s="8" t="s">
        <v>2159</v>
      </c>
      <c r="C1824" s="9" t="s">
        <v>440</v>
      </c>
      <c r="D1824" s="10">
        <v>23078.16</v>
      </c>
      <c r="E1824" s="11">
        <v>44606</v>
      </c>
      <c r="F1824" s="10">
        <v>23078.16</v>
      </c>
      <c r="G1824" s="12">
        <f>Tabla1[[#This Row],[Importe]]-Tabla1[[#This Row],[Pagado]]</f>
        <v>0</v>
      </c>
      <c r="H1824" s="9" t="s">
        <v>10</v>
      </c>
    </row>
    <row r="1825" spans="1:8" x14ac:dyDescent="0.25">
      <c r="A1825" s="7">
        <v>44579</v>
      </c>
      <c r="B1825" s="8" t="s">
        <v>2160</v>
      </c>
      <c r="C1825" s="9" t="s">
        <v>31</v>
      </c>
      <c r="D1825" s="10">
        <v>100</v>
      </c>
      <c r="E1825" s="11">
        <v>44580</v>
      </c>
      <c r="F1825" s="10">
        <v>100</v>
      </c>
      <c r="G1825" s="12">
        <f>Tabla1[[#This Row],[Importe]]-Tabla1[[#This Row],[Pagado]]</f>
        <v>0</v>
      </c>
      <c r="H1825" s="9" t="s">
        <v>10</v>
      </c>
    </row>
    <row r="1826" spans="1:8" ht="30" x14ac:dyDescent="0.25">
      <c r="A1826" s="7">
        <v>44580</v>
      </c>
      <c r="B1826" s="8" t="s">
        <v>2161</v>
      </c>
      <c r="C1826" s="9" t="s">
        <v>475</v>
      </c>
      <c r="D1826" s="10">
        <v>83165.399999999994</v>
      </c>
      <c r="E1826" s="11" t="s">
        <v>2162</v>
      </c>
      <c r="F1826" s="10">
        <f>52000+31165.4</f>
        <v>83165.399999999994</v>
      </c>
      <c r="G1826" s="12">
        <f>Tabla1[[#This Row],[Importe]]-Tabla1[[#This Row],[Pagado]]</f>
        <v>0</v>
      </c>
      <c r="H1826" s="9" t="s">
        <v>10</v>
      </c>
    </row>
    <row r="1827" spans="1:8" x14ac:dyDescent="0.25">
      <c r="A1827" s="7">
        <v>44580</v>
      </c>
      <c r="B1827" s="8" t="s">
        <v>2163</v>
      </c>
      <c r="C1827" s="9" t="s">
        <v>22</v>
      </c>
      <c r="D1827" s="10">
        <v>74661</v>
      </c>
      <c r="E1827" s="11">
        <v>44583</v>
      </c>
      <c r="F1827" s="10">
        <v>74661</v>
      </c>
      <c r="G1827" s="12">
        <f>Tabla1[[#This Row],[Importe]]-Tabla1[[#This Row],[Pagado]]</f>
        <v>0</v>
      </c>
      <c r="H1827" s="9" t="s">
        <v>10</v>
      </c>
    </row>
    <row r="1828" spans="1:8" x14ac:dyDescent="0.25">
      <c r="A1828" s="7">
        <v>44580</v>
      </c>
      <c r="B1828" s="8" t="s">
        <v>2164</v>
      </c>
      <c r="C1828" s="9" t="s">
        <v>481</v>
      </c>
      <c r="D1828" s="10">
        <v>2090</v>
      </c>
      <c r="E1828" s="11">
        <v>44580</v>
      </c>
      <c r="F1828" s="10">
        <v>2090</v>
      </c>
      <c r="G1828" s="12">
        <f>Tabla1[[#This Row],[Importe]]-Tabla1[[#This Row],[Pagado]]</f>
        <v>0</v>
      </c>
      <c r="H1828" s="9" t="s">
        <v>10</v>
      </c>
    </row>
    <row r="1829" spans="1:8" x14ac:dyDescent="0.25">
      <c r="A1829" s="7">
        <v>44580</v>
      </c>
      <c r="B1829" s="8" t="s">
        <v>2165</v>
      </c>
      <c r="C1829" s="9" t="s">
        <v>2166</v>
      </c>
      <c r="D1829" s="10">
        <v>1584.9</v>
      </c>
      <c r="E1829" s="11">
        <v>44580</v>
      </c>
      <c r="F1829" s="10">
        <v>1584.9</v>
      </c>
      <c r="G1829" s="12">
        <f>Tabla1[[#This Row],[Importe]]-Tabla1[[#This Row],[Pagado]]</f>
        <v>0</v>
      </c>
      <c r="H1829" s="9" t="s">
        <v>10</v>
      </c>
    </row>
    <row r="1830" spans="1:8" x14ac:dyDescent="0.25">
      <c r="A1830" s="7">
        <v>44580</v>
      </c>
      <c r="B1830" s="8" t="s">
        <v>2167</v>
      </c>
      <c r="C1830" s="9" t="s">
        <v>12</v>
      </c>
      <c r="D1830" s="10">
        <v>50921.1</v>
      </c>
      <c r="E1830" s="11">
        <v>44581</v>
      </c>
      <c r="F1830" s="10">
        <v>50921.1</v>
      </c>
      <c r="G1830" s="12">
        <f>Tabla1[[#This Row],[Importe]]-Tabla1[[#This Row],[Pagado]]</f>
        <v>0</v>
      </c>
      <c r="H1830" s="9" t="s">
        <v>10</v>
      </c>
    </row>
    <row r="1831" spans="1:8" x14ac:dyDescent="0.25">
      <c r="A1831" s="7">
        <v>44580</v>
      </c>
      <c r="B1831" s="8" t="s">
        <v>2168</v>
      </c>
      <c r="C1831" s="9" t="s">
        <v>109</v>
      </c>
      <c r="D1831" s="10">
        <v>4087.2</v>
      </c>
      <c r="E1831" s="11">
        <v>44580</v>
      </c>
      <c r="F1831" s="10">
        <v>4087.2</v>
      </c>
      <c r="G1831" s="12">
        <f>Tabla1[[#This Row],[Importe]]-Tabla1[[#This Row],[Pagado]]</f>
        <v>0</v>
      </c>
      <c r="H1831" s="9" t="s">
        <v>10</v>
      </c>
    </row>
    <row r="1832" spans="1:8" x14ac:dyDescent="0.25">
      <c r="A1832" s="7">
        <v>44580</v>
      </c>
      <c r="B1832" s="8" t="s">
        <v>2169</v>
      </c>
      <c r="C1832" s="9" t="s">
        <v>64</v>
      </c>
      <c r="D1832" s="10">
        <v>4303.8</v>
      </c>
      <c r="E1832" s="11">
        <v>44581</v>
      </c>
      <c r="F1832" s="10">
        <v>4303.8</v>
      </c>
      <c r="G1832" s="12">
        <f>Tabla1[[#This Row],[Importe]]-Tabla1[[#This Row],[Pagado]]</f>
        <v>0</v>
      </c>
      <c r="H1832" s="9" t="s">
        <v>10</v>
      </c>
    </row>
    <row r="1833" spans="1:8" ht="30" x14ac:dyDescent="0.25">
      <c r="A1833" s="7">
        <v>44580</v>
      </c>
      <c r="B1833" s="8" t="s">
        <v>2170</v>
      </c>
      <c r="C1833" s="9" t="s">
        <v>111</v>
      </c>
      <c r="D1833" s="10">
        <v>4586.3999999999996</v>
      </c>
      <c r="E1833" s="11" t="s">
        <v>2171</v>
      </c>
      <c r="F1833" s="10">
        <f>4000+586.4</f>
        <v>4586.3999999999996</v>
      </c>
      <c r="G1833" s="12">
        <f>Tabla1[[#This Row],[Importe]]-Tabla1[[#This Row],[Pagado]]</f>
        <v>0</v>
      </c>
      <c r="H1833" s="9" t="s">
        <v>10</v>
      </c>
    </row>
    <row r="1834" spans="1:8" x14ac:dyDescent="0.25">
      <c r="A1834" s="7">
        <v>44580</v>
      </c>
      <c r="B1834" s="8" t="s">
        <v>2172</v>
      </c>
      <c r="C1834" s="9" t="s">
        <v>114</v>
      </c>
      <c r="D1834" s="10">
        <v>4165.2</v>
      </c>
      <c r="E1834" s="11">
        <v>44581</v>
      </c>
      <c r="F1834" s="10">
        <v>4165.2</v>
      </c>
      <c r="G1834" s="12">
        <f>Tabla1[[#This Row],[Importe]]-Tabla1[[#This Row],[Pagado]]</f>
        <v>0</v>
      </c>
      <c r="H1834" s="9" t="s">
        <v>10</v>
      </c>
    </row>
    <row r="1835" spans="1:8" ht="30" x14ac:dyDescent="0.25">
      <c r="A1835" s="7">
        <v>44580</v>
      </c>
      <c r="B1835" s="8" t="s">
        <v>2173</v>
      </c>
      <c r="C1835" s="9" t="s">
        <v>39</v>
      </c>
      <c r="D1835" s="10">
        <v>17036.400000000001</v>
      </c>
      <c r="E1835" s="11" t="s">
        <v>2162</v>
      </c>
      <c r="F1835" s="10">
        <f>4000+13036.4</f>
        <v>17036.400000000001</v>
      </c>
      <c r="G1835" s="12">
        <f>Tabla1[[#This Row],[Importe]]-Tabla1[[#This Row],[Pagado]]</f>
        <v>0</v>
      </c>
      <c r="H1835" s="9" t="s">
        <v>10</v>
      </c>
    </row>
    <row r="1836" spans="1:8" x14ac:dyDescent="0.25">
      <c r="A1836" s="7">
        <v>44580</v>
      </c>
      <c r="B1836" s="8" t="s">
        <v>2174</v>
      </c>
      <c r="C1836" s="9" t="s">
        <v>326</v>
      </c>
      <c r="D1836" s="10">
        <v>2550.6</v>
      </c>
      <c r="E1836" s="11">
        <v>44581</v>
      </c>
      <c r="F1836" s="10">
        <v>2550.6</v>
      </c>
      <c r="G1836" s="12">
        <f>Tabla1[[#This Row],[Importe]]-Tabla1[[#This Row],[Pagado]]</f>
        <v>0</v>
      </c>
      <c r="H1836" s="9" t="s">
        <v>10</v>
      </c>
    </row>
    <row r="1837" spans="1:8" x14ac:dyDescent="0.25">
      <c r="A1837" s="7">
        <v>44580</v>
      </c>
      <c r="B1837" s="8" t="s">
        <v>2175</v>
      </c>
      <c r="C1837" s="9" t="s">
        <v>33</v>
      </c>
      <c r="D1837" s="10">
        <v>8448</v>
      </c>
      <c r="E1837" s="11">
        <v>44580</v>
      </c>
      <c r="F1837" s="10">
        <v>8448</v>
      </c>
      <c r="G1837" s="12">
        <f>Tabla1[[#This Row],[Importe]]-Tabla1[[#This Row],[Pagado]]</f>
        <v>0</v>
      </c>
      <c r="H1837" s="9" t="s">
        <v>10</v>
      </c>
    </row>
    <row r="1838" spans="1:8" x14ac:dyDescent="0.25">
      <c r="A1838" s="7">
        <v>44580</v>
      </c>
      <c r="B1838" s="8" t="s">
        <v>2176</v>
      </c>
      <c r="C1838" s="9" t="s">
        <v>95</v>
      </c>
      <c r="D1838" s="10">
        <v>18356.8</v>
      </c>
      <c r="E1838" s="11">
        <v>44580</v>
      </c>
      <c r="F1838" s="10">
        <v>18356.8</v>
      </c>
      <c r="G1838" s="12">
        <f>Tabla1[[#This Row],[Importe]]-Tabla1[[#This Row],[Pagado]]</f>
        <v>0</v>
      </c>
      <c r="H1838" s="9" t="s">
        <v>10</v>
      </c>
    </row>
    <row r="1839" spans="1:8" x14ac:dyDescent="0.25">
      <c r="A1839" s="7">
        <v>44580</v>
      </c>
      <c r="B1839" s="8" t="s">
        <v>2177</v>
      </c>
      <c r="C1839" s="9" t="s">
        <v>18</v>
      </c>
      <c r="D1839" s="10">
        <v>1586</v>
      </c>
      <c r="E1839" s="11">
        <v>44580</v>
      </c>
      <c r="F1839" s="10">
        <v>1586</v>
      </c>
      <c r="G1839" s="12">
        <f>Tabla1[[#This Row],[Importe]]-Tabla1[[#This Row],[Pagado]]</f>
        <v>0</v>
      </c>
      <c r="H1839" s="9" t="s">
        <v>10</v>
      </c>
    </row>
    <row r="1840" spans="1:8" x14ac:dyDescent="0.25">
      <c r="A1840" s="7">
        <v>44580</v>
      </c>
      <c r="B1840" s="8" t="s">
        <v>2178</v>
      </c>
      <c r="C1840" s="9" t="s">
        <v>9</v>
      </c>
      <c r="D1840" s="10">
        <v>5656</v>
      </c>
      <c r="E1840" s="11">
        <v>44580</v>
      </c>
      <c r="F1840" s="10">
        <v>5656</v>
      </c>
      <c r="G1840" s="12">
        <f>Tabla1[[#This Row],[Importe]]-Tabla1[[#This Row],[Pagado]]</f>
        <v>0</v>
      </c>
      <c r="H1840" s="9" t="s">
        <v>10</v>
      </c>
    </row>
    <row r="1841" spans="1:8" x14ac:dyDescent="0.25">
      <c r="A1841" s="7">
        <v>44580</v>
      </c>
      <c r="B1841" s="8" t="s">
        <v>2179</v>
      </c>
      <c r="C1841" s="9" t="s">
        <v>97</v>
      </c>
      <c r="D1841" s="10">
        <v>6531</v>
      </c>
      <c r="E1841" s="11">
        <v>44582</v>
      </c>
      <c r="F1841" s="10">
        <v>6531</v>
      </c>
      <c r="G1841" s="12">
        <f>Tabla1[[#This Row],[Importe]]-Tabla1[[#This Row],[Pagado]]</f>
        <v>0</v>
      </c>
      <c r="H1841" s="9" t="s">
        <v>10</v>
      </c>
    </row>
    <row r="1842" spans="1:8" x14ac:dyDescent="0.25">
      <c r="A1842" s="7">
        <v>44580</v>
      </c>
      <c r="B1842" s="8" t="s">
        <v>2180</v>
      </c>
      <c r="C1842" s="9" t="s">
        <v>89</v>
      </c>
      <c r="D1842" s="10">
        <v>5326.2</v>
      </c>
      <c r="E1842" s="11">
        <v>44581</v>
      </c>
      <c r="F1842" s="10">
        <v>5326.2</v>
      </c>
      <c r="G1842" s="12">
        <f>Tabla1[[#This Row],[Importe]]-Tabla1[[#This Row],[Pagado]]</f>
        <v>0</v>
      </c>
      <c r="H1842" s="9" t="s">
        <v>10</v>
      </c>
    </row>
    <row r="1843" spans="1:8" x14ac:dyDescent="0.25">
      <c r="A1843" s="7">
        <v>44580</v>
      </c>
      <c r="B1843" s="8" t="s">
        <v>2181</v>
      </c>
      <c r="C1843" s="9" t="s">
        <v>99</v>
      </c>
      <c r="D1843" s="10">
        <v>1767.2</v>
      </c>
      <c r="E1843" s="11">
        <v>44582</v>
      </c>
      <c r="F1843" s="10">
        <v>1767.2</v>
      </c>
      <c r="G1843" s="12">
        <f>Tabla1[[#This Row],[Importe]]-Tabla1[[#This Row],[Pagado]]</f>
        <v>0</v>
      </c>
      <c r="H1843" s="9" t="s">
        <v>10</v>
      </c>
    </row>
    <row r="1844" spans="1:8" x14ac:dyDescent="0.25">
      <c r="A1844" s="7">
        <v>44580</v>
      </c>
      <c r="B1844" s="8" t="s">
        <v>2182</v>
      </c>
      <c r="C1844" s="9" t="s">
        <v>196</v>
      </c>
      <c r="D1844" s="10">
        <v>46665.9</v>
      </c>
      <c r="E1844" s="11">
        <v>44582</v>
      </c>
      <c r="F1844" s="10">
        <v>46665.9</v>
      </c>
      <c r="G1844" s="12">
        <f>Tabla1[[#This Row],[Importe]]-Tabla1[[#This Row],[Pagado]]</f>
        <v>0</v>
      </c>
      <c r="H1844" s="9" t="s">
        <v>10</v>
      </c>
    </row>
    <row r="1845" spans="1:8" x14ac:dyDescent="0.25">
      <c r="A1845" s="7">
        <v>44580</v>
      </c>
      <c r="B1845" s="8" t="s">
        <v>2183</v>
      </c>
      <c r="C1845" s="9" t="s">
        <v>924</v>
      </c>
      <c r="D1845" s="10">
        <v>11509.2</v>
      </c>
      <c r="E1845" s="11">
        <v>44580</v>
      </c>
      <c r="F1845" s="10">
        <v>11509.2</v>
      </c>
      <c r="G1845" s="12">
        <f>Tabla1[[#This Row],[Importe]]-Tabla1[[#This Row],[Pagado]]</f>
        <v>0</v>
      </c>
      <c r="H1845" s="9" t="s">
        <v>10</v>
      </c>
    </row>
    <row r="1846" spans="1:8" x14ac:dyDescent="0.25">
      <c r="A1846" s="7">
        <v>44580</v>
      </c>
      <c r="B1846" s="8" t="s">
        <v>2184</v>
      </c>
      <c r="C1846" s="9" t="s">
        <v>105</v>
      </c>
      <c r="D1846" s="10">
        <v>12929.3</v>
      </c>
      <c r="E1846" s="11">
        <v>44581</v>
      </c>
      <c r="F1846" s="10">
        <v>12929.3</v>
      </c>
      <c r="G1846" s="12">
        <f>Tabla1[[#This Row],[Importe]]-Tabla1[[#This Row],[Pagado]]</f>
        <v>0</v>
      </c>
      <c r="H1846" s="9" t="s">
        <v>10</v>
      </c>
    </row>
    <row r="1847" spans="1:8" x14ac:dyDescent="0.25">
      <c r="A1847" s="7">
        <v>44580</v>
      </c>
      <c r="B1847" s="8" t="s">
        <v>2185</v>
      </c>
      <c r="C1847" s="9" t="s">
        <v>85</v>
      </c>
      <c r="D1847" s="10">
        <v>868.7</v>
      </c>
      <c r="E1847" s="11">
        <v>44580</v>
      </c>
      <c r="F1847" s="10">
        <v>868.7</v>
      </c>
      <c r="G1847" s="12">
        <f>Tabla1[[#This Row],[Importe]]-Tabla1[[#This Row],[Pagado]]</f>
        <v>0</v>
      </c>
      <c r="H1847" s="9" t="s">
        <v>10</v>
      </c>
    </row>
    <row r="1848" spans="1:8" x14ac:dyDescent="0.25">
      <c r="A1848" s="7">
        <v>44580</v>
      </c>
      <c r="B1848" s="8" t="s">
        <v>2186</v>
      </c>
      <c r="C1848" s="9" t="s">
        <v>198</v>
      </c>
      <c r="D1848" s="10">
        <v>1152.5999999999999</v>
      </c>
      <c r="E1848" s="11">
        <v>44580</v>
      </c>
      <c r="F1848" s="10">
        <v>1152.5999999999999</v>
      </c>
      <c r="G1848" s="12">
        <f>Tabla1[[#This Row],[Importe]]-Tabla1[[#This Row],[Pagado]]</f>
        <v>0</v>
      </c>
      <c r="H1848" s="9" t="s">
        <v>10</v>
      </c>
    </row>
    <row r="1849" spans="1:8" x14ac:dyDescent="0.25">
      <c r="A1849" s="7">
        <v>44580</v>
      </c>
      <c r="B1849" s="8" t="s">
        <v>2187</v>
      </c>
      <c r="C1849" s="9" t="s">
        <v>2188</v>
      </c>
      <c r="D1849" s="10">
        <v>0</v>
      </c>
      <c r="E1849" s="13" t="s">
        <v>189</v>
      </c>
      <c r="F1849" s="10">
        <v>0</v>
      </c>
      <c r="G1849" s="12">
        <f>Tabla1[[#This Row],[Importe]]-Tabla1[[#This Row],[Pagado]]</f>
        <v>0</v>
      </c>
      <c r="H1849" s="9" t="s">
        <v>189</v>
      </c>
    </row>
    <row r="1850" spans="1:8" x14ac:dyDescent="0.25">
      <c r="A1850" s="7">
        <v>44580</v>
      </c>
      <c r="B1850" s="8" t="s">
        <v>2189</v>
      </c>
      <c r="C1850" s="9" t="s">
        <v>75</v>
      </c>
      <c r="D1850" s="10">
        <v>2603.8000000000002</v>
      </c>
      <c r="E1850" s="11">
        <v>44580</v>
      </c>
      <c r="F1850" s="10">
        <v>2603.8000000000002</v>
      </c>
      <c r="G1850" s="12">
        <f>Tabla1[[#This Row],[Importe]]-Tabla1[[#This Row],[Pagado]]</f>
        <v>0</v>
      </c>
      <c r="H1850" s="9" t="s">
        <v>10</v>
      </c>
    </row>
    <row r="1851" spans="1:8" x14ac:dyDescent="0.25">
      <c r="A1851" s="7">
        <v>44580</v>
      </c>
      <c r="B1851" s="8" t="s">
        <v>2190</v>
      </c>
      <c r="C1851" s="9" t="s">
        <v>31</v>
      </c>
      <c r="D1851" s="10">
        <v>2787.2</v>
      </c>
      <c r="E1851" s="11">
        <v>44580</v>
      </c>
      <c r="F1851" s="10">
        <v>2787.2</v>
      </c>
      <c r="G1851" s="12">
        <f>Tabla1[[#This Row],[Importe]]-Tabla1[[#This Row],[Pagado]]</f>
        <v>0</v>
      </c>
      <c r="H1851" s="9" t="s">
        <v>10</v>
      </c>
    </row>
    <row r="1852" spans="1:8" x14ac:dyDescent="0.25">
      <c r="A1852" s="7">
        <v>44580</v>
      </c>
      <c r="B1852" s="8" t="s">
        <v>2191</v>
      </c>
      <c r="C1852" s="9" t="s">
        <v>426</v>
      </c>
      <c r="D1852" s="10">
        <v>1989.6</v>
      </c>
      <c r="E1852" s="11">
        <v>44580</v>
      </c>
      <c r="F1852" s="10">
        <v>1989.6</v>
      </c>
      <c r="G1852" s="12">
        <f>Tabla1[[#This Row],[Importe]]-Tabla1[[#This Row],[Pagado]]</f>
        <v>0</v>
      </c>
      <c r="H1852" s="9" t="s">
        <v>10</v>
      </c>
    </row>
    <row r="1853" spans="1:8" x14ac:dyDescent="0.25">
      <c r="A1853" s="7">
        <v>44580</v>
      </c>
      <c r="B1853" s="8" t="s">
        <v>2192</v>
      </c>
      <c r="C1853" s="9" t="s">
        <v>53</v>
      </c>
      <c r="D1853" s="10">
        <v>720</v>
      </c>
      <c r="E1853" s="11">
        <v>44580</v>
      </c>
      <c r="F1853" s="10">
        <v>720</v>
      </c>
      <c r="G1853" s="12">
        <f>Tabla1[[#This Row],[Importe]]-Tabla1[[#This Row],[Pagado]]</f>
        <v>0</v>
      </c>
      <c r="H1853" s="9" t="s">
        <v>10</v>
      </c>
    </row>
    <row r="1854" spans="1:8" x14ac:dyDescent="0.25">
      <c r="A1854" s="7">
        <v>44580</v>
      </c>
      <c r="B1854" s="8" t="s">
        <v>2193</v>
      </c>
      <c r="C1854" s="9" t="s">
        <v>27</v>
      </c>
      <c r="D1854" s="10">
        <v>3807.8</v>
      </c>
      <c r="E1854" s="11">
        <v>44580</v>
      </c>
      <c r="F1854" s="10">
        <v>3807.8</v>
      </c>
      <c r="G1854" s="12">
        <f>Tabla1[[#This Row],[Importe]]-Tabla1[[#This Row],[Pagado]]</f>
        <v>0</v>
      </c>
      <c r="H1854" s="9" t="s">
        <v>10</v>
      </c>
    </row>
    <row r="1855" spans="1:8" x14ac:dyDescent="0.25">
      <c r="A1855" s="7">
        <v>44580</v>
      </c>
      <c r="B1855" s="8" t="s">
        <v>2194</v>
      </c>
      <c r="C1855" s="9" t="s">
        <v>312</v>
      </c>
      <c r="D1855" s="10">
        <v>772.8</v>
      </c>
      <c r="E1855" s="11">
        <v>44580</v>
      </c>
      <c r="F1855" s="10">
        <v>772.8</v>
      </c>
      <c r="G1855" s="12">
        <f>Tabla1[[#This Row],[Importe]]-Tabla1[[#This Row],[Pagado]]</f>
        <v>0</v>
      </c>
      <c r="H1855" s="9" t="s">
        <v>10</v>
      </c>
    </row>
    <row r="1856" spans="1:8" x14ac:dyDescent="0.25">
      <c r="A1856" s="7">
        <v>44580</v>
      </c>
      <c r="B1856" s="8" t="s">
        <v>2195</v>
      </c>
      <c r="C1856" s="9" t="s">
        <v>142</v>
      </c>
      <c r="D1856" s="10">
        <v>40814.9</v>
      </c>
      <c r="E1856" s="11">
        <v>44589</v>
      </c>
      <c r="F1856" s="10">
        <v>40814.9</v>
      </c>
      <c r="G1856" s="12">
        <f>Tabla1[[#This Row],[Importe]]-Tabla1[[#This Row],[Pagado]]</f>
        <v>0</v>
      </c>
      <c r="H1856" s="9" t="s">
        <v>10</v>
      </c>
    </row>
    <row r="1857" spans="1:8" x14ac:dyDescent="0.25">
      <c r="A1857" s="7">
        <v>44580</v>
      </c>
      <c r="B1857" s="8" t="s">
        <v>2196</v>
      </c>
      <c r="C1857" s="9" t="s">
        <v>196</v>
      </c>
      <c r="D1857" s="10">
        <v>8897.7999999999993</v>
      </c>
      <c r="E1857" s="11">
        <v>44582</v>
      </c>
      <c r="F1857" s="10">
        <v>8897.7999999999993</v>
      </c>
      <c r="G1857" s="12">
        <f>Tabla1[[#This Row],[Importe]]-Tabla1[[#This Row],[Pagado]]</f>
        <v>0</v>
      </c>
      <c r="H1857" s="9" t="s">
        <v>10</v>
      </c>
    </row>
    <row r="1858" spans="1:8" x14ac:dyDescent="0.25">
      <c r="A1858" s="7">
        <v>44580</v>
      </c>
      <c r="B1858" s="8" t="s">
        <v>2197</v>
      </c>
      <c r="C1858" s="9" t="s">
        <v>2198</v>
      </c>
      <c r="D1858" s="10">
        <v>0</v>
      </c>
      <c r="E1858" s="13" t="s">
        <v>189</v>
      </c>
      <c r="F1858" s="10">
        <v>0</v>
      </c>
      <c r="G1858" s="12">
        <f>Tabla1[[#This Row],[Importe]]-Tabla1[[#This Row],[Pagado]]</f>
        <v>0</v>
      </c>
      <c r="H1858" s="9" t="s">
        <v>189</v>
      </c>
    </row>
    <row r="1859" spans="1:8" x14ac:dyDescent="0.25">
      <c r="A1859" s="7">
        <v>44580</v>
      </c>
      <c r="B1859" s="8" t="s">
        <v>2199</v>
      </c>
      <c r="C1859" s="9" t="s">
        <v>359</v>
      </c>
      <c r="D1859" s="10">
        <v>2162.9</v>
      </c>
      <c r="E1859" s="11">
        <v>44580</v>
      </c>
      <c r="F1859" s="10">
        <v>2162.9</v>
      </c>
      <c r="G1859" s="12">
        <f>Tabla1[[#This Row],[Importe]]-Tabla1[[#This Row],[Pagado]]</f>
        <v>0</v>
      </c>
      <c r="H1859" s="9" t="s">
        <v>10</v>
      </c>
    </row>
    <row r="1860" spans="1:8" x14ac:dyDescent="0.25">
      <c r="A1860" s="7">
        <v>44580</v>
      </c>
      <c r="B1860" s="8" t="s">
        <v>2200</v>
      </c>
      <c r="C1860" s="9" t="s">
        <v>125</v>
      </c>
      <c r="D1860" s="10">
        <v>5327.1</v>
      </c>
      <c r="E1860" s="11">
        <v>44580</v>
      </c>
      <c r="F1860" s="10">
        <v>5327.1</v>
      </c>
      <c r="G1860" s="12">
        <f>Tabla1[[#This Row],[Importe]]-Tabla1[[#This Row],[Pagado]]</f>
        <v>0</v>
      </c>
      <c r="H1860" s="9" t="s">
        <v>10</v>
      </c>
    </row>
    <row r="1861" spans="1:8" x14ac:dyDescent="0.25">
      <c r="A1861" s="7">
        <v>44580</v>
      </c>
      <c r="B1861" s="8" t="s">
        <v>2201</v>
      </c>
      <c r="C1861" s="9" t="s">
        <v>107</v>
      </c>
      <c r="D1861" s="10">
        <v>13003.2</v>
      </c>
      <c r="E1861" s="11">
        <v>44580</v>
      </c>
      <c r="F1861" s="10">
        <v>13003.2</v>
      </c>
      <c r="G1861" s="12">
        <f>Tabla1[[#This Row],[Importe]]-Tabla1[[#This Row],[Pagado]]</f>
        <v>0</v>
      </c>
      <c r="H1861" s="9" t="s">
        <v>10</v>
      </c>
    </row>
    <row r="1862" spans="1:8" x14ac:dyDescent="0.25">
      <c r="A1862" s="7">
        <v>44580</v>
      </c>
      <c r="B1862" s="8" t="s">
        <v>2202</v>
      </c>
      <c r="C1862" s="9" t="s">
        <v>169</v>
      </c>
      <c r="D1862" s="10">
        <v>676.8</v>
      </c>
      <c r="E1862" s="11">
        <v>44580</v>
      </c>
      <c r="F1862" s="10">
        <v>676.8</v>
      </c>
      <c r="G1862" s="12">
        <f>Tabla1[[#This Row],[Importe]]-Tabla1[[#This Row],[Pagado]]</f>
        <v>0</v>
      </c>
      <c r="H1862" s="9" t="s">
        <v>10</v>
      </c>
    </row>
    <row r="1863" spans="1:8" x14ac:dyDescent="0.25">
      <c r="A1863" s="7">
        <v>44580</v>
      </c>
      <c r="B1863" s="8" t="s">
        <v>2203</v>
      </c>
      <c r="C1863" s="9" t="s">
        <v>16</v>
      </c>
      <c r="D1863" s="10">
        <v>4614.7</v>
      </c>
      <c r="E1863" s="11">
        <v>44580</v>
      </c>
      <c r="F1863" s="10">
        <v>4614.7</v>
      </c>
      <c r="G1863" s="12">
        <f>Tabla1[[#This Row],[Importe]]-Tabla1[[#This Row],[Pagado]]</f>
        <v>0</v>
      </c>
      <c r="H1863" s="9" t="s">
        <v>10</v>
      </c>
    </row>
    <row r="1864" spans="1:8" x14ac:dyDescent="0.25">
      <c r="A1864" s="7">
        <v>44580</v>
      </c>
      <c r="B1864" s="8" t="s">
        <v>2204</v>
      </c>
      <c r="C1864" s="9" t="s">
        <v>849</v>
      </c>
      <c r="D1864" s="10">
        <v>370.6</v>
      </c>
      <c r="E1864" s="11">
        <v>44580</v>
      </c>
      <c r="F1864" s="10">
        <v>370.6</v>
      </c>
      <c r="G1864" s="12">
        <f>Tabla1[[#This Row],[Importe]]-Tabla1[[#This Row],[Pagado]]</f>
        <v>0</v>
      </c>
      <c r="H1864" s="9" t="s">
        <v>10</v>
      </c>
    </row>
    <row r="1865" spans="1:8" x14ac:dyDescent="0.25">
      <c r="A1865" s="7">
        <v>44580</v>
      </c>
      <c r="B1865" s="8" t="s">
        <v>2205</v>
      </c>
      <c r="C1865" s="9" t="s">
        <v>140</v>
      </c>
      <c r="D1865" s="10">
        <v>1089.5999999999999</v>
      </c>
      <c r="E1865" s="11">
        <v>44580</v>
      </c>
      <c r="F1865" s="10">
        <v>1089.5999999999999</v>
      </c>
      <c r="G1865" s="12">
        <f>Tabla1[[#This Row],[Importe]]-Tabla1[[#This Row],[Pagado]]</f>
        <v>0</v>
      </c>
      <c r="H1865" s="9" t="s">
        <v>10</v>
      </c>
    </row>
    <row r="1866" spans="1:8" x14ac:dyDescent="0.25">
      <c r="A1866" s="7">
        <v>44580</v>
      </c>
      <c r="B1866" s="8" t="s">
        <v>2206</v>
      </c>
      <c r="C1866" s="9" t="s">
        <v>127</v>
      </c>
      <c r="D1866" s="10">
        <v>6267.6</v>
      </c>
      <c r="E1866" s="11">
        <v>44580</v>
      </c>
      <c r="F1866" s="10">
        <v>6267.6</v>
      </c>
      <c r="G1866" s="12">
        <f>Tabla1[[#This Row],[Importe]]-Tabla1[[#This Row],[Pagado]]</f>
        <v>0</v>
      </c>
      <c r="H1866" s="9" t="s">
        <v>10</v>
      </c>
    </row>
    <row r="1867" spans="1:8" x14ac:dyDescent="0.25">
      <c r="A1867" s="7">
        <v>44580</v>
      </c>
      <c r="B1867" s="8" t="s">
        <v>2207</v>
      </c>
      <c r="C1867" s="9" t="s">
        <v>339</v>
      </c>
      <c r="D1867" s="10">
        <v>210.8</v>
      </c>
      <c r="E1867" s="11">
        <v>44580</v>
      </c>
      <c r="F1867" s="10">
        <v>210.8</v>
      </c>
      <c r="G1867" s="12">
        <f>Tabla1[[#This Row],[Importe]]-Tabla1[[#This Row],[Pagado]]</f>
        <v>0</v>
      </c>
      <c r="H1867" s="9" t="s">
        <v>10</v>
      </c>
    </row>
    <row r="1868" spans="1:8" x14ac:dyDescent="0.25">
      <c r="A1868" s="7">
        <v>44580</v>
      </c>
      <c r="B1868" s="8" t="s">
        <v>2208</v>
      </c>
      <c r="C1868" s="9" t="s">
        <v>107</v>
      </c>
      <c r="D1868" s="10">
        <v>368.3</v>
      </c>
      <c r="E1868" s="11">
        <v>44580</v>
      </c>
      <c r="F1868" s="10">
        <v>368.3</v>
      </c>
      <c r="G1868" s="12">
        <f>Tabla1[[#This Row],[Importe]]-Tabla1[[#This Row],[Pagado]]</f>
        <v>0</v>
      </c>
      <c r="H1868" s="9" t="s">
        <v>10</v>
      </c>
    </row>
    <row r="1869" spans="1:8" x14ac:dyDescent="0.25">
      <c r="A1869" s="7">
        <v>44580</v>
      </c>
      <c r="B1869" s="8" t="s">
        <v>2209</v>
      </c>
      <c r="C1869" s="9" t="s">
        <v>2210</v>
      </c>
      <c r="D1869" s="10">
        <v>0</v>
      </c>
      <c r="E1869" s="13" t="s">
        <v>189</v>
      </c>
      <c r="F1869" s="10">
        <v>0</v>
      </c>
      <c r="G1869" s="12">
        <f>Tabla1[[#This Row],[Importe]]-Tabla1[[#This Row],[Pagado]]</f>
        <v>0</v>
      </c>
      <c r="H1869" s="9" t="s">
        <v>189</v>
      </c>
    </row>
    <row r="1870" spans="1:8" x14ac:dyDescent="0.25">
      <c r="A1870" s="7">
        <v>44580</v>
      </c>
      <c r="B1870" s="8" t="s">
        <v>2211</v>
      </c>
      <c r="C1870" s="9" t="s">
        <v>129</v>
      </c>
      <c r="D1870" s="10">
        <v>355.2</v>
      </c>
      <c r="E1870" s="11">
        <v>44580</v>
      </c>
      <c r="F1870" s="10">
        <v>355.2</v>
      </c>
      <c r="G1870" s="12">
        <f>Tabla1[[#This Row],[Importe]]-Tabla1[[#This Row],[Pagado]]</f>
        <v>0</v>
      </c>
      <c r="H1870" s="9" t="s">
        <v>10</v>
      </c>
    </row>
    <row r="1871" spans="1:8" x14ac:dyDescent="0.25">
      <c r="A1871" s="7">
        <v>44580</v>
      </c>
      <c r="B1871" s="8" t="s">
        <v>2212</v>
      </c>
      <c r="C1871" s="9" t="s">
        <v>151</v>
      </c>
      <c r="D1871" s="10">
        <v>4428.6000000000004</v>
      </c>
      <c r="E1871" s="11">
        <v>44580</v>
      </c>
      <c r="F1871" s="10">
        <v>4428.6000000000004</v>
      </c>
      <c r="G1871" s="12">
        <f>Tabla1[[#This Row],[Importe]]-Tabla1[[#This Row],[Pagado]]</f>
        <v>0</v>
      </c>
      <c r="H1871" s="9" t="s">
        <v>10</v>
      </c>
    </row>
    <row r="1872" spans="1:8" x14ac:dyDescent="0.25">
      <c r="A1872" s="7">
        <v>44580</v>
      </c>
      <c r="B1872" s="8" t="s">
        <v>2213</v>
      </c>
      <c r="C1872" s="9" t="s">
        <v>83</v>
      </c>
      <c r="D1872" s="10">
        <v>4048.8</v>
      </c>
      <c r="E1872" s="11">
        <v>44580</v>
      </c>
      <c r="F1872" s="10">
        <v>4048.8</v>
      </c>
      <c r="G1872" s="12">
        <f>Tabla1[[#This Row],[Importe]]-Tabla1[[#This Row],[Pagado]]</f>
        <v>0</v>
      </c>
      <c r="H1872" s="9" t="s">
        <v>10</v>
      </c>
    </row>
    <row r="1873" spans="1:8" x14ac:dyDescent="0.25">
      <c r="A1873" s="7">
        <v>44580</v>
      </c>
      <c r="B1873" s="8" t="s">
        <v>2214</v>
      </c>
      <c r="C1873" s="9" t="s">
        <v>49</v>
      </c>
      <c r="D1873" s="10">
        <v>2563.6</v>
      </c>
      <c r="E1873" s="11">
        <v>44580</v>
      </c>
      <c r="F1873" s="10">
        <v>2563.6</v>
      </c>
      <c r="G1873" s="12">
        <f>Tabla1[[#This Row],[Importe]]-Tabla1[[#This Row],[Pagado]]</f>
        <v>0</v>
      </c>
      <c r="H1873" s="9" t="s">
        <v>10</v>
      </c>
    </row>
    <row r="1874" spans="1:8" x14ac:dyDescent="0.25">
      <c r="A1874" s="7">
        <v>44580</v>
      </c>
      <c r="B1874" s="8" t="s">
        <v>2215</v>
      </c>
      <c r="C1874" s="9" t="s">
        <v>146</v>
      </c>
      <c r="D1874" s="10">
        <v>1191.2</v>
      </c>
      <c r="E1874" s="11">
        <v>44580</v>
      </c>
      <c r="F1874" s="10">
        <v>1191.2</v>
      </c>
      <c r="G1874" s="12">
        <f>Tabla1[[#This Row],[Importe]]-Tabla1[[#This Row],[Pagado]]</f>
        <v>0</v>
      </c>
      <c r="H1874" s="9" t="s">
        <v>10</v>
      </c>
    </row>
    <row r="1875" spans="1:8" x14ac:dyDescent="0.25">
      <c r="A1875" s="7">
        <v>44580</v>
      </c>
      <c r="B1875" s="8" t="s">
        <v>2216</v>
      </c>
      <c r="C1875" s="9" t="s">
        <v>200</v>
      </c>
      <c r="D1875" s="10">
        <v>498.2</v>
      </c>
      <c r="E1875" s="11">
        <v>44580</v>
      </c>
      <c r="F1875" s="10">
        <v>498.2</v>
      </c>
      <c r="G1875" s="12">
        <f>Tabla1[[#This Row],[Importe]]-Tabla1[[#This Row],[Pagado]]</f>
        <v>0</v>
      </c>
      <c r="H1875" s="9" t="s">
        <v>10</v>
      </c>
    </row>
    <row r="1876" spans="1:8" x14ac:dyDescent="0.25">
      <c r="A1876" s="7">
        <v>44580</v>
      </c>
      <c r="B1876" s="8" t="s">
        <v>2217</v>
      </c>
      <c r="C1876" s="9" t="s">
        <v>87</v>
      </c>
      <c r="D1876" s="10">
        <v>1860.2</v>
      </c>
      <c r="E1876" s="11">
        <v>44580</v>
      </c>
      <c r="F1876" s="10">
        <v>1860.2</v>
      </c>
      <c r="G1876" s="12">
        <f>Tabla1[[#This Row],[Importe]]-Tabla1[[#This Row],[Pagado]]</f>
        <v>0</v>
      </c>
      <c r="H1876" s="9" t="s">
        <v>10</v>
      </c>
    </row>
    <row r="1877" spans="1:8" x14ac:dyDescent="0.25">
      <c r="A1877" s="7">
        <v>44580</v>
      </c>
      <c r="B1877" s="8" t="s">
        <v>2218</v>
      </c>
      <c r="C1877" s="9" t="s">
        <v>161</v>
      </c>
      <c r="D1877" s="10">
        <v>3685.5</v>
      </c>
      <c r="E1877" s="11">
        <v>44580</v>
      </c>
      <c r="F1877" s="10">
        <v>3685.5</v>
      </c>
      <c r="G1877" s="12">
        <f>Tabla1[[#This Row],[Importe]]-Tabla1[[#This Row],[Pagado]]</f>
        <v>0</v>
      </c>
      <c r="H1877" s="9" t="s">
        <v>10</v>
      </c>
    </row>
    <row r="1878" spans="1:8" x14ac:dyDescent="0.25">
      <c r="A1878" s="7">
        <v>44580</v>
      </c>
      <c r="B1878" s="8" t="s">
        <v>2219</v>
      </c>
      <c r="C1878" s="9" t="s">
        <v>218</v>
      </c>
      <c r="D1878" s="10">
        <v>7793.1</v>
      </c>
      <c r="E1878" s="11">
        <v>44586</v>
      </c>
      <c r="F1878" s="10">
        <v>7793.1</v>
      </c>
      <c r="G1878" s="12">
        <f>Tabla1[[#This Row],[Importe]]-Tabla1[[#This Row],[Pagado]]</f>
        <v>0</v>
      </c>
      <c r="H1878" s="9" t="s">
        <v>10</v>
      </c>
    </row>
    <row r="1879" spans="1:8" x14ac:dyDescent="0.25">
      <c r="A1879" s="7">
        <v>44580</v>
      </c>
      <c r="B1879" s="8" t="s">
        <v>2220</v>
      </c>
      <c r="C1879" s="9" t="s">
        <v>175</v>
      </c>
      <c r="D1879" s="10">
        <v>3000.4</v>
      </c>
      <c r="E1879" s="11">
        <v>44580</v>
      </c>
      <c r="F1879" s="10">
        <v>3000.4</v>
      </c>
      <c r="G1879" s="12">
        <f>Tabla1[[#This Row],[Importe]]-Tabla1[[#This Row],[Pagado]]</f>
        <v>0</v>
      </c>
      <c r="H1879" s="9" t="s">
        <v>10</v>
      </c>
    </row>
    <row r="1880" spans="1:8" x14ac:dyDescent="0.25">
      <c r="A1880" s="7">
        <v>44580</v>
      </c>
      <c r="B1880" s="8" t="s">
        <v>2221</v>
      </c>
      <c r="C1880" s="9" t="s">
        <v>45</v>
      </c>
      <c r="D1880" s="10">
        <v>8681.6</v>
      </c>
      <c r="E1880" s="11">
        <v>44580</v>
      </c>
      <c r="F1880" s="10">
        <v>8681.6</v>
      </c>
      <c r="G1880" s="12">
        <f>Tabla1[[#This Row],[Importe]]-Tabla1[[#This Row],[Pagado]]</f>
        <v>0</v>
      </c>
      <c r="H1880" s="9" t="s">
        <v>10</v>
      </c>
    </row>
    <row r="1881" spans="1:8" x14ac:dyDescent="0.25">
      <c r="A1881" s="7">
        <v>44580</v>
      </c>
      <c r="B1881" s="8" t="s">
        <v>2222</v>
      </c>
      <c r="C1881" s="9" t="s">
        <v>24</v>
      </c>
      <c r="D1881" s="10">
        <v>2454.3000000000002</v>
      </c>
      <c r="E1881" s="11">
        <v>44580</v>
      </c>
      <c r="F1881" s="10">
        <v>2454.3000000000002</v>
      </c>
      <c r="G1881" s="12">
        <f>Tabla1[[#This Row],[Importe]]-Tabla1[[#This Row],[Pagado]]</f>
        <v>0</v>
      </c>
      <c r="H1881" s="9" t="s">
        <v>10</v>
      </c>
    </row>
    <row r="1882" spans="1:8" x14ac:dyDescent="0.25">
      <c r="A1882" s="7">
        <v>44580</v>
      </c>
      <c r="B1882" s="8" t="s">
        <v>2223</v>
      </c>
      <c r="C1882" s="9" t="s">
        <v>33</v>
      </c>
      <c r="D1882" s="10">
        <v>1436.8</v>
      </c>
      <c r="E1882" s="11">
        <v>44580</v>
      </c>
      <c r="F1882" s="10">
        <v>1436.8</v>
      </c>
      <c r="G1882" s="12">
        <f>Tabla1[[#This Row],[Importe]]-Tabla1[[#This Row],[Pagado]]</f>
        <v>0</v>
      </c>
      <c r="H1882" s="9" t="s">
        <v>10</v>
      </c>
    </row>
    <row r="1883" spans="1:8" x14ac:dyDescent="0.25">
      <c r="A1883" s="7">
        <v>44580</v>
      </c>
      <c r="B1883" s="8" t="s">
        <v>2224</v>
      </c>
      <c r="C1883" s="9" t="s">
        <v>79</v>
      </c>
      <c r="D1883" s="10">
        <v>4258.2</v>
      </c>
      <c r="E1883" s="11">
        <v>44580</v>
      </c>
      <c r="F1883" s="10">
        <v>4258.2</v>
      </c>
      <c r="G1883" s="12">
        <f>Tabla1[[#This Row],[Importe]]-Tabla1[[#This Row],[Pagado]]</f>
        <v>0</v>
      </c>
      <c r="H1883" s="9" t="s">
        <v>10</v>
      </c>
    </row>
    <row r="1884" spans="1:8" x14ac:dyDescent="0.25">
      <c r="A1884" s="7">
        <v>44580</v>
      </c>
      <c r="B1884" s="8" t="s">
        <v>2225</v>
      </c>
      <c r="C1884" s="9" t="s">
        <v>319</v>
      </c>
      <c r="D1884" s="10">
        <v>5271.6</v>
      </c>
      <c r="E1884" s="11">
        <v>44580</v>
      </c>
      <c r="F1884" s="10">
        <v>5271.6</v>
      </c>
      <c r="G1884" s="12">
        <f>Tabla1[[#This Row],[Importe]]-Tabla1[[#This Row],[Pagado]]</f>
        <v>0</v>
      </c>
      <c r="H1884" s="9" t="s">
        <v>10</v>
      </c>
    </row>
    <row r="1885" spans="1:8" x14ac:dyDescent="0.25">
      <c r="A1885" s="7">
        <v>44580</v>
      </c>
      <c r="B1885" s="8" t="s">
        <v>2226</v>
      </c>
      <c r="C1885" s="9" t="s">
        <v>520</v>
      </c>
      <c r="D1885" s="10">
        <v>5795.9</v>
      </c>
      <c r="E1885" s="11">
        <v>44580</v>
      </c>
      <c r="F1885" s="10">
        <v>5795.9</v>
      </c>
      <c r="G1885" s="12">
        <f>Tabla1[[#This Row],[Importe]]-Tabla1[[#This Row],[Pagado]]</f>
        <v>0</v>
      </c>
      <c r="H1885" s="9" t="s">
        <v>10</v>
      </c>
    </row>
    <row r="1886" spans="1:8" x14ac:dyDescent="0.25">
      <c r="A1886" s="7">
        <v>44580</v>
      </c>
      <c r="B1886" s="8" t="s">
        <v>2227</v>
      </c>
      <c r="C1886" s="9" t="s">
        <v>212</v>
      </c>
      <c r="D1886" s="10">
        <v>18525.400000000001</v>
      </c>
      <c r="E1886" s="11">
        <v>44583</v>
      </c>
      <c r="F1886" s="10">
        <v>18525.400000000001</v>
      </c>
      <c r="G1886" s="12">
        <f>Tabla1[[#This Row],[Importe]]-Tabla1[[#This Row],[Pagado]]</f>
        <v>0</v>
      </c>
      <c r="H1886" s="9" t="s">
        <v>10</v>
      </c>
    </row>
    <row r="1887" spans="1:8" x14ac:dyDescent="0.25">
      <c r="A1887" s="7">
        <v>44580</v>
      </c>
      <c r="B1887" s="8" t="s">
        <v>2228</v>
      </c>
      <c r="C1887" s="9" t="s">
        <v>206</v>
      </c>
      <c r="D1887" s="10">
        <v>25267</v>
      </c>
      <c r="E1887" s="11">
        <v>44586</v>
      </c>
      <c r="F1887" s="10">
        <v>25267</v>
      </c>
      <c r="G1887" s="12">
        <f>Tabla1[[#This Row],[Importe]]-Tabla1[[#This Row],[Pagado]]</f>
        <v>0</v>
      </c>
      <c r="H1887" s="9" t="s">
        <v>10</v>
      </c>
    </row>
    <row r="1888" spans="1:8" x14ac:dyDescent="0.25">
      <c r="A1888" s="7">
        <v>44580</v>
      </c>
      <c r="B1888" s="8" t="s">
        <v>2229</v>
      </c>
      <c r="C1888" s="9" t="s">
        <v>518</v>
      </c>
      <c r="D1888" s="10">
        <v>2330.1</v>
      </c>
      <c r="E1888" s="11">
        <v>44580</v>
      </c>
      <c r="F1888" s="10">
        <v>2330.1</v>
      </c>
      <c r="G1888" s="12">
        <f>Tabla1[[#This Row],[Importe]]-Tabla1[[#This Row],[Pagado]]</f>
        <v>0</v>
      </c>
      <c r="H1888" s="9" t="s">
        <v>10</v>
      </c>
    </row>
    <row r="1889" spans="1:8" x14ac:dyDescent="0.25">
      <c r="A1889" s="7">
        <v>44580</v>
      </c>
      <c r="B1889" s="8" t="s">
        <v>2230</v>
      </c>
      <c r="C1889" s="9" t="s">
        <v>157</v>
      </c>
      <c r="D1889" s="10">
        <v>1153.7</v>
      </c>
      <c r="E1889" s="11">
        <v>44580</v>
      </c>
      <c r="F1889" s="10">
        <v>1153.7</v>
      </c>
      <c r="G1889" s="12">
        <f>Tabla1[[#This Row],[Importe]]-Tabla1[[#This Row],[Pagado]]</f>
        <v>0</v>
      </c>
      <c r="H1889" s="9" t="s">
        <v>10</v>
      </c>
    </row>
    <row r="1890" spans="1:8" x14ac:dyDescent="0.25">
      <c r="A1890" s="7">
        <v>44580</v>
      </c>
      <c r="B1890" s="8" t="s">
        <v>2231</v>
      </c>
      <c r="C1890" s="9" t="s">
        <v>31</v>
      </c>
      <c r="D1890" s="10">
        <v>1910</v>
      </c>
      <c r="E1890" s="11">
        <v>44580</v>
      </c>
      <c r="F1890" s="10">
        <v>1910</v>
      </c>
      <c r="G1890" s="12">
        <f>Tabla1[[#This Row],[Importe]]-Tabla1[[#This Row],[Pagado]]</f>
        <v>0</v>
      </c>
      <c r="H1890" s="9" t="s">
        <v>10</v>
      </c>
    </row>
    <row r="1891" spans="1:8" x14ac:dyDescent="0.25">
      <c r="A1891" s="7">
        <v>44580</v>
      </c>
      <c r="B1891" s="8" t="s">
        <v>2232</v>
      </c>
      <c r="C1891" s="9" t="s">
        <v>31</v>
      </c>
      <c r="D1891" s="10">
        <v>1632</v>
      </c>
      <c r="E1891" s="11">
        <v>44580</v>
      </c>
      <c r="F1891" s="10">
        <v>1632</v>
      </c>
      <c r="G1891" s="12">
        <f>Tabla1[[#This Row],[Importe]]-Tabla1[[#This Row],[Pagado]]</f>
        <v>0</v>
      </c>
      <c r="H1891" s="9" t="s">
        <v>10</v>
      </c>
    </row>
    <row r="1892" spans="1:8" x14ac:dyDescent="0.25">
      <c r="A1892" s="7">
        <v>44580</v>
      </c>
      <c r="B1892" s="8" t="s">
        <v>2233</v>
      </c>
      <c r="C1892" s="9" t="s">
        <v>191</v>
      </c>
      <c r="D1892" s="10">
        <v>3285.5</v>
      </c>
      <c r="E1892" s="11">
        <v>44580</v>
      </c>
      <c r="F1892" s="10">
        <v>3285.5</v>
      </c>
      <c r="G1892" s="12">
        <f>Tabla1[[#This Row],[Importe]]-Tabla1[[#This Row],[Pagado]]</f>
        <v>0</v>
      </c>
      <c r="H1892" s="9" t="s">
        <v>10</v>
      </c>
    </row>
    <row r="1893" spans="1:8" x14ac:dyDescent="0.25">
      <c r="A1893" s="7">
        <v>44580</v>
      </c>
      <c r="B1893" s="8" t="s">
        <v>2234</v>
      </c>
      <c r="C1893" s="9" t="s">
        <v>703</v>
      </c>
      <c r="D1893" s="10">
        <v>8031.6</v>
      </c>
      <c r="E1893" s="11">
        <v>44580</v>
      </c>
      <c r="F1893" s="10">
        <v>8031.6</v>
      </c>
      <c r="G1893" s="12">
        <f>Tabla1[[#This Row],[Importe]]-Tabla1[[#This Row],[Pagado]]</f>
        <v>0</v>
      </c>
      <c r="H1893" s="9" t="s">
        <v>10</v>
      </c>
    </row>
    <row r="1894" spans="1:8" x14ac:dyDescent="0.25">
      <c r="A1894" s="7">
        <v>44580</v>
      </c>
      <c r="B1894" s="8" t="s">
        <v>2235</v>
      </c>
      <c r="C1894" s="9" t="s">
        <v>878</v>
      </c>
      <c r="D1894" s="10">
        <v>3082</v>
      </c>
      <c r="E1894" s="11">
        <v>44580</v>
      </c>
      <c r="F1894" s="10">
        <v>3082</v>
      </c>
      <c r="G1894" s="12">
        <f>Tabla1[[#This Row],[Importe]]-Tabla1[[#This Row],[Pagado]]</f>
        <v>0</v>
      </c>
      <c r="H1894" s="9" t="s">
        <v>10</v>
      </c>
    </row>
    <row r="1895" spans="1:8" x14ac:dyDescent="0.25">
      <c r="A1895" s="7">
        <v>44580</v>
      </c>
      <c r="B1895" s="8" t="s">
        <v>2236</v>
      </c>
      <c r="C1895" s="9" t="s">
        <v>216</v>
      </c>
      <c r="D1895" s="10">
        <v>2110.3000000000002</v>
      </c>
      <c r="E1895" s="11">
        <v>44580</v>
      </c>
      <c r="F1895" s="10">
        <v>2110.3000000000002</v>
      </c>
      <c r="G1895" s="12">
        <f>Tabla1[[#This Row],[Importe]]-Tabla1[[#This Row],[Pagado]]</f>
        <v>0</v>
      </c>
      <c r="H1895" s="9" t="s">
        <v>10</v>
      </c>
    </row>
    <row r="1896" spans="1:8" x14ac:dyDescent="0.25">
      <c r="A1896" s="7">
        <v>44580</v>
      </c>
      <c r="B1896" s="8" t="s">
        <v>2237</v>
      </c>
      <c r="C1896" s="9" t="s">
        <v>275</v>
      </c>
      <c r="D1896" s="10">
        <v>84096</v>
      </c>
      <c r="E1896" s="11">
        <v>44583</v>
      </c>
      <c r="F1896" s="10">
        <v>84096</v>
      </c>
      <c r="G1896" s="12">
        <f>Tabla1[[#This Row],[Importe]]-Tabla1[[#This Row],[Pagado]]</f>
        <v>0</v>
      </c>
      <c r="H1896" s="9" t="s">
        <v>10</v>
      </c>
    </row>
    <row r="1897" spans="1:8" x14ac:dyDescent="0.25">
      <c r="A1897" s="7">
        <v>44580</v>
      </c>
      <c r="B1897" s="8" t="s">
        <v>2238</v>
      </c>
      <c r="C1897" s="9" t="s">
        <v>154</v>
      </c>
      <c r="D1897" s="10">
        <v>51263.8</v>
      </c>
      <c r="E1897" s="11">
        <v>44583</v>
      </c>
      <c r="F1897" s="10">
        <v>51263.8</v>
      </c>
      <c r="G1897" s="12">
        <f>Tabla1[[#This Row],[Importe]]-Tabla1[[#This Row],[Pagado]]</f>
        <v>0</v>
      </c>
      <c r="H1897" s="9" t="s">
        <v>10</v>
      </c>
    </row>
    <row r="1898" spans="1:8" x14ac:dyDescent="0.25">
      <c r="A1898" s="7">
        <v>44580</v>
      </c>
      <c r="B1898" s="8" t="s">
        <v>2239</v>
      </c>
      <c r="C1898" s="9" t="s">
        <v>2240</v>
      </c>
      <c r="D1898" s="10">
        <v>5791.88</v>
      </c>
      <c r="E1898" s="11">
        <v>44580</v>
      </c>
      <c r="F1898" s="10">
        <v>5791.88</v>
      </c>
      <c r="G1898" s="12">
        <f>Tabla1[[#This Row],[Importe]]-Tabla1[[#This Row],[Pagado]]</f>
        <v>0</v>
      </c>
      <c r="H1898" s="9" t="s">
        <v>10</v>
      </c>
    </row>
    <row r="1899" spans="1:8" x14ac:dyDescent="0.25">
      <c r="A1899" s="7">
        <v>44580</v>
      </c>
      <c r="B1899" s="8" t="s">
        <v>2241</v>
      </c>
      <c r="C1899" s="9" t="s">
        <v>555</v>
      </c>
      <c r="D1899" s="10">
        <v>36907.160000000003</v>
      </c>
      <c r="E1899" s="11">
        <v>44580</v>
      </c>
      <c r="F1899" s="10">
        <v>36907.160000000003</v>
      </c>
      <c r="G1899" s="12">
        <f>Tabla1[[#This Row],[Importe]]-Tabla1[[#This Row],[Pagado]]</f>
        <v>0</v>
      </c>
      <c r="H1899" s="9" t="s">
        <v>10</v>
      </c>
    </row>
    <row r="1900" spans="1:8" x14ac:dyDescent="0.25">
      <c r="A1900" s="7">
        <v>44580</v>
      </c>
      <c r="B1900" s="8" t="s">
        <v>2242</v>
      </c>
      <c r="C1900" s="9" t="s">
        <v>131</v>
      </c>
      <c r="D1900" s="10">
        <v>7042.6</v>
      </c>
      <c r="E1900" s="11">
        <v>44580</v>
      </c>
      <c r="F1900" s="10">
        <v>7042.6</v>
      </c>
      <c r="G1900" s="12">
        <f>Tabla1[[#This Row],[Importe]]-Tabla1[[#This Row],[Pagado]]</f>
        <v>0</v>
      </c>
      <c r="H1900" s="9" t="s">
        <v>10</v>
      </c>
    </row>
    <row r="1901" spans="1:8" x14ac:dyDescent="0.25">
      <c r="A1901" s="7">
        <v>44580</v>
      </c>
      <c r="B1901" s="8" t="s">
        <v>2243</v>
      </c>
      <c r="C1901" s="9" t="s">
        <v>173</v>
      </c>
      <c r="D1901" s="10">
        <v>25670.6</v>
      </c>
      <c r="E1901" s="11">
        <v>44581</v>
      </c>
      <c r="F1901" s="10">
        <v>25670.6</v>
      </c>
      <c r="G1901" s="12">
        <f>Tabla1[[#This Row],[Importe]]-Tabla1[[#This Row],[Pagado]]</f>
        <v>0</v>
      </c>
      <c r="H1901" s="9" t="s">
        <v>10</v>
      </c>
    </row>
    <row r="1902" spans="1:8" x14ac:dyDescent="0.25">
      <c r="A1902" s="7">
        <v>44580</v>
      </c>
      <c r="B1902" s="8" t="s">
        <v>2244</v>
      </c>
      <c r="C1902" s="9" t="s">
        <v>135</v>
      </c>
      <c r="D1902" s="10">
        <v>1320</v>
      </c>
      <c r="E1902" s="11">
        <v>44580</v>
      </c>
      <c r="F1902" s="10">
        <v>1320</v>
      </c>
      <c r="G1902" s="12">
        <f>Tabla1[[#This Row],[Importe]]-Tabla1[[#This Row],[Pagado]]</f>
        <v>0</v>
      </c>
      <c r="H1902" s="9" t="s">
        <v>10</v>
      </c>
    </row>
    <row r="1903" spans="1:8" x14ac:dyDescent="0.25">
      <c r="A1903" s="7">
        <v>44580</v>
      </c>
      <c r="B1903" s="8" t="s">
        <v>2245</v>
      </c>
      <c r="C1903" s="9" t="s">
        <v>179</v>
      </c>
      <c r="D1903" s="10">
        <v>465.3</v>
      </c>
      <c r="E1903" s="11">
        <v>44580</v>
      </c>
      <c r="F1903" s="10">
        <v>465.3</v>
      </c>
      <c r="G1903" s="12">
        <f>Tabla1[[#This Row],[Importe]]-Tabla1[[#This Row],[Pagado]]</f>
        <v>0</v>
      </c>
      <c r="H1903" s="9" t="s">
        <v>10</v>
      </c>
    </row>
    <row r="1904" spans="1:8" x14ac:dyDescent="0.25">
      <c r="A1904" s="7">
        <v>44580</v>
      </c>
      <c r="B1904" s="8" t="s">
        <v>2246</v>
      </c>
      <c r="C1904" s="9" t="s">
        <v>592</v>
      </c>
      <c r="D1904" s="10">
        <v>11240.4</v>
      </c>
      <c r="E1904" s="11">
        <v>44581</v>
      </c>
      <c r="F1904" s="10">
        <v>11240.4</v>
      </c>
      <c r="G1904" s="12">
        <f>Tabla1[[#This Row],[Importe]]-Tabla1[[#This Row],[Pagado]]</f>
        <v>0</v>
      </c>
      <c r="H1904" s="9" t="s">
        <v>10</v>
      </c>
    </row>
    <row r="1905" spans="1:8" x14ac:dyDescent="0.25">
      <c r="A1905" s="7">
        <v>44580</v>
      </c>
      <c r="B1905" s="8" t="s">
        <v>2247</v>
      </c>
      <c r="C1905" s="9" t="s">
        <v>2248</v>
      </c>
      <c r="D1905" s="10">
        <v>0</v>
      </c>
      <c r="E1905" s="13" t="s">
        <v>189</v>
      </c>
      <c r="F1905" s="10">
        <v>0</v>
      </c>
      <c r="G1905" s="12">
        <f>Tabla1[[#This Row],[Importe]]-Tabla1[[#This Row],[Pagado]]</f>
        <v>0</v>
      </c>
      <c r="H1905" s="9" t="s">
        <v>189</v>
      </c>
    </row>
    <row r="1906" spans="1:8" x14ac:dyDescent="0.25">
      <c r="A1906" s="7">
        <v>44580</v>
      </c>
      <c r="B1906" s="8" t="s">
        <v>2249</v>
      </c>
      <c r="C1906" s="9" t="s">
        <v>237</v>
      </c>
      <c r="D1906" s="10">
        <v>2404.8000000000002</v>
      </c>
      <c r="E1906" s="11">
        <v>44580</v>
      </c>
      <c r="F1906" s="10">
        <v>2404.8000000000002</v>
      </c>
      <c r="G1906" s="12">
        <f>Tabla1[[#This Row],[Importe]]-Tabla1[[#This Row],[Pagado]]</f>
        <v>0</v>
      </c>
      <c r="H1906" s="9" t="s">
        <v>10</v>
      </c>
    </row>
    <row r="1907" spans="1:8" x14ac:dyDescent="0.25">
      <c r="A1907" s="7">
        <v>44580</v>
      </c>
      <c r="B1907" s="8" t="s">
        <v>2250</v>
      </c>
      <c r="C1907" s="9" t="s">
        <v>1644</v>
      </c>
      <c r="D1907" s="10">
        <v>7924.2</v>
      </c>
      <c r="E1907" s="11">
        <v>44581</v>
      </c>
      <c r="F1907" s="10">
        <v>7924.2</v>
      </c>
      <c r="G1907" s="12">
        <f>Tabla1[[#This Row],[Importe]]-Tabla1[[#This Row],[Pagado]]</f>
        <v>0</v>
      </c>
      <c r="H1907" s="9" t="s">
        <v>10</v>
      </c>
    </row>
    <row r="1908" spans="1:8" x14ac:dyDescent="0.25">
      <c r="A1908" s="7">
        <v>44580</v>
      </c>
      <c r="B1908" s="8" t="s">
        <v>2251</v>
      </c>
      <c r="C1908" s="9" t="s">
        <v>1630</v>
      </c>
      <c r="D1908" s="10">
        <v>5521.2</v>
      </c>
      <c r="E1908" s="11">
        <v>44581</v>
      </c>
      <c r="F1908" s="10">
        <v>5521.2</v>
      </c>
      <c r="G1908" s="12">
        <f>Tabla1[[#This Row],[Importe]]-Tabla1[[#This Row],[Pagado]]</f>
        <v>0</v>
      </c>
      <c r="H1908" s="9" t="s">
        <v>10</v>
      </c>
    </row>
    <row r="1909" spans="1:8" x14ac:dyDescent="0.25">
      <c r="A1909" s="7">
        <v>44580</v>
      </c>
      <c r="B1909" s="8" t="s">
        <v>2252</v>
      </c>
      <c r="C1909" s="9" t="s">
        <v>31</v>
      </c>
      <c r="D1909" s="10">
        <v>4765.8</v>
      </c>
      <c r="E1909" s="11">
        <v>44581</v>
      </c>
      <c r="F1909" s="10">
        <v>4765.8</v>
      </c>
      <c r="G1909" s="12">
        <f>Tabla1[[#This Row],[Importe]]-Tabla1[[#This Row],[Pagado]]</f>
        <v>0</v>
      </c>
      <c r="H1909" s="9" t="s">
        <v>10</v>
      </c>
    </row>
    <row r="1910" spans="1:8" x14ac:dyDescent="0.25">
      <c r="A1910" s="7">
        <v>44580</v>
      </c>
      <c r="B1910" s="8" t="s">
        <v>2253</v>
      </c>
      <c r="C1910" s="9" t="s">
        <v>31</v>
      </c>
      <c r="D1910" s="10">
        <v>1786.4</v>
      </c>
      <c r="E1910" s="11">
        <v>44581</v>
      </c>
      <c r="F1910" s="10">
        <v>1786.4</v>
      </c>
      <c r="G1910" s="12">
        <f>Tabla1[[#This Row],[Importe]]-Tabla1[[#This Row],[Pagado]]</f>
        <v>0</v>
      </c>
      <c r="H1910" s="9" t="s">
        <v>10</v>
      </c>
    </row>
    <row r="1911" spans="1:8" x14ac:dyDescent="0.25">
      <c r="A1911" s="7">
        <v>44580</v>
      </c>
      <c r="B1911" s="8" t="s">
        <v>2254</v>
      </c>
      <c r="C1911" s="9" t="s">
        <v>133</v>
      </c>
      <c r="D1911" s="10">
        <v>8784.2999999999993</v>
      </c>
      <c r="E1911" s="11">
        <v>44581</v>
      </c>
      <c r="F1911" s="10">
        <v>8784.2999999999993</v>
      </c>
      <c r="G1911" s="12">
        <f>Tabla1[[#This Row],[Importe]]-Tabla1[[#This Row],[Pagado]]</f>
        <v>0</v>
      </c>
      <c r="H1911" s="9" t="s">
        <v>10</v>
      </c>
    </row>
    <row r="1912" spans="1:8" x14ac:dyDescent="0.25">
      <c r="A1912" s="7">
        <v>44580</v>
      </c>
      <c r="B1912" s="8" t="s">
        <v>2255</v>
      </c>
      <c r="C1912" s="9" t="s">
        <v>541</v>
      </c>
      <c r="D1912" s="10">
        <v>9240</v>
      </c>
      <c r="E1912" s="11">
        <v>44581</v>
      </c>
      <c r="F1912" s="10">
        <v>9240</v>
      </c>
      <c r="G1912" s="12">
        <f>Tabla1[[#This Row],[Importe]]-Tabla1[[#This Row],[Pagado]]</f>
        <v>0</v>
      </c>
      <c r="H1912" s="9" t="s">
        <v>10</v>
      </c>
    </row>
    <row r="1913" spans="1:8" x14ac:dyDescent="0.25">
      <c r="A1913" s="7">
        <v>44580</v>
      </c>
      <c r="B1913" s="8" t="s">
        <v>2256</v>
      </c>
      <c r="C1913" s="9" t="s">
        <v>31</v>
      </c>
      <c r="D1913" s="10">
        <v>1142.4000000000001</v>
      </c>
      <c r="E1913" s="11">
        <v>44580</v>
      </c>
      <c r="F1913" s="10">
        <v>1142.4000000000001</v>
      </c>
      <c r="G1913" s="12">
        <f>Tabla1[[#This Row],[Importe]]-Tabla1[[#This Row],[Pagado]]</f>
        <v>0</v>
      </c>
      <c r="H1913" s="9" t="s">
        <v>10</v>
      </c>
    </row>
    <row r="1914" spans="1:8" x14ac:dyDescent="0.25">
      <c r="A1914" s="7">
        <v>44580</v>
      </c>
      <c r="B1914" s="8" t="s">
        <v>2257</v>
      </c>
      <c r="C1914" s="9" t="s">
        <v>1987</v>
      </c>
      <c r="D1914" s="10">
        <v>19904</v>
      </c>
      <c r="E1914" s="11">
        <v>44580</v>
      </c>
      <c r="F1914" s="10">
        <v>19904</v>
      </c>
      <c r="G1914" s="12">
        <f>Tabla1[[#This Row],[Importe]]-Tabla1[[#This Row],[Pagado]]</f>
        <v>0</v>
      </c>
      <c r="H1914" s="9" t="s">
        <v>10</v>
      </c>
    </row>
    <row r="1915" spans="1:8" x14ac:dyDescent="0.25">
      <c r="A1915" s="7">
        <v>44580</v>
      </c>
      <c r="B1915" s="8" t="s">
        <v>2258</v>
      </c>
      <c r="C1915" s="9" t="s">
        <v>843</v>
      </c>
      <c r="D1915" s="10">
        <v>34992</v>
      </c>
      <c r="E1915" s="11">
        <v>44580</v>
      </c>
      <c r="F1915" s="10">
        <v>34992</v>
      </c>
      <c r="G1915" s="12">
        <f>Tabla1[[#This Row],[Importe]]-Tabla1[[#This Row],[Pagado]]</f>
        <v>0</v>
      </c>
      <c r="H1915" s="9" t="s">
        <v>10</v>
      </c>
    </row>
    <row r="1916" spans="1:8" x14ac:dyDescent="0.25">
      <c r="A1916" s="7">
        <v>44580</v>
      </c>
      <c r="B1916" s="8" t="s">
        <v>2259</v>
      </c>
      <c r="C1916" s="9" t="s">
        <v>732</v>
      </c>
      <c r="D1916" s="10">
        <v>3135.6</v>
      </c>
      <c r="E1916" s="11">
        <v>44580</v>
      </c>
      <c r="F1916" s="10">
        <v>3135.6</v>
      </c>
      <c r="G1916" s="12">
        <f>Tabla1[[#This Row],[Importe]]-Tabla1[[#This Row],[Pagado]]</f>
        <v>0</v>
      </c>
      <c r="H1916" s="9" t="s">
        <v>10</v>
      </c>
    </row>
    <row r="1917" spans="1:8" x14ac:dyDescent="0.25">
      <c r="A1917" s="7">
        <v>44580</v>
      </c>
      <c r="B1917" s="8" t="s">
        <v>2260</v>
      </c>
      <c r="C1917" s="9" t="s">
        <v>698</v>
      </c>
      <c r="D1917" s="10">
        <v>4684.8</v>
      </c>
      <c r="E1917" s="11">
        <v>44580</v>
      </c>
      <c r="F1917" s="10">
        <v>4684.8</v>
      </c>
      <c r="G1917" s="12">
        <f>Tabla1[[#This Row],[Importe]]-Tabla1[[#This Row],[Pagado]]</f>
        <v>0</v>
      </c>
      <c r="H1917" s="9" t="s">
        <v>10</v>
      </c>
    </row>
    <row r="1918" spans="1:8" x14ac:dyDescent="0.25">
      <c r="A1918" s="7">
        <v>44580</v>
      </c>
      <c r="B1918" s="8" t="s">
        <v>2261</v>
      </c>
      <c r="C1918" s="9" t="s">
        <v>58</v>
      </c>
      <c r="D1918" s="10">
        <v>3564.8</v>
      </c>
      <c r="E1918" s="11">
        <v>44580</v>
      </c>
      <c r="F1918" s="10">
        <v>3564.8</v>
      </c>
      <c r="G1918" s="12">
        <f>Tabla1[[#This Row],[Importe]]-Tabla1[[#This Row],[Pagado]]</f>
        <v>0</v>
      </c>
      <c r="H1918" s="9" t="s">
        <v>10</v>
      </c>
    </row>
    <row r="1919" spans="1:8" x14ac:dyDescent="0.25">
      <c r="A1919" s="7">
        <v>44580</v>
      </c>
      <c r="B1919" s="8" t="s">
        <v>2262</v>
      </c>
      <c r="C1919" s="9" t="s">
        <v>235</v>
      </c>
      <c r="D1919" s="10">
        <v>10395.4</v>
      </c>
      <c r="E1919" s="11">
        <v>44580</v>
      </c>
      <c r="F1919" s="10">
        <v>10395.4</v>
      </c>
      <c r="G1919" s="12">
        <f>Tabla1[[#This Row],[Importe]]-Tabla1[[#This Row],[Pagado]]</f>
        <v>0</v>
      </c>
      <c r="H1919" s="9" t="s">
        <v>10</v>
      </c>
    </row>
    <row r="1920" spans="1:8" x14ac:dyDescent="0.25">
      <c r="A1920" s="7">
        <v>44580</v>
      </c>
      <c r="B1920" s="8" t="s">
        <v>2263</v>
      </c>
      <c r="C1920" s="9" t="s">
        <v>53</v>
      </c>
      <c r="D1920" s="10">
        <v>2667.5</v>
      </c>
      <c r="E1920" s="11">
        <v>44580</v>
      </c>
      <c r="F1920" s="10">
        <v>2667.5</v>
      </c>
      <c r="G1920" s="12">
        <f>Tabla1[[#This Row],[Importe]]-Tabla1[[#This Row],[Pagado]]</f>
        <v>0</v>
      </c>
      <c r="H1920" s="9" t="s">
        <v>10</v>
      </c>
    </row>
    <row r="1921" spans="1:8" x14ac:dyDescent="0.25">
      <c r="A1921" s="7">
        <v>44580</v>
      </c>
      <c r="B1921" s="8" t="s">
        <v>2264</v>
      </c>
      <c r="C1921" s="9" t="s">
        <v>237</v>
      </c>
      <c r="D1921" s="10">
        <v>1898</v>
      </c>
      <c r="E1921" s="11">
        <v>44580</v>
      </c>
      <c r="F1921" s="10">
        <v>1898</v>
      </c>
      <c r="G1921" s="12">
        <f>Tabla1[[#This Row],[Importe]]-Tabla1[[#This Row],[Pagado]]</f>
        <v>0</v>
      </c>
      <c r="H1921" s="9" t="s">
        <v>10</v>
      </c>
    </row>
    <row r="1922" spans="1:8" x14ac:dyDescent="0.25">
      <c r="A1922" s="7">
        <v>44580</v>
      </c>
      <c r="B1922" s="8" t="s">
        <v>2265</v>
      </c>
      <c r="C1922" s="9" t="s">
        <v>62</v>
      </c>
      <c r="D1922" s="10">
        <v>3609.6</v>
      </c>
      <c r="E1922" s="11">
        <v>44580</v>
      </c>
      <c r="F1922" s="10">
        <v>3609.6</v>
      </c>
      <c r="G1922" s="12">
        <f>Tabla1[[#This Row],[Importe]]-Tabla1[[#This Row],[Pagado]]</f>
        <v>0</v>
      </c>
      <c r="H1922" s="9" t="s">
        <v>10</v>
      </c>
    </row>
    <row r="1923" spans="1:8" x14ac:dyDescent="0.25">
      <c r="A1923" s="7">
        <v>44580</v>
      </c>
      <c r="B1923" s="8" t="s">
        <v>2266</v>
      </c>
      <c r="C1923" s="9" t="s">
        <v>1421</v>
      </c>
      <c r="D1923" s="10">
        <v>30042</v>
      </c>
      <c r="E1923" s="11">
        <v>44580</v>
      </c>
      <c r="F1923" s="10">
        <v>30042</v>
      </c>
      <c r="G1923" s="12">
        <f>Tabla1[[#This Row],[Importe]]-Tabla1[[#This Row],[Pagado]]</f>
        <v>0</v>
      </c>
      <c r="H1923" s="9" t="s">
        <v>10</v>
      </c>
    </row>
    <row r="1924" spans="1:8" x14ac:dyDescent="0.25">
      <c r="A1924" s="7">
        <v>44580</v>
      </c>
      <c r="B1924" s="8" t="s">
        <v>2267</v>
      </c>
      <c r="C1924" s="9" t="s">
        <v>857</v>
      </c>
      <c r="D1924" s="10">
        <v>185.6</v>
      </c>
      <c r="E1924" s="11">
        <v>44580</v>
      </c>
      <c r="F1924" s="10">
        <v>185.6</v>
      </c>
      <c r="G1924" s="12">
        <f>Tabla1[[#This Row],[Importe]]-Tabla1[[#This Row],[Pagado]]</f>
        <v>0</v>
      </c>
      <c r="H1924" s="9" t="s">
        <v>10</v>
      </c>
    </row>
    <row r="1925" spans="1:8" x14ac:dyDescent="0.25">
      <c r="A1925" s="7">
        <v>44580</v>
      </c>
      <c r="B1925" s="8" t="s">
        <v>2268</v>
      </c>
      <c r="C1925" s="9" t="s">
        <v>69</v>
      </c>
      <c r="D1925" s="10">
        <v>2222.4</v>
      </c>
      <c r="E1925" s="11">
        <v>44580</v>
      </c>
      <c r="F1925" s="10">
        <v>2222.4</v>
      </c>
      <c r="G1925" s="12">
        <f>Tabla1[[#This Row],[Importe]]-Tabla1[[#This Row],[Pagado]]</f>
        <v>0</v>
      </c>
      <c r="H1925" s="9" t="s">
        <v>10</v>
      </c>
    </row>
    <row r="1926" spans="1:8" x14ac:dyDescent="0.25">
      <c r="A1926" s="7">
        <v>44580</v>
      </c>
      <c r="B1926" s="8" t="s">
        <v>2269</v>
      </c>
      <c r="C1926" s="9" t="s">
        <v>282</v>
      </c>
      <c r="D1926" s="10">
        <v>2016</v>
      </c>
      <c r="E1926" s="11">
        <v>44581</v>
      </c>
      <c r="F1926" s="10">
        <v>2016</v>
      </c>
      <c r="G1926" s="12">
        <f>Tabla1[[#This Row],[Importe]]-Tabla1[[#This Row],[Pagado]]</f>
        <v>0</v>
      </c>
      <c r="H1926" s="9" t="s">
        <v>10</v>
      </c>
    </row>
    <row r="1927" spans="1:8" x14ac:dyDescent="0.25">
      <c r="A1927" s="7">
        <v>44580</v>
      </c>
      <c r="B1927" s="8" t="s">
        <v>2270</v>
      </c>
      <c r="C1927" s="9" t="s">
        <v>284</v>
      </c>
      <c r="D1927" s="10">
        <v>6019.2</v>
      </c>
      <c r="E1927" s="11">
        <v>44581</v>
      </c>
      <c r="F1927" s="10">
        <v>6019.2</v>
      </c>
      <c r="G1927" s="12">
        <f>Tabla1[[#This Row],[Importe]]-Tabla1[[#This Row],[Pagado]]</f>
        <v>0</v>
      </c>
      <c r="H1927" s="9" t="s">
        <v>10</v>
      </c>
    </row>
    <row r="1928" spans="1:8" x14ac:dyDescent="0.25">
      <c r="A1928" s="7">
        <v>44580</v>
      </c>
      <c r="B1928" s="8" t="s">
        <v>2271</v>
      </c>
      <c r="C1928" s="9" t="s">
        <v>280</v>
      </c>
      <c r="D1928" s="10">
        <v>499.2</v>
      </c>
      <c r="E1928" s="11">
        <v>44581</v>
      </c>
      <c r="F1928" s="10">
        <v>499.2</v>
      </c>
      <c r="G1928" s="12">
        <f>Tabla1[[#This Row],[Importe]]-Tabla1[[#This Row],[Pagado]]</f>
        <v>0</v>
      </c>
      <c r="H1928" s="9" t="s">
        <v>10</v>
      </c>
    </row>
    <row r="1929" spans="1:8" x14ac:dyDescent="0.25">
      <c r="A1929" s="7">
        <v>44580</v>
      </c>
      <c r="B1929" s="8" t="s">
        <v>2272</v>
      </c>
      <c r="C1929" s="9" t="s">
        <v>2273</v>
      </c>
      <c r="D1929" s="10">
        <v>0</v>
      </c>
      <c r="E1929" s="13" t="s">
        <v>189</v>
      </c>
      <c r="F1929" s="10">
        <v>0</v>
      </c>
      <c r="G1929" s="12">
        <f>Tabla1[[#This Row],[Importe]]-Tabla1[[#This Row],[Pagado]]</f>
        <v>0</v>
      </c>
      <c r="H1929" s="9" t="s">
        <v>189</v>
      </c>
    </row>
    <row r="1930" spans="1:8" x14ac:dyDescent="0.25">
      <c r="A1930" s="7">
        <v>44580</v>
      </c>
      <c r="B1930" s="8" t="s">
        <v>2274</v>
      </c>
      <c r="C1930" s="9" t="s">
        <v>419</v>
      </c>
      <c r="D1930" s="10">
        <v>6307.1</v>
      </c>
      <c r="E1930" s="11">
        <v>44580</v>
      </c>
      <c r="F1930" s="10">
        <v>6307.1</v>
      </c>
      <c r="G1930" s="12">
        <f>Tabla1[[#This Row],[Importe]]-Tabla1[[#This Row],[Pagado]]</f>
        <v>0</v>
      </c>
      <c r="H1930" s="9" t="s">
        <v>10</v>
      </c>
    </row>
    <row r="1931" spans="1:8" x14ac:dyDescent="0.25">
      <c r="A1931" s="7">
        <v>44580</v>
      </c>
      <c r="B1931" s="8" t="s">
        <v>2275</v>
      </c>
      <c r="C1931" s="9" t="s">
        <v>131</v>
      </c>
      <c r="D1931" s="10">
        <v>1000.7</v>
      </c>
      <c r="E1931" s="11">
        <v>44580</v>
      </c>
      <c r="F1931" s="10">
        <v>1000.7</v>
      </c>
      <c r="G1931" s="12">
        <f>Tabla1[[#This Row],[Importe]]-Tabla1[[#This Row],[Pagado]]</f>
        <v>0</v>
      </c>
      <c r="H1931" s="9" t="s">
        <v>10</v>
      </c>
    </row>
    <row r="1932" spans="1:8" x14ac:dyDescent="0.25">
      <c r="A1932" s="7">
        <v>44580</v>
      </c>
      <c r="B1932" s="8" t="s">
        <v>2276</v>
      </c>
      <c r="C1932" s="9" t="s">
        <v>273</v>
      </c>
      <c r="D1932" s="10">
        <v>28432</v>
      </c>
      <c r="E1932" s="11">
        <v>44580</v>
      </c>
      <c r="F1932" s="10">
        <v>28432</v>
      </c>
      <c r="G1932" s="12">
        <f>Tabla1[[#This Row],[Importe]]-Tabla1[[#This Row],[Pagado]]</f>
        <v>0</v>
      </c>
      <c r="H1932" s="9" t="s">
        <v>10</v>
      </c>
    </row>
    <row r="1933" spans="1:8" x14ac:dyDescent="0.25">
      <c r="A1933" s="7">
        <v>44580</v>
      </c>
      <c r="B1933" s="8" t="s">
        <v>2277</v>
      </c>
      <c r="C1933" s="9" t="s">
        <v>301</v>
      </c>
      <c r="D1933" s="10">
        <v>19039.8</v>
      </c>
      <c r="E1933" s="11">
        <v>44580</v>
      </c>
      <c r="F1933" s="10">
        <v>19039.8</v>
      </c>
      <c r="G1933" s="12">
        <f>Tabla1[[#This Row],[Importe]]-Tabla1[[#This Row],[Pagado]]</f>
        <v>0</v>
      </c>
      <c r="H1933" s="9" t="s">
        <v>10</v>
      </c>
    </row>
    <row r="1934" spans="1:8" x14ac:dyDescent="0.25">
      <c r="A1934" s="7">
        <v>44580</v>
      </c>
      <c r="B1934" s="8" t="s">
        <v>2278</v>
      </c>
      <c r="C1934" s="9" t="s">
        <v>373</v>
      </c>
      <c r="D1934" s="10">
        <v>80</v>
      </c>
      <c r="E1934" s="11">
        <v>44580</v>
      </c>
      <c r="F1934" s="10">
        <v>80</v>
      </c>
      <c r="G1934" s="12">
        <f>Tabla1[[#This Row],[Importe]]-Tabla1[[#This Row],[Pagado]]</f>
        <v>0</v>
      </c>
      <c r="H1934" s="9" t="s">
        <v>10</v>
      </c>
    </row>
    <row r="1935" spans="1:8" x14ac:dyDescent="0.25">
      <c r="A1935" s="7">
        <v>44580</v>
      </c>
      <c r="B1935" s="8" t="s">
        <v>2279</v>
      </c>
      <c r="C1935" s="9" t="s">
        <v>610</v>
      </c>
      <c r="D1935" s="10">
        <v>23075.200000000001</v>
      </c>
      <c r="E1935" s="11">
        <v>44580</v>
      </c>
      <c r="F1935" s="10">
        <v>23075.200000000001</v>
      </c>
      <c r="G1935" s="12">
        <f>Tabla1[[#This Row],[Importe]]-Tabla1[[#This Row],[Pagado]]</f>
        <v>0</v>
      </c>
      <c r="H1935" s="9" t="s">
        <v>10</v>
      </c>
    </row>
    <row r="1936" spans="1:8" x14ac:dyDescent="0.25">
      <c r="A1936" s="7">
        <v>44580</v>
      </c>
      <c r="B1936" s="8" t="s">
        <v>2280</v>
      </c>
      <c r="C1936" s="9" t="s">
        <v>289</v>
      </c>
      <c r="D1936" s="10">
        <v>7200</v>
      </c>
      <c r="E1936" s="11">
        <v>44580</v>
      </c>
      <c r="F1936" s="10">
        <v>7200</v>
      </c>
      <c r="G1936" s="12">
        <f>Tabla1[[#This Row],[Importe]]-Tabla1[[#This Row],[Pagado]]</f>
        <v>0</v>
      </c>
      <c r="H1936" s="9" t="s">
        <v>10</v>
      </c>
    </row>
    <row r="1937" spans="1:8" x14ac:dyDescent="0.25">
      <c r="A1937" s="7">
        <v>44580</v>
      </c>
      <c r="B1937" s="8" t="s">
        <v>2281</v>
      </c>
      <c r="C1937" s="9" t="s">
        <v>414</v>
      </c>
      <c r="D1937" s="10">
        <v>2394</v>
      </c>
      <c r="E1937" s="11">
        <v>44620</v>
      </c>
      <c r="F1937" s="10">
        <v>2394</v>
      </c>
      <c r="G1937" s="12">
        <f>Tabla1[[#This Row],[Importe]]-Tabla1[[#This Row],[Pagado]]</f>
        <v>0</v>
      </c>
      <c r="H1937" s="9" t="s">
        <v>10</v>
      </c>
    </row>
    <row r="1938" spans="1:8" x14ac:dyDescent="0.25">
      <c r="A1938" s="7">
        <v>44580</v>
      </c>
      <c r="B1938" s="8" t="s">
        <v>2282</v>
      </c>
      <c r="C1938" s="9" t="s">
        <v>452</v>
      </c>
      <c r="D1938" s="10">
        <v>1696</v>
      </c>
      <c r="E1938" s="11">
        <v>44580</v>
      </c>
      <c r="F1938" s="10">
        <v>1696</v>
      </c>
      <c r="G1938" s="12">
        <f>Tabla1[[#This Row],[Importe]]-Tabla1[[#This Row],[Pagado]]</f>
        <v>0</v>
      </c>
      <c r="H1938" s="9" t="s">
        <v>10</v>
      </c>
    </row>
    <row r="1939" spans="1:8" x14ac:dyDescent="0.25">
      <c r="A1939" s="7">
        <v>44580</v>
      </c>
      <c r="B1939" s="8" t="s">
        <v>2283</v>
      </c>
      <c r="C1939" s="9" t="s">
        <v>31</v>
      </c>
      <c r="D1939" s="10">
        <v>138</v>
      </c>
      <c r="E1939" s="11">
        <v>44581</v>
      </c>
      <c r="F1939" s="10">
        <v>138</v>
      </c>
      <c r="G1939" s="12">
        <f>Tabla1[[#This Row],[Importe]]-Tabla1[[#This Row],[Pagado]]</f>
        <v>0</v>
      </c>
      <c r="H1939" s="9" t="s">
        <v>10</v>
      </c>
    </row>
    <row r="1940" spans="1:8" x14ac:dyDescent="0.25">
      <c r="A1940" s="7">
        <v>44581</v>
      </c>
      <c r="B1940" s="8" t="s">
        <v>2284</v>
      </c>
      <c r="C1940" s="9" t="s">
        <v>20</v>
      </c>
      <c r="D1940" s="10">
        <v>5768</v>
      </c>
      <c r="E1940" s="11">
        <v>44581</v>
      </c>
      <c r="F1940" s="10">
        <v>5768</v>
      </c>
      <c r="G1940" s="12">
        <f>Tabla1[[#This Row],[Importe]]-Tabla1[[#This Row],[Pagado]]</f>
        <v>0</v>
      </c>
      <c r="H1940" s="9" t="s">
        <v>10</v>
      </c>
    </row>
    <row r="1941" spans="1:8" x14ac:dyDescent="0.25">
      <c r="A1941" s="7">
        <v>44581</v>
      </c>
      <c r="B1941" s="8" t="s">
        <v>2285</v>
      </c>
      <c r="C1941" s="9" t="s">
        <v>887</v>
      </c>
      <c r="D1941" s="10">
        <v>8407.7999999999993</v>
      </c>
      <c r="E1941" s="11">
        <v>44582</v>
      </c>
      <c r="F1941" s="10">
        <v>8407.7999999999993</v>
      </c>
      <c r="G1941" s="12">
        <f>Tabla1[[#This Row],[Importe]]-Tabla1[[#This Row],[Pagado]]</f>
        <v>0</v>
      </c>
      <c r="H1941" s="9" t="s">
        <v>10</v>
      </c>
    </row>
    <row r="1942" spans="1:8" x14ac:dyDescent="0.25">
      <c r="A1942" s="7">
        <v>44581</v>
      </c>
      <c r="B1942" s="8" t="s">
        <v>2286</v>
      </c>
      <c r="C1942" s="9" t="s">
        <v>83</v>
      </c>
      <c r="D1942" s="10">
        <v>4366.5</v>
      </c>
      <c r="E1942" s="11">
        <v>44581</v>
      </c>
      <c r="F1942" s="10">
        <v>4366.5</v>
      </c>
      <c r="G1942" s="12">
        <f>Tabla1[[#This Row],[Importe]]-Tabla1[[#This Row],[Pagado]]</f>
        <v>0</v>
      </c>
      <c r="H1942" s="9" t="s">
        <v>10</v>
      </c>
    </row>
    <row r="1943" spans="1:8" x14ac:dyDescent="0.25">
      <c r="A1943" s="7">
        <v>44581</v>
      </c>
      <c r="B1943" s="8" t="s">
        <v>2287</v>
      </c>
      <c r="C1943" s="9" t="s">
        <v>87</v>
      </c>
      <c r="D1943" s="10">
        <v>2242.4</v>
      </c>
      <c r="E1943" s="11">
        <v>44581</v>
      </c>
      <c r="F1943" s="10">
        <v>2242.4</v>
      </c>
      <c r="G1943" s="12">
        <f>Tabla1[[#This Row],[Importe]]-Tabla1[[#This Row],[Pagado]]</f>
        <v>0</v>
      </c>
      <c r="H1943" s="9" t="s">
        <v>10</v>
      </c>
    </row>
    <row r="1944" spans="1:8" x14ac:dyDescent="0.25">
      <c r="A1944" s="7">
        <v>44581</v>
      </c>
      <c r="B1944" s="8" t="s">
        <v>2288</v>
      </c>
      <c r="C1944" s="9" t="s">
        <v>12</v>
      </c>
      <c r="D1944" s="10">
        <v>8091.1</v>
      </c>
      <c r="E1944" s="11">
        <v>44581</v>
      </c>
      <c r="F1944" s="10">
        <v>8091.1</v>
      </c>
      <c r="G1944" s="12">
        <f>Tabla1[[#This Row],[Importe]]-Tabla1[[#This Row],[Pagado]]</f>
        <v>0</v>
      </c>
      <c r="H1944" s="9" t="s">
        <v>10</v>
      </c>
    </row>
    <row r="1945" spans="1:8" x14ac:dyDescent="0.25">
      <c r="A1945" s="7">
        <v>44581</v>
      </c>
      <c r="B1945" s="8" t="s">
        <v>2289</v>
      </c>
      <c r="C1945" s="9" t="s">
        <v>125</v>
      </c>
      <c r="D1945" s="10">
        <v>777.6</v>
      </c>
      <c r="E1945" s="11">
        <v>44581</v>
      </c>
      <c r="F1945" s="10">
        <v>777.6</v>
      </c>
      <c r="G1945" s="12">
        <f>Tabla1[[#This Row],[Importe]]-Tabla1[[#This Row],[Pagado]]</f>
        <v>0</v>
      </c>
      <c r="H1945" s="9" t="s">
        <v>10</v>
      </c>
    </row>
    <row r="1946" spans="1:8" ht="45" x14ac:dyDescent="0.25">
      <c r="A1946" s="7">
        <v>44581</v>
      </c>
      <c r="B1946" s="8" t="s">
        <v>2290</v>
      </c>
      <c r="C1946" s="9" t="s">
        <v>475</v>
      </c>
      <c r="D1946" s="10">
        <v>89175.8</v>
      </c>
      <c r="E1946" s="11" t="s">
        <v>2291</v>
      </c>
      <c r="F1946" s="10">
        <f>58000+22000+9175.8</f>
        <v>89175.8</v>
      </c>
      <c r="G1946" s="12">
        <f>Tabla1[[#This Row],[Importe]]-Tabla1[[#This Row],[Pagado]]</f>
        <v>0</v>
      </c>
      <c r="H1946" s="9" t="s">
        <v>10</v>
      </c>
    </row>
    <row r="1947" spans="1:8" x14ac:dyDescent="0.25">
      <c r="A1947" s="7">
        <v>44581</v>
      </c>
      <c r="B1947" s="8" t="s">
        <v>2292</v>
      </c>
      <c r="C1947" s="9" t="s">
        <v>169</v>
      </c>
      <c r="D1947" s="10">
        <v>441</v>
      </c>
      <c r="E1947" s="11">
        <v>44581</v>
      </c>
      <c r="F1947" s="10">
        <v>441</v>
      </c>
      <c r="G1947" s="12">
        <f>Tabla1[[#This Row],[Importe]]-Tabla1[[#This Row],[Pagado]]</f>
        <v>0</v>
      </c>
      <c r="H1947" s="9" t="s">
        <v>10</v>
      </c>
    </row>
    <row r="1948" spans="1:8" x14ac:dyDescent="0.25">
      <c r="A1948" s="7">
        <v>44581</v>
      </c>
      <c r="B1948" s="8" t="s">
        <v>2293</v>
      </c>
      <c r="C1948" s="9" t="s">
        <v>481</v>
      </c>
      <c r="D1948" s="10">
        <v>1640.2</v>
      </c>
      <c r="E1948" s="11">
        <v>44581</v>
      </c>
      <c r="F1948" s="10">
        <v>1640.2</v>
      </c>
      <c r="G1948" s="12">
        <f>Tabla1[[#This Row],[Importe]]-Tabla1[[#This Row],[Pagado]]</f>
        <v>0</v>
      </c>
      <c r="H1948" s="9" t="s">
        <v>10</v>
      </c>
    </row>
    <row r="1949" spans="1:8" x14ac:dyDescent="0.25">
      <c r="A1949" s="7">
        <v>44581</v>
      </c>
      <c r="B1949" s="8" t="s">
        <v>2294</v>
      </c>
      <c r="C1949" s="9" t="s">
        <v>64</v>
      </c>
      <c r="D1949" s="10">
        <v>4330.8</v>
      </c>
      <c r="E1949" s="11">
        <v>44582</v>
      </c>
      <c r="F1949" s="10">
        <v>4330.8</v>
      </c>
      <c r="G1949" s="12">
        <f>Tabla1[[#This Row],[Importe]]-Tabla1[[#This Row],[Pagado]]</f>
        <v>0</v>
      </c>
      <c r="H1949" s="9" t="s">
        <v>10</v>
      </c>
    </row>
    <row r="1950" spans="1:8" x14ac:dyDescent="0.25">
      <c r="A1950" s="7">
        <v>44581</v>
      </c>
      <c r="B1950" s="8" t="s">
        <v>2295</v>
      </c>
      <c r="C1950" s="9" t="s">
        <v>109</v>
      </c>
      <c r="D1950" s="10">
        <v>4430.3999999999996</v>
      </c>
      <c r="E1950" s="11">
        <v>44582</v>
      </c>
      <c r="F1950" s="10">
        <v>4430.3999999999996</v>
      </c>
      <c r="G1950" s="12">
        <f>Tabla1[[#This Row],[Importe]]-Tabla1[[#This Row],[Pagado]]</f>
        <v>0</v>
      </c>
      <c r="H1950" s="9" t="s">
        <v>10</v>
      </c>
    </row>
    <row r="1951" spans="1:8" x14ac:dyDescent="0.25">
      <c r="A1951" s="7">
        <v>44581</v>
      </c>
      <c r="B1951" s="8" t="s">
        <v>2296</v>
      </c>
      <c r="C1951" s="9" t="s">
        <v>120</v>
      </c>
      <c r="D1951" s="10">
        <v>4195.8</v>
      </c>
      <c r="E1951" s="11">
        <v>44583</v>
      </c>
      <c r="F1951" s="10">
        <v>4195.8</v>
      </c>
      <c r="G1951" s="12">
        <f>Tabla1[[#This Row],[Importe]]-Tabla1[[#This Row],[Pagado]]</f>
        <v>0</v>
      </c>
      <c r="H1951" s="9" t="s">
        <v>10</v>
      </c>
    </row>
    <row r="1952" spans="1:8" x14ac:dyDescent="0.25">
      <c r="A1952" s="7">
        <v>44581</v>
      </c>
      <c r="B1952" s="8" t="s">
        <v>2297</v>
      </c>
      <c r="C1952" s="9" t="s">
        <v>618</v>
      </c>
      <c r="D1952" s="10">
        <v>11172.9</v>
      </c>
      <c r="E1952" s="11">
        <v>44581</v>
      </c>
      <c r="F1952" s="10">
        <v>11172.9</v>
      </c>
      <c r="G1952" s="12">
        <f>Tabla1[[#This Row],[Importe]]-Tabla1[[#This Row],[Pagado]]</f>
        <v>0</v>
      </c>
      <c r="H1952" s="9" t="s">
        <v>10</v>
      </c>
    </row>
    <row r="1953" spans="1:8" x14ac:dyDescent="0.25">
      <c r="A1953" s="7">
        <v>44581</v>
      </c>
      <c r="B1953" s="8" t="s">
        <v>2298</v>
      </c>
      <c r="C1953" s="9" t="s">
        <v>39</v>
      </c>
      <c r="D1953" s="10">
        <v>22784.5</v>
      </c>
      <c r="E1953" s="11">
        <v>44584</v>
      </c>
      <c r="F1953" s="10">
        <v>22784.5</v>
      </c>
      <c r="G1953" s="12">
        <f>Tabla1[[#This Row],[Importe]]-Tabla1[[#This Row],[Pagado]]</f>
        <v>0</v>
      </c>
      <c r="H1953" s="9" t="s">
        <v>10</v>
      </c>
    </row>
    <row r="1954" spans="1:8" x14ac:dyDescent="0.25">
      <c r="A1954" s="7">
        <v>44581</v>
      </c>
      <c r="B1954" s="8" t="s">
        <v>2299</v>
      </c>
      <c r="C1954" s="9" t="s">
        <v>99</v>
      </c>
      <c r="D1954" s="10">
        <v>4726.8</v>
      </c>
      <c r="E1954" s="11">
        <v>44583</v>
      </c>
      <c r="F1954" s="10">
        <v>4726.8</v>
      </c>
      <c r="G1954" s="12">
        <f>Tabla1[[#This Row],[Importe]]-Tabla1[[#This Row],[Pagado]]</f>
        <v>0</v>
      </c>
      <c r="H1954" s="9" t="s">
        <v>10</v>
      </c>
    </row>
    <row r="1955" spans="1:8" x14ac:dyDescent="0.25">
      <c r="A1955" s="7">
        <v>44581</v>
      </c>
      <c r="B1955" s="8" t="s">
        <v>2300</v>
      </c>
      <c r="C1955" s="9" t="s">
        <v>118</v>
      </c>
      <c r="D1955" s="10">
        <v>4467.8999999999996</v>
      </c>
      <c r="E1955" s="11">
        <v>44581</v>
      </c>
      <c r="F1955" s="10">
        <v>4467.8999999999996</v>
      </c>
      <c r="G1955" s="12">
        <f>Tabla1[[#This Row],[Importe]]-Tabla1[[#This Row],[Pagado]]</f>
        <v>0</v>
      </c>
      <c r="H1955" s="9" t="s">
        <v>10</v>
      </c>
    </row>
    <row r="1956" spans="1:8" x14ac:dyDescent="0.25">
      <c r="A1956" s="7">
        <v>44581</v>
      </c>
      <c r="B1956" s="8" t="s">
        <v>2301</v>
      </c>
      <c r="C1956" s="9" t="s">
        <v>97</v>
      </c>
      <c r="D1956" s="10">
        <v>1957.5</v>
      </c>
      <c r="E1956" s="11">
        <v>44581</v>
      </c>
      <c r="F1956" s="10">
        <v>1957.5</v>
      </c>
      <c r="G1956" s="12">
        <f>Tabla1[[#This Row],[Importe]]-Tabla1[[#This Row],[Pagado]]</f>
        <v>0</v>
      </c>
      <c r="H1956" s="9" t="s">
        <v>10</v>
      </c>
    </row>
    <row r="1957" spans="1:8" x14ac:dyDescent="0.25">
      <c r="A1957" s="7">
        <v>44581</v>
      </c>
      <c r="B1957" s="8" t="s">
        <v>2302</v>
      </c>
      <c r="C1957" s="9" t="s">
        <v>473</v>
      </c>
      <c r="D1957" s="10">
        <v>4826.5</v>
      </c>
      <c r="E1957" s="11">
        <v>44581</v>
      </c>
      <c r="F1957" s="10">
        <v>4826.5</v>
      </c>
      <c r="G1957" s="12">
        <f>Tabla1[[#This Row],[Importe]]-Tabla1[[#This Row],[Pagado]]</f>
        <v>0</v>
      </c>
      <c r="H1957" s="9" t="s">
        <v>10</v>
      </c>
    </row>
    <row r="1958" spans="1:8" x14ac:dyDescent="0.25">
      <c r="A1958" s="7">
        <v>44581</v>
      </c>
      <c r="B1958" s="8" t="s">
        <v>2303</v>
      </c>
      <c r="C1958" s="9" t="s">
        <v>105</v>
      </c>
      <c r="D1958" s="10">
        <v>7496.6</v>
      </c>
      <c r="E1958" s="11">
        <v>44582</v>
      </c>
      <c r="F1958" s="10">
        <v>7496.6</v>
      </c>
      <c r="G1958" s="12">
        <f>Tabla1[[#This Row],[Importe]]-Tabla1[[#This Row],[Pagado]]</f>
        <v>0</v>
      </c>
      <c r="H1958" s="9" t="s">
        <v>10</v>
      </c>
    </row>
    <row r="1959" spans="1:8" x14ac:dyDescent="0.25">
      <c r="A1959" s="7">
        <v>44581</v>
      </c>
      <c r="B1959" s="8" t="s">
        <v>2304</v>
      </c>
      <c r="C1959" s="9" t="s">
        <v>60</v>
      </c>
      <c r="D1959" s="10">
        <v>4087.8</v>
      </c>
      <c r="E1959" s="11">
        <v>44587</v>
      </c>
      <c r="F1959" s="10">
        <v>4087.8</v>
      </c>
      <c r="G1959" s="12">
        <f>Tabla1[[#This Row],[Importe]]-Tabla1[[#This Row],[Pagado]]</f>
        <v>0</v>
      </c>
      <c r="H1959" s="9" t="s">
        <v>10</v>
      </c>
    </row>
    <row r="1960" spans="1:8" x14ac:dyDescent="0.25">
      <c r="A1960" s="7">
        <v>44581</v>
      </c>
      <c r="B1960" s="8" t="s">
        <v>2305</v>
      </c>
      <c r="C1960" s="9" t="s">
        <v>348</v>
      </c>
      <c r="D1960" s="10">
        <v>1417.8</v>
      </c>
      <c r="E1960" s="11">
        <v>44582</v>
      </c>
      <c r="F1960" s="10">
        <v>1417.8</v>
      </c>
      <c r="G1960" s="12">
        <f>Tabla1[[#This Row],[Importe]]-Tabla1[[#This Row],[Pagado]]</f>
        <v>0</v>
      </c>
      <c r="H1960" s="9" t="s">
        <v>10</v>
      </c>
    </row>
    <row r="1961" spans="1:8" x14ac:dyDescent="0.25">
      <c r="A1961" s="7">
        <v>44581</v>
      </c>
      <c r="B1961" s="8" t="s">
        <v>2306</v>
      </c>
      <c r="C1961" s="9" t="s">
        <v>114</v>
      </c>
      <c r="D1961" s="10">
        <v>4981.2</v>
      </c>
      <c r="E1961" s="11">
        <v>44582</v>
      </c>
      <c r="F1961" s="10">
        <v>4981.2</v>
      </c>
      <c r="G1961" s="12">
        <f>Tabla1[[#This Row],[Importe]]-Tabla1[[#This Row],[Pagado]]</f>
        <v>0</v>
      </c>
      <c r="H1961" s="9" t="s">
        <v>10</v>
      </c>
    </row>
    <row r="1962" spans="1:8" x14ac:dyDescent="0.25">
      <c r="A1962" s="7">
        <v>44581</v>
      </c>
      <c r="B1962" s="8" t="s">
        <v>2307</v>
      </c>
      <c r="C1962" s="9" t="s">
        <v>85</v>
      </c>
      <c r="D1962" s="10">
        <v>956.4</v>
      </c>
      <c r="E1962" s="11">
        <v>44581</v>
      </c>
      <c r="F1962" s="10">
        <v>956.4</v>
      </c>
      <c r="G1962" s="12">
        <f>Tabla1[[#This Row],[Importe]]-Tabla1[[#This Row],[Pagado]]</f>
        <v>0</v>
      </c>
      <c r="H1962" s="9" t="s">
        <v>10</v>
      </c>
    </row>
    <row r="1963" spans="1:8" x14ac:dyDescent="0.25">
      <c r="A1963" s="7">
        <v>44581</v>
      </c>
      <c r="B1963" s="8" t="s">
        <v>2308</v>
      </c>
      <c r="C1963" s="9" t="s">
        <v>312</v>
      </c>
      <c r="D1963" s="10">
        <v>3872</v>
      </c>
      <c r="E1963" s="11">
        <v>44581</v>
      </c>
      <c r="F1963" s="10">
        <v>3872</v>
      </c>
      <c r="G1963" s="12">
        <f>Tabla1[[#This Row],[Importe]]-Tabla1[[#This Row],[Pagado]]</f>
        <v>0</v>
      </c>
      <c r="H1963" s="9" t="s">
        <v>10</v>
      </c>
    </row>
    <row r="1964" spans="1:8" x14ac:dyDescent="0.25">
      <c r="A1964" s="7">
        <v>44581</v>
      </c>
      <c r="B1964" s="8" t="s">
        <v>2309</v>
      </c>
      <c r="C1964" s="9" t="s">
        <v>75</v>
      </c>
      <c r="D1964" s="10">
        <v>5371.2</v>
      </c>
      <c r="E1964" s="11">
        <v>44581</v>
      </c>
      <c r="F1964" s="10">
        <v>5371.2</v>
      </c>
      <c r="G1964" s="12">
        <f>Tabla1[[#This Row],[Importe]]-Tabla1[[#This Row],[Pagado]]</f>
        <v>0</v>
      </c>
      <c r="H1964" s="9" t="s">
        <v>10</v>
      </c>
    </row>
    <row r="1965" spans="1:8" x14ac:dyDescent="0.25">
      <c r="A1965" s="7">
        <v>44581</v>
      </c>
      <c r="B1965" s="8" t="s">
        <v>2310</v>
      </c>
      <c r="C1965" s="9" t="s">
        <v>484</v>
      </c>
      <c r="D1965" s="10">
        <v>2912</v>
      </c>
      <c r="E1965" s="11">
        <v>44581</v>
      </c>
      <c r="F1965" s="10">
        <v>2912</v>
      </c>
      <c r="G1965" s="12">
        <f>Tabla1[[#This Row],[Importe]]-Tabla1[[#This Row],[Pagado]]</f>
        <v>0</v>
      </c>
      <c r="H1965" s="9" t="s">
        <v>10</v>
      </c>
    </row>
    <row r="1966" spans="1:8" x14ac:dyDescent="0.25">
      <c r="A1966" s="7">
        <v>44581</v>
      </c>
      <c r="B1966" s="8" t="s">
        <v>2311</v>
      </c>
      <c r="C1966" s="9" t="s">
        <v>198</v>
      </c>
      <c r="D1966" s="10">
        <v>4070.4</v>
      </c>
      <c r="E1966" s="11">
        <v>44581</v>
      </c>
      <c r="F1966" s="10">
        <v>4070.4</v>
      </c>
      <c r="G1966" s="12">
        <f>Tabla1[[#This Row],[Importe]]-Tabla1[[#This Row],[Pagado]]</f>
        <v>0</v>
      </c>
      <c r="H1966" s="9" t="s">
        <v>10</v>
      </c>
    </row>
    <row r="1967" spans="1:8" x14ac:dyDescent="0.25">
      <c r="A1967" s="7">
        <v>44581</v>
      </c>
      <c r="B1967" s="8" t="s">
        <v>2312</v>
      </c>
      <c r="C1967" s="9" t="s">
        <v>9</v>
      </c>
      <c r="D1967" s="10">
        <v>6570.6</v>
      </c>
      <c r="E1967" s="11">
        <v>44581</v>
      </c>
      <c r="F1967" s="10">
        <v>6570.6</v>
      </c>
      <c r="G1967" s="12">
        <f>Tabla1[[#This Row],[Importe]]-Tabla1[[#This Row],[Pagado]]</f>
        <v>0</v>
      </c>
      <c r="H1967" s="9" t="s">
        <v>10</v>
      </c>
    </row>
    <row r="1968" spans="1:8" x14ac:dyDescent="0.25">
      <c r="A1968" s="7">
        <v>44581</v>
      </c>
      <c r="B1968" s="8" t="s">
        <v>2313</v>
      </c>
      <c r="C1968" s="9" t="s">
        <v>2314</v>
      </c>
      <c r="D1968" s="10">
        <v>0</v>
      </c>
      <c r="E1968" s="13" t="s">
        <v>189</v>
      </c>
      <c r="F1968" s="10">
        <v>0</v>
      </c>
      <c r="G1968" s="12">
        <f>Tabla1[[#This Row],[Importe]]-Tabla1[[#This Row],[Pagado]]</f>
        <v>0</v>
      </c>
      <c r="H1968" s="17" t="s">
        <v>2315</v>
      </c>
    </row>
    <row r="1969" spans="1:8" x14ac:dyDescent="0.25">
      <c r="A1969" s="7">
        <v>44581</v>
      </c>
      <c r="B1969" s="8" t="s">
        <v>2316</v>
      </c>
      <c r="C1969" s="9" t="s">
        <v>18</v>
      </c>
      <c r="D1969" s="10">
        <v>1885</v>
      </c>
      <c r="E1969" s="11">
        <v>44581</v>
      </c>
      <c r="F1969" s="10">
        <v>1885</v>
      </c>
      <c r="G1969" s="12">
        <f>Tabla1[[#This Row],[Importe]]-Tabla1[[#This Row],[Pagado]]</f>
        <v>0</v>
      </c>
      <c r="H1969" s="9" t="s">
        <v>10</v>
      </c>
    </row>
    <row r="1970" spans="1:8" x14ac:dyDescent="0.25">
      <c r="A1970" s="7">
        <v>44581</v>
      </c>
      <c r="B1970" s="8" t="s">
        <v>2317</v>
      </c>
      <c r="C1970" s="9" t="s">
        <v>202</v>
      </c>
      <c r="D1970" s="10">
        <v>2704</v>
      </c>
      <c r="E1970" s="11">
        <v>44581</v>
      </c>
      <c r="F1970" s="10">
        <v>2704</v>
      </c>
      <c r="G1970" s="12">
        <f>Tabla1[[#This Row],[Importe]]-Tabla1[[#This Row],[Pagado]]</f>
        <v>0</v>
      </c>
      <c r="H1970" s="9" t="s">
        <v>10</v>
      </c>
    </row>
    <row r="1971" spans="1:8" x14ac:dyDescent="0.25">
      <c r="A1971" s="7">
        <v>44581</v>
      </c>
      <c r="B1971" s="8" t="s">
        <v>2318</v>
      </c>
      <c r="C1971" s="9" t="s">
        <v>127</v>
      </c>
      <c r="D1971" s="10">
        <v>4328</v>
      </c>
      <c r="E1971" s="11">
        <v>44581</v>
      </c>
      <c r="F1971" s="10">
        <v>4328</v>
      </c>
      <c r="G1971" s="12">
        <f>Tabla1[[#This Row],[Importe]]-Tabla1[[#This Row],[Pagado]]</f>
        <v>0</v>
      </c>
      <c r="H1971" s="9" t="s">
        <v>10</v>
      </c>
    </row>
    <row r="1972" spans="1:8" x14ac:dyDescent="0.25">
      <c r="A1972" s="7">
        <v>44581</v>
      </c>
      <c r="B1972" s="8" t="s">
        <v>2319</v>
      </c>
      <c r="C1972" s="9" t="s">
        <v>129</v>
      </c>
      <c r="D1972" s="10">
        <v>3680</v>
      </c>
      <c r="E1972" s="11">
        <v>44581</v>
      </c>
      <c r="F1972" s="10">
        <v>3680</v>
      </c>
      <c r="G1972" s="12">
        <f>Tabla1[[#This Row],[Importe]]-Tabla1[[#This Row],[Pagado]]</f>
        <v>0</v>
      </c>
      <c r="H1972" s="9" t="s">
        <v>10</v>
      </c>
    </row>
    <row r="1973" spans="1:8" x14ac:dyDescent="0.25">
      <c r="A1973" s="7">
        <v>44581</v>
      </c>
      <c r="B1973" s="8" t="s">
        <v>2320</v>
      </c>
      <c r="C1973" s="9" t="s">
        <v>357</v>
      </c>
      <c r="D1973" s="10">
        <v>1033.3</v>
      </c>
      <c r="E1973" s="11">
        <v>44581</v>
      </c>
      <c r="F1973" s="10">
        <v>1033.3</v>
      </c>
      <c r="G1973" s="12">
        <f>Tabla1[[#This Row],[Importe]]-Tabla1[[#This Row],[Pagado]]</f>
        <v>0</v>
      </c>
      <c r="H1973" s="9" t="s">
        <v>10</v>
      </c>
    </row>
    <row r="1974" spans="1:8" x14ac:dyDescent="0.25">
      <c r="A1974" s="7">
        <v>44581</v>
      </c>
      <c r="B1974" s="8" t="s">
        <v>2321</v>
      </c>
      <c r="C1974" s="9" t="s">
        <v>140</v>
      </c>
      <c r="D1974" s="10">
        <v>4249.7</v>
      </c>
      <c r="E1974" s="11">
        <v>44581</v>
      </c>
      <c r="F1974" s="10">
        <v>4249.7</v>
      </c>
      <c r="G1974" s="12">
        <f>Tabla1[[#This Row],[Importe]]-Tabla1[[#This Row],[Pagado]]</f>
        <v>0</v>
      </c>
      <c r="H1974" s="9" t="s">
        <v>10</v>
      </c>
    </row>
    <row r="1975" spans="1:8" x14ac:dyDescent="0.25">
      <c r="A1975" s="7">
        <v>44581</v>
      </c>
      <c r="B1975" s="8" t="s">
        <v>2322</v>
      </c>
      <c r="C1975" s="9" t="s">
        <v>146</v>
      </c>
      <c r="D1975" s="10">
        <v>1257.5999999999999</v>
      </c>
      <c r="E1975" s="11">
        <v>44581</v>
      </c>
      <c r="F1975" s="10">
        <v>1257.5999999999999</v>
      </c>
      <c r="G1975" s="12">
        <f>Tabla1[[#This Row],[Importe]]-Tabla1[[#This Row],[Pagado]]</f>
        <v>0</v>
      </c>
      <c r="H1975" s="9" t="s">
        <v>10</v>
      </c>
    </row>
    <row r="1976" spans="1:8" x14ac:dyDescent="0.25">
      <c r="A1976" s="7">
        <v>44581</v>
      </c>
      <c r="B1976" s="8" t="s">
        <v>2323</v>
      </c>
      <c r="C1976" s="9" t="s">
        <v>142</v>
      </c>
      <c r="D1976" s="10">
        <v>84819.68</v>
      </c>
      <c r="E1976" s="11">
        <v>44589</v>
      </c>
      <c r="F1976" s="10">
        <v>84819.68</v>
      </c>
      <c r="G1976" s="12">
        <f>Tabla1[[#This Row],[Importe]]-Tabla1[[#This Row],[Pagado]]</f>
        <v>0</v>
      </c>
      <c r="H1976" s="9" t="s">
        <v>10</v>
      </c>
    </row>
    <row r="1977" spans="1:8" x14ac:dyDescent="0.25">
      <c r="A1977" s="7">
        <v>44581</v>
      </c>
      <c r="B1977" s="8" t="s">
        <v>2324</v>
      </c>
      <c r="C1977" s="9" t="s">
        <v>230</v>
      </c>
      <c r="D1977" s="10">
        <v>6875.4</v>
      </c>
      <c r="E1977" s="11">
        <v>44581</v>
      </c>
      <c r="F1977" s="10">
        <v>6875.4</v>
      </c>
      <c r="G1977" s="12">
        <f>Tabla1[[#This Row],[Importe]]-Tabla1[[#This Row],[Pagado]]</f>
        <v>0</v>
      </c>
      <c r="H1977" s="9" t="s">
        <v>10</v>
      </c>
    </row>
    <row r="1978" spans="1:8" x14ac:dyDescent="0.25">
      <c r="A1978" s="7">
        <v>44581</v>
      </c>
      <c r="B1978" s="8" t="s">
        <v>2325</v>
      </c>
      <c r="C1978" s="9" t="s">
        <v>131</v>
      </c>
      <c r="D1978" s="10">
        <v>14016.2</v>
      </c>
      <c r="E1978" s="11">
        <v>44581</v>
      </c>
      <c r="F1978" s="10">
        <v>14016.2</v>
      </c>
      <c r="G1978" s="12">
        <f>Tabla1[[#This Row],[Importe]]-Tabla1[[#This Row],[Pagado]]</f>
        <v>0</v>
      </c>
      <c r="H1978" s="9" t="s">
        <v>10</v>
      </c>
    </row>
    <row r="1979" spans="1:8" x14ac:dyDescent="0.25">
      <c r="A1979" s="7">
        <v>44581</v>
      </c>
      <c r="B1979" s="8" t="s">
        <v>2326</v>
      </c>
      <c r="C1979" s="9" t="s">
        <v>414</v>
      </c>
      <c r="D1979" s="10">
        <v>14866.1</v>
      </c>
      <c r="E1979" s="11">
        <v>44581</v>
      </c>
      <c r="F1979" s="10">
        <v>14866.1</v>
      </c>
      <c r="G1979" s="12">
        <f>Tabla1[[#This Row],[Importe]]-Tabla1[[#This Row],[Pagado]]</f>
        <v>0</v>
      </c>
      <c r="H1979" s="9" t="s">
        <v>10</v>
      </c>
    </row>
    <row r="1980" spans="1:8" x14ac:dyDescent="0.25">
      <c r="A1980" s="7">
        <v>44581</v>
      </c>
      <c r="B1980" s="8" t="s">
        <v>2327</v>
      </c>
      <c r="C1980" s="9" t="s">
        <v>175</v>
      </c>
      <c r="D1980" s="10">
        <v>23602</v>
      </c>
      <c r="E1980" s="11">
        <v>44581</v>
      </c>
      <c r="F1980" s="10">
        <v>23602</v>
      </c>
      <c r="G1980" s="12">
        <f>Tabla1[[#This Row],[Importe]]-Tabla1[[#This Row],[Pagado]]</f>
        <v>0</v>
      </c>
      <c r="H1980" s="9" t="s">
        <v>10</v>
      </c>
    </row>
    <row r="1981" spans="1:8" x14ac:dyDescent="0.25">
      <c r="A1981" s="7">
        <v>44581</v>
      </c>
      <c r="B1981" s="8" t="s">
        <v>2328</v>
      </c>
      <c r="C1981" s="9" t="s">
        <v>53</v>
      </c>
      <c r="D1981" s="10">
        <v>749.7</v>
      </c>
      <c r="E1981" s="11">
        <v>44581</v>
      </c>
      <c r="F1981" s="10">
        <v>749.7</v>
      </c>
      <c r="G1981" s="12">
        <f>Tabla1[[#This Row],[Importe]]-Tabla1[[#This Row],[Pagado]]</f>
        <v>0</v>
      </c>
      <c r="H1981" s="9" t="s">
        <v>10</v>
      </c>
    </row>
    <row r="1982" spans="1:8" x14ac:dyDescent="0.25">
      <c r="A1982" s="7">
        <v>44581</v>
      </c>
      <c r="B1982" s="8" t="s">
        <v>2329</v>
      </c>
      <c r="C1982" s="9" t="s">
        <v>181</v>
      </c>
      <c r="D1982" s="10">
        <v>8444.2000000000007</v>
      </c>
      <c r="E1982" s="11">
        <v>44581</v>
      </c>
      <c r="F1982" s="10">
        <v>8444.2000000000007</v>
      </c>
      <c r="G1982" s="12">
        <f>Tabla1[[#This Row],[Importe]]-Tabla1[[#This Row],[Pagado]]</f>
        <v>0</v>
      </c>
      <c r="H1982" s="9" t="s">
        <v>10</v>
      </c>
    </row>
    <row r="1983" spans="1:8" x14ac:dyDescent="0.25">
      <c r="A1983" s="7">
        <v>44581</v>
      </c>
      <c r="B1983" s="8" t="s">
        <v>2330</v>
      </c>
      <c r="C1983" s="9" t="s">
        <v>426</v>
      </c>
      <c r="D1983" s="10">
        <v>4807.2</v>
      </c>
      <c r="E1983" s="11">
        <v>44581</v>
      </c>
      <c r="F1983" s="10">
        <v>4807.2</v>
      </c>
      <c r="G1983" s="12">
        <f>Tabla1[[#This Row],[Importe]]-Tabla1[[#This Row],[Pagado]]</f>
        <v>0</v>
      </c>
      <c r="H1983" s="9" t="s">
        <v>10</v>
      </c>
    </row>
    <row r="1984" spans="1:8" x14ac:dyDescent="0.25">
      <c r="A1984" s="7">
        <v>44581</v>
      </c>
      <c r="B1984" s="8" t="s">
        <v>2331</v>
      </c>
      <c r="C1984" s="9" t="s">
        <v>49</v>
      </c>
      <c r="D1984" s="10">
        <v>3313.7</v>
      </c>
      <c r="E1984" s="11">
        <v>44581</v>
      </c>
      <c r="F1984" s="10">
        <v>3313.7</v>
      </c>
      <c r="G1984" s="12">
        <f>Tabla1[[#This Row],[Importe]]-Tabla1[[#This Row],[Pagado]]</f>
        <v>0</v>
      </c>
      <c r="H1984" s="9" t="s">
        <v>10</v>
      </c>
    </row>
    <row r="1985" spans="1:8" x14ac:dyDescent="0.25">
      <c r="A1985" s="7">
        <v>44581</v>
      </c>
      <c r="B1985" s="8" t="s">
        <v>2332</v>
      </c>
      <c r="C1985" s="9" t="s">
        <v>27</v>
      </c>
      <c r="D1985" s="10">
        <v>3552</v>
      </c>
      <c r="E1985" s="11">
        <v>44581</v>
      </c>
      <c r="F1985" s="10">
        <v>3552</v>
      </c>
      <c r="G1985" s="12">
        <f>Tabla1[[#This Row],[Importe]]-Tabla1[[#This Row],[Pagado]]</f>
        <v>0</v>
      </c>
      <c r="H1985" s="9" t="s">
        <v>10</v>
      </c>
    </row>
    <row r="1986" spans="1:8" x14ac:dyDescent="0.25">
      <c r="A1986" s="7">
        <v>44581</v>
      </c>
      <c r="B1986" s="8" t="s">
        <v>2333</v>
      </c>
      <c r="C1986" s="9" t="s">
        <v>79</v>
      </c>
      <c r="D1986" s="10">
        <v>2712</v>
      </c>
      <c r="E1986" s="11">
        <v>44581</v>
      </c>
      <c r="F1986" s="10">
        <v>2712</v>
      </c>
      <c r="G1986" s="12">
        <f>Tabla1[[#This Row],[Importe]]-Tabla1[[#This Row],[Pagado]]</f>
        <v>0</v>
      </c>
      <c r="H1986" s="9" t="s">
        <v>10</v>
      </c>
    </row>
    <row r="1987" spans="1:8" x14ac:dyDescent="0.25">
      <c r="A1987" s="7">
        <v>44581</v>
      </c>
      <c r="B1987" s="8" t="s">
        <v>2334</v>
      </c>
      <c r="C1987" s="9" t="s">
        <v>157</v>
      </c>
      <c r="D1987" s="10">
        <v>3636.2</v>
      </c>
      <c r="E1987" s="11">
        <v>44581</v>
      </c>
      <c r="F1987" s="10">
        <v>3636.2</v>
      </c>
      <c r="G1987" s="12">
        <f>Tabla1[[#This Row],[Importe]]-Tabla1[[#This Row],[Pagado]]</f>
        <v>0</v>
      </c>
      <c r="H1987" s="9" t="s">
        <v>10</v>
      </c>
    </row>
    <row r="1988" spans="1:8" x14ac:dyDescent="0.25">
      <c r="A1988" s="7">
        <v>44581</v>
      </c>
      <c r="B1988" s="8" t="s">
        <v>2335</v>
      </c>
      <c r="C1988" s="9" t="s">
        <v>518</v>
      </c>
      <c r="D1988" s="10">
        <v>1272</v>
      </c>
      <c r="E1988" s="11">
        <v>44581</v>
      </c>
      <c r="F1988" s="10">
        <v>1272</v>
      </c>
      <c r="G1988" s="12">
        <f>Tabla1[[#This Row],[Importe]]-Tabla1[[#This Row],[Pagado]]</f>
        <v>0</v>
      </c>
      <c r="H1988" s="9" t="s">
        <v>10</v>
      </c>
    </row>
    <row r="1989" spans="1:8" x14ac:dyDescent="0.25">
      <c r="A1989" s="7">
        <v>44581</v>
      </c>
      <c r="B1989" s="8" t="s">
        <v>2336</v>
      </c>
      <c r="C1989" s="9" t="s">
        <v>2337</v>
      </c>
      <c r="D1989" s="10">
        <v>0</v>
      </c>
      <c r="E1989" s="13" t="s">
        <v>189</v>
      </c>
      <c r="F1989" s="10">
        <v>0</v>
      </c>
      <c r="G1989" s="12">
        <f>Tabla1[[#This Row],[Importe]]-Tabla1[[#This Row],[Pagado]]</f>
        <v>0</v>
      </c>
      <c r="H1989" s="9" t="s">
        <v>189</v>
      </c>
    </row>
    <row r="1990" spans="1:8" x14ac:dyDescent="0.25">
      <c r="A1990" s="7">
        <v>44581</v>
      </c>
      <c r="B1990" s="8" t="s">
        <v>2338</v>
      </c>
      <c r="C1990" s="9" t="s">
        <v>71</v>
      </c>
      <c r="D1990" s="10">
        <v>3410</v>
      </c>
      <c r="E1990" s="11">
        <v>44581</v>
      </c>
      <c r="F1990" s="10">
        <v>3410</v>
      </c>
      <c r="G1990" s="12">
        <f>Tabla1[[#This Row],[Importe]]-Tabla1[[#This Row],[Pagado]]</f>
        <v>0</v>
      </c>
      <c r="H1990" s="9" t="s">
        <v>10</v>
      </c>
    </row>
    <row r="1991" spans="1:8" x14ac:dyDescent="0.25">
      <c r="A1991" s="7">
        <v>44581</v>
      </c>
      <c r="B1991" s="8" t="s">
        <v>2339</v>
      </c>
      <c r="C1991" s="9" t="s">
        <v>200</v>
      </c>
      <c r="D1991" s="10">
        <v>811.2</v>
      </c>
      <c r="E1991" s="11">
        <v>44581</v>
      </c>
      <c r="F1991" s="10">
        <v>811.2</v>
      </c>
      <c r="G1991" s="12">
        <f>Tabla1[[#This Row],[Importe]]-Tabla1[[#This Row],[Pagado]]</f>
        <v>0</v>
      </c>
      <c r="H1991" s="9" t="s">
        <v>10</v>
      </c>
    </row>
    <row r="1992" spans="1:8" x14ac:dyDescent="0.25">
      <c r="A1992" s="7">
        <v>44581</v>
      </c>
      <c r="B1992" s="8" t="s">
        <v>2340</v>
      </c>
      <c r="C1992" s="9" t="s">
        <v>151</v>
      </c>
      <c r="D1992" s="10">
        <v>4766.8</v>
      </c>
      <c r="E1992" s="11">
        <v>44581</v>
      </c>
      <c r="F1992" s="10">
        <v>4766.8</v>
      </c>
      <c r="G1992" s="12">
        <f>Tabla1[[#This Row],[Importe]]-Tabla1[[#This Row],[Pagado]]</f>
        <v>0</v>
      </c>
      <c r="H1992" s="9" t="s">
        <v>10</v>
      </c>
    </row>
    <row r="1993" spans="1:8" x14ac:dyDescent="0.25">
      <c r="A1993" s="7">
        <v>44581</v>
      </c>
      <c r="B1993" s="8" t="s">
        <v>2341</v>
      </c>
      <c r="C1993" s="9" t="s">
        <v>373</v>
      </c>
      <c r="D1993" s="10">
        <v>3020.8</v>
      </c>
      <c r="E1993" s="11">
        <v>44581</v>
      </c>
      <c r="F1993" s="10">
        <v>3020.8</v>
      </c>
      <c r="G1993" s="12">
        <f>Tabla1[[#This Row],[Importe]]-Tabla1[[#This Row],[Pagado]]</f>
        <v>0</v>
      </c>
      <c r="H1993" s="9" t="s">
        <v>10</v>
      </c>
    </row>
    <row r="1994" spans="1:8" x14ac:dyDescent="0.25">
      <c r="A1994" s="7">
        <v>44581</v>
      </c>
      <c r="B1994" s="8" t="s">
        <v>2342</v>
      </c>
      <c r="C1994" s="9" t="s">
        <v>647</v>
      </c>
      <c r="D1994" s="10">
        <v>2658.7</v>
      </c>
      <c r="E1994" s="11">
        <v>44581</v>
      </c>
      <c r="F1994" s="10">
        <v>2658.7</v>
      </c>
      <c r="G1994" s="12">
        <f>Tabla1[[#This Row],[Importe]]-Tabla1[[#This Row],[Pagado]]</f>
        <v>0</v>
      </c>
      <c r="H1994" s="9" t="s">
        <v>10</v>
      </c>
    </row>
    <row r="1995" spans="1:8" x14ac:dyDescent="0.25">
      <c r="A1995" s="7">
        <v>44581</v>
      </c>
      <c r="B1995" s="8" t="s">
        <v>2343</v>
      </c>
      <c r="C1995" s="9" t="s">
        <v>1064</v>
      </c>
      <c r="D1995" s="10">
        <v>1084.2</v>
      </c>
      <c r="E1995" s="11">
        <v>44581</v>
      </c>
      <c r="F1995" s="10">
        <v>1084.2</v>
      </c>
      <c r="G1995" s="12">
        <f>Tabla1[[#This Row],[Importe]]-Tabla1[[#This Row],[Pagado]]</f>
        <v>0</v>
      </c>
      <c r="H1995" s="9" t="s">
        <v>10</v>
      </c>
    </row>
    <row r="1996" spans="1:8" x14ac:dyDescent="0.25">
      <c r="A1996" s="7">
        <v>44581</v>
      </c>
      <c r="B1996" s="8" t="s">
        <v>2344</v>
      </c>
      <c r="C1996" s="9" t="s">
        <v>56</v>
      </c>
      <c r="D1996" s="10">
        <v>7997.2</v>
      </c>
      <c r="E1996" s="11">
        <v>44581</v>
      </c>
      <c r="F1996" s="10">
        <v>7997.2</v>
      </c>
      <c r="G1996" s="12">
        <f>Tabla1[[#This Row],[Importe]]-Tabla1[[#This Row],[Pagado]]</f>
        <v>0</v>
      </c>
      <c r="H1996" s="9" t="s">
        <v>10</v>
      </c>
    </row>
    <row r="1997" spans="1:8" x14ac:dyDescent="0.25">
      <c r="A1997" s="7">
        <v>44581</v>
      </c>
      <c r="B1997" s="8" t="s">
        <v>2345</v>
      </c>
      <c r="C1997" s="9" t="s">
        <v>37</v>
      </c>
      <c r="D1997" s="10">
        <v>3180.1</v>
      </c>
      <c r="E1997" s="11">
        <v>44581</v>
      </c>
      <c r="F1997" s="10">
        <v>3180.1</v>
      </c>
      <c r="G1997" s="12">
        <f>Tabla1[[#This Row],[Importe]]-Tabla1[[#This Row],[Pagado]]</f>
        <v>0</v>
      </c>
      <c r="H1997" s="9" t="s">
        <v>10</v>
      </c>
    </row>
    <row r="1998" spans="1:8" x14ac:dyDescent="0.25">
      <c r="A1998" s="7">
        <v>44581</v>
      </c>
      <c r="B1998" s="8" t="s">
        <v>2346</v>
      </c>
      <c r="C1998" s="9" t="s">
        <v>392</v>
      </c>
      <c r="D1998" s="10">
        <v>9224.7999999999993</v>
      </c>
      <c r="E1998" s="11">
        <v>44589</v>
      </c>
      <c r="F1998" s="10">
        <v>9224.7999999999993</v>
      </c>
      <c r="G1998" s="12">
        <f>Tabla1[[#This Row],[Importe]]-Tabla1[[#This Row],[Pagado]]</f>
        <v>0</v>
      </c>
      <c r="H1998" s="9" t="s">
        <v>10</v>
      </c>
    </row>
    <row r="1999" spans="1:8" x14ac:dyDescent="0.25">
      <c r="A1999" s="7">
        <v>44581</v>
      </c>
      <c r="B1999" s="8" t="s">
        <v>2347</v>
      </c>
      <c r="C1999" s="9" t="s">
        <v>29</v>
      </c>
      <c r="D1999" s="10">
        <v>2784</v>
      </c>
      <c r="E1999" s="11">
        <v>44581</v>
      </c>
      <c r="F1999" s="10">
        <v>2784</v>
      </c>
      <c r="G1999" s="12">
        <f>Tabla1[[#This Row],[Importe]]-Tabla1[[#This Row],[Pagado]]</f>
        <v>0</v>
      </c>
      <c r="H1999" s="9" t="s">
        <v>10</v>
      </c>
    </row>
    <row r="2000" spans="1:8" x14ac:dyDescent="0.25">
      <c r="A2000" s="7">
        <v>44581</v>
      </c>
      <c r="B2000" s="8" t="s">
        <v>2348</v>
      </c>
      <c r="C2000" s="9" t="s">
        <v>228</v>
      </c>
      <c r="D2000" s="10">
        <v>4397.3999999999996</v>
      </c>
      <c r="E2000" s="11">
        <v>44581</v>
      </c>
      <c r="F2000" s="10">
        <v>4397.3999999999996</v>
      </c>
      <c r="G2000" s="12">
        <f>Tabla1[[#This Row],[Importe]]-Tabla1[[#This Row],[Pagado]]</f>
        <v>0</v>
      </c>
      <c r="H2000" s="9" t="s">
        <v>10</v>
      </c>
    </row>
    <row r="2001" spans="1:8" x14ac:dyDescent="0.25">
      <c r="A2001" s="7">
        <v>44581</v>
      </c>
      <c r="B2001" s="8" t="s">
        <v>2349</v>
      </c>
      <c r="C2001" s="9" t="s">
        <v>45</v>
      </c>
      <c r="D2001" s="10">
        <v>12122.4</v>
      </c>
      <c r="E2001" s="11">
        <v>44581</v>
      </c>
      <c r="F2001" s="10">
        <v>12122.4</v>
      </c>
      <c r="G2001" s="12">
        <f>Tabla1[[#This Row],[Importe]]-Tabla1[[#This Row],[Pagado]]</f>
        <v>0</v>
      </c>
      <c r="H2001" s="9" t="s">
        <v>10</v>
      </c>
    </row>
    <row r="2002" spans="1:8" x14ac:dyDescent="0.25">
      <c r="A2002" s="7">
        <v>44581</v>
      </c>
      <c r="B2002" s="8" t="s">
        <v>2350</v>
      </c>
      <c r="C2002" s="9" t="s">
        <v>45</v>
      </c>
      <c r="D2002" s="10">
        <v>479.4</v>
      </c>
      <c r="E2002" s="11">
        <v>44581</v>
      </c>
      <c r="F2002" s="10">
        <v>479.4</v>
      </c>
      <c r="G2002" s="12">
        <f>Tabla1[[#This Row],[Importe]]-Tabla1[[#This Row],[Pagado]]</f>
        <v>0</v>
      </c>
      <c r="H2002" s="9" t="s">
        <v>10</v>
      </c>
    </row>
    <row r="2003" spans="1:8" x14ac:dyDescent="0.25">
      <c r="A2003" s="7">
        <v>44581</v>
      </c>
      <c r="B2003" s="8" t="s">
        <v>2351</v>
      </c>
      <c r="C2003" s="9" t="s">
        <v>729</v>
      </c>
      <c r="D2003" s="10">
        <v>18223.5</v>
      </c>
      <c r="E2003" s="11">
        <v>44581</v>
      </c>
      <c r="F2003" s="10">
        <v>18223.5</v>
      </c>
      <c r="G2003" s="12">
        <f>Tabla1[[#This Row],[Importe]]-Tabla1[[#This Row],[Pagado]]</f>
        <v>0</v>
      </c>
      <c r="H2003" s="9" t="s">
        <v>10</v>
      </c>
    </row>
    <row r="2004" spans="1:8" x14ac:dyDescent="0.25">
      <c r="A2004" s="7">
        <v>44581</v>
      </c>
      <c r="B2004" s="8" t="s">
        <v>2352</v>
      </c>
      <c r="C2004" s="9" t="s">
        <v>670</v>
      </c>
      <c r="D2004" s="10">
        <v>3678.4</v>
      </c>
      <c r="E2004" s="11">
        <v>44581</v>
      </c>
      <c r="F2004" s="10">
        <v>3678.4</v>
      </c>
      <c r="G2004" s="12">
        <f>Tabla1[[#This Row],[Importe]]-Tabla1[[#This Row],[Pagado]]</f>
        <v>0</v>
      </c>
      <c r="H2004" s="9" t="s">
        <v>10</v>
      </c>
    </row>
    <row r="2005" spans="1:8" x14ac:dyDescent="0.25">
      <c r="A2005" s="7">
        <v>44581</v>
      </c>
      <c r="B2005" s="8" t="s">
        <v>2353</v>
      </c>
      <c r="C2005" s="9" t="s">
        <v>24</v>
      </c>
      <c r="D2005" s="10">
        <v>673.4</v>
      </c>
      <c r="E2005" s="11">
        <v>44581</v>
      </c>
      <c r="F2005" s="10">
        <v>673.4</v>
      </c>
      <c r="G2005" s="12">
        <f>Tabla1[[#This Row],[Importe]]-Tabla1[[#This Row],[Pagado]]</f>
        <v>0</v>
      </c>
      <c r="H2005" s="9" t="s">
        <v>10</v>
      </c>
    </row>
    <row r="2006" spans="1:8" x14ac:dyDescent="0.25">
      <c r="A2006" s="7">
        <v>44581</v>
      </c>
      <c r="B2006" s="8" t="s">
        <v>2354</v>
      </c>
      <c r="C2006" s="9" t="s">
        <v>840</v>
      </c>
      <c r="D2006" s="10">
        <v>11850.6</v>
      </c>
      <c r="E2006" s="11">
        <v>44581</v>
      </c>
      <c r="F2006" s="10">
        <v>11850.6</v>
      </c>
      <c r="G2006" s="12">
        <f>Tabla1[[#This Row],[Importe]]-Tabla1[[#This Row],[Pagado]]</f>
        <v>0</v>
      </c>
      <c r="H2006" s="9" t="s">
        <v>10</v>
      </c>
    </row>
    <row r="2007" spans="1:8" x14ac:dyDescent="0.25">
      <c r="A2007" s="7">
        <v>44581</v>
      </c>
      <c r="B2007" s="8" t="s">
        <v>2355</v>
      </c>
      <c r="C2007" s="9" t="s">
        <v>2356</v>
      </c>
      <c r="D2007" s="10">
        <v>0</v>
      </c>
      <c r="E2007" s="13" t="s">
        <v>189</v>
      </c>
      <c r="F2007" s="10">
        <v>0</v>
      </c>
      <c r="G2007" s="12">
        <f>Tabla1[[#This Row],[Importe]]-Tabla1[[#This Row],[Pagado]]</f>
        <v>0</v>
      </c>
      <c r="H2007" s="17" t="s">
        <v>2357</v>
      </c>
    </row>
    <row r="2008" spans="1:8" x14ac:dyDescent="0.25">
      <c r="A2008" s="7">
        <v>44581</v>
      </c>
      <c r="B2008" s="8" t="s">
        <v>2358</v>
      </c>
      <c r="C2008" s="9" t="s">
        <v>380</v>
      </c>
      <c r="D2008" s="10">
        <v>13701.9</v>
      </c>
      <c r="E2008" s="11">
        <v>44581</v>
      </c>
      <c r="F2008" s="10">
        <v>13701.9</v>
      </c>
      <c r="G2008" s="12">
        <f>Tabla1[[#This Row],[Importe]]-Tabla1[[#This Row],[Pagado]]</f>
        <v>0</v>
      </c>
      <c r="H2008" s="9" t="s">
        <v>10</v>
      </c>
    </row>
    <row r="2009" spans="1:8" x14ac:dyDescent="0.25">
      <c r="A2009" s="7">
        <v>44581</v>
      </c>
      <c r="B2009" s="8" t="s">
        <v>2359</v>
      </c>
      <c r="C2009" s="9" t="s">
        <v>179</v>
      </c>
      <c r="D2009" s="10">
        <v>710.4</v>
      </c>
      <c r="E2009" s="11">
        <v>44581</v>
      </c>
      <c r="F2009" s="10">
        <v>710.4</v>
      </c>
      <c r="G2009" s="12">
        <f>Tabla1[[#This Row],[Importe]]-Tabla1[[#This Row],[Pagado]]</f>
        <v>0</v>
      </c>
      <c r="H2009" s="9" t="s">
        <v>10</v>
      </c>
    </row>
    <row r="2010" spans="1:8" x14ac:dyDescent="0.25">
      <c r="A2010" s="7">
        <v>44581</v>
      </c>
      <c r="B2010" s="8" t="s">
        <v>2360</v>
      </c>
      <c r="C2010" s="9" t="s">
        <v>191</v>
      </c>
      <c r="D2010" s="10">
        <v>2449.6</v>
      </c>
      <c r="E2010" s="11">
        <v>44581</v>
      </c>
      <c r="F2010" s="10">
        <v>2449.6</v>
      </c>
      <c r="G2010" s="12">
        <f>Tabla1[[#This Row],[Importe]]-Tabla1[[#This Row],[Pagado]]</f>
        <v>0</v>
      </c>
      <c r="H2010" s="9" t="s">
        <v>10</v>
      </c>
    </row>
    <row r="2011" spans="1:8" x14ac:dyDescent="0.25">
      <c r="A2011" s="7">
        <v>44581</v>
      </c>
      <c r="B2011" s="8" t="s">
        <v>2361</v>
      </c>
      <c r="C2011" s="9" t="s">
        <v>135</v>
      </c>
      <c r="D2011" s="10">
        <v>857.5</v>
      </c>
      <c r="E2011" s="11">
        <v>44581</v>
      </c>
      <c r="F2011" s="10">
        <v>857.5</v>
      </c>
      <c r="G2011" s="12">
        <f>Tabla1[[#This Row],[Importe]]-Tabla1[[#This Row],[Pagado]]</f>
        <v>0</v>
      </c>
      <c r="H2011" s="9" t="s">
        <v>10</v>
      </c>
    </row>
    <row r="2012" spans="1:8" x14ac:dyDescent="0.25">
      <c r="A2012" s="7">
        <v>44581</v>
      </c>
      <c r="B2012" s="8" t="s">
        <v>2362</v>
      </c>
      <c r="C2012" s="9" t="s">
        <v>1505</v>
      </c>
      <c r="D2012" s="10">
        <v>4695.8999999999996</v>
      </c>
      <c r="E2012" s="11">
        <v>44581</v>
      </c>
      <c r="F2012" s="10">
        <v>4695.8999999999996</v>
      </c>
      <c r="G2012" s="12">
        <f>Tabla1[[#This Row],[Importe]]-Tabla1[[#This Row],[Pagado]]</f>
        <v>0</v>
      </c>
      <c r="H2012" s="9" t="s">
        <v>10</v>
      </c>
    </row>
    <row r="2013" spans="1:8" x14ac:dyDescent="0.25">
      <c r="A2013" s="7">
        <v>44581</v>
      </c>
      <c r="B2013" s="8" t="s">
        <v>2363</v>
      </c>
      <c r="C2013" s="9" t="s">
        <v>47</v>
      </c>
      <c r="D2013" s="10">
        <v>48205.8</v>
      </c>
      <c r="E2013" s="11">
        <v>44581</v>
      </c>
      <c r="F2013" s="10">
        <v>48205.8</v>
      </c>
      <c r="G2013" s="12">
        <f>Tabla1[[#This Row],[Importe]]-Tabla1[[#This Row],[Pagado]]</f>
        <v>0</v>
      </c>
      <c r="H2013" s="9" t="s">
        <v>10</v>
      </c>
    </row>
    <row r="2014" spans="1:8" x14ac:dyDescent="0.25">
      <c r="A2014" s="7">
        <v>44581</v>
      </c>
      <c r="B2014" s="8" t="s">
        <v>2364</v>
      </c>
      <c r="C2014" s="9" t="s">
        <v>216</v>
      </c>
      <c r="D2014" s="10">
        <v>1291.2</v>
      </c>
      <c r="E2014" s="11">
        <v>44581</v>
      </c>
      <c r="F2014" s="10">
        <v>1291.2</v>
      </c>
      <c r="G2014" s="12">
        <f>Tabla1[[#This Row],[Importe]]-Tabla1[[#This Row],[Pagado]]</f>
        <v>0</v>
      </c>
      <c r="H2014" s="9" t="s">
        <v>10</v>
      </c>
    </row>
    <row r="2015" spans="1:8" x14ac:dyDescent="0.25">
      <c r="A2015" s="7">
        <v>44581</v>
      </c>
      <c r="B2015" s="8" t="s">
        <v>2365</v>
      </c>
      <c r="C2015" s="9" t="s">
        <v>368</v>
      </c>
      <c r="D2015" s="10">
        <v>1991.6</v>
      </c>
      <c r="E2015" s="11">
        <v>44581</v>
      </c>
      <c r="F2015" s="10">
        <v>1991.6</v>
      </c>
      <c r="G2015" s="12">
        <f>Tabla1[[#This Row],[Importe]]-Tabla1[[#This Row],[Pagado]]</f>
        <v>0</v>
      </c>
      <c r="H2015" s="9" t="s">
        <v>10</v>
      </c>
    </row>
    <row r="2016" spans="1:8" x14ac:dyDescent="0.25">
      <c r="A2016" s="7">
        <v>44581</v>
      </c>
      <c r="B2016" s="8" t="s">
        <v>2366</v>
      </c>
      <c r="C2016" s="9" t="s">
        <v>196</v>
      </c>
      <c r="D2016" s="10">
        <v>7616.4</v>
      </c>
      <c r="E2016" s="11">
        <v>44582</v>
      </c>
      <c r="F2016" s="10">
        <v>7616.4</v>
      </c>
      <c r="G2016" s="12">
        <f>Tabla1[[#This Row],[Importe]]-Tabla1[[#This Row],[Pagado]]</f>
        <v>0</v>
      </c>
      <c r="H2016" s="9" t="s">
        <v>10</v>
      </c>
    </row>
    <row r="2017" spans="1:8" x14ac:dyDescent="0.25">
      <c r="A2017" s="7">
        <v>44581</v>
      </c>
      <c r="B2017" s="8" t="s">
        <v>2367</v>
      </c>
      <c r="C2017" s="9" t="s">
        <v>1676</v>
      </c>
      <c r="D2017" s="10">
        <v>2203.1999999999998</v>
      </c>
      <c r="E2017" s="11">
        <v>44581</v>
      </c>
      <c r="F2017" s="10">
        <v>2203.1999999999998</v>
      </c>
      <c r="G2017" s="12">
        <f>Tabla1[[#This Row],[Importe]]-Tabla1[[#This Row],[Pagado]]</f>
        <v>0</v>
      </c>
      <c r="H2017" s="9" t="s">
        <v>10</v>
      </c>
    </row>
    <row r="2018" spans="1:8" x14ac:dyDescent="0.25">
      <c r="A2018" s="7">
        <v>44581</v>
      </c>
      <c r="B2018" s="8" t="s">
        <v>2368</v>
      </c>
      <c r="C2018" s="9" t="s">
        <v>414</v>
      </c>
      <c r="D2018" s="10">
        <v>27.22</v>
      </c>
      <c r="E2018" s="11">
        <v>44593</v>
      </c>
      <c r="F2018" s="10">
        <v>27.22</v>
      </c>
      <c r="G2018" s="12">
        <f>Tabla1[[#This Row],[Importe]]-Tabla1[[#This Row],[Pagado]]</f>
        <v>0</v>
      </c>
      <c r="H2018" s="9" t="s">
        <v>10</v>
      </c>
    </row>
    <row r="2019" spans="1:8" x14ac:dyDescent="0.25">
      <c r="A2019" s="7">
        <v>44581</v>
      </c>
      <c r="B2019" s="8" t="s">
        <v>2369</v>
      </c>
      <c r="C2019" s="9" t="s">
        <v>2370</v>
      </c>
      <c r="D2019" s="10">
        <v>0</v>
      </c>
      <c r="E2019" s="13" t="s">
        <v>189</v>
      </c>
      <c r="F2019" s="10">
        <v>0</v>
      </c>
      <c r="G2019" s="12">
        <f>Tabla1[[#This Row],[Importe]]-Tabla1[[#This Row],[Pagado]]</f>
        <v>0</v>
      </c>
      <c r="H2019" s="9" t="s">
        <v>189</v>
      </c>
    </row>
    <row r="2020" spans="1:8" x14ac:dyDescent="0.25">
      <c r="A2020" s="7">
        <v>44581</v>
      </c>
      <c r="B2020" s="8" t="s">
        <v>2371</v>
      </c>
      <c r="C2020" s="9" t="s">
        <v>715</v>
      </c>
      <c r="D2020" s="10">
        <v>8051.8</v>
      </c>
      <c r="E2020" s="11">
        <v>44581</v>
      </c>
      <c r="F2020" s="10">
        <v>8051.8</v>
      </c>
      <c r="G2020" s="12">
        <f>Tabla1[[#This Row],[Importe]]-Tabla1[[#This Row],[Pagado]]</f>
        <v>0</v>
      </c>
      <c r="H2020" s="9" t="s">
        <v>10</v>
      </c>
    </row>
    <row r="2021" spans="1:8" x14ac:dyDescent="0.25">
      <c r="A2021" s="7">
        <v>44581</v>
      </c>
      <c r="B2021" s="8" t="s">
        <v>2372</v>
      </c>
      <c r="C2021" s="9" t="s">
        <v>804</v>
      </c>
      <c r="D2021" s="10">
        <v>10005.700000000001</v>
      </c>
      <c r="E2021" s="11">
        <v>44581</v>
      </c>
      <c r="F2021" s="10">
        <v>10005.700000000001</v>
      </c>
      <c r="G2021" s="12">
        <f>Tabla1[[#This Row],[Importe]]-Tabla1[[#This Row],[Pagado]]</f>
        <v>0</v>
      </c>
      <c r="H2021" s="9" t="s">
        <v>10</v>
      </c>
    </row>
    <row r="2022" spans="1:8" x14ac:dyDescent="0.25">
      <c r="A2022" s="7">
        <v>44581</v>
      </c>
      <c r="B2022" s="8" t="s">
        <v>2373</v>
      </c>
      <c r="C2022" s="9" t="s">
        <v>698</v>
      </c>
      <c r="D2022" s="10">
        <v>5638.4</v>
      </c>
      <c r="E2022" s="11">
        <v>44581</v>
      </c>
      <c r="F2022" s="10">
        <v>5638.4</v>
      </c>
      <c r="G2022" s="12">
        <f>Tabla1[[#This Row],[Importe]]-Tabla1[[#This Row],[Pagado]]</f>
        <v>0</v>
      </c>
      <c r="H2022" s="9" t="s">
        <v>10</v>
      </c>
    </row>
    <row r="2023" spans="1:8" x14ac:dyDescent="0.25">
      <c r="A2023" s="7">
        <v>44581</v>
      </c>
      <c r="B2023" s="8" t="s">
        <v>2374</v>
      </c>
      <c r="C2023" s="9" t="s">
        <v>67</v>
      </c>
      <c r="D2023" s="10">
        <v>964.8</v>
      </c>
      <c r="E2023" s="11">
        <v>44581</v>
      </c>
      <c r="F2023" s="10">
        <v>964.8</v>
      </c>
      <c r="G2023" s="12">
        <f>Tabla1[[#This Row],[Importe]]-Tabla1[[#This Row],[Pagado]]</f>
        <v>0</v>
      </c>
      <c r="H2023" s="9" t="s">
        <v>10</v>
      </c>
    </row>
    <row r="2024" spans="1:8" x14ac:dyDescent="0.25">
      <c r="A2024" s="7">
        <v>44581</v>
      </c>
      <c r="B2024" s="8" t="s">
        <v>2375</v>
      </c>
      <c r="C2024" s="9" t="s">
        <v>450</v>
      </c>
      <c r="D2024" s="10">
        <v>5644.8</v>
      </c>
      <c r="E2024" s="11">
        <v>44581</v>
      </c>
      <c r="F2024" s="10">
        <v>5644.8</v>
      </c>
      <c r="G2024" s="12">
        <f>Tabla1[[#This Row],[Importe]]-Tabla1[[#This Row],[Pagado]]</f>
        <v>0</v>
      </c>
      <c r="H2024" s="9" t="s">
        <v>10</v>
      </c>
    </row>
    <row r="2025" spans="1:8" x14ac:dyDescent="0.25">
      <c r="A2025" s="7">
        <v>44581</v>
      </c>
      <c r="B2025" s="8" t="s">
        <v>2376</v>
      </c>
      <c r="C2025" s="9" t="s">
        <v>2377</v>
      </c>
      <c r="D2025" s="10">
        <v>6995.8</v>
      </c>
      <c r="E2025" s="11">
        <v>44581</v>
      </c>
      <c r="F2025" s="10">
        <v>6995.8</v>
      </c>
      <c r="G2025" s="12">
        <f>Tabla1[[#This Row],[Importe]]-Tabla1[[#This Row],[Pagado]]</f>
        <v>0</v>
      </c>
      <c r="H2025" s="9" t="s">
        <v>10</v>
      </c>
    </row>
    <row r="2026" spans="1:8" x14ac:dyDescent="0.25">
      <c r="A2026" s="7">
        <v>44581</v>
      </c>
      <c r="B2026" s="8" t="s">
        <v>2378</v>
      </c>
      <c r="C2026" s="9" t="s">
        <v>16</v>
      </c>
      <c r="D2026" s="10">
        <v>1264</v>
      </c>
      <c r="E2026" s="11">
        <v>44581</v>
      </c>
      <c r="F2026" s="10">
        <v>1264</v>
      </c>
      <c r="G2026" s="12">
        <f>Tabla1[[#This Row],[Importe]]-Tabla1[[#This Row],[Pagado]]</f>
        <v>0</v>
      </c>
      <c r="H2026" s="9" t="s">
        <v>10</v>
      </c>
    </row>
    <row r="2027" spans="1:8" x14ac:dyDescent="0.25">
      <c r="A2027" s="7">
        <v>44581</v>
      </c>
      <c r="B2027" s="8" t="s">
        <v>2379</v>
      </c>
      <c r="C2027" s="9" t="s">
        <v>263</v>
      </c>
      <c r="D2027" s="10">
        <v>14080</v>
      </c>
      <c r="E2027" s="11">
        <v>44595</v>
      </c>
      <c r="F2027" s="10">
        <v>14080</v>
      </c>
      <c r="G2027" s="12">
        <f>Tabla1[[#This Row],[Importe]]-Tabla1[[#This Row],[Pagado]]</f>
        <v>0</v>
      </c>
      <c r="H2027" s="9" t="s">
        <v>10</v>
      </c>
    </row>
    <row r="2028" spans="1:8" x14ac:dyDescent="0.25">
      <c r="A2028" s="7">
        <v>44581</v>
      </c>
      <c r="B2028" s="8" t="s">
        <v>2380</v>
      </c>
      <c r="C2028" s="9" t="s">
        <v>107</v>
      </c>
      <c r="D2028" s="10">
        <v>13200.8</v>
      </c>
      <c r="E2028" s="11">
        <v>44582</v>
      </c>
      <c r="F2028" s="10">
        <v>13200.8</v>
      </c>
      <c r="G2028" s="12">
        <f>Tabla1[[#This Row],[Importe]]-Tabla1[[#This Row],[Pagado]]</f>
        <v>0</v>
      </c>
      <c r="H2028" s="9" t="s">
        <v>10</v>
      </c>
    </row>
    <row r="2029" spans="1:8" x14ac:dyDescent="0.25">
      <c r="A2029" s="7">
        <v>44581</v>
      </c>
      <c r="B2029" s="8" t="s">
        <v>2381</v>
      </c>
      <c r="C2029" s="9" t="s">
        <v>222</v>
      </c>
      <c r="D2029" s="10">
        <v>1971.2</v>
      </c>
      <c r="E2029" s="11">
        <v>44581</v>
      </c>
      <c r="F2029" s="10">
        <v>1971.2</v>
      </c>
      <c r="G2029" s="12">
        <f>Tabla1[[#This Row],[Importe]]-Tabla1[[#This Row],[Pagado]]</f>
        <v>0</v>
      </c>
      <c r="H2029" s="9" t="s">
        <v>10</v>
      </c>
    </row>
    <row r="2030" spans="1:8" x14ac:dyDescent="0.25">
      <c r="A2030" s="7">
        <v>44581</v>
      </c>
      <c r="B2030" s="8" t="s">
        <v>2382</v>
      </c>
      <c r="C2030" s="9" t="s">
        <v>2383</v>
      </c>
      <c r="D2030" s="10">
        <v>2040</v>
      </c>
      <c r="E2030" s="11">
        <v>44581</v>
      </c>
      <c r="F2030" s="10">
        <v>2040</v>
      </c>
      <c r="G2030" s="12">
        <f>Tabla1[[#This Row],[Importe]]-Tabla1[[#This Row],[Pagado]]</f>
        <v>0</v>
      </c>
      <c r="H2030" s="9" t="s">
        <v>10</v>
      </c>
    </row>
    <row r="2031" spans="1:8" x14ac:dyDescent="0.25">
      <c r="A2031" s="7">
        <v>44581</v>
      </c>
      <c r="B2031" s="8" t="s">
        <v>2384</v>
      </c>
      <c r="C2031" s="9" t="s">
        <v>664</v>
      </c>
      <c r="D2031" s="10">
        <v>10510.4</v>
      </c>
      <c r="E2031" s="11">
        <v>44582</v>
      </c>
      <c r="F2031" s="10">
        <v>10510.4</v>
      </c>
      <c r="G2031" s="12">
        <f>Tabla1[[#This Row],[Importe]]-Tabla1[[#This Row],[Pagado]]</f>
        <v>0</v>
      </c>
      <c r="H2031" s="9" t="s">
        <v>10</v>
      </c>
    </row>
    <row r="2032" spans="1:8" x14ac:dyDescent="0.25">
      <c r="A2032" s="7">
        <v>44581</v>
      </c>
      <c r="B2032" s="8" t="s">
        <v>2385</v>
      </c>
      <c r="C2032" s="9" t="s">
        <v>1362</v>
      </c>
      <c r="D2032" s="10">
        <v>3237.4</v>
      </c>
      <c r="E2032" s="11">
        <v>44582</v>
      </c>
      <c r="F2032" s="10">
        <v>3237.4</v>
      </c>
      <c r="G2032" s="12">
        <f>Tabla1[[#This Row],[Importe]]-Tabla1[[#This Row],[Pagado]]</f>
        <v>0</v>
      </c>
      <c r="H2032" s="9" t="s">
        <v>10</v>
      </c>
    </row>
    <row r="2033" spans="1:8" x14ac:dyDescent="0.25">
      <c r="A2033" s="7">
        <v>44581</v>
      </c>
      <c r="B2033" s="8" t="s">
        <v>2386</v>
      </c>
      <c r="C2033" s="9" t="s">
        <v>291</v>
      </c>
      <c r="D2033" s="10">
        <v>1444</v>
      </c>
      <c r="E2033" s="11">
        <v>44582</v>
      </c>
      <c r="F2033" s="10">
        <v>1444</v>
      </c>
      <c r="G2033" s="12">
        <f>Tabla1[[#This Row],[Importe]]-Tabla1[[#This Row],[Pagado]]</f>
        <v>0</v>
      </c>
      <c r="H2033" s="9" t="s">
        <v>10</v>
      </c>
    </row>
    <row r="2034" spans="1:8" x14ac:dyDescent="0.25">
      <c r="A2034" s="7">
        <v>44581</v>
      </c>
      <c r="B2034" s="8" t="s">
        <v>2387</v>
      </c>
      <c r="C2034" s="9" t="s">
        <v>67</v>
      </c>
      <c r="D2034" s="10">
        <v>1849.4</v>
      </c>
      <c r="E2034" s="11">
        <v>44581</v>
      </c>
      <c r="F2034" s="10">
        <v>1849.4</v>
      </c>
      <c r="G2034" s="12">
        <f>Tabla1[[#This Row],[Importe]]-Tabla1[[#This Row],[Pagado]]</f>
        <v>0</v>
      </c>
      <c r="H2034" s="9" t="s">
        <v>10</v>
      </c>
    </row>
    <row r="2035" spans="1:8" ht="30" x14ac:dyDescent="0.25">
      <c r="A2035" s="7">
        <v>44581</v>
      </c>
      <c r="B2035" s="8" t="s">
        <v>2388</v>
      </c>
      <c r="C2035" s="9" t="s">
        <v>275</v>
      </c>
      <c r="D2035" s="10">
        <v>18841.3</v>
      </c>
      <c r="E2035" s="11" t="s">
        <v>2389</v>
      </c>
      <c r="F2035" s="10">
        <f>4535.63+14305.67</f>
        <v>18841.3</v>
      </c>
      <c r="G2035" s="12">
        <f>Tabla1[[#This Row],[Importe]]-Tabla1[[#This Row],[Pagado]]</f>
        <v>0</v>
      </c>
      <c r="H2035" s="9" t="s">
        <v>10</v>
      </c>
    </row>
    <row r="2036" spans="1:8" x14ac:dyDescent="0.25">
      <c r="A2036" s="7">
        <v>44581</v>
      </c>
      <c r="B2036" s="8" t="s">
        <v>2390</v>
      </c>
      <c r="C2036" s="9" t="s">
        <v>222</v>
      </c>
      <c r="D2036" s="10">
        <v>6145.7</v>
      </c>
      <c r="E2036" s="11">
        <v>44581</v>
      </c>
      <c r="F2036" s="10">
        <v>6145.7</v>
      </c>
      <c r="G2036" s="12">
        <f>Tabla1[[#This Row],[Importe]]-Tabla1[[#This Row],[Pagado]]</f>
        <v>0</v>
      </c>
      <c r="H2036" s="9" t="s">
        <v>10</v>
      </c>
    </row>
    <row r="2037" spans="1:8" x14ac:dyDescent="0.25">
      <c r="A2037" s="7">
        <v>44581</v>
      </c>
      <c r="B2037" s="8" t="s">
        <v>2391</v>
      </c>
      <c r="C2037" s="9" t="s">
        <v>1421</v>
      </c>
      <c r="D2037" s="10">
        <v>30317.360000000001</v>
      </c>
      <c r="E2037" s="11">
        <v>44581</v>
      </c>
      <c r="F2037" s="10">
        <v>30317.360000000001</v>
      </c>
      <c r="G2037" s="12">
        <f>Tabla1[[#This Row],[Importe]]-Tabla1[[#This Row],[Pagado]]</f>
        <v>0</v>
      </c>
      <c r="H2037" s="9" t="s">
        <v>10</v>
      </c>
    </row>
    <row r="2038" spans="1:8" x14ac:dyDescent="0.25">
      <c r="A2038" s="7">
        <v>44581</v>
      </c>
      <c r="B2038" s="8" t="s">
        <v>2392</v>
      </c>
      <c r="C2038" s="9" t="s">
        <v>2393</v>
      </c>
      <c r="D2038" s="10">
        <v>63410.76</v>
      </c>
      <c r="E2038" s="11">
        <v>44581</v>
      </c>
      <c r="F2038" s="10">
        <v>63410.76</v>
      </c>
      <c r="G2038" s="12">
        <f>Tabla1[[#This Row],[Importe]]-Tabla1[[#This Row],[Pagado]]</f>
        <v>0</v>
      </c>
      <c r="H2038" s="9" t="s">
        <v>10</v>
      </c>
    </row>
    <row r="2039" spans="1:8" x14ac:dyDescent="0.25">
      <c r="A2039" s="7">
        <v>44581</v>
      </c>
      <c r="B2039" s="8" t="s">
        <v>2394</v>
      </c>
      <c r="C2039" s="9" t="s">
        <v>647</v>
      </c>
      <c r="D2039" s="10">
        <v>1384.5</v>
      </c>
      <c r="E2039" s="11">
        <v>44581</v>
      </c>
      <c r="F2039" s="10">
        <v>1384.5</v>
      </c>
      <c r="G2039" s="12">
        <f>Tabla1[[#This Row],[Importe]]-Tabla1[[#This Row],[Pagado]]</f>
        <v>0</v>
      </c>
      <c r="H2039" s="9" t="s">
        <v>10</v>
      </c>
    </row>
    <row r="2040" spans="1:8" x14ac:dyDescent="0.25">
      <c r="A2040" s="7">
        <v>44581</v>
      </c>
      <c r="B2040" s="8" t="s">
        <v>2395</v>
      </c>
      <c r="C2040" s="9" t="s">
        <v>31</v>
      </c>
      <c r="D2040" s="10">
        <v>630</v>
      </c>
      <c r="E2040" s="11">
        <v>44581</v>
      </c>
      <c r="F2040" s="10">
        <v>630</v>
      </c>
      <c r="G2040" s="12">
        <f>Tabla1[[#This Row],[Importe]]-Tabla1[[#This Row],[Pagado]]</f>
        <v>0</v>
      </c>
      <c r="H2040" s="9" t="s">
        <v>10</v>
      </c>
    </row>
    <row r="2041" spans="1:8" x14ac:dyDescent="0.25">
      <c r="A2041" s="7">
        <v>44581</v>
      </c>
      <c r="B2041" s="8" t="s">
        <v>2396</v>
      </c>
      <c r="C2041" s="9" t="s">
        <v>83</v>
      </c>
      <c r="D2041" s="10">
        <v>1125.5999999999999</v>
      </c>
      <c r="E2041" s="11">
        <v>44581</v>
      </c>
      <c r="F2041" s="10">
        <v>1125.5999999999999</v>
      </c>
      <c r="G2041" s="12">
        <f>Tabla1[[#This Row],[Importe]]-Tabla1[[#This Row],[Pagado]]</f>
        <v>0</v>
      </c>
      <c r="H2041" s="9" t="s">
        <v>10</v>
      </c>
    </row>
    <row r="2042" spans="1:8" x14ac:dyDescent="0.25">
      <c r="A2042" s="7">
        <v>44581</v>
      </c>
      <c r="B2042" s="8" t="s">
        <v>2397</v>
      </c>
      <c r="C2042" s="9" t="s">
        <v>605</v>
      </c>
      <c r="D2042" s="10">
        <v>59713.919999999998</v>
      </c>
      <c r="E2042" s="11">
        <v>44582</v>
      </c>
      <c r="F2042" s="10">
        <v>59713.919999999998</v>
      </c>
      <c r="G2042" s="12">
        <f>Tabla1[[#This Row],[Importe]]-Tabla1[[#This Row],[Pagado]]</f>
        <v>0</v>
      </c>
      <c r="H2042" s="9" t="s">
        <v>10</v>
      </c>
    </row>
    <row r="2043" spans="1:8" x14ac:dyDescent="0.25">
      <c r="A2043" s="7">
        <v>44581</v>
      </c>
      <c r="B2043" s="8" t="s">
        <v>2398</v>
      </c>
      <c r="C2043" s="9" t="s">
        <v>681</v>
      </c>
      <c r="D2043" s="10">
        <v>5.67</v>
      </c>
      <c r="E2043" s="11">
        <v>44588</v>
      </c>
      <c r="F2043" s="10">
        <v>5.67</v>
      </c>
      <c r="G2043" s="12">
        <f>Tabla1[[#This Row],[Importe]]-Tabla1[[#This Row],[Pagado]]</f>
        <v>0</v>
      </c>
      <c r="H2043" s="9" t="s">
        <v>10</v>
      </c>
    </row>
    <row r="2044" spans="1:8" x14ac:dyDescent="0.25">
      <c r="A2044" s="7">
        <v>44581</v>
      </c>
      <c r="B2044" s="8" t="s">
        <v>2399</v>
      </c>
      <c r="C2044" s="9" t="s">
        <v>414</v>
      </c>
      <c r="D2044" s="10">
        <v>6500</v>
      </c>
      <c r="E2044" s="11">
        <v>44620</v>
      </c>
      <c r="F2044" s="10">
        <v>6500</v>
      </c>
      <c r="G2044" s="12">
        <f>Tabla1[[#This Row],[Importe]]-Tabla1[[#This Row],[Pagado]]</f>
        <v>0</v>
      </c>
      <c r="H2044" s="9" t="s">
        <v>10</v>
      </c>
    </row>
    <row r="2045" spans="1:8" ht="30" x14ac:dyDescent="0.25">
      <c r="A2045" s="7">
        <v>44581</v>
      </c>
      <c r="B2045" s="8" t="s">
        <v>2400</v>
      </c>
      <c r="C2045" s="9" t="s">
        <v>421</v>
      </c>
      <c r="D2045" s="10">
        <v>14544.5</v>
      </c>
      <c r="E2045" s="11" t="s">
        <v>3644</v>
      </c>
      <c r="F2045" s="10">
        <f>2300+12244.5</f>
        <v>14544.5</v>
      </c>
      <c r="G2045" s="12">
        <f>Tabla1[[#This Row],[Importe]]-Tabla1[[#This Row],[Pagado]]</f>
        <v>0</v>
      </c>
      <c r="H2045" s="9" t="s">
        <v>10</v>
      </c>
    </row>
    <row r="2046" spans="1:8" x14ac:dyDescent="0.25">
      <c r="A2046" s="7">
        <v>44581</v>
      </c>
      <c r="B2046" s="8" t="s">
        <v>2401</v>
      </c>
      <c r="C2046" s="9" t="s">
        <v>58</v>
      </c>
      <c r="D2046" s="10">
        <v>3247</v>
      </c>
      <c r="E2046" s="11">
        <v>44581</v>
      </c>
      <c r="F2046" s="10">
        <v>3247</v>
      </c>
      <c r="G2046" s="12">
        <f>Tabla1[[#This Row],[Importe]]-Tabla1[[#This Row],[Pagado]]</f>
        <v>0</v>
      </c>
      <c r="H2046" s="9" t="s">
        <v>10</v>
      </c>
    </row>
    <row r="2047" spans="1:8" x14ac:dyDescent="0.25">
      <c r="A2047" s="7">
        <v>44581</v>
      </c>
      <c r="B2047" s="8" t="s">
        <v>2402</v>
      </c>
      <c r="C2047" s="9" t="s">
        <v>71</v>
      </c>
      <c r="D2047" s="10">
        <v>174</v>
      </c>
      <c r="E2047" s="11">
        <v>44581</v>
      </c>
      <c r="F2047" s="10">
        <v>174</v>
      </c>
      <c r="G2047" s="12">
        <f>Tabla1[[#This Row],[Importe]]-Tabla1[[#This Row],[Pagado]]</f>
        <v>0</v>
      </c>
      <c r="H2047" s="9" t="s">
        <v>10</v>
      </c>
    </row>
    <row r="2048" spans="1:8" x14ac:dyDescent="0.25">
      <c r="A2048" s="7">
        <v>44581</v>
      </c>
      <c r="B2048" s="8" t="s">
        <v>2403</v>
      </c>
      <c r="C2048" s="9" t="s">
        <v>359</v>
      </c>
      <c r="D2048" s="10">
        <v>2727.2</v>
      </c>
      <c r="E2048" s="11">
        <v>44581</v>
      </c>
      <c r="F2048" s="10">
        <v>2727.2</v>
      </c>
      <c r="G2048" s="12">
        <f>Tabla1[[#This Row],[Importe]]-Tabla1[[#This Row],[Pagado]]</f>
        <v>0</v>
      </c>
      <c r="H2048" s="9" t="s">
        <v>10</v>
      </c>
    </row>
    <row r="2049" spans="1:8" x14ac:dyDescent="0.25">
      <c r="A2049" s="7">
        <v>44581</v>
      </c>
      <c r="B2049" s="8" t="s">
        <v>2404</v>
      </c>
      <c r="C2049" s="9" t="s">
        <v>39</v>
      </c>
      <c r="D2049" s="10">
        <v>487.2</v>
      </c>
      <c r="E2049" s="11">
        <v>44581</v>
      </c>
      <c r="F2049" s="10">
        <v>487.2</v>
      </c>
      <c r="G2049" s="12">
        <f>Tabla1[[#This Row],[Importe]]-Tabla1[[#This Row],[Pagado]]</f>
        <v>0</v>
      </c>
      <c r="H2049" s="9" t="s">
        <v>10</v>
      </c>
    </row>
    <row r="2050" spans="1:8" x14ac:dyDescent="0.25">
      <c r="A2050" s="7">
        <v>44581</v>
      </c>
      <c r="B2050" s="8" t="s">
        <v>2405</v>
      </c>
      <c r="C2050" s="9" t="s">
        <v>269</v>
      </c>
      <c r="D2050" s="10">
        <v>2416.4</v>
      </c>
      <c r="E2050" s="11">
        <v>44581</v>
      </c>
      <c r="F2050" s="10">
        <v>2416.4</v>
      </c>
      <c r="G2050" s="12">
        <f>Tabla1[[#This Row],[Importe]]-Tabla1[[#This Row],[Pagado]]</f>
        <v>0</v>
      </c>
      <c r="H2050" s="9" t="s">
        <v>10</v>
      </c>
    </row>
    <row r="2051" spans="1:8" x14ac:dyDescent="0.25">
      <c r="A2051" s="7">
        <v>44581</v>
      </c>
      <c r="B2051" s="8" t="s">
        <v>2406</v>
      </c>
      <c r="C2051" s="9" t="s">
        <v>275</v>
      </c>
      <c r="D2051" s="10">
        <v>27651.599999999999</v>
      </c>
      <c r="E2051" s="11">
        <v>44589</v>
      </c>
      <c r="F2051" s="10">
        <v>27651.599999999999</v>
      </c>
      <c r="G2051" s="12">
        <f>Tabla1[[#This Row],[Importe]]-Tabla1[[#This Row],[Pagado]]</f>
        <v>0</v>
      </c>
      <c r="H2051" s="9" t="s">
        <v>10</v>
      </c>
    </row>
    <row r="2052" spans="1:8" x14ac:dyDescent="0.25">
      <c r="A2052" s="7">
        <v>44581</v>
      </c>
      <c r="B2052" s="8" t="s">
        <v>2407</v>
      </c>
      <c r="C2052" s="9" t="s">
        <v>409</v>
      </c>
      <c r="D2052" s="10">
        <v>8344.2000000000007</v>
      </c>
      <c r="E2052" s="11">
        <v>44593</v>
      </c>
      <c r="F2052" s="10">
        <v>8344.2000000000007</v>
      </c>
      <c r="G2052" s="12">
        <f>Tabla1[[#This Row],[Importe]]-Tabla1[[#This Row],[Pagado]]</f>
        <v>0</v>
      </c>
      <c r="H2052" s="9" t="s">
        <v>10</v>
      </c>
    </row>
    <row r="2053" spans="1:8" x14ac:dyDescent="0.25">
      <c r="A2053" s="7">
        <v>44581</v>
      </c>
      <c r="B2053" s="8" t="s">
        <v>2408</v>
      </c>
      <c r="C2053" s="9" t="s">
        <v>1265</v>
      </c>
      <c r="D2053" s="10">
        <v>533.6</v>
      </c>
      <c r="E2053" s="11">
        <v>44581</v>
      </c>
      <c r="F2053" s="10">
        <v>533.6</v>
      </c>
      <c r="G2053" s="12">
        <f>Tabla1[[#This Row],[Importe]]-Tabla1[[#This Row],[Pagado]]</f>
        <v>0</v>
      </c>
      <c r="H2053" s="9" t="s">
        <v>10</v>
      </c>
    </row>
    <row r="2054" spans="1:8" x14ac:dyDescent="0.25">
      <c r="A2054" s="7">
        <v>44581</v>
      </c>
      <c r="B2054" s="8" t="s">
        <v>2409</v>
      </c>
      <c r="C2054" s="9" t="s">
        <v>284</v>
      </c>
      <c r="D2054" s="10">
        <v>5769.6</v>
      </c>
      <c r="E2054" s="11">
        <v>44582</v>
      </c>
      <c r="F2054" s="10">
        <v>5769.6</v>
      </c>
      <c r="G2054" s="12">
        <f>Tabla1[[#This Row],[Importe]]-Tabla1[[#This Row],[Pagado]]</f>
        <v>0</v>
      </c>
      <c r="H2054" s="9" t="s">
        <v>10</v>
      </c>
    </row>
    <row r="2055" spans="1:8" x14ac:dyDescent="0.25">
      <c r="A2055" s="7">
        <v>44581</v>
      </c>
      <c r="B2055" s="8" t="s">
        <v>2410</v>
      </c>
      <c r="C2055" s="9" t="s">
        <v>282</v>
      </c>
      <c r="D2055" s="10">
        <v>1920</v>
      </c>
      <c r="E2055" s="11">
        <v>44582</v>
      </c>
      <c r="F2055" s="10">
        <v>1920</v>
      </c>
      <c r="G2055" s="12">
        <f>Tabla1[[#This Row],[Importe]]-Tabla1[[#This Row],[Pagado]]</f>
        <v>0</v>
      </c>
      <c r="H2055" s="9" t="s">
        <v>10</v>
      </c>
    </row>
    <row r="2056" spans="1:8" x14ac:dyDescent="0.25">
      <c r="A2056" s="7">
        <v>44581</v>
      </c>
      <c r="B2056" s="8" t="s">
        <v>2411</v>
      </c>
      <c r="C2056" s="9" t="s">
        <v>431</v>
      </c>
      <c r="D2056" s="10">
        <v>504</v>
      </c>
      <c r="E2056" s="11">
        <v>44582</v>
      </c>
      <c r="F2056" s="10">
        <v>504</v>
      </c>
      <c r="G2056" s="12">
        <f>Tabla1[[#This Row],[Importe]]-Tabla1[[#This Row],[Pagado]]</f>
        <v>0</v>
      </c>
      <c r="H2056" s="9" t="s">
        <v>10</v>
      </c>
    </row>
    <row r="2057" spans="1:8" x14ac:dyDescent="0.25">
      <c r="A2057" s="7">
        <v>44581</v>
      </c>
      <c r="B2057" s="8" t="s">
        <v>2412</v>
      </c>
      <c r="C2057" s="9" t="s">
        <v>280</v>
      </c>
      <c r="D2057" s="10">
        <v>720</v>
      </c>
      <c r="E2057" s="11">
        <v>44582</v>
      </c>
      <c r="F2057" s="10">
        <v>720</v>
      </c>
      <c r="G2057" s="12">
        <f>Tabla1[[#This Row],[Importe]]-Tabla1[[#This Row],[Pagado]]</f>
        <v>0</v>
      </c>
      <c r="H2057" s="9" t="s">
        <v>10</v>
      </c>
    </row>
    <row r="2058" spans="1:8" x14ac:dyDescent="0.25">
      <c r="A2058" s="7">
        <v>44581</v>
      </c>
      <c r="B2058" s="8" t="s">
        <v>2413</v>
      </c>
      <c r="C2058" s="9" t="s">
        <v>14</v>
      </c>
      <c r="D2058" s="10">
        <v>15414.7</v>
      </c>
      <c r="E2058" s="11">
        <v>44581</v>
      </c>
      <c r="F2058" s="10">
        <v>15414.7</v>
      </c>
      <c r="G2058" s="12">
        <f>Tabla1[[#This Row],[Importe]]-Tabla1[[#This Row],[Pagado]]</f>
        <v>0</v>
      </c>
      <c r="H2058" s="9" t="s">
        <v>10</v>
      </c>
    </row>
    <row r="2059" spans="1:8" x14ac:dyDescent="0.25">
      <c r="A2059" s="7">
        <v>44581</v>
      </c>
      <c r="B2059" s="8" t="s">
        <v>2414</v>
      </c>
      <c r="C2059" s="9" t="s">
        <v>612</v>
      </c>
      <c r="D2059" s="10">
        <v>181.6</v>
      </c>
      <c r="E2059" s="11">
        <v>44581</v>
      </c>
      <c r="F2059" s="10">
        <v>181.6</v>
      </c>
      <c r="G2059" s="12">
        <f>Tabla1[[#This Row],[Importe]]-Tabla1[[#This Row],[Pagado]]</f>
        <v>0</v>
      </c>
      <c r="H2059" s="9" t="s">
        <v>10</v>
      </c>
    </row>
    <row r="2060" spans="1:8" x14ac:dyDescent="0.25">
      <c r="A2060" s="7">
        <v>44581</v>
      </c>
      <c r="B2060" s="8" t="s">
        <v>2415</v>
      </c>
      <c r="C2060" s="9" t="s">
        <v>31</v>
      </c>
      <c r="D2060" s="10">
        <v>916.8</v>
      </c>
      <c r="E2060" s="11">
        <v>44581</v>
      </c>
      <c r="F2060" s="10">
        <v>916.8</v>
      </c>
      <c r="G2060" s="12">
        <f>Tabla1[[#This Row],[Importe]]-Tabla1[[#This Row],[Pagado]]</f>
        <v>0</v>
      </c>
      <c r="H2060" s="9" t="s">
        <v>10</v>
      </c>
    </row>
    <row r="2061" spans="1:8" x14ac:dyDescent="0.25">
      <c r="A2061" s="7">
        <v>44581</v>
      </c>
      <c r="B2061" s="8" t="s">
        <v>2416</v>
      </c>
      <c r="C2061" s="9" t="s">
        <v>69</v>
      </c>
      <c r="D2061" s="10">
        <v>1948.8</v>
      </c>
      <c r="E2061" s="11">
        <v>44581</v>
      </c>
      <c r="F2061" s="10">
        <v>1948.8</v>
      </c>
      <c r="G2061" s="12">
        <f>Tabla1[[#This Row],[Importe]]-Tabla1[[#This Row],[Pagado]]</f>
        <v>0</v>
      </c>
      <c r="H2061" s="9" t="s">
        <v>10</v>
      </c>
    </row>
    <row r="2062" spans="1:8" x14ac:dyDescent="0.25">
      <c r="A2062" s="7">
        <v>44581</v>
      </c>
      <c r="B2062" s="8" t="s">
        <v>2417</v>
      </c>
      <c r="C2062" s="9" t="s">
        <v>31</v>
      </c>
      <c r="D2062" s="10">
        <v>195</v>
      </c>
      <c r="E2062" s="11">
        <v>44582</v>
      </c>
      <c r="F2062" s="10">
        <v>195</v>
      </c>
      <c r="G2062" s="12">
        <f>Tabla1[[#This Row],[Importe]]-Tabla1[[#This Row],[Pagado]]</f>
        <v>0</v>
      </c>
      <c r="H2062" s="9" t="s">
        <v>10</v>
      </c>
    </row>
    <row r="2063" spans="1:8" x14ac:dyDescent="0.25">
      <c r="A2063" s="7">
        <v>44581</v>
      </c>
      <c r="B2063" s="8" t="s">
        <v>2418</v>
      </c>
      <c r="C2063" s="9" t="s">
        <v>31</v>
      </c>
      <c r="D2063" s="10">
        <v>135</v>
      </c>
      <c r="E2063" s="11">
        <v>44582</v>
      </c>
      <c r="F2063" s="10">
        <v>135</v>
      </c>
      <c r="G2063" s="12">
        <f>Tabla1[[#This Row],[Importe]]-Tabla1[[#This Row],[Pagado]]</f>
        <v>0</v>
      </c>
      <c r="H2063" s="9" t="s">
        <v>10</v>
      </c>
    </row>
    <row r="2064" spans="1:8" x14ac:dyDescent="0.25">
      <c r="A2064" s="7">
        <v>44581</v>
      </c>
      <c r="B2064" s="8" t="s">
        <v>2419</v>
      </c>
      <c r="C2064" s="9" t="s">
        <v>31</v>
      </c>
      <c r="D2064" s="10">
        <v>1074.5999999999999</v>
      </c>
      <c r="E2064" s="11">
        <v>44582</v>
      </c>
      <c r="F2064" s="10">
        <v>1074.5999999999999</v>
      </c>
      <c r="G2064" s="12">
        <f>Tabla1[[#This Row],[Importe]]-Tabla1[[#This Row],[Pagado]]</f>
        <v>0</v>
      </c>
      <c r="H2064" s="9" t="s">
        <v>10</v>
      </c>
    </row>
    <row r="2065" spans="1:8" x14ac:dyDescent="0.25">
      <c r="A2065" s="7">
        <v>44581</v>
      </c>
      <c r="B2065" s="8" t="s">
        <v>2420</v>
      </c>
      <c r="C2065" s="9" t="s">
        <v>31</v>
      </c>
      <c r="D2065" s="10">
        <v>172.5</v>
      </c>
      <c r="E2065" s="11">
        <v>44582</v>
      </c>
      <c r="F2065" s="10">
        <v>172.5</v>
      </c>
      <c r="G2065" s="12">
        <f>Tabla1[[#This Row],[Importe]]-Tabla1[[#This Row],[Pagado]]</f>
        <v>0</v>
      </c>
      <c r="H2065" s="9" t="s">
        <v>10</v>
      </c>
    </row>
    <row r="2066" spans="1:8" x14ac:dyDescent="0.25">
      <c r="A2066" s="7">
        <v>44582</v>
      </c>
      <c r="B2066" s="8" t="s">
        <v>2421</v>
      </c>
      <c r="C2066" s="9" t="s">
        <v>887</v>
      </c>
      <c r="D2066" s="10">
        <v>8158.8</v>
      </c>
      <c r="E2066" s="11">
        <v>44583</v>
      </c>
      <c r="F2066" s="10">
        <v>8158.8</v>
      </c>
      <c r="G2066" s="12">
        <f>Tabla1[[#This Row],[Importe]]-Tabla1[[#This Row],[Pagado]]</f>
        <v>0</v>
      </c>
      <c r="H2066" s="9" t="s">
        <v>10</v>
      </c>
    </row>
    <row r="2067" spans="1:8" x14ac:dyDescent="0.25">
      <c r="A2067" s="7">
        <v>44582</v>
      </c>
      <c r="B2067" s="8" t="s">
        <v>2422</v>
      </c>
      <c r="C2067" s="9" t="s">
        <v>475</v>
      </c>
      <c r="D2067" s="10">
        <v>60841.8</v>
      </c>
      <c r="E2067" s="11">
        <v>44584</v>
      </c>
      <c r="F2067" s="10">
        <v>60841.8</v>
      </c>
      <c r="G2067" s="12">
        <f>Tabla1[[#This Row],[Importe]]-Tabla1[[#This Row],[Pagado]]</f>
        <v>0</v>
      </c>
      <c r="H2067" s="9" t="s">
        <v>10</v>
      </c>
    </row>
    <row r="2068" spans="1:8" x14ac:dyDescent="0.25">
      <c r="A2068" s="7">
        <v>44582</v>
      </c>
      <c r="B2068" s="8" t="s">
        <v>2423</v>
      </c>
      <c r="C2068" s="9" t="s">
        <v>12</v>
      </c>
      <c r="D2068" s="10">
        <v>25953.200000000001</v>
      </c>
      <c r="E2068" s="11">
        <v>44583</v>
      </c>
      <c r="F2068" s="10">
        <v>25953.200000000001</v>
      </c>
      <c r="G2068" s="12">
        <f>Tabla1[[#This Row],[Importe]]-Tabla1[[#This Row],[Pagado]]</f>
        <v>0</v>
      </c>
      <c r="H2068" s="9" t="s">
        <v>10</v>
      </c>
    </row>
    <row r="2069" spans="1:8" x14ac:dyDescent="0.25">
      <c r="A2069" s="7">
        <v>44582</v>
      </c>
      <c r="B2069" s="8" t="s">
        <v>2424</v>
      </c>
      <c r="C2069" s="9" t="s">
        <v>154</v>
      </c>
      <c r="D2069" s="10">
        <v>77375.3</v>
      </c>
      <c r="E2069" s="11">
        <v>44589</v>
      </c>
      <c r="F2069" s="10">
        <v>77375.3</v>
      </c>
      <c r="G2069" s="12">
        <f>Tabla1[[#This Row],[Importe]]-Tabla1[[#This Row],[Pagado]]</f>
        <v>0</v>
      </c>
      <c r="H2069" s="9" t="s">
        <v>10</v>
      </c>
    </row>
    <row r="2070" spans="1:8" x14ac:dyDescent="0.25">
      <c r="A2070" s="7">
        <v>44582</v>
      </c>
      <c r="B2070" s="8" t="s">
        <v>2425</v>
      </c>
      <c r="C2070" s="9" t="s">
        <v>75</v>
      </c>
      <c r="D2070" s="10">
        <v>4982.3999999999996</v>
      </c>
      <c r="E2070" s="11">
        <v>44582</v>
      </c>
      <c r="F2070" s="10">
        <v>4982.3999999999996</v>
      </c>
      <c r="G2070" s="12">
        <f>Tabla1[[#This Row],[Importe]]-Tabla1[[#This Row],[Pagado]]</f>
        <v>0</v>
      </c>
      <c r="H2070" s="9" t="s">
        <v>10</v>
      </c>
    </row>
    <row r="2071" spans="1:8" x14ac:dyDescent="0.25">
      <c r="A2071" s="7">
        <v>44582</v>
      </c>
      <c r="B2071" s="8" t="s">
        <v>2426</v>
      </c>
      <c r="C2071" s="9" t="s">
        <v>473</v>
      </c>
      <c r="D2071" s="10">
        <v>4870.7</v>
      </c>
      <c r="E2071" s="11">
        <v>44582</v>
      </c>
      <c r="F2071" s="10">
        <v>4870.7</v>
      </c>
      <c r="G2071" s="12">
        <f>Tabla1[[#This Row],[Importe]]-Tabla1[[#This Row],[Pagado]]</f>
        <v>0</v>
      </c>
      <c r="H2071" s="9" t="s">
        <v>10</v>
      </c>
    </row>
    <row r="2072" spans="1:8" x14ac:dyDescent="0.25">
      <c r="A2072" s="7">
        <v>44582</v>
      </c>
      <c r="B2072" s="8" t="s">
        <v>2427</v>
      </c>
      <c r="C2072" s="9" t="s">
        <v>206</v>
      </c>
      <c r="D2072" s="10">
        <v>51546.7</v>
      </c>
      <c r="E2072" s="11">
        <v>44589</v>
      </c>
      <c r="F2072" s="10">
        <v>51546.7</v>
      </c>
      <c r="G2072" s="12">
        <f>Tabla1[[#This Row],[Importe]]-Tabla1[[#This Row],[Pagado]]</f>
        <v>0</v>
      </c>
      <c r="H2072" s="9" t="s">
        <v>10</v>
      </c>
    </row>
    <row r="2073" spans="1:8" x14ac:dyDescent="0.25">
      <c r="A2073" s="7">
        <v>44582</v>
      </c>
      <c r="B2073" s="8" t="s">
        <v>2428</v>
      </c>
      <c r="C2073" s="9" t="s">
        <v>481</v>
      </c>
      <c r="D2073" s="10">
        <v>2214.6</v>
      </c>
      <c r="E2073" s="11">
        <v>44582</v>
      </c>
      <c r="F2073" s="10">
        <v>2214.6</v>
      </c>
      <c r="G2073" s="12">
        <f>Tabla1[[#This Row],[Importe]]-Tabla1[[#This Row],[Pagado]]</f>
        <v>0</v>
      </c>
      <c r="H2073" s="9" t="s">
        <v>10</v>
      </c>
    </row>
    <row r="2074" spans="1:8" x14ac:dyDescent="0.25">
      <c r="A2074" s="7">
        <v>44582</v>
      </c>
      <c r="B2074" s="8" t="s">
        <v>2429</v>
      </c>
      <c r="C2074" s="9" t="s">
        <v>513</v>
      </c>
      <c r="D2074" s="10">
        <v>10070.4</v>
      </c>
      <c r="E2074" s="11">
        <v>44582</v>
      </c>
      <c r="F2074" s="10">
        <v>10070.4</v>
      </c>
      <c r="G2074" s="12">
        <f>Tabla1[[#This Row],[Importe]]-Tabla1[[#This Row],[Pagado]]</f>
        <v>0</v>
      </c>
      <c r="H2074" s="9" t="s">
        <v>10</v>
      </c>
    </row>
    <row r="2075" spans="1:8" x14ac:dyDescent="0.25">
      <c r="A2075" s="7">
        <v>44582</v>
      </c>
      <c r="B2075" s="8" t="s">
        <v>2430</v>
      </c>
      <c r="C2075" s="9" t="s">
        <v>114</v>
      </c>
      <c r="D2075" s="10">
        <v>4222.3999999999996</v>
      </c>
      <c r="E2075" s="11">
        <v>44583</v>
      </c>
      <c r="F2075" s="10">
        <v>4222.3999999999996</v>
      </c>
      <c r="G2075" s="12">
        <f>Tabla1[[#This Row],[Importe]]-Tabla1[[#This Row],[Pagado]]</f>
        <v>0</v>
      </c>
      <c r="H2075" s="9" t="s">
        <v>10</v>
      </c>
    </row>
    <row r="2076" spans="1:8" x14ac:dyDescent="0.25">
      <c r="A2076" s="7">
        <v>44582</v>
      </c>
      <c r="B2076" s="8" t="s">
        <v>2431</v>
      </c>
      <c r="C2076" s="9" t="s">
        <v>146</v>
      </c>
      <c r="D2076" s="10">
        <v>5011.2</v>
      </c>
      <c r="E2076" s="11">
        <v>44582</v>
      </c>
      <c r="F2076" s="10">
        <v>5011.2</v>
      </c>
      <c r="G2076" s="12">
        <f>Tabla1[[#This Row],[Importe]]-Tabla1[[#This Row],[Pagado]]</f>
        <v>0</v>
      </c>
      <c r="H2076" s="9" t="s">
        <v>10</v>
      </c>
    </row>
    <row r="2077" spans="1:8" x14ac:dyDescent="0.25">
      <c r="A2077" s="7">
        <v>44582</v>
      </c>
      <c r="B2077" s="8" t="s">
        <v>2432</v>
      </c>
      <c r="C2077" s="9" t="s">
        <v>9</v>
      </c>
      <c r="D2077" s="10">
        <v>7367</v>
      </c>
      <c r="E2077" s="11">
        <v>44582</v>
      </c>
      <c r="F2077" s="10">
        <v>7367</v>
      </c>
      <c r="G2077" s="12">
        <f>Tabla1[[#This Row],[Importe]]-Tabla1[[#This Row],[Pagado]]</f>
        <v>0</v>
      </c>
      <c r="H2077" s="9" t="s">
        <v>10</v>
      </c>
    </row>
    <row r="2078" spans="1:8" x14ac:dyDescent="0.25">
      <c r="A2078" s="7">
        <v>44582</v>
      </c>
      <c r="B2078" s="8" t="s">
        <v>2433</v>
      </c>
      <c r="C2078" s="9" t="s">
        <v>116</v>
      </c>
      <c r="D2078" s="10">
        <v>3807</v>
      </c>
      <c r="E2078" s="11">
        <v>44583</v>
      </c>
      <c r="F2078" s="10">
        <v>3807</v>
      </c>
      <c r="G2078" s="12">
        <f>Tabla1[[#This Row],[Importe]]-Tabla1[[#This Row],[Pagado]]</f>
        <v>0</v>
      </c>
      <c r="H2078" s="9" t="s">
        <v>10</v>
      </c>
    </row>
    <row r="2079" spans="1:8" x14ac:dyDescent="0.25">
      <c r="A2079" s="7">
        <v>44582</v>
      </c>
      <c r="B2079" s="8" t="s">
        <v>2434</v>
      </c>
      <c r="C2079" s="9" t="s">
        <v>111</v>
      </c>
      <c r="D2079" s="10">
        <v>4659.2</v>
      </c>
      <c r="E2079" s="11">
        <v>44583</v>
      </c>
      <c r="F2079" s="10">
        <v>4659.2</v>
      </c>
      <c r="G2079" s="12">
        <f>Tabla1[[#This Row],[Importe]]-Tabla1[[#This Row],[Pagado]]</f>
        <v>0</v>
      </c>
      <c r="H2079" s="9" t="s">
        <v>10</v>
      </c>
    </row>
    <row r="2080" spans="1:8" x14ac:dyDescent="0.25">
      <c r="A2080" s="7">
        <v>44582</v>
      </c>
      <c r="B2080" s="8" t="s">
        <v>2435</v>
      </c>
      <c r="C2080" s="9" t="s">
        <v>109</v>
      </c>
      <c r="D2080" s="10">
        <v>5163.6000000000004</v>
      </c>
      <c r="E2080" s="11">
        <v>44583</v>
      </c>
      <c r="F2080" s="10">
        <v>5163.6000000000004</v>
      </c>
      <c r="G2080" s="12">
        <f>Tabla1[[#This Row],[Importe]]-Tabla1[[#This Row],[Pagado]]</f>
        <v>0</v>
      </c>
      <c r="H2080" s="9" t="s">
        <v>10</v>
      </c>
    </row>
    <row r="2081" spans="1:8" x14ac:dyDescent="0.25">
      <c r="A2081" s="7">
        <v>44582</v>
      </c>
      <c r="B2081" s="8" t="s">
        <v>2436</v>
      </c>
      <c r="C2081" s="9" t="s">
        <v>60</v>
      </c>
      <c r="D2081" s="10">
        <v>3958.2</v>
      </c>
      <c r="E2081" s="11">
        <v>44587</v>
      </c>
      <c r="F2081" s="10">
        <v>3958.2</v>
      </c>
      <c r="G2081" s="12">
        <f>Tabla1[[#This Row],[Importe]]-Tabla1[[#This Row],[Pagado]]</f>
        <v>0</v>
      </c>
      <c r="H2081" s="9" t="s">
        <v>10</v>
      </c>
    </row>
    <row r="2082" spans="1:8" x14ac:dyDescent="0.25">
      <c r="A2082" s="7">
        <v>44582</v>
      </c>
      <c r="B2082" s="8" t="s">
        <v>2437</v>
      </c>
      <c r="C2082" s="9" t="s">
        <v>513</v>
      </c>
      <c r="D2082" s="10">
        <v>3247</v>
      </c>
      <c r="E2082" s="11">
        <v>44582</v>
      </c>
      <c r="F2082" s="10">
        <v>3247</v>
      </c>
      <c r="G2082" s="12">
        <f>Tabla1[[#This Row],[Importe]]-Tabla1[[#This Row],[Pagado]]</f>
        <v>0</v>
      </c>
      <c r="H2082" s="9" t="s">
        <v>10</v>
      </c>
    </row>
    <row r="2083" spans="1:8" x14ac:dyDescent="0.25">
      <c r="A2083" s="7">
        <v>44582</v>
      </c>
      <c r="B2083" s="8" t="s">
        <v>2438</v>
      </c>
      <c r="C2083" s="9" t="s">
        <v>345</v>
      </c>
      <c r="D2083" s="10">
        <v>489.6</v>
      </c>
      <c r="E2083" s="11">
        <v>44582</v>
      </c>
      <c r="F2083" s="10">
        <v>489.6</v>
      </c>
      <c r="G2083" s="12">
        <f>Tabla1[[#This Row],[Importe]]-Tabla1[[#This Row],[Pagado]]</f>
        <v>0</v>
      </c>
      <c r="H2083" s="9" t="s">
        <v>10</v>
      </c>
    </row>
    <row r="2084" spans="1:8" x14ac:dyDescent="0.25">
      <c r="A2084" s="7">
        <v>44582</v>
      </c>
      <c r="B2084" s="8" t="s">
        <v>2439</v>
      </c>
      <c r="C2084" s="9" t="s">
        <v>208</v>
      </c>
      <c r="D2084" s="10">
        <v>18342.900000000001</v>
      </c>
      <c r="E2084" s="11">
        <v>44593</v>
      </c>
      <c r="F2084" s="10">
        <v>18342.900000000001</v>
      </c>
      <c r="G2084" s="12">
        <f>Tabla1[[#This Row],[Importe]]-Tabla1[[#This Row],[Pagado]]</f>
        <v>0</v>
      </c>
      <c r="H2084" s="9" t="s">
        <v>10</v>
      </c>
    </row>
    <row r="2085" spans="1:8" x14ac:dyDescent="0.25">
      <c r="A2085" s="7">
        <v>44582</v>
      </c>
      <c r="B2085" s="8" t="s">
        <v>2440</v>
      </c>
      <c r="C2085" s="9" t="s">
        <v>348</v>
      </c>
      <c r="D2085" s="10">
        <v>2301.8000000000002</v>
      </c>
      <c r="E2085" s="11">
        <v>44582</v>
      </c>
      <c r="F2085" s="10">
        <v>2301.8000000000002</v>
      </c>
      <c r="G2085" s="12">
        <f>Tabla1[[#This Row],[Importe]]-Tabla1[[#This Row],[Pagado]]</f>
        <v>0</v>
      </c>
      <c r="H2085" s="9" t="s">
        <v>10</v>
      </c>
    </row>
    <row r="2086" spans="1:8" x14ac:dyDescent="0.25">
      <c r="A2086" s="7">
        <v>44582</v>
      </c>
      <c r="B2086" s="8" t="s">
        <v>2441</v>
      </c>
      <c r="C2086" s="9" t="s">
        <v>39</v>
      </c>
      <c r="D2086" s="10">
        <v>24090.400000000001</v>
      </c>
      <c r="E2086" s="11">
        <v>44585</v>
      </c>
      <c r="F2086" s="10">
        <v>24090.400000000001</v>
      </c>
      <c r="G2086" s="12">
        <f>Tabla1[[#This Row],[Importe]]-Tabla1[[#This Row],[Pagado]]</f>
        <v>0</v>
      </c>
      <c r="H2086" s="9" t="s">
        <v>10</v>
      </c>
    </row>
    <row r="2087" spans="1:8" x14ac:dyDescent="0.25">
      <c r="A2087" s="7">
        <v>44582</v>
      </c>
      <c r="B2087" s="8" t="s">
        <v>2442</v>
      </c>
      <c r="C2087" s="9" t="s">
        <v>326</v>
      </c>
      <c r="D2087" s="10">
        <v>5663.5</v>
      </c>
      <c r="E2087" s="11">
        <v>44583</v>
      </c>
      <c r="F2087" s="10">
        <v>5663.5</v>
      </c>
      <c r="G2087" s="12">
        <f>Tabla1[[#This Row],[Importe]]-Tabla1[[#This Row],[Pagado]]</f>
        <v>0</v>
      </c>
      <c r="H2087" s="9" t="s">
        <v>10</v>
      </c>
    </row>
    <row r="2088" spans="1:8" x14ac:dyDescent="0.25">
      <c r="A2088" s="7">
        <v>44582</v>
      </c>
      <c r="B2088" s="8" t="s">
        <v>2443</v>
      </c>
      <c r="C2088" s="9" t="s">
        <v>93</v>
      </c>
      <c r="D2088" s="10">
        <v>8407.2000000000007</v>
      </c>
      <c r="E2088" s="11">
        <v>44583</v>
      </c>
      <c r="F2088" s="10">
        <v>8407.2000000000007</v>
      </c>
      <c r="G2088" s="12">
        <f>Tabla1[[#This Row],[Importe]]-Tabla1[[#This Row],[Pagado]]</f>
        <v>0</v>
      </c>
      <c r="H2088" s="9" t="s">
        <v>10</v>
      </c>
    </row>
    <row r="2089" spans="1:8" x14ac:dyDescent="0.25">
      <c r="A2089" s="7">
        <v>44582</v>
      </c>
      <c r="B2089" s="8" t="s">
        <v>2444</v>
      </c>
      <c r="C2089" s="9" t="s">
        <v>173</v>
      </c>
      <c r="D2089" s="10">
        <v>18515.2</v>
      </c>
      <c r="E2089" s="11">
        <v>44583</v>
      </c>
      <c r="F2089" s="10">
        <v>18515.2</v>
      </c>
      <c r="G2089" s="12">
        <f>Tabla1[[#This Row],[Importe]]-Tabla1[[#This Row],[Pagado]]</f>
        <v>0</v>
      </c>
      <c r="H2089" s="9" t="s">
        <v>10</v>
      </c>
    </row>
    <row r="2090" spans="1:8" x14ac:dyDescent="0.25">
      <c r="A2090" s="7">
        <v>44582</v>
      </c>
      <c r="B2090" s="8" t="s">
        <v>2445</v>
      </c>
      <c r="C2090" s="9" t="s">
        <v>64</v>
      </c>
      <c r="D2090" s="10">
        <v>5354.1</v>
      </c>
      <c r="E2090" s="11">
        <v>44583</v>
      </c>
      <c r="F2090" s="10">
        <v>5354.1</v>
      </c>
      <c r="G2090" s="12">
        <f>Tabla1[[#This Row],[Importe]]-Tabla1[[#This Row],[Pagado]]</f>
        <v>0</v>
      </c>
      <c r="H2090" s="9" t="s">
        <v>10</v>
      </c>
    </row>
    <row r="2091" spans="1:8" x14ac:dyDescent="0.25">
      <c r="A2091" s="7">
        <v>44582</v>
      </c>
      <c r="B2091" s="8" t="s">
        <v>2446</v>
      </c>
      <c r="C2091" s="9" t="s">
        <v>105</v>
      </c>
      <c r="D2091" s="10">
        <v>9152.2000000000007</v>
      </c>
      <c r="E2091" s="11">
        <v>44583</v>
      </c>
      <c r="F2091" s="10">
        <v>9152.2000000000007</v>
      </c>
      <c r="G2091" s="12">
        <f>Tabla1[[#This Row],[Importe]]-Tabla1[[#This Row],[Pagado]]</f>
        <v>0</v>
      </c>
      <c r="H2091" s="9" t="s">
        <v>10</v>
      </c>
    </row>
    <row r="2092" spans="1:8" x14ac:dyDescent="0.25">
      <c r="A2092" s="7">
        <v>44582</v>
      </c>
      <c r="B2092" s="8" t="s">
        <v>2447</v>
      </c>
      <c r="C2092" s="9" t="s">
        <v>97</v>
      </c>
      <c r="D2092" s="10">
        <v>11085.2</v>
      </c>
      <c r="E2092" s="11">
        <v>44583</v>
      </c>
      <c r="F2092" s="10">
        <v>11085.2</v>
      </c>
      <c r="G2092" s="12">
        <f>Tabla1[[#This Row],[Importe]]-Tabla1[[#This Row],[Pagado]]</f>
        <v>0</v>
      </c>
      <c r="H2092" s="9" t="s">
        <v>10</v>
      </c>
    </row>
    <row r="2093" spans="1:8" ht="30" x14ac:dyDescent="0.25">
      <c r="A2093" s="7">
        <v>44582</v>
      </c>
      <c r="B2093" s="8" t="s">
        <v>2448</v>
      </c>
      <c r="C2093" s="9" t="s">
        <v>22</v>
      </c>
      <c r="D2093" s="10">
        <v>25665.200000000001</v>
      </c>
      <c r="E2093" s="11" t="s">
        <v>2449</v>
      </c>
      <c r="F2093" s="10">
        <f>13631.4+12033.8</f>
        <v>25665.199999999997</v>
      </c>
      <c r="G2093" s="12">
        <f>Tabla1[[#This Row],[Importe]]-Tabla1[[#This Row],[Pagado]]</f>
        <v>0</v>
      </c>
      <c r="H2093" s="9" t="s">
        <v>10</v>
      </c>
    </row>
    <row r="2094" spans="1:8" x14ac:dyDescent="0.25">
      <c r="A2094" s="7">
        <v>44582</v>
      </c>
      <c r="B2094" s="8" t="s">
        <v>2450</v>
      </c>
      <c r="C2094" s="9" t="s">
        <v>1676</v>
      </c>
      <c r="D2094" s="10">
        <v>499.2</v>
      </c>
      <c r="E2094" s="11">
        <v>44582</v>
      </c>
      <c r="F2094" s="10">
        <v>499.2</v>
      </c>
      <c r="G2094" s="12">
        <f>Tabla1[[#This Row],[Importe]]-Tabla1[[#This Row],[Pagado]]</f>
        <v>0</v>
      </c>
      <c r="H2094" s="9" t="s">
        <v>10</v>
      </c>
    </row>
    <row r="2095" spans="1:8" x14ac:dyDescent="0.25">
      <c r="A2095" s="7">
        <v>44582</v>
      </c>
      <c r="B2095" s="8" t="s">
        <v>2451</v>
      </c>
      <c r="C2095" s="9" t="s">
        <v>99</v>
      </c>
      <c r="D2095" s="10">
        <v>2323.1999999999998</v>
      </c>
      <c r="E2095" s="11">
        <v>44583</v>
      </c>
      <c r="F2095" s="10">
        <v>2323.1999999999998</v>
      </c>
      <c r="G2095" s="12">
        <f>Tabla1[[#This Row],[Importe]]-Tabla1[[#This Row],[Pagado]]</f>
        <v>0</v>
      </c>
      <c r="H2095" s="9" t="s">
        <v>10</v>
      </c>
    </row>
    <row r="2096" spans="1:8" x14ac:dyDescent="0.25">
      <c r="A2096" s="7">
        <v>44582</v>
      </c>
      <c r="B2096" s="8" t="s">
        <v>2452</v>
      </c>
      <c r="C2096" s="9" t="s">
        <v>89</v>
      </c>
      <c r="D2096" s="10">
        <v>5412.8</v>
      </c>
      <c r="E2096" s="11">
        <v>44582</v>
      </c>
      <c r="F2096" s="10">
        <v>5412.8</v>
      </c>
      <c r="G2096" s="12">
        <f>Tabla1[[#This Row],[Importe]]-Tabla1[[#This Row],[Pagado]]</f>
        <v>0</v>
      </c>
      <c r="H2096" s="9" t="s">
        <v>10</v>
      </c>
    </row>
    <row r="2097" spans="1:8" x14ac:dyDescent="0.25">
      <c r="A2097" s="7">
        <v>44582</v>
      </c>
      <c r="B2097" s="8" t="s">
        <v>2453</v>
      </c>
      <c r="C2097" s="9" t="s">
        <v>85</v>
      </c>
      <c r="D2097" s="10">
        <v>2238.4</v>
      </c>
      <c r="E2097" s="11">
        <v>44582</v>
      </c>
      <c r="F2097" s="10">
        <v>2238.4</v>
      </c>
      <c r="G2097" s="12">
        <f>Tabla1[[#This Row],[Importe]]-Tabla1[[#This Row],[Pagado]]</f>
        <v>0</v>
      </c>
      <c r="H2097" s="9" t="s">
        <v>10</v>
      </c>
    </row>
    <row r="2098" spans="1:8" x14ac:dyDescent="0.25">
      <c r="A2098" s="7">
        <v>44582</v>
      </c>
      <c r="B2098" s="8" t="s">
        <v>2454</v>
      </c>
      <c r="C2098" s="9" t="s">
        <v>924</v>
      </c>
      <c r="D2098" s="10">
        <v>10884.8</v>
      </c>
      <c r="E2098" s="11">
        <v>44582</v>
      </c>
      <c r="F2098" s="10">
        <v>10884.8</v>
      </c>
      <c r="G2098" s="12">
        <f>Tabla1[[#This Row],[Importe]]-Tabla1[[#This Row],[Pagado]]</f>
        <v>0</v>
      </c>
      <c r="H2098" s="9" t="s">
        <v>10</v>
      </c>
    </row>
    <row r="2099" spans="1:8" x14ac:dyDescent="0.25">
      <c r="A2099" s="7">
        <v>44582</v>
      </c>
      <c r="B2099" s="8" t="s">
        <v>2455</v>
      </c>
      <c r="C2099" s="9" t="s">
        <v>31</v>
      </c>
      <c r="D2099" s="10">
        <v>2394</v>
      </c>
      <c r="E2099" s="11">
        <v>44582</v>
      </c>
      <c r="F2099" s="10">
        <v>2394</v>
      </c>
      <c r="G2099" s="12">
        <f>Tabla1[[#This Row],[Importe]]-Tabla1[[#This Row],[Pagado]]</f>
        <v>0</v>
      </c>
      <c r="H2099" s="9" t="s">
        <v>10</v>
      </c>
    </row>
    <row r="2100" spans="1:8" x14ac:dyDescent="0.25">
      <c r="A2100" s="7">
        <v>44582</v>
      </c>
      <c r="B2100" s="8" t="s">
        <v>2456</v>
      </c>
      <c r="C2100" s="9" t="s">
        <v>339</v>
      </c>
      <c r="D2100" s="10">
        <v>1997.1</v>
      </c>
      <c r="E2100" s="11">
        <v>44582</v>
      </c>
      <c r="F2100" s="10">
        <v>1997.1</v>
      </c>
      <c r="G2100" s="12">
        <f>Tabla1[[#This Row],[Importe]]-Tabla1[[#This Row],[Pagado]]</f>
        <v>0</v>
      </c>
      <c r="H2100" s="9" t="s">
        <v>10</v>
      </c>
    </row>
    <row r="2101" spans="1:8" x14ac:dyDescent="0.25">
      <c r="A2101" s="7">
        <v>44582</v>
      </c>
      <c r="B2101" s="8" t="s">
        <v>2457</v>
      </c>
      <c r="C2101" s="9" t="s">
        <v>127</v>
      </c>
      <c r="D2101" s="10">
        <v>1668</v>
      </c>
      <c r="E2101" s="11">
        <v>44582</v>
      </c>
      <c r="F2101" s="10">
        <v>1668</v>
      </c>
      <c r="G2101" s="12">
        <f>Tabla1[[#This Row],[Importe]]-Tabla1[[#This Row],[Pagado]]</f>
        <v>0</v>
      </c>
      <c r="H2101" s="9" t="s">
        <v>10</v>
      </c>
    </row>
    <row r="2102" spans="1:8" x14ac:dyDescent="0.25">
      <c r="A2102" s="7">
        <v>44582</v>
      </c>
      <c r="B2102" s="8" t="s">
        <v>2458</v>
      </c>
      <c r="C2102" s="9" t="s">
        <v>129</v>
      </c>
      <c r="D2102" s="10">
        <v>847.7</v>
      </c>
      <c r="E2102" s="11">
        <v>44582</v>
      </c>
      <c r="F2102" s="10">
        <v>847.7</v>
      </c>
      <c r="G2102" s="12">
        <f>Tabla1[[#This Row],[Importe]]-Tabla1[[#This Row],[Pagado]]</f>
        <v>0</v>
      </c>
      <c r="H2102" s="9" t="s">
        <v>10</v>
      </c>
    </row>
    <row r="2103" spans="1:8" x14ac:dyDescent="0.25">
      <c r="A2103" s="7">
        <v>44582</v>
      </c>
      <c r="B2103" s="8" t="s">
        <v>2459</v>
      </c>
      <c r="C2103" s="9" t="s">
        <v>35</v>
      </c>
      <c r="D2103" s="10">
        <v>2223.1999999999998</v>
      </c>
      <c r="E2103" s="11">
        <v>44582</v>
      </c>
      <c r="F2103" s="10">
        <v>2223.1999999999998</v>
      </c>
      <c r="G2103" s="12">
        <f>Tabla1[[#This Row],[Importe]]-Tabla1[[#This Row],[Pagado]]</f>
        <v>0</v>
      </c>
      <c r="H2103" s="9" t="s">
        <v>10</v>
      </c>
    </row>
    <row r="2104" spans="1:8" x14ac:dyDescent="0.25">
      <c r="A2104" s="7">
        <v>44582</v>
      </c>
      <c r="B2104" s="8" t="s">
        <v>2460</v>
      </c>
      <c r="C2104" s="9" t="s">
        <v>319</v>
      </c>
      <c r="D2104" s="10">
        <v>5299.2</v>
      </c>
      <c r="E2104" s="11">
        <v>44582</v>
      </c>
      <c r="F2104" s="10">
        <v>5299.2</v>
      </c>
      <c r="G2104" s="12">
        <f>Tabla1[[#This Row],[Importe]]-Tabla1[[#This Row],[Pagado]]</f>
        <v>0</v>
      </c>
      <c r="H2104" s="9" t="s">
        <v>10</v>
      </c>
    </row>
    <row r="2105" spans="1:8" x14ac:dyDescent="0.25">
      <c r="A2105" s="7">
        <v>44582</v>
      </c>
      <c r="B2105" s="8" t="s">
        <v>2461</v>
      </c>
      <c r="C2105" s="9" t="s">
        <v>314</v>
      </c>
      <c r="D2105" s="10">
        <v>3422.4</v>
      </c>
      <c r="E2105" s="11">
        <v>44582</v>
      </c>
      <c r="F2105" s="10">
        <v>3422.4</v>
      </c>
      <c r="G2105" s="12">
        <f>Tabla1[[#This Row],[Importe]]-Tabla1[[#This Row],[Pagado]]</f>
        <v>0</v>
      </c>
      <c r="H2105" s="9" t="s">
        <v>10</v>
      </c>
    </row>
    <row r="2106" spans="1:8" x14ac:dyDescent="0.25">
      <c r="A2106" s="7">
        <v>44582</v>
      </c>
      <c r="B2106" s="8" t="s">
        <v>2462</v>
      </c>
      <c r="C2106" s="9" t="s">
        <v>142</v>
      </c>
      <c r="D2106" s="10">
        <v>74257.8</v>
      </c>
      <c r="E2106" s="11">
        <v>44589</v>
      </c>
      <c r="F2106" s="10">
        <v>74257.8</v>
      </c>
      <c r="G2106" s="12">
        <f>Tabla1[[#This Row],[Importe]]-Tabla1[[#This Row],[Pagado]]</f>
        <v>0</v>
      </c>
      <c r="H2106" s="9" t="s">
        <v>10</v>
      </c>
    </row>
    <row r="2107" spans="1:8" x14ac:dyDescent="0.25">
      <c r="A2107" s="7">
        <v>44582</v>
      </c>
      <c r="B2107" s="8" t="s">
        <v>2463</v>
      </c>
      <c r="C2107" s="9" t="s">
        <v>183</v>
      </c>
      <c r="D2107" s="10">
        <v>1562.4</v>
      </c>
      <c r="E2107" s="11">
        <v>44582</v>
      </c>
      <c r="F2107" s="10">
        <v>1562.4</v>
      </c>
      <c r="G2107" s="12">
        <f>Tabla1[[#This Row],[Importe]]-Tabla1[[#This Row],[Pagado]]</f>
        <v>0</v>
      </c>
      <c r="H2107" s="9" t="s">
        <v>10</v>
      </c>
    </row>
    <row r="2108" spans="1:8" x14ac:dyDescent="0.25">
      <c r="A2108" s="7">
        <v>44582</v>
      </c>
      <c r="B2108" s="8" t="s">
        <v>2464</v>
      </c>
      <c r="C2108" s="9" t="s">
        <v>157</v>
      </c>
      <c r="D2108" s="10">
        <v>2659.8</v>
      </c>
      <c r="E2108" s="11">
        <v>44582</v>
      </c>
      <c r="F2108" s="10">
        <v>2659.8</v>
      </c>
      <c r="G2108" s="12">
        <f>Tabla1[[#This Row],[Importe]]-Tabla1[[#This Row],[Pagado]]</f>
        <v>0</v>
      </c>
      <c r="H2108" s="9" t="s">
        <v>10</v>
      </c>
    </row>
    <row r="2109" spans="1:8" x14ac:dyDescent="0.25">
      <c r="A2109" s="7">
        <v>44582</v>
      </c>
      <c r="B2109" s="8" t="s">
        <v>2465</v>
      </c>
      <c r="C2109" s="9" t="s">
        <v>27</v>
      </c>
      <c r="D2109" s="10">
        <v>1545.2</v>
      </c>
      <c r="E2109" s="11">
        <v>44582</v>
      </c>
      <c r="F2109" s="10">
        <v>1545.2</v>
      </c>
      <c r="G2109" s="12">
        <f>Tabla1[[#This Row],[Importe]]-Tabla1[[#This Row],[Pagado]]</f>
        <v>0</v>
      </c>
      <c r="H2109" s="9" t="s">
        <v>10</v>
      </c>
    </row>
    <row r="2110" spans="1:8" x14ac:dyDescent="0.25">
      <c r="A2110" s="7">
        <v>44582</v>
      </c>
      <c r="B2110" s="8" t="s">
        <v>2466</v>
      </c>
      <c r="C2110" s="9" t="s">
        <v>87</v>
      </c>
      <c r="D2110" s="10">
        <v>1929.2</v>
      </c>
      <c r="E2110" s="11">
        <v>44582</v>
      </c>
      <c r="F2110" s="10">
        <v>1929.2</v>
      </c>
      <c r="G2110" s="12">
        <f>Tabla1[[#This Row],[Importe]]-Tabla1[[#This Row],[Pagado]]</f>
        <v>0</v>
      </c>
      <c r="H2110" s="9" t="s">
        <v>10</v>
      </c>
    </row>
    <row r="2111" spans="1:8" x14ac:dyDescent="0.25">
      <c r="A2111" s="7">
        <v>44582</v>
      </c>
      <c r="B2111" s="8" t="s">
        <v>2467</v>
      </c>
      <c r="C2111" s="9" t="s">
        <v>251</v>
      </c>
      <c r="D2111" s="10">
        <v>998.8</v>
      </c>
      <c r="E2111" s="11">
        <v>44582</v>
      </c>
      <c r="F2111" s="10">
        <v>998.8</v>
      </c>
      <c r="G2111" s="12">
        <f>Tabla1[[#This Row],[Importe]]-Tabla1[[#This Row],[Pagado]]</f>
        <v>0</v>
      </c>
      <c r="H2111" s="9" t="s">
        <v>10</v>
      </c>
    </row>
    <row r="2112" spans="1:8" x14ac:dyDescent="0.25">
      <c r="A2112" s="7">
        <v>44582</v>
      </c>
      <c r="B2112" s="8" t="s">
        <v>2468</v>
      </c>
      <c r="C2112" s="9" t="s">
        <v>525</v>
      </c>
      <c r="D2112" s="10">
        <v>8065.7</v>
      </c>
      <c r="E2112" s="11">
        <v>44582</v>
      </c>
      <c r="F2112" s="10">
        <v>8065.7</v>
      </c>
      <c r="G2112" s="12">
        <f>Tabla1[[#This Row],[Importe]]-Tabla1[[#This Row],[Pagado]]</f>
        <v>0</v>
      </c>
      <c r="H2112" s="9" t="s">
        <v>10</v>
      </c>
    </row>
    <row r="2113" spans="1:8" x14ac:dyDescent="0.25">
      <c r="A2113" s="7">
        <v>44582</v>
      </c>
      <c r="B2113" s="8" t="s">
        <v>2469</v>
      </c>
      <c r="C2113" s="9" t="s">
        <v>518</v>
      </c>
      <c r="D2113" s="10">
        <v>154</v>
      </c>
      <c r="E2113" s="11">
        <v>44582</v>
      </c>
      <c r="F2113" s="10">
        <v>154</v>
      </c>
      <c r="G2113" s="12">
        <f>Tabla1[[#This Row],[Importe]]-Tabla1[[#This Row],[Pagado]]</f>
        <v>0</v>
      </c>
      <c r="H2113" s="9" t="s">
        <v>10</v>
      </c>
    </row>
    <row r="2114" spans="1:8" x14ac:dyDescent="0.25">
      <c r="A2114" s="7">
        <v>44582</v>
      </c>
      <c r="B2114" s="8" t="s">
        <v>2470</v>
      </c>
      <c r="C2114" s="9" t="s">
        <v>29</v>
      </c>
      <c r="D2114" s="10">
        <v>4915.2</v>
      </c>
      <c r="E2114" s="11">
        <v>44582</v>
      </c>
      <c r="F2114" s="10">
        <v>4915.2</v>
      </c>
      <c r="G2114" s="12">
        <f>Tabla1[[#This Row],[Importe]]-Tabla1[[#This Row],[Pagado]]</f>
        <v>0</v>
      </c>
      <c r="H2114" s="9" t="s">
        <v>10</v>
      </c>
    </row>
    <row r="2115" spans="1:8" x14ac:dyDescent="0.25">
      <c r="A2115" s="7">
        <v>44582</v>
      </c>
      <c r="B2115" s="8" t="s">
        <v>2471</v>
      </c>
      <c r="C2115" s="9" t="s">
        <v>161</v>
      </c>
      <c r="D2115" s="10">
        <v>4195.8</v>
      </c>
      <c r="E2115" s="11">
        <v>44582</v>
      </c>
      <c r="F2115" s="10">
        <v>4195.8</v>
      </c>
      <c r="G2115" s="12">
        <f>Tabla1[[#This Row],[Importe]]-Tabla1[[#This Row],[Pagado]]</f>
        <v>0</v>
      </c>
      <c r="H2115" s="9" t="s">
        <v>10</v>
      </c>
    </row>
    <row r="2116" spans="1:8" x14ac:dyDescent="0.25">
      <c r="A2116" s="7">
        <v>44582</v>
      </c>
      <c r="B2116" s="8" t="s">
        <v>2472</v>
      </c>
      <c r="C2116" s="9" t="s">
        <v>159</v>
      </c>
      <c r="D2116" s="10">
        <v>3236.8</v>
      </c>
      <c r="E2116" s="11">
        <v>44582</v>
      </c>
      <c r="F2116" s="10">
        <v>3236.8</v>
      </c>
      <c r="G2116" s="12">
        <f>Tabla1[[#This Row],[Importe]]-Tabla1[[#This Row],[Pagado]]</f>
        <v>0</v>
      </c>
      <c r="H2116" s="9" t="s">
        <v>10</v>
      </c>
    </row>
    <row r="2117" spans="1:8" x14ac:dyDescent="0.25">
      <c r="A2117" s="7">
        <v>44582</v>
      </c>
      <c r="B2117" s="8" t="s">
        <v>2473</v>
      </c>
      <c r="C2117" s="9" t="s">
        <v>196</v>
      </c>
      <c r="D2117" s="10">
        <v>100870.28</v>
      </c>
      <c r="E2117" s="11">
        <v>44582</v>
      </c>
      <c r="F2117" s="10">
        <v>100870.28</v>
      </c>
      <c r="G2117" s="12">
        <f>Tabla1[[#This Row],[Importe]]-Tabla1[[#This Row],[Pagado]]</f>
        <v>0</v>
      </c>
      <c r="H2117" s="9" t="s">
        <v>10</v>
      </c>
    </row>
    <row r="2118" spans="1:8" x14ac:dyDescent="0.25">
      <c r="A2118" s="7">
        <v>44582</v>
      </c>
      <c r="B2118" s="8" t="s">
        <v>2474</v>
      </c>
      <c r="C2118" s="9" t="s">
        <v>520</v>
      </c>
      <c r="D2118" s="10">
        <v>7160.4</v>
      </c>
      <c r="E2118" s="11">
        <v>44582</v>
      </c>
      <c r="F2118" s="10">
        <v>7160.4</v>
      </c>
      <c r="G2118" s="12">
        <f>Tabla1[[#This Row],[Importe]]-Tabla1[[#This Row],[Pagado]]</f>
        <v>0</v>
      </c>
      <c r="H2118" s="9" t="s">
        <v>10</v>
      </c>
    </row>
    <row r="2119" spans="1:8" x14ac:dyDescent="0.25">
      <c r="A2119" s="7">
        <v>44582</v>
      </c>
      <c r="B2119" s="8" t="s">
        <v>2475</v>
      </c>
      <c r="C2119" s="9" t="s">
        <v>151</v>
      </c>
      <c r="D2119" s="10">
        <v>11308.4</v>
      </c>
      <c r="E2119" s="11">
        <v>44582</v>
      </c>
      <c r="F2119" s="10">
        <v>11308.4</v>
      </c>
      <c r="G2119" s="12">
        <f>Tabla1[[#This Row],[Importe]]-Tabla1[[#This Row],[Pagado]]</f>
        <v>0</v>
      </c>
      <c r="H2119" s="9" t="s">
        <v>10</v>
      </c>
    </row>
    <row r="2120" spans="1:8" ht="30" x14ac:dyDescent="0.25">
      <c r="A2120" s="7">
        <v>44582</v>
      </c>
      <c r="B2120" s="8" t="s">
        <v>2476</v>
      </c>
      <c r="C2120" s="9" t="s">
        <v>224</v>
      </c>
      <c r="D2120" s="10">
        <v>13116</v>
      </c>
      <c r="E2120" s="11" t="s">
        <v>2477</v>
      </c>
      <c r="F2120" s="10">
        <f>1400+11716</f>
        <v>13116</v>
      </c>
      <c r="G2120" s="12">
        <f>Tabla1[[#This Row],[Importe]]-Tabla1[[#This Row],[Pagado]]</f>
        <v>0</v>
      </c>
      <c r="H2120" s="9" t="s">
        <v>10</v>
      </c>
    </row>
    <row r="2121" spans="1:8" x14ac:dyDescent="0.25">
      <c r="A2121" s="7">
        <v>44582</v>
      </c>
      <c r="B2121" s="8" t="s">
        <v>2478</v>
      </c>
      <c r="C2121" s="9" t="s">
        <v>45</v>
      </c>
      <c r="D2121" s="10">
        <v>11799.4</v>
      </c>
      <c r="E2121" s="11">
        <v>44582</v>
      </c>
      <c r="F2121" s="10">
        <v>11799.4</v>
      </c>
      <c r="G2121" s="12">
        <f>Tabla1[[#This Row],[Importe]]-Tabla1[[#This Row],[Pagado]]</f>
        <v>0</v>
      </c>
      <c r="H2121" s="9" t="s">
        <v>10</v>
      </c>
    </row>
    <row r="2122" spans="1:8" x14ac:dyDescent="0.25">
      <c r="A2122" s="7">
        <v>44582</v>
      </c>
      <c r="B2122" s="8" t="s">
        <v>2479</v>
      </c>
      <c r="C2122" s="9" t="s">
        <v>31</v>
      </c>
      <c r="D2122" s="10">
        <v>3444.7</v>
      </c>
      <c r="E2122" s="11">
        <v>44582</v>
      </c>
      <c r="F2122" s="10">
        <v>3444.7</v>
      </c>
      <c r="G2122" s="12">
        <f>Tabla1[[#This Row],[Importe]]-Tabla1[[#This Row],[Pagado]]</f>
        <v>0</v>
      </c>
      <c r="H2122" s="9" t="s">
        <v>10</v>
      </c>
    </row>
    <row r="2123" spans="1:8" x14ac:dyDescent="0.25">
      <c r="A2123" s="7">
        <v>44582</v>
      </c>
      <c r="B2123" s="8" t="s">
        <v>2480</v>
      </c>
      <c r="C2123" s="9" t="s">
        <v>230</v>
      </c>
      <c r="D2123" s="10">
        <v>2142.5</v>
      </c>
      <c r="E2123" s="11">
        <v>44582</v>
      </c>
      <c r="F2123" s="10">
        <v>2142.5</v>
      </c>
      <c r="G2123" s="12">
        <f>Tabla1[[#This Row],[Importe]]-Tabla1[[#This Row],[Pagado]]</f>
        <v>0</v>
      </c>
      <c r="H2123" s="9" t="s">
        <v>10</v>
      </c>
    </row>
    <row r="2124" spans="1:8" x14ac:dyDescent="0.25">
      <c r="A2124" s="7">
        <v>44582</v>
      </c>
      <c r="B2124" s="8" t="s">
        <v>2481</v>
      </c>
      <c r="C2124" s="9" t="s">
        <v>966</v>
      </c>
      <c r="D2124" s="10">
        <v>1875</v>
      </c>
      <c r="E2124" s="11">
        <v>44582</v>
      </c>
      <c r="F2124" s="10">
        <v>1875</v>
      </c>
      <c r="G2124" s="12">
        <f>Tabla1[[#This Row],[Importe]]-Tabla1[[#This Row],[Pagado]]</f>
        <v>0</v>
      </c>
      <c r="H2124" s="9" t="s">
        <v>10</v>
      </c>
    </row>
    <row r="2125" spans="1:8" x14ac:dyDescent="0.25">
      <c r="A2125" s="7">
        <v>44582</v>
      </c>
      <c r="B2125" s="8" t="s">
        <v>2482</v>
      </c>
      <c r="C2125" s="9" t="s">
        <v>49</v>
      </c>
      <c r="D2125" s="10">
        <v>3353.2</v>
      </c>
      <c r="E2125" s="11">
        <v>44582</v>
      </c>
      <c r="F2125" s="10">
        <v>3353.2</v>
      </c>
      <c r="G2125" s="12">
        <f>Tabla1[[#This Row],[Importe]]-Tabla1[[#This Row],[Pagado]]</f>
        <v>0</v>
      </c>
      <c r="H2125" s="9" t="s">
        <v>10</v>
      </c>
    </row>
    <row r="2126" spans="1:8" x14ac:dyDescent="0.25">
      <c r="A2126" s="7">
        <v>44582</v>
      </c>
      <c r="B2126" s="8" t="s">
        <v>2483</v>
      </c>
      <c r="C2126" s="9" t="s">
        <v>79</v>
      </c>
      <c r="D2126" s="10">
        <v>4939.2</v>
      </c>
      <c r="E2126" s="11">
        <v>44582</v>
      </c>
      <c r="F2126" s="10">
        <v>4939.2</v>
      </c>
      <c r="G2126" s="12">
        <f>Tabla1[[#This Row],[Importe]]-Tabla1[[#This Row],[Pagado]]</f>
        <v>0</v>
      </c>
      <c r="H2126" s="9" t="s">
        <v>10</v>
      </c>
    </row>
    <row r="2127" spans="1:8" x14ac:dyDescent="0.25">
      <c r="A2127" s="7">
        <v>44582</v>
      </c>
      <c r="B2127" s="8" t="s">
        <v>2484</v>
      </c>
      <c r="C2127" s="9" t="s">
        <v>79</v>
      </c>
      <c r="D2127" s="10">
        <v>9604.7999999999993</v>
      </c>
      <c r="E2127" s="11">
        <v>44582</v>
      </c>
      <c r="F2127" s="10">
        <v>9604.7999999999993</v>
      </c>
      <c r="G2127" s="12">
        <f>Tabla1[[#This Row],[Importe]]-Tabla1[[#This Row],[Pagado]]</f>
        <v>0</v>
      </c>
      <c r="H2127" s="9" t="s">
        <v>10</v>
      </c>
    </row>
    <row r="2128" spans="1:8" x14ac:dyDescent="0.25">
      <c r="A2128" s="7">
        <v>44582</v>
      </c>
      <c r="B2128" s="8" t="s">
        <v>2485</v>
      </c>
      <c r="C2128" s="9" t="s">
        <v>454</v>
      </c>
      <c r="D2128" s="10">
        <v>3400</v>
      </c>
      <c r="E2128" s="11">
        <v>44582</v>
      </c>
      <c r="F2128" s="10">
        <v>3400</v>
      </c>
      <c r="G2128" s="12">
        <f>Tabla1[[#This Row],[Importe]]-Tabla1[[#This Row],[Pagado]]</f>
        <v>0</v>
      </c>
      <c r="H2128" s="9" t="s">
        <v>10</v>
      </c>
    </row>
    <row r="2129" spans="1:8" x14ac:dyDescent="0.25">
      <c r="A2129" s="7">
        <v>44582</v>
      </c>
      <c r="B2129" s="8" t="s">
        <v>2486</v>
      </c>
      <c r="C2129" s="9" t="s">
        <v>555</v>
      </c>
      <c r="D2129" s="10">
        <v>24416.799999999999</v>
      </c>
      <c r="E2129" s="11">
        <v>44582</v>
      </c>
      <c r="F2129" s="10">
        <v>24416.799999999999</v>
      </c>
      <c r="G2129" s="12">
        <f>Tabla1[[#This Row],[Importe]]-Tabla1[[#This Row],[Pagado]]</f>
        <v>0</v>
      </c>
      <c r="H2129" s="9" t="s">
        <v>10</v>
      </c>
    </row>
    <row r="2130" spans="1:8" x14ac:dyDescent="0.25">
      <c r="A2130" s="7">
        <v>44582</v>
      </c>
      <c r="B2130" s="8" t="s">
        <v>2487</v>
      </c>
      <c r="C2130" s="9" t="s">
        <v>670</v>
      </c>
      <c r="D2130" s="10">
        <v>4347</v>
      </c>
      <c r="E2130" s="11">
        <v>44582</v>
      </c>
      <c r="F2130" s="10">
        <v>4347</v>
      </c>
      <c r="G2130" s="12">
        <f>Tabla1[[#This Row],[Importe]]-Tabla1[[#This Row],[Pagado]]</f>
        <v>0</v>
      </c>
      <c r="H2130" s="9" t="s">
        <v>10</v>
      </c>
    </row>
    <row r="2131" spans="1:8" x14ac:dyDescent="0.25">
      <c r="A2131" s="7">
        <v>44582</v>
      </c>
      <c r="B2131" s="8" t="s">
        <v>2488</v>
      </c>
      <c r="C2131" s="9" t="s">
        <v>365</v>
      </c>
      <c r="D2131" s="10">
        <v>1219.8</v>
      </c>
      <c r="E2131" s="11">
        <v>44582</v>
      </c>
      <c r="F2131" s="10">
        <v>1219.8</v>
      </c>
      <c r="G2131" s="12">
        <f>Tabla1[[#This Row],[Importe]]-Tabla1[[#This Row],[Pagado]]</f>
        <v>0</v>
      </c>
      <c r="H2131" s="9" t="s">
        <v>10</v>
      </c>
    </row>
    <row r="2132" spans="1:8" x14ac:dyDescent="0.25">
      <c r="A2132" s="7">
        <v>44582</v>
      </c>
      <c r="B2132" s="8" t="s">
        <v>2489</v>
      </c>
      <c r="C2132" s="9" t="s">
        <v>368</v>
      </c>
      <c r="D2132" s="10">
        <v>4294.3999999999996</v>
      </c>
      <c r="E2132" s="11">
        <v>44582</v>
      </c>
      <c r="F2132" s="10">
        <v>4294.3999999999996</v>
      </c>
      <c r="G2132" s="12">
        <f>Tabla1[[#This Row],[Importe]]-Tabla1[[#This Row],[Pagado]]</f>
        <v>0</v>
      </c>
      <c r="H2132" s="9" t="s">
        <v>10</v>
      </c>
    </row>
    <row r="2133" spans="1:8" x14ac:dyDescent="0.25">
      <c r="A2133" s="7">
        <v>44582</v>
      </c>
      <c r="B2133" s="8" t="s">
        <v>2490</v>
      </c>
      <c r="C2133" s="9" t="s">
        <v>31</v>
      </c>
      <c r="D2133" s="10">
        <v>600.29999999999995</v>
      </c>
      <c r="E2133" s="11">
        <v>44582</v>
      </c>
      <c r="F2133" s="10">
        <v>600.29999999999995</v>
      </c>
      <c r="G2133" s="12">
        <f>Tabla1[[#This Row],[Importe]]-Tabla1[[#This Row],[Pagado]]</f>
        <v>0</v>
      </c>
      <c r="H2133" s="9" t="s">
        <v>10</v>
      </c>
    </row>
    <row r="2134" spans="1:8" x14ac:dyDescent="0.25">
      <c r="A2134" s="7">
        <v>44582</v>
      </c>
      <c r="B2134" s="8" t="s">
        <v>2491</v>
      </c>
      <c r="C2134" s="9" t="s">
        <v>131</v>
      </c>
      <c r="D2134" s="10">
        <v>14607.6</v>
      </c>
      <c r="E2134" s="11">
        <v>44582</v>
      </c>
      <c r="F2134" s="10">
        <v>14607.6</v>
      </c>
      <c r="G2134" s="12">
        <f>Tabla1[[#This Row],[Importe]]-Tabla1[[#This Row],[Pagado]]</f>
        <v>0</v>
      </c>
      <c r="H2134" s="9" t="s">
        <v>10</v>
      </c>
    </row>
    <row r="2135" spans="1:8" x14ac:dyDescent="0.25">
      <c r="A2135" s="7">
        <v>44582</v>
      </c>
      <c r="B2135" s="8" t="s">
        <v>2492</v>
      </c>
      <c r="C2135" s="9" t="s">
        <v>368</v>
      </c>
      <c r="D2135" s="10">
        <v>768.4</v>
      </c>
      <c r="E2135" s="11">
        <v>44582</v>
      </c>
      <c r="F2135" s="10">
        <v>768.4</v>
      </c>
      <c r="G2135" s="12">
        <f>Tabla1[[#This Row],[Importe]]-Tabla1[[#This Row],[Pagado]]</f>
        <v>0</v>
      </c>
      <c r="H2135" s="9" t="s">
        <v>10</v>
      </c>
    </row>
    <row r="2136" spans="1:8" x14ac:dyDescent="0.25">
      <c r="A2136" s="7">
        <v>44582</v>
      </c>
      <c r="B2136" s="8" t="s">
        <v>2493</v>
      </c>
      <c r="C2136" s="9" t="s">
        <v>244</v>
      </c>
      <c r="D2136" s="10">
        <v>2934.8</v>
      </c>
      <c r="E2136" s="11">
        <v>44582</v>
      </c>
      <c r="F2136" s="10">
        <v>2934.8</v>
      </c>
      <c r="G2136" s="12">
        <f>Tabla1[[#This Row],[Importe]]-Tabla1[[#This Row],[Pagado]]</f>
        <v>0</v>
      </c>
      <c r="H2136" s="9" t="s">
        <v>10</v>
      </c>
    </row>
    <row r="2137" spans="1:8" x14ac:dyDescent="0.25">
      <c r="A2137" s="7">
        <v>44582</v>
      </c>
      <c r="B2137" s="8" t="s">
        <v>2494</v>
      </c>
      <c r="C2137" s="9" t="s">
        <v>179</v>
      </c>
      <c r="D2137" s="10">
        <v>916.8</v>
      </c>
      <c r="E2137" s="11">
        <v>44582</v>
      </c>
      <c r="F2137" s="10">
        <v>916.8</v>
      </c>
      <c r="G2137" s="12">
        <f>Tabla1[[#This Row],[Importe]]-Tabla1[[#This Row],[Pagado]]</f>
        <v>0</v>
      </c>
      <c r="H2137" s="9" t="s">
        <v>10</v>
      </c>
    </row>
    <row r="2138" spans="1:8" x14ac:dyDescent="0.25">
      <c r="A2138" s="7">
        <v>44582</v>
      </c>
      <c r="B2138" s="8" t="s">
        <v>2495</v>
      </c>
      <c r="C2138" s="9" t="s">
        <v>24</v>
      </c>
      <c r="D2138" s="10">
        <v>819.6</v>
      </c>
      <c r="E2138" s="11">
        <v>44582</v>
      </c>
      <c r="F2138" s="10">
        <v>819.6</v>
      </c>
      <c r="G2138" s="12">
        <f>Tabla1[[#This Row],[Importe]]-Tabla1[[#This Row],[Pagado]]</f>
        <v>0</v>
      </c>
      <c r="H2138" s="9" t="s">
        <v>10</v>
      </c>
    </row>
    <row r="2139" spans="1:8" x14ac:dyDescent="0.25">
      <c r="A2139" s="7">
        <v>44582</v>
      </c>
      <c r="B2139" s="8" t="s">
        <v>2496</v>
      </c>
      <c r="C2139" s="9" t="s">
        <v>191</v>
      </c>
      <c r="D2139" s="10">
        <v>2892.5</v>
      </c>
      <c r="E2139" s="11">
        <v>44582</v>
      </c>
      <c r="F2139" s="10">
        <v>2892.5</v>
      </c>
      <c r="G2139" s="12">
        <f>Tabla1[[#This Row],[Importe]]-Tabla1[[#This Row],[Pagado]]</f>
        <v>0</v>
      </c>
      <c r="H2139" s="9" t="s">
        <v>10</v>
      </c>
    </row>
    <row r="2140" spans="1:8" x14ac:dyDescent="0.25">
      <c r="A2140" s="7">
        <v>44582</v>
      </c>
      <c r="B2140" s="8" t="s">
        <v>2497</v>
      </c>
      <c r="C2140" s="9" t="s">
        <v>144</v>
      </c>
      <c r="D2140" s="10">
        <v>5101</v>
      </c>
      <c r="E2140" s="11">
        <v>44583</v>
      </c>
      <c r="F2140" s="10">
        <v>5101</v>
      </c>
      <c r="G2140" s="12">
        <f>Tabla1[[#This Row],[Importe]]-Tabla1[[#This Row],[Pagado]]</f>
        <v>0</v>
      </c>
      <c r="H2140" s="9" t="s">
        <v>10</v>
      </c>
    </row>
    <row r="2141" spans="1:8" x14ac:dyDescent="0.25">
      <c r="A2141" s="7">
        <v>44582</v>
      </c>
      <c r="B2141" s="8" t="s">
        <v>2498</v>
      </c>
      <c r="C2141" s="9" t="s">
        <v>107</v>
      </c>
      <c r="D2141" s="10">
        <v>12613.3</v>
      </c>
      <c r="E2141" s="11">
        <v>44583</v>
      </c>
      <c r="F2141" s="10">
        <v>12613.3</v>
      </c>
      <c r="G2141" s="12">
        <f>Tabla1[[#This Row],[Importe]]-Tabla1[[#This Row],[Pagado]]</f>
        <v>0</v>
      </c>
      <c r="H2141" s="9" t="s">
        <v>10</v>
      </c>
    </row>
    <row r="2142" spans="1:8" x14ac:dyDescent="0.25">
      <c r="A2142" s="7">
        <v>44582</v>
      </c>
      <c r="B2142" s="8" t="s">
        <v>2499</v>
      </c>
      <c r="C2142" s="9" t="s">
        <v>664</v>
      </c>
      <c r="D2142" s="10">
        <v>6950.4</v>
      </c>
      <c r="E2142" s="11">
        <v>44583</v>
      </c>
      <c r="F2142" s="10">
        <v>6950.4</v>
      </c>
      <c r="G2142" s="12">
        <f>Tabla1[[#This Row],[Importe]]-Tabla1[[#This Row],[Pagado]]</f>
        <v>0</v>
      </c>
      <c r="H2142" s="9" t="s">
        <v>10</v>
      </c>
    </row>
    <row r="2143" spans="1:8" x14ac:dyDescent="0.25">
      <c r="A2143" s="7">
        <v>44582</v>
      </c>
      <c r="B2143" s="8" t="s">
        <v>2500</v>
      </c>
      <c r="C2143" s="9" t="s">
        <v>51</v>
      </c>
      <c r="D2143" s="10">
        <v>2963.2</v>
      </c>
      <c r="E2143" s="11">
        <v>44582</v>
      </c>
      <c r="F2143" s="10">
        <v>2963.2</v>
      </c>
      <c r="G2143" s="12">
        <f>Tabla1[[#This Row],[Importe]]-Tabla1[[#This Row],[Pagado]]</f>
        <v>0</v>
      </c>
      <c r="H2143" s="9" t="s">
        <v>10</v>
      </c>
    </row>
    <row r="2144" spans="1:8" x14ac:dyDescent="0.25">
      <c r="A2144" s="7">
        <v>44582</v>
      </c>
      <c r="B2144" s="8" t="s">
        <v>2501</v>
      </c>
      <c r="C2144" s="9" t="s">
        <v>373</v>
      </c>
      <c r="D2144" s="10">
        <v>456</v>
      </c>
      <c r="E2144" s="11">
        <v>44582</v>
      </c>
      <c r="F2144" s="10">
        <v>456</v>
      </c>
      <c r="G2144" s="12">
        <f>Tabla1[[#This Row],[Importe]]-Tabla1[[#This Row],[Pagado]]</f>
        <v>0</v>
      </c>
      <c r="H2144" s="9" t="s">
        <v>10</v>
      </c>
    </row>
    <row r="2145" spans="1:8" x14ac:dyDescent="0.25">
      <c r="A2145" s="7">
        <v>44582</v>
      </c>
      <c r="B2145" s="8" t="s">
        <v>2502</v>
      </c>
      <c r="C2145" s="9" t="s">
        <v>67</v>
      </c>
      <c r="D2145" s="10">
        <v>1358.4</v>
      </c>
      <c r="E2145" s="11">
        <v>44582</v>
      </c>
      <c r="F2145" s="10">
        <v>1358.4</v>
      </c>
      <c r="G2145" s="12">
        <f>Tabla1[[#This Row],[Importe]]-Tabla1[[#This Row],[Pagado]]</f>
        <v>0</v>
      </c>
      <c r="H2145" s="9" t="s">
        <v>10</v>
      </c>
    </row>
    <row r="2146" spans="1:8" x14ac:dyDescent="0.25">
      <c r="A2146" s="7">
        <v>44582</v>
      </c>
      <c r="B2146" s="8" t="s">
        <v>2503</v>
      </c>
      <c r="C2146" s="9" t="s">
        <v>1313</v>
      </c>
      <c r="D2146" s="10">
        <v>4622.2</v>
      </c>
      <c r="E2146" s="11">
        <v>44582</v>
      </c>
      <c r="F2146" s="10">
        <v>4622.2</v>
      </c>
      <c r="G2146" s="12">
        <f>Tabla1[[#This Row],[Importe]]-Tabla1[[#This Row],[Pagado]]</f>
        <v>0</v>
      </c>
      <c r="H2146" s="9" t="s">
        <v>10</v>
      </c>
    </row>
    <row r="2147" spans="1:8" x14ac:dyDescent="0.25">
      <c r="A2147" s="7">
        <v>44582</v>
      </c>
      <c r="B2147" s="8" t="s">
        <v>2504</v>
      </c>
      <c r="C2147" s="9" t="s">
        <v>53</v>
      </c>
      <c r="D2147" s="10">
        <v>1043.7</v>
      </c>
      <c r="E2147" s="11">
        <v>44582</v>
      </c>
      <c r="F2147" s="10">
        <v>1043.7</v>
      </c>
      <c r="G2147" s="12">
        <f>Tabla1[[#This Row],[Importe]]-Tabla1[[#This Row],[Pagado]]</f>
        <v>0</v>
      </c>
      <c r="H2147" s="9" t="s">
        <v>10</v>
      </c>
    </row>
    <row r="2148" spans="1:8" x14ac:dyDescent="0.25">
      <c r="A2148" s="7">
        <v>44582</v>
      </c>
      <c r="B2148" s="8" t="s">
        <v>2505</v>
      </c>
      <c r="C2148" s="9" t="s">
        <v>56</v>
      </c>
      <c r="D2148" s="10">
        <v>2794.8</v>
      </c>
      <c r="E2148" s="11">
        <v>44582</v>
      </c>
      <c r="F2148" s="10">
        <v>2794.8</v>
      </c>
      <c r="G2148" s="12">
        <f>Tabla1[[#This Row],[Importe]]-Tabla1[[#This Row],[Pagado]]</f>
        <v>0</v>
      </c>
      <c r="H2148" s="9" t="s">
        <v>10</v>
      </c>
    </row>
    <row r="2149" spans="1:8" x14ac:dyDescent="0.25">
      <c r="A2149" s="7">
        <v>44582</v>
      </c>
      <c r="B2149" s="8" t="s">
        <v>2506</v>
      </c>
      <c r="C2149" s="9" t="s">
        <v>212</v>
      </c>
      <c r="D2149" s="10">
        <v>116253.3</v>
      </c>
      <c r="E2149" s="11">
        <v>44587</v>
      </c>
      <c r="F2149" s="10">
        <v>116253.3</v>
      </c>
      <c r="G2149" s="12">
        <f>Tabla1[[#This Row],[Importe]]-Tabla1[[#This Row],[Pagado]]</f>
        <v>0</v>
      </c>
      <c r="H2149" s="9" t="s">
        <v>10</v>
      </c>
    </row>
    <row r="2150" spans="1:8" x14ac:dyDescent="0.25">
      <c r="A2150" s="7">
        <v>44582</v>
      </c>
      <c r="B2150" s="8" t="s">
        <v>2507</v>
      </c>
      <c r="C2150" s="9" t="s">
        <v>275</v>
      </c>
      <c r="D2150" s="10">
        <v>114364.4</v>
      </c>
      <c r="E2150" s="11">
        <v>44589</v>
      </c>
      <c r="F2150" s="10">
        <v>114364.4</v>
      </c>
      <c r="G2150" s="12">
        <f>Tabla1[[#This Row],[Importe]]-Tabla1[[#This Row],[Pagado]]</f>
        <v>0</v>
      </c>
      <c r="H2150" s="9" t="s">
        <v>10</v>
      </c>
    </row>
    <row r="2151" spans="1:8" x14ac:dyDescent="0.25">
      <c r="A2151" s="7">
        <v>44582</v>
      </c>
      <c r="B2151" s="8" t="s">
        <v>2508</v>
      </c>
      <c r="C2151" s="9" t="s">
        <v>419</v>
      </c>
      <c r="D2151" s="10">
        <v>4679.6000000000004</v>
      </c>
      <c r="E2151" s="11">
        <v>44582</v>
      </c>
      <c r="F2151" s="10">
        <v>4679.6000000000004</v>
      </c>
      <c r="G2151" s="12">
        <f>Tabla1[[#This Row],[Importe]]-Tabla1[[#This Row],[Pagado]]</f>
        <v>0</v>
      </c>
      <c r="H2151" s="9" t="s">
        <v>10</v>
      </c>
    </row>
    <row r="2152" spans="1:8" x14ac:dyDescent="0.25">
      <c r="A2152" s="7">
        <v>44582</v>
      </c>
      <c r="B2152" s="8" t="s">
        <v>2509</v>
      </c>
      <c r="C2152" s="9" t="s">
        <v>849</v>
      </c>
      <c r="D2152" s="10">
        <v>4854.3999999999996</v>
      </c>
      <c r="E2152" s="11">
        <v>44582</v>
      </c>
      <c r="F2152" s="10">
        <v>4854.3999999999996</v>
      </c>
      <c r="G2152" s="12">
        <f>Tabla1[[#This Row],[Importe]]-Tabla1[[#This Row],[Pagado]]</f>
        <v>0</v>
      </c>
      <c r="H2152" s="9" t="s">
        <v>10</v>
      </c>
    </row>
    <row r="2153" spans="1:8" x14ac:dyDescent="0.25">
      <c r="A2153" s="7">
        <v>44582</v>
      </c>
      <c r="B2153" s="8" t="s">
        <v>2510</v>
      </c>
      <c r="C2153" s="9" t="s">
        <v>149</v>
      </c>
      <c r="D2153" s="10">
        <v>1800</v>
      </c>
      <c r="E2153" s="11">
        <v>44582</v>
      </c>
      <c r="F2153" s="10">
        <v>1800</v>
      </c>
      <c r="G2153" s="12">
        <f>Tabla1[[#This Row],[Importe]]-Tabla1[[#This Row],[Pagado]]</f>
        <v>0</v>
      </c>
      <c r="H2153" s="9" t="s">
        <v>10</v>
      </c>
    </row>
    <row r="2154" spans="1:8" x14ac:dyDescent="0.25">
      <c r="A2154" s="7">
        <v>44582</v>
      </c>
      <c r="B2154" s="8" t="s">
        <v>2511</v>
      </c>
      <c r="C2154" s="9" t="s">
        <v>647</v>
      </c>
      <c r="D2154" s="10">
        <v>1772.5</v>
      </c>
      <c r="E2154" s="11">
        <v>44582</v>
      </c>
      <c r="F2154" s="10">
        <v>1772.5</v>
      </c>
      <c r="G2154" s="12">
        <f>Tabla1[[#This Row],[Importe]]-Tabla1[[#This Row],[Pagado]]</f>
        <v>0</v>
      </c>
      <c r="H2154" s="9" t="s">
        <v>10</v>
      </c>
    </row>
    <row r="2155" spans="1:8" x14ac:dyDescent="0.25">
      <c r="A2155" s="7">
        <v>44582</v>
      </c>
      <c r="B2155" s="8" t="s">
        <v>2512</v>
      </c>
      <c r="C2155" s="9" t="s">
        <v>218</v>
      </c>
      <c r="D2155" s="10">
        <v>36350.879999999997</v>
      </c>
      <c r="E2155" s="11">
        <v>44589</v>
      </c>
      <c r="F2155" s="10">
        <v>36350.879999999997</v>
      </c>
      <c r="G2155" s="12">
        <f>Tabla1[[#This Row],[Importe]]-Tabla1[[#This Row],[Pagado]]</f>
        <v>0</v>
      </c>
      <c r="H2155" s="9" t="s">
        <v>10</v>
      </c>
    </row>
    <row r="2156" spans="1:8" x14ac:dyDescent="0.25">
      <c r="A2156" s="7">
        <v>44582</v>
      </c>
      <c r="B2156" s="8" t="s">
        <v>2513</v>
      </c>
      <c r="C2156" s="9" t="s">
        <v>1644</v>
      </c>
      <c r="D2156" s="10">
        <v>8342.4</v>
      </c>
      <c r="E2156" s="11">
        <v>44583</v>
      </c>
      <c r="F2156" s="10">
        <v>8342.4</v>
      </c>
      <c r="G2156" s="12">
        <f>Tabla1[[#This Row],[Importe]]-Tabla1[[#This Row],[Pagado]]</f>
        <v>0</v>
      </c>
      <c r="H2156" s="9" t="s">
        <v>10</v>
      </c>
    </row>
    <row r="2157" spans="1:8" x14ac:dyDescent="0.25">
      <c r="A2157" s="7">
        <v>44582</v>
      </c>
      <c r="B2157" s="8" t="s">
        <v>2514</v>
      </c>
      <c r="C2157" s="9" t="s">
        <v>67</v>
      </c>
      <c r="D2157" s="10">
        <v>10091.9</v>
      </c>
      <c r="E2157" s="11">
        <v>44582</v>
      </c>
      <c r="F2157" s="10">
        <v>10091.9</v>
      </c>
      <c r="G2157" s="12">
        <f>Tabla1[[#This Row],[Importe]]-Tabla1[[#This Row],[Pagado]]</f>
        <v>0</v>
      </c>
      <c r="H2157" s="9" t="s">
        <v>10</v>
      </c>
    </row>
    <row r="2158" spans="1:8" x14ac:dyDescent="0.25">
      <c r="A2158" s="7">
        <v>44582</v>
      </c>
      <c r="B2158" s="8" t="s">
        <v>2515</v>
      </c>
      <c r="C2158" s="9" t="s">
        <v>1676</v>
      </c>
      <c r="D2158" s="10">
        <v>2899.2</v>
      </c>
      <c r="E2158" s="11">
        <v>44582</v>
      </c>
      <c r="F2158" s="10">
        <v>2899.2</v>
      </c>
      <c r="G2158" s="12">
        <f>Tabla1[[#This Row],[Importe]]-Tabla1[[#This Row],[Pagado]]</f>
        <v>0</v>
      </c>
      <c r="H2158" s="9" t="s">
        <v>10</v>
      </c>
    </row>
    <row r="2159" spans="1:8" x14ac:dyDescent="0.25">
      <c r="A2159" s="7">
        <v>44582</v>
      </c>
      <c r="B2159" s="8" t="s">
        <v>2516</v>
      </c>
      <c r="C2159" s="9" t="s">
        <v>51</v>
      </c>
      <c r="D2159" s="10">
        <v>728</v>
      </c>
      <c r="E2159" s="11">
        <v>44582</v>
      </c>
      <c r="F2159" s="10">
        <v>728</v>
      </c>
      <c r="G2159" s="12">
        <f>Tabla1[[#This Row],[Importe]]-Tabla1[[#This Row],[Pagado]]</f>
        <v>0</v>
      </c>
      <c r="H2159" s="9" t="s">
        <v>10</v>
      </c>
    </row>
    <row r="2160" spans="1:8" x14ac:dyDescent="0.25">
      <c r="A2160" s="7">
        <v>44582</v>
      </c>
      <c r="B2160" s="8" t="s">
        <v>2517</v>
      </c>
      <c r="C2160" s="9" t="s">
        <v>31</v>
      </c>
      <c r="D2160" s="10">
        <v>7086.4</v>
      </c>
      <c r="E2160" s="11">
        <v>44583</v>
      </c>
      <c r="F2160" s="10">
        <v>7086.4</v>
      </c>
      <c r="G2160" s="12">
        <f>Tabla1[[#This Row],[Importe]]-Tabla1[[#This Row],[Pagado]]</f>
        <v>0</v>
      </c>
      <c r="H2160" s="9" t="s">
        <v>10</v>
      </c>
    </row>
    <row r="2161" spans="1:8" x14ac:dyDescent="0.25">
      <c r="A2161" s="7">
        <v>44582</v>
      </c>
      <c r="B2161" s="8" t="s">
        <v>2518</v>
      </c>
      <c r="C2161" s="9" t="s">
        <v>414</v>
      </c>
      <c r="D2161" s="10">
        <v>3400</v>
      </c>
      <c r="E2161" s="11">
        <v>44582</v>
      </c>
      <c r="F2161" s="10">
        <v>3400</v>
      </c>
      <c r="G2161" s="12">
        <f>Tabla1[[#This Row],[Importe]]-Tabla1[[#This Row],[Pagado]]</f>
        <v>0</v>
      </c>
      <c r="H2161" s="9" t="s">
        <v>10</v>
      </c>
    </row>
    <row r="2162" spans="1:8" x14ac:dyDescent="0.25">
      <c r="A2162" s="7">
        <v>44582</v>
      </c>
      <c r="B2162" s="8" t="s">
        <v>2519</v>
      </c>
      <c r="C2162" s="9" t="s">
        <v>592</v>
      </c>
      <c r="D2162" s="10">
        <v>36793.300000000003</v>
      </c>
      <c r="E2162" s="11">
        <v>44583</v>
      </c>
      <c r="F2162" s="10">
        <v>36793.300000000003</v>
      </c>
      <c r="G2162" s="12">
        <f>Tabla1[[#This Row],[Importe]]-Tabla1[[#This Row],[Pagado]]</f>
        <v>0</v>
      </c>
      <c r="H2162" s="9" t="s">
        <v>10</v>
      </c>
    </row>
    <row r="2163" spans="1:8" x14ac:dyDescent="0.25">
      <c r="A2163" s="7">
        <v>44582</v>
      </c>
      <c r="B2163" s="8" t="s">
        <v>2520</v>
      </c>
      <c r="C2163" s="9" t="s">
        <v>133</v>
      </c>
      <c r="D2163" s="10">
        <v>16843.2</v>
      </c>
      <c r="E2163" s="11">
        <v>44587</v>
      </c>
      <c r="F2163" s="10">
        <v>16843.2</v>
      </c>
      <c r="G2163" s="12">
        <f>Tabla1[[#This Row],[Importe]]-Tabla1[[#This Row],[Pagado]]</f>
        <v>0</v>
      </c>
      <c r="H2163" s="9" t="s">
        <v>10</v>
      </c>
    </row>
    <row r="2164" spans="1:8" x14ac:dyDescent="0.25">
      <c r="A2164" s="7">
        <v>44582</v>
      </c>
      <c r="B2164" s="8" t="s">
        <v>2521</v>
      </c>
      <c r="C2164" s="9" t="s">
        <v>452</v>
      </c>
      <c r="D2164" s="10">
        <v>9769.6</v>
      </c>
      <c r="E2164" s="11">
        <v>44582</v>
      </c>
      <c r="F2164" s="10">
        <v>9769.6</v>
      </c>
      <c r="G2164" s="12">
        <f>Tabla1[[#This Row],[Importe]]-Tabla1[[#This Row],[Pagado]]</f>
        <v>0</v>
      </c>
      <c r="H2164" s="9" t="s">
        <v>10</v>
      </c>
    </row>
    <row r="2165" spans="1:8" x14ac:dyDescent="0.25">
      <c r="A2165" s="7">
        <v>44582</v>
      </c>
      <c r="B2165" s="8" t="s">
        <v>2522</v>
      </c>
      <c r="C2165" s="9" t="s">
        <v>31</v>
      </c>
      <c r="D2165" s="10">
        <v>8463.7000000000007</v>
      </c>
      <c r="E2165" s="11">
        <v>44583</v>
      </c>
      <c r="F2165" s="10">
        <v>8463.7000000000007</v>
      </c>
      <c r="G2165" s="12">
        <f>Tabla1[[#This Row],[Importe]]-Tabla1[[#This Row],[Pagado]]</f>
        <v>0</v>
      </c>
      <c r="H2165" s="9" t="s">
        <v>10</v>
      </c>
    </row>
    <row r="2166" spans="1:8" x14ac:dyDescent="0.25">
      <c r="A2166" s="7">
        <v>44582</v>
      </c>
      <c r="B2166" s="8" t="s">
        <v>2523</v>
      </c>
      <c r="C2166" s="9" t="s">
        <v>71</v>
      </c>
      <c r="D2166" s="10">
        <v>1685.3</v>
      </c>
      <c r="E2166" s="11">
        <v>44582</v>
      </c>
      <c r="F2166" s="10">
        <v>1685.3</v>
      </c>
      <c r="G2166" s="12">
        <f>Tabla1[[#This Row],[Importe]]-Tabla1[[#This Row],[Pagado]]</f>
        <v>0</v>
      </c>
      <c r="H2166" s="9" t="s">
        <v>10</v>
      </c>
    </row>
    <row r="2167" spans="1:8" x14ac:dyDescent="0.25">
      <c r="A2167" s="7">
        <v>44582</v>
      </c>
      <c r="B2167" s="8" t="s">
        <v>2524</v>
      </c>
      <c r="C2167" s="9" t="s">
        <v>200</v>
      </c>
      <c r="D2167" s="10">
        <v>499.2</v>
      </c>
      <c r="E2167" s="11">
        <v>44582</v>
      </c>
      <c r="F2167" s="10">
        <v>499.2</v>
      </c>
      <c r="G2167" s="12">
        <f>Tabla1[[#This Row],[Importe]]-Tabla1[[#This Row],[Pagado]]</f>
        <v>0</v>
      </c>
      <c r="H2167" s="9" t="s">
        <v>10</v>
      </c>
    </row>
    <row r="2168" spans="1:8" x14ac:dyDescent="0.25">
      <c r="A2168" s="7">
        <v>44582</v>
      </c>
      <c r="B2168" s="8" t="s">
        <v>2525</v>
      </c>
      <c r="C2168" s="9" t="s">
        <v>698</v>
      </c>
      <c r="D2168" s="10">
        <v>4339.6000000000004</v>
      </c>
      <c r="E2168" s="11">
        <v>44582</v>
      </c>
      <c r="F2168" s="10">
        <v>4339.6000000000004</v>
      </c>
      <c r="G2168" s="12">
        <f>Tabla1[[#This Row],[Importe]]-Tabla1[[#This Row],[Pagado]]</f>
        <v>0</v>
      </c>
      <c r="H2168" s="9" t="s">
        <v>10</v>
      </c>
    </row>
    <row r="2169" spans="1:8" x14ac:dyDescent="0.25">
      <c r="A2169" s="7">
        <v>44582</v>
      </c>
      <c r="B2169" s="8" t="s">
        <v>2526</v>
      </c>
      <c r="C2169" s="9" t="s">
        <v>198</v>
      </c>
      <c r="D2169" s="10">
        <v>435.2</v>
      </c>
      <c r="E2169" s="11">
        <v>44582</v>
      </c>
      <c r="F2169" s="10">
        <v>435.2</v>
      </c>
      <c r="G2169" s="12">
        <f>Tabla1[[#This Row],[Importe]]-Tabla1[[#This Row],[Pagado]]</f>
        <v>0</v>
      </c>
      <c r="H2169" s="9" t="s">
        <v>10</v>
      </c>
    </row>
    <row r="2170" spans="1:8" x14ac:dyDescent="0.25">
      <c r="A2170" s="7">
        <v>44582</v>
      </c>
      <c r="B2170" s="8" t="s">
        <v>2527</v>
      </c>
      <c r="C2170" s="9" t="s">
        <v>1021</v>
      </c>
      <c r="D2170" s="10">
        <v>10621.7</v>
      </c>
      <c r="E2170" s="11">
        <v>44583</v>
      </c>
      <c r="F2170" s="10">
        <v>10621.7</v>
      </c>
      <c r="G2170" s="12">
        <f>Tabla1[[#This Row],[Importe]]-Tabla1[[#This Row],[Pagado]]</f>
        <v>0</v>
      </c>
      <c r="H2170" s="9" t="s">
        <v>10</v>
      </c>
    </row>
    <row r="2171" spans="1:8" x14ac:dyDescent="0.25">
      <c r="A2171" s="7">
        <v>44582</v>
      </c>
      <c r="B2171" s="8" t="s">
        <v>2528</v>
      </c>
      <c r="C2171" s="9" t="s">
        <v>857</v>
      </c>
      <c r="D2171" s="10">
        <v>642</v>
      </c>
      <c r="E2171" s="11">
        <v>44582</v>
      </c>
      <c r="F2171" s="10">
        <v>642</v>
      </c>
      <c r="G2171" s="12">
        <f>Tabla1[[#This Row],[Importe]]-Tabla1[[#This Row],[Pagado]]</f>
        <v>0</v>
      </c>
      <c r="H2171" s="9" t="s">
        <v>10</v>
      </c>
    </row>
    <row r="2172" spans="1:8" x14ac:dyDescent="0.25">
      <c r="A2172" s="7">
        <v>44582</v>
      </c>
      <c r="B2172" s="8" t="s">
        <v>2529</v>
      </c>
      <c r="C2172" s="9" t="s">
        <v>1016</v>
      </c>
      <c r="D2172" s="10">
        <v>5792.8</v>
      </c>
      <c r="E2172" s="11">
        <v>44582</v>
      </c>
      <c r="F2172" s="10">
        <v>5792.8</v>
      </c>
      <c r="G2172" s="12">
        <f>Tabla1[[#This Row],[Importe]]-Tabla1[[#This Row],[Pagado]]</f>
        <v>0</v>
      </c>
      <c r="H2172" s="9" t="s">
        <v>10</v>
      </c>
    </row>
    <row r="2173" spans="1:8" x14ac:dyDescent="0.25">
      <c r="A2173" s="7">
        <v>44582</v>
      </c>
      <c r="B2173" s="8" t="s">
        <v>2530</v>
      </c>
      <c r="C2173" s="9" t="s">
        <v>269</v>
      </c>
      <c r="D2173" s="10">
        <v>4284</v>
      </c>
      <c r="E2173" s="11">
        <v>44582</v>
      </c>
      <c r="F2173" s="10">
        <v>4284</v>
      </c>
      <c r="G2173" s="12">
        <f>Tabla1[[#This Row],[Importe]]-Tabla1[[#This Row],[Pagado]]</f>
        <v>0</v>
      </c>
      <c r="H2173" s="9" t="s">
        <v>10</v>
      </c>
    </row>
    <row r="2174" spans="1:8" x14ac:dyDescent="0.25">
      <c r="A2174" s="7">
        <v>44582</v>
      </c>
      <c r="B2174" s="8" t="s">
        <v>2531</v>
      </c>
      <c r="C2174" s="9" t="s">
        <v>83</v>
      </c>
      <c r="D2174" s="10">
        <v>684</v>
      </c>
      <c r="E2174" s="11">
        <v>44582</v>
      </c>
      <c r="F2174" s="10">
        <v>684</v>
      </c>
      <c r="G2174" s="12">
        <f>Tabla1[[#This Row],[Importe]]-Tabla1[[#This Row],[Pagado]]</f>
        <v>0</v>
      </c>
      <c r="H2174" s="9" t="s">
        <v>10</v>
      </c>
    </row>
    <row r="2175" spans="1:8" x14ac:dyDescent="0.25">
      <c r="A2175" s="7">
        <v>44582</v>
      </c>
      <c r="B2175" s="8" t="s">
        <v>2532</v>
      </c>
      <c r="C2175" s="9" t="s">
        <v>875</v>
      </c>
      <c r="D2175" s="10">
        <v>30171.119999999999</v>
      </c>
      <c r="E2175" s="11">
        <v>44583</v>
      </c>
      <c r="F2175" s="10">
        <v>30171.119999999999</v>
      </c>
      <c r="G2175" s="12">
        <f>Tabla1[[#This Row],[Importe]]-Tabla1[[#This Row],[Pagado]]</f>
        <v>0</v>
      </c>
      <c r="H2175" s="9" t="s">
        <v>10</v>
      </c>
    </row>
    <row r="2176" spans="1:8" x14ac:dyDescent="0.25">
      <c r="A2176" s="7">
        <v>44582</v>
      </c>
      <c r="B2176" s="8" t="s">
        <v>2533</v>
      </c>
      <c r="C2176" s="9" t="s">
        <v>9</v>
      </c>
      <c r="D2176" s="10">
        <v>2121.6</v>
      </c>
      <c r="E2176" s="11">
        <v>44582</v>
      </c>
      <c r="F2176" s="10">
        <v>2121.6</v>
      </c>
      <c r="G2176" s="12">
        <f>Tabla1[[#This Row],[Importe]]-Tabla1[[#This Row],[Pagado]]</f>
        <v>0</v>
      </c>
      <c r="H2176" s="9" t="s">
        <v>10</v>
      </c>
    </row>
    <row r="2177" spans="1:8" x14ac:dyDescent="0.25">
      <c r="A2177" s="7">
        <v>44582</v>
      </c>
      <c r="B2177" s="8" t="s">
        <v>2534</v>
      </c>
      <c r="C2177" s="9" t="s">
        <v>1008</v>
      </c>
      <c r="D2177" s="10">
        <v>1400</v>
      </c>
      <c r="E2177" s="11">
        <v>44582</v>
      </c>
      <c r="F2177" s="10">
        <v>1400</v>
      </c>
      <c r="G2177" s="12">
        <f>Tabla1[[#This Row],[Importe]]-Tabla1[[#This Row],[Pagado]]</f>
        <v>0</v>
      </c>
      <c r="H2177" s="9" t="s">
        <v>10</v>
      </c>
    </row>
    <row r="2178" spans="1:8" x14ac:dyDescent="0.25">
      <c r="A2178" s="7">
        <v>44582</v>
      </c>
      <c r="B2178" s="8" t="s">
        <v>2535</v>
      </c>
      <c r="C2178" s="9" t="s">
        <v>994</v>
      </c>
      <c r="D2178" s="10">
        <v>1103.2</v>
      </c>
      <c r="E2178" s="11">
        <v>44582</v>
      </c>
      <c r="F2178" s="10">
        <v>1103.2</v>
      </c>
      <c r="G2178" s="12">
        <f>Tabla1[[#This Row],[Importe]]-Tabla1[[#This Row],[Pagado]]</f>
        <v>0</v>
      </c>
      <c r="H2178" s="9" t="s">
        <v>10</v>
      </c>
    </row>
    <row r="2179" spans="1:8" x14ac:dyDescent="0.25">
      <c r="A2179" s="7">
        <v>44582</v>
      </c>
      <c r="B2179" s="8" t="s">
        <v>2536</v>
      </c>
      <c r="C2179" s="9" t="s">
        <v>175</v>
      </c>
      <c r="D2179" s="10">
        <v>6684.6</v>
      </c>
      <c r="E2179" s="11">
        <v>44583</v>
      </c>
      <c r="F2179" s="10">
        <v>6684.6</v>
      </c>
      <c r="G2179" s="12">
        <f>Tabla1[[#This Row],[Importe]]-Tabla1[[#This Row],[Pagado]]</f>
        <v>0</v>
      </c>
      <c r="H2179" s="9" t="s">
        <v>10</v>
      </c>
    </row>
    <row r="2180" spans="1:8" x14ac:dyDescent="0.25">
      <c r="A2180" s="7">
        <v>44582</v>
      </c>
      <c r="B2180" s="8" t="s">
        <v>2537</v>
      </c>
      <c r="C2180" s="9" t="s">
        <v>181</v>
      </c>
      <c r="D2180" s="10">
        <v>5163.2</v>
      </c>
      <c r="E2180" s="11">
        <v>44583</v>
      </c>
      <c r="F2180" s="10">
        <v>5163.2</v>
      </c>
      <c r="G2180" s="12">
        <f>Tabla1[[#This Row],[Importe]]-Tabla1[[#This Row],[Pagado]]</f>
        <v>0</v>
      </c>
      <c r="H2180" s="9" t="s">
        <v>10</v>
      </c>
    </row>
    <row r="2181" spans="1:8" x14ac:dyDescent="0.25">
      <c r="A2181" s="7">
        <v>44582</v>
      </c>
      <c r="B2181" s="8" t="s">
        <v>2538</v>
      </c>
      <c r="C2181" s="9" t="s">
        <v>280</v>
      </c>
      <c r="D2181" s="10">
        <v>854.4</v>
      </c>
      <c r="E2181" s="11">
        <v>44583</v>
      </c>
      <c r="F2181" s="10">
        <v>854.4</v>
      </c>
      <c r="G2181" s="12">
        <f>Tabla1[[#This Row],[Importe]]-Tabla1[[#This Row],[Pagado]]</f>
        <v>0</v>
      </c>
      <c r="H2181" s="9" t="s">
        <v>10</v>
      </c>
    </row>
    <row r="2182" spans="1:8" x14ac:dyDescent="0.25">
      <c r="A2182" s="7">
        <v>44582</v>
      </c>
      <c r="B2182" s="8" t="s">
        <v>2539</v>
      </c>
      <c r="C2182" s="9" t="s">
        <v>282</v>
      </c>
      <c r="D2182" s="10">
        <v>1958.4</v>
      </c>
      <c r="E2182" s="11">
        <v>44583</v>
      </c>
      <c r="F2182" s="10">
        <v>1958.4</v>
      </c>
      <c r="G2182" s="12">
        <f>Tabla1[[#This Row],[Importe]]-Tabla1[[#This Row],[Pagado]]</f>
        <v>0</v>
      </c>
      <c r="H2182" s="9" t="s">
        <v>10</v>
      </c>
    </row>
    <row r="2183" spans="1:8" x14ac:dyDescent="0.25">
      <c r="A2183" s="7">
        <v>44582</v>
      </c>
      <c r="B2183" s="8" t="s">
        <v>2540</v>
      </c>
      <c r="C2183" s="9" t="s">
        <v>284</v>
      </c>
      <c r="D2183" s="10">
        <v>7320</v>
      </c>
      <c r="E2183" s="11">
        <v>44583</v>
      </c>
      <c r="F2183" s="10">
        <v>7320</v>
      </c>
      <c r="G2183" s="12">
        <f>Tabla1[[#This Row],[Importe]]-Tabla1[[#This Row],[Pagado]]</f>
        <v>0</v>
      </c>
      <c r="H2183" s="9" t="s">
        <v>10</v>
      </c>
    </row>
    <row r="2184" spans="1:8" x14ac:dyDescent="0.25">
      <c r="A2184" s="7">
        <v>44582</v>
      </c>
      <c r="B2184" s="8" t="s">
        <v>2541</v>
      </c>
      <c r="C2184" s="9" t="s">
        <v>872</v>
      </c>
      <c r="D2184" s="10">
        <v>5312.06</v>
      </c>
      <c r="E2184" s="11">
        <v>44582</v>
      </c>
      <c r="F2184" s="10">
        <v>5312.06</v>
      </c>
      <c r="G2184" s="12">
        <f>Tabla1[[#This Row],[Importe]]-Tabla1[[#This Row],[Pagado]]</f>
        <v>0</v>
      </c>
      <c r="H2184" s="9" t="s">
        <v>10</v>
      </c>
    </row>
    <row r="2185" spans="1:8" x14ac:dyDescent="0.25">
      <c r="A2185" s="7">
        <v>44582</v>
      </c>
      <c r="B2185" s="8" t="s">
        <v>2542</v>
      </c>
      <c r="C2185" s="9" t="s">
        <v>31</v>
      </c>
      <c r="D2185" s="10">
        <v>388.5</v>
      </c>
      <c r="E2185" s="11">
        <v>44582</v>
      </c>
      <c r="F2185" s="10">
        <v>388.5</v>
      </c>
      <c r="G2185" s="12">
        <f>Tabla1[[#This Row],[Importe]]-Tabla1[[#This Row],[Pagado]]</f>
        <v>0</v>
      </c>
      <c r="H2185" s="9" t="s">
        <v>10</v>
      </c>
    </row>
    <row r="2186" spans="1:8" x14ac:dyDescent="0.25">
      <c r="A2186" s="7">
        <v>44582</v>
      </c>
      <c r="B2186" s="8" t="s">
        <v>2543</v>
      </c>
      <c r="C2186" s="9" t="s">
        <v>31</v>
      </c>
      <c r="D2186" s="10">
        <v>409</v>
      </c>
      <c r="E2186" s="11">
        <v>44582</v>
      </c>
      <c r="F2186" s="10">
        <v>409</v>
      </c>
      <c r="G2186" s="12">
        <f>Tabla1[[#This Row],[Importe]]-Tabla1[[#This Row],[Pagado]]</f>
        <v>0</v>
      </c>
      <c r="H2186" s="9" t="s">
        <v>10</v>
      </c>
    </row>
    <row r="2187" spans="1:8" x14ac:dyDescent="0.25">
      <c r="A2187" s="7">
        <v>44582</v>
      </c>
      <c r="B2187" s="8" t="s">
        <v>2544</v>
      </c>
      <c r="C2187" s="9" t="s">
        <v>448</v>
      </c>
      <c r="D2187" s="10">
        <v>16771.2</v>
      </c>
      <c r="E2187" s="11">
        <v>44583</v>
      </c>
      <c r="F2187" s="10">
        <v>16771.2</v>
      </c>
      <c r="G2187" s="12">
        <f>Tabla1[[#This Row],[Importe]]-Tabla1[[#This Row],[Pagado]]</f>
        <v>0</v>
      </c>
      <c r="H2187" s="9" t="s">
        <v>10</v>
      </c>
    </row>
    <row r="2188" spans="1:8" x14ac:dyDescent="0.25">
      <c r="A2188" s="7">
        <v>44582</v>
      </c>
      <c r="B2188" s="8" t="s">
        <v>2545</v>
      </c>
      <c r="C2188" s="9" t="s">
        <v>1339</v>
      </c>
      <c r="D2188" s="10">
        <v>966</v>
      </c>
      <c r="E2188" s="11">
        <v>44582</v>
      </c>
      <c r="F2188" s="10">
        <v>966</v>
      </c>
      <c r="G2188" s="12">
        <f>Tabla1[[#This Row],[Importe]]-Tabla1[[#This Row],[Pagado]]</f>
        <v>0</v>
      </c>
      <c r="H2188" s="9" t="s">
        <v>10</v>
      </c>
    </row>
    <row r="2189" spans="1:8" x14ac:dyDescent="0.25">
      <c r="A2189" s="7">
        <v>44582</v>
      </c>
      <c r="B2189" s="8" t="s">
        <v>2546</v>
      </c>
      <c r="C2189" s="9" t="s">
        <v>463</v>
      </c>
      <c r="D2189" s="10">
        <v>479.4</v>
      </c>
      <c r="E2189" s="11">
        <v>44584</v>
      </c>
      <c r="F2189" s="10">
        <v>479.4</v>
      </c>
      <c r="G2189" s="12">
        <f>Tabla1[[#This Row],[Importe]]-Tabla1[[#This Row],[Pagado]]</f>
        <v>0</v>
      </c>
      <c r="H2189" s="9" t="s">
        <v>10</v>
      </c>
    </row>
    <row r="2190" spans="1:8" x14ac:dyDescent="0.25">
      <c r="A2190" s="7">
        <v>44582</v>
      </c>
      <c r="B2190" s="8" t="s">
        <v>2547</v>
      </c>
      <c r="C2190" s="9" t="s">
        <v>196</v>
      </c>
      <c r="D2190" s="10">
        <v>5418.8</v>
      </c>
      <c r="E2190" s="11">
        <v>44589</v>
      </c>
      <c r="F2190" s="10">
        <v>5418.8</v>
      </c>
      <c r="G2190" s="12">
        <f>Tabla1[[#This Row],[Importe]]-Tabla1[[#This Row],[Pagado]]</f>
        <v>0</v>
      </c>
      <c r="H2190" s="9" t="s">
        <v>10</v>
      </c>
    </row>
    <row r="2191" spans="1:8" x14ac:dyDescent="0.25">
      <c r="A2191" s="7">
        <v>44583</v>
      </c>
      <c r="B2191" s="8" t="s">
        <v>2548</v>
      </c>
      <c r="C2191" s="9" t="s">
        <v>887</v>
      </c>
      <c r="D2191" s="10">
        <v>22390.400000000001</v>
      </c>
      <c r="E2191" s="11">
        <v>44589</v>
      </c>
      <c r="F2191" s="10">
        <v>22390.400000000001</v>
      </c>
      <c r="G2191" s="12">
        <f>Tabla1[[#This Row],[Importe]]-Tabla1[[#This Row],[Pagado]]</f>
        <v>0</v>
      </c>
      <c r="H2191" s="9" t="s">
        <v>10</v>
      </c>
    </row>
    <row r="2192" spans="1:8" ht="30" x14ac:dyDescent="0.25">
      <c r="A2192" s="7">
        <v>44583</v>
      </c>
      <c r="B2192" s="8" t="s">
        <v>2549</v>
      </c>
      <c r="C2192" s="9" t="s">
        <v>475</v>
      </c>
      <c r="D2192" s="10">
        <v>66612.2</v>
      </c>
      <c r="E2192" s="11" t="s">
        <v>2550</v>
      </c>
      <c r="F2192" s="10">
        <f>35000+31612.2</f>
        <v>66612.2</v>
      </c>
      <c r="G2192" s="12">
        <f>Tabla1[[#This Row],[Importe]]-Tabla1[[#This Row],[Pagado]]</f>
        <v>0</v>
      </c>
      <c r="H2192" s="9" t="s">
        <v>10</v>
      </c>
    </row>
    <row r="2193" spans="1:8" x14ac:dyDescent="0.25">
      <c r="A2193" s="7">
        <v>44583</v>
      </c>
      <c r="B2193" s="8" t="s">
        <v>2551</v>
      </c>
      <c r="C2193" s="9" t="s">
        <v>1021</v>
      </c>
      <c r="D2193" s="10">
        <v>15232</v>
      </c>
      <c r="E2193" s="11">
        <v>44585</v>
      </c>
      <c r="F2193" s="10">
        <v>15232</v>
      </c>
      <c r="G2193" s="12">
        <f>Tabla1[[#This Row],[Importe]]-Tabla1[[#This Row],[Pagado]]</f>
        <v>0</v>
      </c>
      <c r="H2193" s="9" t="s">
        <v>10</v>
      </c>
    </row>
    <row r="2194" spans="1:8" x14ac:dyDescent="0.25">
      <c r="A2194" s="7">
        <v>44583</v>
      </c>
      <c r="B2194" s="8" t="s">
        <v>2552</v>
      </c>
      <c r="C2194" s="9" t="s">
        <v>75</v>
      </c>
      <c r="D2194" s="10">
        <v>9475.2000000000007</v>
      </c>
      <c r="E2194" s="11">
        <v>44584</v>
      </c>
      <c r="F2194" s="10">
        <v>9475.2000000000007</v>
      </c>
      <c r="G2194" s="12">
        <f>Tabla1[[#This Row],[Importe]]-Tabla1[[#This Row],[Pagado]]</f>
        <v>0</v>
      </c>
      <c r="H2194" s="9" t="s">
        <v>10</v>
      </c>
    </row>
    <row r="2195" spans="1:8" x14ac:dyDescent="0.25">
      <c r="A2195" s="7">
        <v>44583</v>
      </c>
      <c r="B2195" s="8" t="s">
        <v>2553</v>
      </c>
      <c r="C2195" s="9" t="s">
        <v>75</v>
      </c>
      <c r="D2195" s="10">
        <v>8044.8</v>
      </c>
      <c r="E2195" s="11">
        <v>44583</v>
      </c>
      <c r="F2195" s="10">
        <v>8044.8</v>
      </c>
      <c r="G2195" s="12">
        <f>Tabla1[[#This Row],[Importe]]-Tabla1[[#This Row],[Pagado]]</f>
        <v>0</v>
      </c>
      <c r="H2195" s="9" t="s">
        <v>10</v>
      </c>
    </row>
    <row r="2196" spans="1:8" x14ac:dyDescent="0.25">
      <c r="A2196" s="7">
        <v>44583</v>
      </c>
      <c r="B2196" s="8" t="s">
        <v>2554</v>
      </c>
      <c r="C2196" s="9" t="s">
        <v>85</v>
      </c>
      <c r="D2196" s="10">
        <v>2338.4</v>
      </c>
      <c r="E2196" s="11">
        <v>44583</v>
      </c>
      <c r="F2196" s="10">
        <v>2338.4</v>
      </c>
      <c r="G2196" s="12">
        <f>Tabla1[[#This Row],[Importe]]-Tabla1[[#This Row],[Pagado]]</f>
        <v>0</v>
      </c>
      <c r="H2196" s="9" t="s">
        <v>10</v>
      </c>
    </row>
    <row r="2197" spans="1:8" x14ac:dyDescent="0.25">
      <c r="A2197" s="7">
        <v>44583</v>
      </c>
      <c r="B2197" s="8" t="s">
        <v>2555</v>
      </c>
      <c r="C2197" s="9" t="s">
        <v>12</v>
      </c>
      <c r="D2197" s="10">
        <v>32219.1</v>
      </c>
      <c r="E2197" s="11">
        <v>44584</v>
      </c>
      <c r="F2197" s="10">
        <v>32219.1</v>
      </c>
      <c r="G2197" s="12">
        <f>Tabla1[[#This Row],[Importe]]-Tabla1[[#This Row],[Pagado]]</f>
        <v>0</v>
      </c>
      <c r="H2197" s="9" t="s">
        <v>10</v>
      </c>
    </row>
    <row r="2198" spans="1:8" x14ac:dyDescent="0.25">
      <c r="A2198" s="7">
        <v>44583</v>
      </c>
      <c r="B2198" s="8" t="s">
        <v>2556</v>
      </c>
      <c r="C2198" s="9" t="s">
        <v>79</v>
      </c>
      <c r="D2198" s="10">
        <v>18589.2</v>
      </c>
      <c r="E2198" s="11">
        <v>44583</v>
      </c>
      <c r="F2198" s="10">
        <v>18589.2</v>
      </c>
      <c r="G2198" s="12">
        <f>Tabla1[[#This Row],[Importe]]-Tabla1[[#This Row],[Pagado]]</f>
        <v>0</v>
      </c>
      <c r="H2198" s="9" t="s">
        <v>10</v>
      </c>
    </row>
    <row r="2199" spans="1:8" x14ac:dyDescent="0.25">
      <c r="A2199" s="7">
        <v>44583</v>
      </c>
      <c r="B2199" s="8" t="s">
        <v>2557</v>
      </c>
      <c r="C2199" s="9" t="s">
        <v>1907</v>
      </c>
      <c r="D2199" s="10">
        <v>28070.400000000001</v>
      </c>
      <c r="E2199" s="11">
        <v>44584</v>
      </c>
      <c r="F2199" s="10">
        <v>28070.400000000001</v>
      </c>
      <c r="G2199" s="12">
        <f>Tabla1[[#This Row],[Importe]]-Tabla1[[#This Row],[Pagado]]</f>
        <v>0</v>
      </c>
      <c r="H2199" s="9" t="s">
        <v>10</v>
      </c>
    </row>
    <row r="2200" spans="1:8" x14ac:dyDescent="0.25">
      <c r="A2200" s="7">
        <v>44583</v>
      </c>
      <c r="B2200" s="8" t="s">
        <v>2558</v>
      </c>
      <c r="C2200" s="9" t="s">
        <v>95</v>
      </c>
      <c r="D2200" s="10">
        <v>13151.6</v>
      </c>
      <c r="E2200" s="11">
        <v>44583</v>
      </c>
      <c r="F2200" s="10">
        <v>13151.6</v>
      </c>
      <c r="G2200" s="12">
        <f>Tabla1[[#This Row],[Importe]]-Tabla1[[#This Row],[Pagado]]</f>
        <v>0</v>
      </c>
      <c r="H2200" s="9" t="s">
        <v>10</v>
      </c>
    </row>
    <row r="2201" spans="1:8" x14ac:dyDescent="0.25">
      <c r="A2201" s="7">
        <v>44583</v>
      </c>
      <c r="B2201" s="8" t="s">
        <v>2559</v>
      </c>
      <c r="C2201" s="9" t="s">
        <v>31</v>
      </c>
      <c r="D2201" s="10">
        <v>4087.8</v>
      </c>
      <c r="E2201" s="11">
        <v>44583</v>
      </c>
      <c r="F2201" s="10">
        <v>4087.8</v>
      </c>
      <c r="G2201" s="12">
        <f>Tabla1[[#This Row],[Importe]]-Tabla1[[#This Row],[Pagado]]</f>
        <v>0</v>
      </c>
      <c r="H2201" s="9" t="s">
        <v>10</v>
      </c>
    </row>
    <row r="2202" spans="1:8" x14ac:dyDescent="0.25">
      <c r="A2202" s="7">
        <v>44583</v>
      </c>
      <c r="B2202" s="8" t="s">
        <v>2560</v>
      </c>
      <c r="C2202" s="9" t="s">
        <v>9</v>
      </c>
      <c r="D2202" s="10">
        <v>7024.2</v>
      </c>
      <c r="E2202" s="11">
        <v>44583</v>
      </c>
      <c r="F2202" s="10">
        <v>7024.2</v>
      </c>
      <c r="G2202" s="12">
        <f>Tabla1[[#This Row],[Importe]]-Tabla1[[#This Row],[Pagado]]</f>
        <v>0</v>
      </c>
      <c r="H2202" s="9" t="s">
        <v>10</v>
      </c>
    </row>
    <row r="2203" spans="1:8" x14ac:dyDescent="0.25">
      <c r="A2203" s="7">
        <v>44583</v>
      </c>
      <c r="B2203" s="8" t="s">
        <v>2561</v>
      </c>
      <c r="C2203" s="9" t="s">
        <v>525</v>
      </c>
      <c r="D2203" s="10">
        <v>2509.5</v>
      </c>
      <c r="E2203" s="11">
        <v>44583</v>
      </c>
      <c r="F2203" s="10">
        <v>2509.5</v>
      </c>
      <c r="G2203" s="12">
        <f>Tabla1[[#This Row],[Importe]]-Tabla1[[#This Row],[Pagado]]</f>
        <v>0</v>
      </c>
      <c r="H2203" s="9" t="s">
        <v>10</v>
      </c>
    </row>
    <row r="2204" spans="1:8" x14ac:dyDescent="0.25">
      <c r="A2204" s="7">
        <v>44583</v>
      </c>
      <c r="B2204" s="8" t="s">
        <v>2562</v>
      </c>
      <c r="C2204" s="9" t="s">
        <v>2563</v>
      </c>
      <c r="D2204" s="10">
        <v>4082.4</v>
      </c>
      <c r="E2204" s="11">
        <v>44583</v>
      </c>
      <c r="F2204" s="10">
        <v>4082.4</v>
      </c>
      <c r="G2204" s="12">
        <f>Tabla1[[#This Row],[Importe]]-Tabla1[[#This Row],[Pagado]]</f>
        <v>0</v>
      </c>
      <c r="H2204" s="9" t="s">
        <v>10</v>
      </c>
    </row>
    <row r="2205" spans="1:8" x14ac:dyDescent="0.25">
      <c r="A2205" s="7">
        <v>44583</v>
      </c>
      <c r="B2205" s="8" t="s">
        <v>2564</v>
      </c>
      <c r="C2205" s="9" t="s">
        <v>118</v>
      </c>
      <c r="D2205" s="10">
        <v>4648.1000000000004</v>
      </c>
      <c r="E2205" s="11">
        <v>44583</v>
      </c>
      <c r="F2205" s="10">
        <v>4648.1000000000004</v>
      </c>
      <c r="G2205" s="12">
        <f>Tabla1[[#This Row],[Importe]]-Tabla1[[#This Row],[Pagado]]</f>
        <v>0</v>
      </c>
      <c r="H2205" s="9" t="s">
        <v>10</v>
      </c>
    </row>
    <row r="2206" spans="1:8" x14ac:dyDescent="0.25">
      <c r="A2206" s="7">
        <v>44583</v>
      </c>
      <c r="B2206" s="8" t="s">
        <v>2565</v>
      </c>
      <c r="C2206" s="9" t="s">
        <v>60</v>
      </c>
      <c r="D2206" s="10">
        <v>9126</v>
      </c>
      <c r="E2206" s="11">
        <v>44589</v>
      </c>
      <c r="F2206" s="10">
        <v>9126</v>
      </c>
      <c r="G2206" s="12">
        <f>Tabla1[[#This Row],[Importe]]-Tabla1[[#This Row],[Pagado]]</f>
        <v>0</v>
      </c>
      <c r="H2206" s="9" t="s">
        <v>10</v>
      </c>
    </row>
    <row r="2207" spans="1:8" x14ac:dyDescent="0.25">
      <c r="A2207" s="7">
        <v>44583</v>
      </c>
      <c r="B2207" s="8" t="s">
        <v>2566</v>
      </c>
      <c r="C2207" s="9" t="s">
        <v>18</v>
      </c>
      <c r="D2207" s="10">
        <v>1633.5</v>
      </c>
      <c r="E2207" s="11">
        <v>44583</v>
      </c>
      <c r="F2207" s="10">
        <v>1633.5</v>
      </c>
      <c r="G2207" s="12">
        <f>Tabla1[[#This Row],[Importe]]-Tabla1[[#This Row],[Pagado]]</f>
        <v>0</v>
      </c>
      <c r="H2207" s="9" t="s">
        <v>10</v>
      </c>
    </row>
    <row r="2208" spans="1:8" x14ac:dyDescent="0.25">
      <c r="A2208" s="7">
        <v>44583</v>
      </c>
      <c r="B2208" s="8" t="s">
        <v>2567</v>
      </c>
      <c r="C2208" s="9" t="s">
        <v>326</v>
      </c>
      <c r="D2208" s="10">
        <v>8621.6</v>
      </c>
      <c r="E2208" s="11">
        <v>44585</v>
      </c>
      <c r="F2208" s="10">
        <v>8621.6</v>
      </c>
      <c r="G2208" s="12">
        <f>Tabla1[[#This Row],[Importe]]-Tabla1[[#This Row],[Pagado]]</f>
        <v>0</v>
      </c>
      <c r="H2208" s="9" t="s">
        <v>10</v>
      </c>
    </row>
    <row r="2209" spans="1:8" ht="45" x14ac:dyDescent="0.25">
      <c r="A2209" s="7">
        <v>44583</v>
      </c>
      <c r="B2209" s="8" t="s">
        <v>2568</v>
      </c>
      <c r="C2209" s="9" t="s">
        <v>39</v>
      </c>
      <c r="D2209" s="10">
        <v>31914</v>
      </c>
      <c r="E2209" s="11" t="s">
        <v>2569</v>
      </c>
      <c r="F2209" s="10">
        <f>4000+5000+22914</f>
        <v>31914</v>
      </c>
      <c r="G2209" s="12">
        <f>Tabla1[[#This Row],[Importe]]-Tabla1[[#This Row],[Pagado]]</f>
        <v>0</v>
      </c>
      <c r="H2209" s="9" t="s">
        <v>10</v>
      </c>
    </row>
    <row r="2210" spans="1:8" x14ac:dyDescent="0.25">
      <c r="A2210" s="7">
        <v>44583</v>
      </c>
      <c r="B2210" s="8" t="s">
        <v>2570</v>
      </c>
      <c r="C2210" s="9" t="s">
        <v>111</v>
      </c>
      <c r="D2210" s="10">
        <v>9458.7999999999993</v>
      </c>
      <c r="E2210" s="11">
        <v>44585</v>
      </c>
      <c r="F2210" s="10">
        <v>9458.7999999999993</v>
      </c>
      <c r="G2210" s="12">
        <f>Tabla1[[#This Row],[Importe]]-Tabla1[[#This Row],[Pagado]]</f>
        <v>0</v>
      </c>
      <c r="H2210" s="9" t="s">
        <v>10</v>
      </c>
    </row>
    <row r="2211" spans="1:8" x14ac:dyDescent="0.25">
      <c r="A2211" s="7">
        <v>44583</v>
      </c>
      <c r="B2211" s="8" t="s">
        <v>2571</v>
      </c>
      <c r="C2211" s="9" t="s">
        <v>120</v>
      </c>
      <c r="D2211" s="10">
        <v>4417.2</v>
      </c>
      <c r="E2211" s="11">
        <v>44585</v>
      </c>
      <c r="F2211" s="10">
        <v>4417.2</v>
      </c>
      <c r="G2211" s="12">
        <f>Tabla1[[#This Row],[Importe]]-Tabla1[[#This Row],[Pagado]]</f>
        <v>0</v>
      </c>
      <c r="H2211" s="9" t="s">
        <v>10</v>
      </c>
    </row>
    <row r="2212" spans="1:8" x14ac:dyDescent="0.25">
      <c r="A2212" s="7">
        <v>44583</v>
      </c>
      <c r="B2212" s="8" t="s">
        <v>2572</v>
      </c>
      <c r="C2212" s="9" t="s">
        <v>109</v>
      </c>
      <c r="D2212" s="10">
        <v>8892</v>
      </c>
      <c r="E2212" s="11">
        <v>44585</v>
      </c>
      <c r="F2212" s="10">
        <v>8892</v>
      </c>
      <c r="G2212" s="12">
        <f>Tabla1[[#This Row],[Importe]]-Tabla1[[#This Row],[Pagado]]</f>
        <v>0</v>
      </c>
      <c r="H2212" s="9" t="s">
        <v>10</v>
      </c>
    </row>
    <row r="2213" spans="1:8" x14ac:dyDescent="0.25">
      <c r="A2213" s="7">
        <v>44583</v>
      </c>
      <c r="B2213" s="8" t="s">
        <v>2573</v>
      </c>
      <c r="C2213" s="9" t="s">
        <v>131</v>
      </c>
      <c r="D2213" s="10">
        <v>11486.8</v>
      </c>
      <c r="E2213" s="11">
        <v>44583</v>
      </c>
      <c r="F2213" s="10">
        <v>11486.8</v>
      </c>
      <c r="G2213" s="12">
        <f>Tabla1[[#This Row],[Importe]]-Tabla1[[#This Row],[Pagado]]</f>
        <v>0</v>
      </c>
      <c r="H2213" s="9" t="s">
        <v>10</v>
      </c>
    </row>
    <row r="2214" spans="1:8" x14ac:dyDescent="0.25">
      <c r="A2214" s="7">
        <v>44583</v>
      </c>
      <c r="B2214" s="8" t="s">
        <v>2574</v>
      </c>
      <c r="C2214" s="9" t="s">
        <v>520</v>
      </c>
      <c r="D2214" s="10">
        <v>4897.7</v>
      </c>
      <c r="E2214" s="11">
        <v>44583</v>
      </c>
      <c r="F2214" s="10">
        <v>4897.7</v>
      </c>
      <c r="G2214" s="12">
        <f>Tabla1[[#This Row],[Importe]]-Tabla1[[#This Row],[Pagado]]</f>
        <v>0</v>
      </c>
      <c r="H2214" s="9" t="s">
        <v>10</v>
      </c>
    </row>
    <row r="2215" spans="1:8" x14ac:dyDescent="0.25">
      <c r="A2215" s="7">
        <v>44583</v>
      </c>
      <c r="B2215" s="8" t="s">
        <v>2575</v>
      </c>
      <c r="C2215" s="9" t="s">
        <v>518</v>
      </c>
      <c r="D2215" s="10">
        <v>1214.4000000000001</v>
      </c>
      <c r="E2215" s="11">
        <v>44583</v>
      </c>
      <c r="F2215" s="10">
        <v>1214.4000000000001</v>
      </c>
      <c r="G2215" s="12">
        <f>Tabla1[[#This Row],[Importe]]-Tabla1[[#This Row],[Pagado]]</f>
        <v>0</v>
      </c>
      <c r="H2215" s="9" t="s">
        <v>10</v>
      </c>
    </row>
    <row r="2216" spans="1:8" x14ac:dyDescent="0.25">
      <c r="A2216" s="7">
        <v>44583</v>
      </c>
      <c r="B2216" s="8" t="s">
        <v>2576</v>
      </c>
      <c r="C2216" s="9" t="s">
        <v>183</v>
      </c>
      <c r="D2216" s="10">
        <v>517.79999999999995</v>
      </c>
      <c r="E2216" s="11">
        <v>44583</v>
      </c>
      <c r="F2216" s="10">
        <v>517.79999999999995</v>
      </c>
      <c r="G2216" s="12">
        <f>Tabla1[[#This Row],[Importe]]-Tabla1[[#This Row],[Pagado]]</f>
        <v>0</v>
      </c>
      <c r="H2216" s="9" t="s">
        <v>10</v>
      </c>
    </row>
    <row r="2217" spans="1:8" x14ac:dyDescent="0.25">
      <c r="A2217" s="7">
        <v>44583</v>
      </c>
      <c r="B2217" s="8" t="s">
        <v>2577</v>
      </c>
      <c r="C2217" s="9" t="s">
        <v>484</v>
      </c>
      <c r="D2217" s="10">
        <v>4608</v>
      </c>
      <c r="E2217" s="11">
        <v>44583</v>
      </c>
      <c r="F2217" s="10">
        <v>4608</v>
      </c>
      <c r="G2217" s="12">
        <f>Tabla1[[#This Row],[Importe]]-Tabla1[[#This Row],[Pagado]]</f>
        <v>0</v>
      </c>
      <c r="H2217" s="9" t="s">
        <v>10</v>
      </c>
    </row>
    <row r="2218" spans="1:8" x14ac:dyDescent="0.25">
      <c r="A2218" s="7">
        <v>44583</v>
      </c>
      <c r="B2218" s="8" t="s">
        <v>2578</v>
      </c>
      <c r="C2218" s="9" t="s">
        <v>159</v>
      </c>
      <c r="D2218" s="10">
        <v>4404.8</v>
      </c>
      <c r="E2218" s="11">
        <v>44583</v>
      </c>
      <c r="F2218" s="10">
        <v>4404.8</v>
      </c>
      <c r="G2218" s="12">
        <f>Tabla1[[#This Row],[Importe]]-Tabla1[[#This Row],[Pagado]]</f>
        <v>0</v>
      </c>
      <c r="H2218" s="9" t="s">
        <v>10</v>
      </c>
    </row>
    <row r="2219" spans="1:8" x14ac:dyDescent="0.25">
      <c r="A2219" s="7">
        <v>44583</v>
      </c>
      <c r="B2219" s="8" t="s">
        <v>2579</v>
      </c>
      <c r="C2219" s="9" t="s">
        <v>151</v>
      </c>
      <c r="D2219" s="10">
        <v>16354.32</v>
      </c>
      <c r="E2219" s="11">
        <v>44583</v>
      </c>
      <c r="F2219" s="10">
        <v>16354.32</v>
      </c>
      <c r="G2219" s="12">
        <f>Tabla1[[#This Row],[Importe]]-Tabla1[[#This Row],[Pagado]]</f>
        <v>0</v>
      </c>
      <c r="H2219" s="9" t="s">
        <v>10</v>
      </c>
    </row>
    <row r="2220" spans="1:8" ht="30" x14ac:dyDescent="0.25">
      <c r="A2220" s="7">
        <v>44583</v>
      </c>
      <c r="B2220" s="8" t="s">
        <v>2580</v>
      </c>
      <c r="C2220" s="9" t="s">
        <v>22</v>
      </c>
      <c r="D2220" s="10">
        <v>60193.1</v>
      </c>
      <c r="E2220" s="11" t="s">
        <v>2581</v>
      </c>
      <c r="F2220" s="10">
        <f>47000+13193.1</f>
        <v>60193.1</v>
      </c>
      <c r="G2220" s="12">
        <f>Tabla1[[#This Row],[Importe]]-Tabla1[[#This Row],[Pagado]]</f>
        <v>0</v>
      </c>
      <c r="H2220" s="9" t="s">
        <v>10</v>
      </c>
    </row>
    <row r="2221" spans="1:8" x14ac:dyDescent="0.25">
      <c r="A2221" s="7">
        <v>44583</v>
      </c>
      <c r="B2221" s="8" t="s">
        <v>2582</v>
      </c>
      <c r="C2221" s="9" t="s">
        <v>183</v>
      </c>
      <c r="D2221" s="10">
        <v>84</v>
      </c>
      <c r="E2221" s="11">
        <v>44583</v>
      </c>
      <c r="F2221" s="10">
        <v>84</v>
      </c>
      <c r="G2221" s="12">
        <f>Tabla1[[#This Row],[Importe]]-Tabla1[[#This Row],[Pagado]]</f>
        <v>0</v>
      </c>
      <c r="H2221" s="9" t="s">
        <v>10</v>
      </c>
    </row>
    <row r="2222" spans="1:8" x14ac:dyDescent="0.25">
      <c r="A2222" s="7">
        <v>44583</v>
      </c>
      <c r="B2222" s="8" t="s">
        <v>2583</v>
      </c>
      <c r="C2222" s="9" t="s">
        <v>319</v>
      </c>
      <c r="D2222" s="10">
        <v>9348.9</v>
      </c>
      <c r="E2222" s="11">
        <v>44583</v>
      </c>
      <c r="F2222" s="10">
        <v>9348.9</v>
      </c>
      <c r="G2222" s="12">
        <f>Tabla1[[#This Row],[Importe]]-Tabla1[[#This Row],[Pagado]]</f>
        <v>0</v>
      </c>
      <c r="H2222" s="9" t="s">
        <v>10</v>
      </c>
    </row>
    <row r="2223" spans="1:8" x14ac:dyDescent="0.25">
      <c r="A2223" s="7">
        <v>44583</v>
      </c>
      <c r="B2223" s="8" t="s">
        <v>2584</v>
      </c>
      <c r="C2223" s="9" t="s">
        <v>89</v>
      </c>
      <c r="D2223" s="10">
        <v>5215.6000000000004</v>
      </c>
      <c r="E2223" s="11">
        <v>44585</v>
      </c>
      <c r="F2223" s="10">
        <v>5215.6000000000004</v>
      </c>
      <c r="G2223" s="12">
        <f>Tabla1[[#This Row],[Importe]]-Tabla1[[#This Row],[Pagado]]</f>
        <v>0</v>
      </c>
      <c r="H2223" s="9" t="s">
        <v>10</v>
      </c>
    </row>
    <row r="2224" spans="1:8" x14ac:dyDescent="0.25">
      <c r="A2224" s="7">
        <v>44583</v>
      </c>
      <c r="B2224" s="8" t="s">
        <v>2585</v>
      </c>
      <c r="C2224" s="9" t="s">
        <v>87</v>
      </c>
      <c r="D2224" s="10">
        <v>3024</v>
      </c>
      <c r="E2224" s="11">
        <v>44584</v>
      </c>
      <c r="F2224" s="10">
        <v>3024</v>
      </c>
      <c r="G2224" s="12">
        <f>Tabla1[[#This Row],[Importe]]-Tabla1[[#This Row],[Pagado]]</f>
        <v>0</v>
      </c>
      <c r="H2224" s="9" t="s">
        <v>10</v>
      </c>
    </row>
    <row r="2225" spans="1:8" x14ac:dyDescent="0.25">
      <c r="A2225" s="7">
        <v>44583</v>
      </c>
      <c r="B2225" s="8" t="s">
        <v>2586</v>
      </c>
      <c r="C2225" s="9" t="s">
        <v>348</v>
      </c>
      <c r="D2225" s="10">
        <v>3740</v>
      </c>
      <c r="E2225" s="11">
        <v>44583</v>
      </c>
      <c r="F2225" s="10">
        <v>3740</v>
      </c>
      <c r="G2225" s="12">
        <f>Tabla1[[#This Row],[Importe]]-Tabla1[[#This Row],[Pagado]]</f>
        <v>0</v>
      </c>
      <c r="H2225" s="9" t="s">
        <v>10</v>
      </c>
    </row>
    <row r="2226" spans="1:8" x14ac:dyDescent="0.25">
      <c r="A2226" s="7">
        <v>44583</v>
      </c>
      <c r="B2226" s="8" t="s">
        <v>2587</v>
      </c>
      <c r="C2226" s="9" t="s">
        <v>93</v>
      </c>
      <c r="D2226" s="10">
        <v>20794</v>
      </c>
      <c r="E2226" s="11">
        <v>44585</v>
      </c>
      <c r="F2226" s="10">
        <v>20794</v>
      </c>
      <c r="G2226" s="12">
        <f>Tabla1[[#This Row],[Importe]]-Tabla1[[#This Row],[Pagado]]</f>
        <v>0</v>
      </c>
      <c r="H2226" s="9" t="s">
        <v>10</v>
      </c>
    </row>
    <row r="2227" spans="1:8" x14ac:dyDescent="0.25">
      <c r="A2227" s="7">
        <v>44583</v>
      </c>
      <c r="B2227" s="8" t="s">
        <v>2588</v>
      </c>
      <c r="C2227" s="9" t="s">
        <v>157</v>
      </c>
      <c r="D2227" s="10">
        <v>877</v>
      </c>
      <c r="E2227" s="11">
        <v>44583</v>
      </c>
      <c r="F2227" s="10">
        <v>877</v>
      </c>
      <c r="G2227" s="12">
        <f>Tabla1[[#This Row],[Importe]]-Tabla1[[#This Row],[Pagado]]</f>
        <v>0</v>
      </c>
      <c r="H2227" s="9" t="s">
        <v>10</v>
      </c>
    </row>
    <row r="2228" spans="1:8" ht="30" x14ac:dyDescent="0.25">
      <c r="A2228" s="7">
        <v>44583</v>
      </c>
      <c r="B2228" s="8" t="s">
        <v>2589</v>
      </c>
      <c r="C2228" s="9" t="s">
        <v>99</v>
      </c>
      <c r="D2228" s="10">
        <v>6617.6</v>
      </c>
      <c r="E2228" s="11" t="s">
        <v>2590</v>
      </c>
      <c r="F2228" s="10">
        <f>4500+2117.6</f>
        <v>6617.6</v>
      </c>
      <c r="G2228" s="12">
        <f>Tabla1[[#This Row],[Importe]]-Tabla1[[#This Row],[Pagado]]</f>
        <v>0</v>
      </c>
      <c r="H2228" s="9" t="s">
        <v>10</v>
      </c>
    </row>
    <row r="2229" spans="1:8" x14ac:dyDescent="0.25">
      <c r="A2229" s="7">
        <v>44583</v>
      </c>
      <c r="B2229" s="8" t="s">
        <v>2591</v>
      </c>
      <c r="C2229" s="9" t="s">
        <v>1537</v>
      </c>
      <c r="D2229" s="10">
        <v>1491.7</v>
      </c>
      <c r="E2229" s="11">
        <v>44583</v>
      </c>
      <c r="F2229" s="10">
        <v>1491.7</v>
      </c>
      <c r="G2229" s="12">
        <f>Tabla1[[#This Row],[Importe]]-Tabla1[[#This Row],[Pagado]]</f>
        <v>0</v>
      </c>
      <c r="H2229" s="9" t="s">
        <v>10</v>
      </c>
    </row>
    <row r="2230" spans="1:8" x14ac:dyDescent="0.25">
      <c r="A2230" s="7">
        <v>44583</v>
      </c>
      <c r="B2230" s="8" t="s">
        <v>2592</v>
      </c>
      <c r="C2230" s="9" t="s">
        <v>114</v>
      </c>
      <c r="D2230" s="10">
        <v>9240.4</v>
      </c>
      <c r="E2230" s="11">
        <v>44585</v>
      </c>
      <c r="F2230" s="10">
        <v>9240.4</v>
      </c>
      <c r="G2230" s="12">
        <f>Tabla1[[#This Row],[Importe]]-Tabla1[[#This Row],[Pagado]]</f>
        <v>0</v>
      </c>
      <c r="H2230" s="9" t="s">
        <v>10</v>
      </c>
    </row>
    <row r="2231" spans="1:8" x14ac:dyDescent="0.25">
      <c r="A2231" s="7">
        <v>44583</v>
      </c>
      <c r="B2231" s="8" t="s">
        <v>2593</v>
      </c>
      <c r="C2231" s="9" t="s">
        <v>64</v>
      </c>
      <c r="D2231" s="10">
        <v>8527.2999999999993</v>
      </c>
      <c r="E2231" s="11">
        <v>44587</v>
      </c>
      <c r="F2231" s="10">
        <v>8527.2999999999993</v>
      </c>
      <c r="G2231" s="12">
        <f>Tabla1[[#This Row],[Importe]]-Tabla1[[#This Row],[Pagado]]</f>
        <v>0</v>
      </c>
      <c r="H2231" s="9" t="s">
        <v>10</v>
      </c>
    </row>
    <row r="2232" spans="1:8" x14ac:dyDescent="0.25">
      <c r="A2232" s="7">
        <v>44583</v>
      </c>
      <c r="B2232" s="8" t="s">
        <v>2594</v>
      </c>
      <c r="C2232" s="9" t="s">
        <v>314</v>
      </c>
      <c r="D2232" s="10">
        <v>4257.6000000000004</v>
      </c>
      <c r="E2232" s="11">
        <v>44584</v>
      </c>
      <c r="F2232" s="10">
        <v>4257.6000000000004</v>
      </c>
      <c r="G2232" s="12">
        <f>Tabla1[[#This Row],[Importe]]-Tabla1[[#This Row],[Pagado]]</f>
        <v>0</v>
      </c>
      <c r="H2232" s="9" t="s">
        <v>10</v>
      </c>
    </row>
    <row r="2233" spans="1:8" x14ac:dyDescent="0.25">
      <c r="A2233" s="7">
        <v>44583</v>
      </c>
      <c r="B2233" s="8" t="s">
        <v>2595</v>
      </c>
      <c r="C2233" s="9" t="s">
        <v>97</v>
      </c>
      <c r="D2233" s="10">
        <v>16570.5</v>
      </c>
      <c r="E2233" s="11">
        <v>44585</v>
      </c>
      <c r="F2233" s="10">
        <v>16570.5</v>
      </c>
      <c r="G2233" s="12">
        <f>Tabla1[[#This Row],[Importe]]-Tabla1[[#This Row],[Pagado]]</f>
        <v>0</v>
      </c>
      <c r="H2233" s="9" t="s">
        <v>10</v>
      </c>
    </row>
    <row r="2234" spans="1:8" x14ac:dyDescent="0.25">
      <c r="A2234" s="7">
        <v>44583</v>
      </c>
      <c r="B2234" s="8" t="s">
        <v>2596</v>
      </c>
      <c r="C2234" s="9" t="s">
        <v>345</v>
      </c>
      <c r="D2234" s="10">
        <v>796.8</v>
      </c>
      <c r="E2234" s="11">
        <v>44583</v>
      </c>
      <c r="F2234" s="10">
        <v>796.8</v>
      </c>
      <c r="G2234" s="12">
        <f>Tabla1[[#This Row],[Importe]]-Tabla1[[#This Row],[Pagado]]</f>
        <v>0</v>
      </c>
      <c r="H2234" s="9" t="s">
        <v>10</v>
      </c>
    </row>
    <row r="2235" spans="1:8" x14ac:dyDescent="0.25">
      <c r="A2235" s="7">
        <v>44583</v>
      </c>
      <c r="B2235" s="8" t="s">
        <v>2597</v>
      </c>
      <c r="C2235" s="9" t="s">
        <v>89</v>
      </c>
      <c r="D2235" s="10">
        <v>1876.4</v>
      </c>
      <c r="E2235" s="11">
        <v>44585</v>
      </c>
      <c r="F2235" s="10">
        <v>1876.4</v>
      </c>
      <c r="G2235" s="12">
        <f>Tabla1[[#This Row],[Importe]]-Tabla1[[#This Row],[Pagado]]</f>
        <v>0</v>
      </c>
      <c r="H2235" s="9" t="s">
        <v>10</v>
      </c>
    </row>
    <row r="2236" spans="1:8" x14ac:dyDescent="0.25">
      <c r="A2236" s="7">
        <v>44583</v>
      </c>
      <c r="B2236" s="8" t="s">
        <v>2598</v>
      </c>
      <c r="C2236" s="9" t="s">
        <v>39</v>
      </c>
      <c r="D2236" s="10">
        <v>3442.8</v>
      </c>
      <c r="E2236" s="11">
        <v>44586</v>
      </c>
      <c r="F2236" s="10">
        <v>3442.8</v>
      </c>
      <c r="G2236" s="12">
        <f>Tabla1[[#This Row],[Importe]]-Tabla1[[#This Row],[Pagado]]</f>
        <v>0</v>
      </c>
      <c r="H2236" s="9" t="s">
        <v>10</v>
      </c>
    </row>
    <row r="2237" spans="1:8" x14ac:dyDescent="0.25">
      <c r="A2237" s="7">
        <v>44583</v>
      </c>
      <c r="B2237" s="8" t="s">
        <v>2599</v>
      </c>
      <c r="C2237" s="9" t="s">
        <v>127</v>
      </c>
      <c r="D2237" s="10">
        <v>4598.3</v>
      </c>
      <c r="E2237" s="11">
        <v>44584</v>
      </c>
      <c r="F2237" s="10">
        <v>4598.3</v>
      </c>
      <c r="G2237" s="12">
        <f>Tabla1[[#This Row],[Importe]]-Tabla1[[#This Row],[Pagado]]</f>
        <v>0</v>
      </c>
      <c r="H2237" s="9" t="s">
        <v>10</v>
      </c>
    </row>
    <row r="2238" spans="1:8" x14ac:dyDescent="0.25">
      <c r="A2238" s="7">
        <v>44583</v>
      </c>
      <c r="B2238" s="8" t="s">
        <v>2600</v>
      </c>
      <c r="C2238" s="9" t="s">
        <v>129</v>
      </c>
      <c r="D2238" s="10">
        <v>4560.7</v>
      </c>
      <c r="E2238" s="11">
        <v>44584</v>
      </c>
      <c r="F2238" s="10">
        <v>4560.7</v>
      </c>
      <c r="G2238" s="12">
        <f>Tabla1[[#This Row],[Importe]]-Tabla1[[#This Row],[Pagado]]</f>
        <v>0</v>
      </c>
      <c r="H2238" s="9" t="s">
        <v>10</v>
      </c>
    </row>
    <row r="2239" spans="1:8" x14ac:dyDescent="0.25">
      <c r="A2239" s="7">
        <v>44583</v>
      </c>
      <c r="B2239" s="8" t="s">
        <v>2601</v>
      </c>
      <c r="C2239" s="9" t="s">
        <v>140</v>
      </c>
      <c r="D2239" s="10">
        <v>2144.1</v>
      </c>
      <c r="E2239" s="11">
        <v>44584</v>
      </c>
      <c r="F2239" s="10">
        <v>2144.1</v>
      </c>
      <c r="G2239" s="12">
        <f>Tabla1[[#This Row],[Importe]]-Tabla1[[#This Row],[Pagado]]</f>
        <v>0</v>
      </c>
      <c r="H2239" s="9" t="s">
        <v>10</v>
      </c>
    </row>
    <row r="2240" spans="1:8" x14ac:dyDescent="0.25">
      <c r="A2240" s="7">
        <v>44583</v>
      </c>
      <c r="B2240" s="8" t="s">
        <v>2602</v>
      </c>
      <c r="C2240" s="9" t="s">
        <v>47</v>
      </c>
      <c r="D2240" s="10">
        <v>44725.919999999998</v>
      </c>
      <c r="E2240" s="11">
        <v>44583</v>
      </c>
      <c r="F2240" s="10">
        <v>44725.919999999998</v>
      </c>
      <c r="G2240" s="12">
        <f>Tabla1[[#This Row],[Importe]]-Tabla1[[#This Row],[Pagado]]</f>
        <v>0</v>
      </c>
      <c r="H2240" s="9" t="s">
        <v>10</v>
      </c>
    </row>
    <row r="2241" spans="1:8" x14ac:dyDescent="0.25">
      <c r="A2241" s="7">
        <v>44583</v>
      </c>
      <c r="B2241" s="8" t="s">
        <v>2603</v>
      </c>
      <c r="C2241" s="9" t="s">
        <v>161</v>
      </c>
      <c r="D2241" s="10">
        <v>761.1</v>
      </c>
      <c r="E2241" s="11">
        <v>44583</v>
      </c>
      <c r="F2241" s="10">
        <v>761.1</v>
      </c>
      <c r="G2241" s="12">
        <f>Tabla1[[#This Row],[Importe]]-Tabla1[[#This Row],[Pagado]]</f>
        <v>0</v>
      </c>
      <c r="H2241" s="9" t="s">
        <v>10</v>
      </c>
    </row>
    <row r="2242" spans="1:8" x14ac:dyDescent="0.25">
      <c r="A2242" s="7">
        <v>44583</v>
      </c>
      <c r="B2242" s="8" t="s">
        <v>2604</v>
      </c>
      <c r="C2242" s="9" t="s">
        <v>513</v>
      </c>
      <c r="D2242" s="10">
        <v>7742.6</v>
      </c>
      <c r="E2242" s="11">
        <v>44583</v>
      </c>
      <c r="F2242" s="10">
        <v>7742.6</v>
      </c>
      <c r="G2242" s="12">
        <f>Tabla1[[#This Row],[Importe]]-Tabla1[[#This Row],[Pagado]]</f>
        <v>0</v>
      </c>
      <c r="H2242" s="9" t="s">
        <v>10</v>
      </c>
    </row>
    <row r="2243" spans="1:8" ht="30" x14ac:dyDescent="0.25">
      <c r="A2243" s="7">
        <v>44583</v>
      </c>
      <c r="B2243" s="8" t="s">
        <v>2605</v>
      </c>
      <c r="C2243" s="9" t="s">
        <v>105</v>
      </c>
      <c r="D2243" s="10">
        <v>15208.8</v>
      </c>
      <c r="E2243" s="11" t="s">
        <v>2606</v>
      </c>
      <c r="F2243" s="10">
        <f>10000+5208.8</f>
        <v>15208.8</v>
      </c>
      <c r="G2243" s="12">
        <f>Tabla1[[#This Row],[Importe]]-Tabla1[[#This Row],[Pagado]]</f>
        <v>0</v>
      </c>
      <c r="H2243" s="9" t="s">
        <v>10</v>
      </c>
    </row>
    <row r="2244" spans="1:8" x14ac:dyDescent="0.25">
      <c r="A2244" s="7">
        <v>44583</v>
      </c>
      <c r="B2244" s="8" t="s">
        <v>2607</v>
      </c>
      <c r="C2244" s="9" t="s">
        <v>29</v>
      </c>
      <c r="D2244" s="10">
        <v>5875.2</v>
      </c>
      <c r="E2244" s="11">
        <v>44583</v>
      </c>
      <c r="F2244" s="10">
        <v>5875.2</v>
      </c>
      <c r="G2244" s="12">
        <f>Tabla1[[#This Row],[Importe]]-Tabla1[[#This Row],[Pagado]]</f>
        <v>0</v>
      </c>
      <c r="H2244" s="9" t="s">
        <v>10</v>
      </c>
    </row>
    <row r="2245" spans="1:8" x14ac:dyDescent="0.25">
      <c r="A2245" s="7">
        <v>44583</v>
      </c>
      <c r="B2245" s="8" t="s">
        <v>2608</v>
      </c>
      <c r="C2245" s="9" t="s">
        <v>16</v>
      </c>
      <c r="D2245" s="10">
        <v>4817.1000000000004</v>
      </c>
      <c r="E2245" s="11">
        <v>44583</v>
      </c>
      <c r="F2245" s="10">
        <v>4817.1000000000004</v>
      </c>
      <c r="G2245" s="12">
        <f>Tabla1[[#This Row],[Importe]]-Tabla1[[#This Row],[Pagado]]</f>
        <v>0</v>
      </c>
      <c r="H2245" s="9" t="s">
        <v>10</v>
      </c>
    </row>
    <row r="2246" spans="1:8" x14ac:dyDescent="0.25">
      <c r="A2246" s="7">
        <v>44583</v>
      </c>
      <c r="B2246" s="8" t="s">
        <v>2609</v>
      </c>
      <c r="C2246" s="9" t="s">
        <v>146</v>
      </c>
      <c r="D2246" s="10">
        <v>8270.4</v>
      </c>
      <c r="E2246" s="11">
        <v>44584</v>
      </c>
      <c r="F2246" s="10">
        <v>8270.4</v>
      </c>
      <c r="G2246" s="12">
        <f>Tabla1[[#This Row],[Importe]]-Tabla1[[#This Row],[Pagado]]</f>
        <v>0</v>
      </c>
      <c r="H2246" s="9" t="s">
        <v>10</v>
      </c>
    </row>
    <row r="2247" spans="1:8" x14ac:dyDescent="0.25">
      <c r="A2247" s="7">
        <v>44583</v>
      </c>
      <c r="B2247" s="8" t="s">
        <v>2610</v>
      </c>
      <c r="C2247" s="9" t="s">
        <v>49</v>
      </c>
      <c r="D2247" s="10">
        <v>3007.8</v>
      </c>
      <c r="E2247" s="11">
        <v>44583</v>
      </c>
      <c r="F2247" s="10">
        <v>3007.8</v>
      </c>
      <c r="G2247" s="12">
        <f>Tabla1[[#This Row],[Importe]]-Tabla1[[#This Row],[Pagado]]</f>
        <v>0</v>
      </c>
      <c r="H2247" s="9" t="s">
        <v>10</v>
      </c>
    </row>
    <row r="2248" spans="1:8" x14ac:dyDescent="0.25">
      <c r="A2248" s="7">
        <v>44583</v>
      </c>
      <c r="B2248" s="8" t="s">
        <v>2611</v>
      </c>
      <c r="C2248" s="9" t="s">
        <v>373</v>
      </c>
      <c r="D2248" s="10">
        <v>3180.8</v>
      </c>
      <c r="E2248" s="11">
        <v>44583</v>
      </c>
      <c r="F2248" s="10">
        <v>3180.8</v>
      </c>
      <c r="G2248" s="12">
        <f>Tabla1[[#This Row],[Importe]]-Tabla1[[#This Row],[Pagado]]</f>
        <v>0</v>
      </c>
      <c r="H2248" s="9" t="s">
        <v>10</v>
      </c>
    </row>
    <row r="2249" spans="1:8" x14ac:dyDescent="0.25">
      <c r="A2249" s="7">
        <v>44583</v>
      </c>
      <c r="B2249" s="8" t="s">
        <v>2612</v>
      </c>
      <c r="C2249" s="9" t="s">
        <v>1362</v>
      </c>
      <c r="D2249" s="10">
        <v>3345.6</v>
      </c>
      <c r="E2249" s="11">
        <v>44584</v>
      </c>
      <c r="F2249" s="10">
        <v>3345.6</v>
      </c>
      <c r="G2249" s="12">
        <f>Tabla1[[#This Row],[Importe]]-Tabla1[[#This Row],[Pagado]]</f>
        <v>0</v>
      </c>
      <c r="H2249" s="9" t="s">
        <v>10</v>
      </c>
    </row>
    <row r="2250" spans="1:8" x14ac:dyDescent="0.25">
      <c r="A2250" s="7">
        <v>44583</v>
      </c>
      <c r="B2250" s="8" t="s">
        <v>2613</v>
      </c>
      <c r="C2250" s="9" t="s">
        <v>230</v>
      </c>
      <c r="D2250" s="10">
        <v>4721.3999999999996</v>
      </c>
      <c r="E2250" s="11">
        <v>44583</v>
      </c>
      <c r="F2250" s="10">
        <v>4721.3999999999996</v>
      </c>
      <c r="G2250" s="12">
        <f>Tabla1[[#This Row],[Importe]]-Tabla1[[#This Row],[Pagado]]</f>
        <v>0</v>
      </c>
      <c r="H2250" s="9" t="s">
        <v>10</v>
      </c>
    </row>
    <row r="2251" spans="1:8" x14ac:dyDescent="0.25">
      <c r="A2251" s="7">
        <v>44583</v>
      </c>
      <c r="B2251" s="8" t="s">
        <v>2614</v>
      </c>
      <c r="C2251" s="9" t="s">
        <v>31</v>
      </c>
      <c r="D2251" s="10">
        <v>3159.84</v>
      </c>
      <c r="E2251" s="11">
        <v>44584</v>
      </c>
      <c r="F2251" s="10">
        <v>3159.84</v>
      </c>
      <c r="G2251" s="12">
        <f>Tabla1[[#This Row],[Importe]]-Tabla1[[#This Row],[Pagado]]</f>
        <v>0</v>
      </c>
      <c r="H2251" s="9" t="s">
        <v>10</v>
      </c>
    </row>
    <row r="2252" spans="1:8" x14ac:dyDescent="0.25">
      <c r="A2252" s="7">
        <v>44583</v>
      </c>
      <c r="B2252" s="8" t="s">
        <v>2615</v>
      </c>
      <c r="C2252" s="9" t="s">
        <v>24</v>
      </c>
      <c r="D2252" s="10">
        <v>3580.1</v>
      </c>
      <c r="E2252" s="11">
        <v>44583</v>
      </c>
      <c r="F2252" s="10">
        <v>3580.1</v>
      </c>
      <c r="G2252" s="12">
        <f>Tabla1[[#This Row],[Importe]]-Tabla1[[#This Row],[Pagado]]</f>
        <v>0</v>
      </c>
      <c r="H2252" s="9" t="s">
        <v>10</v>
      </c>
    </row>
    <row r="2253" spans="1:8" x14ac:dyDescent="0.25">
      <c r="A2253" s="7">
        <v>44583</v>
      </c>
      <c r="B2253" s="8" t="s">
        <v>2616</v>
      </c>
      <c r="C2253" s="9" t="s">
        <v>339</v>
      </c>
      <c r="D2253" s="10">
        <v>2093</v>
      </c>
      <c r="E2253" s="11">
        <v>44584</v>
      </c>
      <c r="F2253" s="10">
        <v>2093</v>
      </c>
      <c r="G2253" s="12">
        <f>Tabla1[[#This Row],[Importe]]-Tabla1[[#This Row],[Pagado]]</f>
        <v>0</v>
      </c>
      <c r="H2253" s="9" t="s">
        <v>10</v>
      </c>
    </row>
    <row r="2254" spans="1:8" x14ac:dyDescent="0.25">
      <c r="A2254" s="7">
        <v>44583</v>
      </c>
      <c r="B2254" s="8" t="s">
        <v>2617</v>
      </c>
      <c r="C2254" s="9" t="s">
        <v>45</v>
      </c>
      <c r="D2254" s="10">
        <v>9921.4</v>
      </c>
      <c r="E2254" s="11">
        <v>44583</v>
      </c>
      <c r="F2254" s="10">
        <v>9921.4</v>
      </c>
      <c r="G2254" s="12">
        <f>Tabla1[[#This Row],[Importe]]-Tabla1[[#This Row],[Pagado]]</f>
        <v>0</v>
      </c>
      <c r="H2254" s="9" t="s">
        <v>10</v>
      </c>
    </row>
    <row r="2255" spans="1:8" x14ac:dyDescent="0.25">
      <c r="A2255" s="7">
        <v>44583</v>
      </c>
      <c r="B2255" s="8" t="s">
        <v>2618</v>
      </c>
      <c r="C2255" s="9" t="s">
        <v>179</v>
      </c>
      <c r="D2255" s="10">
        <v>998.4</v>
      </c>
      <c r="E2255" s="11">
        <v>44583</v>
      </c>
      <c r="F2255" s="10">
        <v>998.4</v>
      </c>
      <c r="G2255" s="12">
        <f>Tabla1[[#This Row],[Importe]]-Tabla1[[#This Row],[Pagado]]</f>
        <v>0</v>
      </c>
      <c r="H2255" s="9" t="s">
        <v>10</v>
      </c>
    </row>
    <row r="2256" spans="1:8" x14ac:dyDescent="0.25">
      <c r="A2256" s="7">
        <v>44583</v>
      </c>
      <c r="B2256" s="8" t="s">
        <v>2619</v>
      </c>
      <c r="C2256" s="9" t="s">
        <v>2620</v>
      </c>
      <c r="D2256" s="10">
        <v>0</v>
      </c>
      <c r="E2256" s="13" t="s">
        <v>189</v>
      </c>
      <c r="F2256" s="10">
        <v>0</v>
      </c>
      <c r="G2256" s="12">
        <f>Tabla1[[#This Row],[Importe]]-Tabla1[[#This Row],[Pagado]]</f>
        <v>0</v>
      </c>
      <c r="H2256" s="17" t="s">
        <v>2621</v>
      </c>
    </row>
    <row r="2257" spans="1:8" x14ac:dyDescent="0.25">
      <c r="A2257" s="7">
        <v>44583</v>
      </c>
      <c r="B2257" s="8" t="s">
        <v>2622</v>
      </c>
      <c r="C2257" s="9" t="s">
        <v>1064</v>
      </c>
      <c r="D2257" s="10">
        <v>2628.6</v>
      </c>
      <c r="E2257" s="11">
        <v>44583</v>
      </c>
      <c r="F2257" s="10">
        <v>2628.6</v>
      </c>
      <c r="G2257" s="12">
        <f>Tabla1[[#This Row],[Importe]]-Tabla1[[#This Row],[Pagado]]</f>
        <v>0</v>
      </c>
      <c r="H2257" s="9" t="s">
        <v>10</v>
      </c>
    </row>
    <row r="2258" spans="1:8" x14ac:dyDescent="0.25">
      <c r="A2258" s="7">
        <v>44583</v>
      </c>
      <c r="B2258" s="8" t="s">
        <v>2623</v>
      </c>
      <c r="C2258" s="9" t="s">
        <v>605</v>
      </c>
      <c r="D2258" s="10">
        <v>29234.7</v>
      </c>
      <c r="E2258" s="11">
        <v>44583</v>
      </c>
      <c r="F2258" s="10">
        <v>29234.7</v>
      </c>
      <c r="G2258" s="12">
        <f>Tabla1[[#This Row],[Importe]]-Tabla1[[#This Row],[Pagado]]</f>
        <v>0</v>
      </c>
      <c r="H2258" s="9" t="s">
        <v>10</v>
      </c>
    </row>
    <row r="2259" spans="1:8" x14ac:dyDescent="0.25">
      <c r="A2259" s="7">
        <v>44583</v>
      </c>
      <c r="B2259" s="8" t="s">
        <v>2624</v>
      </c>
      <c r="C2259" s="9" t="s">
        <v>382</v>
      </c>
      <c r="D2259" s="10">
        <v>7267.2</v>
      </c>
      <c r="E2259" s="11">
        <v>44583</v>
      </c>
      <c r="F2259" s="10">
        <v>7267.2</v>
      </c>
      <c r="G2259" s="12">
        <f>Tabla1[[#This Row],[Importe]]-Tabla1[[#This Row],[Pagado]]</f>
        <v>0</v>
      </c>
      <c r="H2259" s="9" t="s">
        <v>10</v>
      </c>
    </row>
    <row r="2260" spans="1:8" x14ac:dyDescent="0.25">
      <c r="A2260" s="7">
        <v>44583</v>
      </c>
      <c r="B2260" s="8" t="s">
        <v>2625</v>
      </c>
      <c r="C2260" s="9" t="s">
        <v>142</v>
      </c>
      <c r="D2260" s="10">
        <v>115953.8</v>
      </c>
      <c r="E2260" s="11">
        <v>44589</v>
      </c>
      <c r="F2260" s="10">
        <v>115953.8</v>
      </c>
      <c r="G2260" s="12">
        <f>Tabla1[[#This Row],[Importe]]-Tabla1[[#This Row],[Pagado]]</f>
        <v>0</v>
      </c>
      <c r="H2260" s="9" t="s">
        <v>10</v>
      </c>
    </row>
    <row r="2261" spans="1:8" x14ac:dyDescent="0.25">
      <c r="A2261" s="7">
        <v>44583</v>
      </c>
      <c r="B2261" s="8" t="s">
        <v>2626</v>
      </c>
      <c r="C2261" s="9" t="s">
        <v>181</v>
      </c>
      <c r="D2261" s="10">
        <v>12585.8</v>
      </c>
      <c r="E2261" s="11">
        <v>44583</v>
      </c>
      <c r="F2261" s="10">
        <v>12585.8</v>
      </c>
      <c r="G2261" s="12">
        <f>Tabla1[[#This Row],[Importe]]-Tabla1[[#This Row],[Pagado]]</f>
        <v>0</v>
      </c>
      <c r="H2261" s="9" t="s">
        <v>10</v>
      </c>
    </row>
    <row r="2262" spans="1:8" x14ac:dyDescent="0.25">
      <c r="A2262" s="7">
        <v>44583</v>
      </c>
      <c r="B2262" s="8" t="s">
        <v>2627</v>
      </c>
      <c r="C2262" s="9" t="s">
        <v>216</v>
      </c>
      <c r="D2262" s="10">
        <v>3074.4</v>
      </c>
      <c r="E2262" s="11">
        <v>44583</v>
      </c>
      <c r="F2262" s="10">
        <v>3074.4</v>
      </c>
      <c r="G2262" s="12">
        <f>Tabla1[[#This Row],[Importe]]-Tabla1[[#This Row],[Pagado]]</f>
        <v>0</v>
      </c>
      <c r="H2262" s="9" t="s">
        <v>10</v>
      </c>
    </row>
    <row r="2263" spans="1:8" x14ac:dyDescent="0.25">
      <c r="A2263" s="7">
        <v>44583</v>
      </c>
      <c r="B2263" s="8" t="s">
        <v>2628</v>
      </c>
      <c r="C2263" s="9" t="s">
        <v>804</v>
      </c>
      <c r="D2263" s="10">
        <v>13959.9</v>
      </c>
      <c r="E2263" s="11">
        <v>44583</v>
      </c>
      <c r="F2263" s="10">
        <v>13959.9</v>
      </c>
      <c r="G2263" s="12">
        <f>Tabla1[[#This Row],[Importe]]-Tabla1[[#This Row],[Pagado]]</f>
        <v>0</v>
      </c>
      <c r="H2263" s="9" t="s">
        <v>10</v>
      </c>
    </row>
    <row r="2264" spans="1:8" x14ac:dyDescent="0.25">
      <c r="A2264" s="7">
        <v>44583</v>
      </c>
      <c r="B2264" s="8" t="s">
        <v>2629</v>
      </c>
      <c r="C2264" s="9" t="s">
        <v>196</v>
      </c>
      <c r="D2264" s="10">
        <v>100279.24</v>
      </c>
      <c r="E2264" s="11">
        <v>44589</v>
      </c>
      <c r="F2264" s="10">
        <v>100279.24</v>
      </c>
      <c r="G2264" s="12">
        <f>Tabla1[[#This Row],[Importe]]-Tabla1[[#This Row],[Pagado]]</f>
        <v>0</v>
      </c>
      <c r="H2264" s="9" t="s">
        <v>10</v>
      </c>
    </row>
    <row r="2265" spans="1:8" x14ac:dyDescent="0.25">
      <c r="A2265" s="7">
        <v>44583</v>
      </c>
      <c r="B2265" s="8" t="s">
        <v>2630</v>
      </c>
      <c r="C2265" s="9" t="s">
        <v>357</v>
      </c>
      <c r="D2265" s="10">
        <v>3782.4</v>
      </c>
      <c r="E2265" s="11">
        <v>44584</v>
      </c>
      <c r="F2265" s="10">
        <v>3782.4</v>
      </c>
      <c r="G2265" s="12">
        <f>Tabla1[[#This Row],[Importe]]-Tabla1[[#This Row],[Pagado]]</f>
        <v>0</v>
      </c>
      <c r="H2265" s="9" t="s">
        <v>10</v>
      </c>
    </row>
    <row r="2266" spans="1:8" x14ac:dyDescent="0.25">
      <c r="A2266" s="7">
        <v>44583</v>
      </c>
      <c r="B2266" s="8" t="s">
        <v>2631</v>
      </c>
      <c r="C2266" s="9" t="s">
        <v>149</v>
      </c>
      <c r="D2266" s="10">
        <v>560</v>
      </c>
      <c r="E2266" s="11">
        <v>44583</v>
      </c>
      <c r="F2266" s="10">
        <v>560</v>
      </c>
      <c r="G2266" s="12">
        <f>Tabla1[[#This Row],[Importe]]-Tabla1[[#This Row],[Pagado]]</f>
        <v>0</v>
      </c>
      <c r="H2266" s="9" t="s">
        <v>10</v>
      </c>
    </row>
    <row r="2267" spans="1:8" x14ac:dyDescent="0.25">
      <c r="A2267" s="7">
        <v>44583</v>
      </c>
      <c r="B2267" s="8" t="s">
        <v>2632</v>
      </c>
      <c r="C2267" s="9" t="s">
        <v>62</v>
      </c>
      <c r="D2267" s="10">
        <v>3500.8</v>
      </c>
      <c r="E2267" s="11">
        <v>44583</v>
      </c>
      <c r="F2267" s="10">
        <v>3500.8</v>
      </c>
      <c r="G2267" s="12">
        <f>Tabla1[[#This Row],[Importe]]-Tabla1[[#This Row],[Pagado]]</f>
        <v>0</v>
      </c>
      <c r="H2267" s="9" t="s">
        <v>10</v>
      </c>
    </row>
    <row r="2268" spans="1:8" x14ac:dyDescent="0.25">
      <c r="A2268" s="7">
        <v>44583</v>
      </c>
      <c r="B2268" s="8" t="s">
        <v>2633</v>
      </c>
      <c r="C2268" s="9" t="s">
        <v>125</v>
      </c>
      <c r="D2268" s="10">
        <v>3477.6</v>
      </c>
      <c r="E2268" s="11">
        <v>44584</v>
      </c>
      <c r="F2268" s="10">
        <v>3477.6</v>
      </c>
      <c r="G2268" s="12">
        <f>Tabla1[[#This Row],[Importe]]-Tabla1[[#This Row],[Pagado]]</f>
        <v>0</v>
      </c>
      <c r="H2268" s="9" t="s">
        <v>10</v>
      </c>
    </row>
    <row r="2269" spans="1:8" x14ac:dyDescent="0.25">
      <c r="A2269" s="7">
        <v>44583</v>
      </c>
      <c r="B2269" s="8" t="s">
        <v>2634</v>
      </c>
      <c r="C2269" s="9" t="s">
        <v>1676</v>
      </c>
      <c r="D2269" s="10">
        <v>2030.4</v>
      </c>
      <c r="E2269" s="11">
        <v>44583</v>
      </c>
      <c r="F2269" s="10">
        <v>2030.4</v>
      </c>
      <c r="G2269" s="12">
        <f>Tabla1[[#This Row],[Importe]]-Tabla1[[#This Row],[Pagado]]</f>
        <v>0</v>
      </c>
      <c r="H2269" s="9" t="s">
        <v>10</v>
      </c>
    </row>
    <row r="2270" spans="1:8" x14ac:dyDescent="0.25">
      <c r="A2270" s="7">
        <v>44583</v>
      </c>
      <c r="B2270" s="8" t="s">
        <v>2635</v>
      </c>
      <c r="C2270" s="9" t="s">
        <v>555</v>
      </c>
      <c r="D2270" s="10">
        <v>36600</v>
      </c>
      <c r="E2270" s="11">
        <v>44584</v>
      </c>
      <c r="F2270" s="10">
        <v>36600</v>
      </c>
      <c r="G2270" s="12">
        <f>Tabla1[[#This Row],[Importe]]-Tabla1[[#This Row],[Pagado]]</f>
        <v>0</v>
      </c>
      <c r="H2270" s="9" t="s">
        <v>10</v>
      </c>
    </row>
    <row r="2271" spans="1:8" x14ac:dyDescent="0.25">
      <c r="A2271" s="7">
        <v>44583</v>
      </c>
      <c r="B2271" s="8" t="s">
        <v>2636</v>
      </c>
      <c r="C2271" s="9" t="s">
        <v>298</v>
      </c>
      <c r="D2271" s="10">
        <v>10750</v>
      </c>
      <c r="E2271" s="11">
        <v>44583</v>
      </c>
      <c r="F2271" s="10">
        <v>10750</v>
      </c>
      <c r="G2271" s="12">
        <f>Tabla1[[#This Row],[Importe]]-Tabla1[[#This Row],[Pagado]]</f>
        <v>0</v>
      </c>
      <c r="H2271" s="9" t="s">
        <v>10</v>
      </c>
    </row>
    <row r="2272" spans="1:8" x14ac:dyDescent="0.25">
      <c r="A2272" s="7">
        <v>44583</v>
      </c>
      <c r="B2272" s="8" t="s">
        <v>2637</v>
      </c>
      <c r="C2272" s="9" t="s">
        <v>380</v>
      </c>
      <c r="D2272" s="10">
        <v>9602.4</v>
      </c>
      <c r="E2272" s="11">
        <v>44584</v>
      </c>
      <c r="F2272" s="10">
        <v>9602.4</v>
      </c>
      <c r="G2272" s="12">
        <f>Tabla1[[#This Row],[Importe]]-Tabla1[[#This Row],[Pagado]]</f>
        <v>0</v>
      </c>
      <c r="H2272" s="9" t="s">
        <v>10</v>
      </c>
    </row>
    <row r="2273" spans="1:8" x14ac:dyDescent="0.25">
      <c r="A2273" s="7">
        <v>44583</v>
      </c>
      <c r="B2273" s="8" t="s">
        <v>2638</v>
      </c>
      <c r="C2273" s="9" t="s">
        <v>371</v>
      </c>
      <c r="D2273" s="10">
        <v>11504.5</v>
      </c>
      <c r="E2273" s="11">
        <v>44584</v>
      </c>
      <c r="F2273" s="10">
        <v>11504.5</v>
      </c>
      <c r="G2273" s="12">
        <f>Tabla1[[#This Row],[Importe]]-Tabla1[[#This Row],[Pagado]]</f>
        <v>0</v>
      </c>
      <c r="H2273" s="9" t="s">
        <v>10</v>
      </c>
    </row>
    <row r="2274" spans="1:8" x14ac:dyDescent="0.25">
      <c r="A2274" s="7">
        <v>44583</v>
      </c>
      <c r="B2274" s="8" t="s">
        <v>2639</v>
      </c>
      <c r="C2274" s="9" t="s">
        <v>698</v>
      </c>
      <c r="D2274" s="10">
        <v>2690.2</v>
      </c>
      <c r="E2274" s="11">
        <v>44583</v>
      </c>
      <c r="F2274" s="10">
        <v>2690.2</v>
      </c>
      <c r="G2274" s="12">
        <f>Tabla1[[#This Row],[Importe]]-Tabla1[[#This Row],[Pagado]]</f>
        <v>0</v>
      </c>
      <c r="H2274" s="9" t="s">
        <v>10</v>
      </c>
    </row>
    <row r="2275" spans="1:8" ht="30" x14ac:dyDescent="0.25">
      <c r="A2275" s="7">
        <v>44583</v>
      </c>
      <c r="B2275" s="8" t="s">
        <v>2640</v>
      </c>
      <c r="C2275" s="9" t="s">
        <v>275</v>
      </c>
      <c r="D2275" s="10">
        <v>123923.9</v>
      </c>
      <c r="E2275" s="11" t="s">
        <v>3647</v>
      </c>
      <c r="F2275" s="10">
        <f>100290.33+23633.57</f>
        <v>123923.9</v>
      </c>
      <c r="G2275" s="12">
        <f>Tabla1[[#This Row],[Importe]]-Tabla1[[#This Row],[Pagado]]</f>
        <v>0</v>
      </c>
      <c r="H2275" s="9" t="s">
        <v>10</v>
      </c>
    </row>
    <row r="2276" spans="1:8" x14ac:dyDescent="0.25">
      <c r="A2276" s="7">
        <v>44583</v>
      </c>
      <c r="B2276" s="8" t="s">
        <v>2641</v>
      </c>
      <c r="C2276" s="9" t="s">
        <v>107</v>
      </c>
      <c r="D2276" s="10">
        <v>18074.8</v>
      </c>
      <c r="E2276" s="11">
        <v>44583</v>
      </c>
      <c r="F2276" s="10">
        <v>18074.8</v>
      </c>
      <c r="G2276" s="12">
        <f>Tabla1[[#This Row],[Importe]]-Tabla1[[#This Row],[Pagado]]</f>
        <v>0</v>
      </c>
      <c r="H2276" s="9" t="s">
        <v>10</v>
      </c>
    </row>
    <row r="2277" spans="1:8" x14ac:dyDescent="0.25">
      <c r="A2277" s="7">
        <v>44583</v>
      </c>
      <c r="B2277" s="8" t="s">
        <v>2642</v>
      </c>
      <c r="C2277" s="9" t="s">
        <v>1313</v>
      </c>
      <c r="D2277" s="10">
        <v>4452.8</v>
      </c>
      <c r="E2277" s="11">
        <v>44583</v>
      </c>
      <c r="F2277" s="10">
        <v>4452.8</v>
      </c>
      <c r="G2277" s="12">
        <f>Tabla1[[#This Row],[Importe]]-Tabla1[[#This Row],[Pagado]]</f>
        <v>0</v>
      </c>
      <c r="H2277" s="9" t="s">
        <v>10</v>
      </c>
    </row>
    <row r="2278" spans="1:8" x14ac:dyDescent="0.25">
      <c r="A2278" s="7">
        <v>44583</v>
      </c>
      <c r="B2278" s="8" t="s">
        <v>2643</v>
      </c>
      <c r="C2278" s="9" t="s">
        <v>135</v>
      </c>
      <c r="D2278" s="10">
        <v>1098.9000000000001</v>
      </c>
      <c r="E2278" s="11">
        <v>44583</v>
      </c>
      <c r="F2278" s="10">
        <v>1098.9000000000001</v>
      </c>
      <c r="G2278" s="12">
        <f>Tabla1[[#This Row],[Importe]]-Tabla1[[#This Row],[Pagado]]</f>
        <v>0</v>
      </c>
      <c r="H2278" s="9" t="s">
        <v>10</v>
      </c>
    </row>
    <row r="2279" spans="1:8" x14ac:dyDescent="0.25">
      <c r="A2279" s="7">
        <v>44583</v>
      </c>
      <c r="B2279" s="8" t="s">
        <v>2644</v>
      </c>
      <c r="C2279" s="9" t="s">
        <v>414</v>
      </c>
      <c r="D2279" s="10">
        <v>9705.6</v>
      </c>
      <c r="E2279" s="11">
        <v>44583</v>
      </c>
      <c r="F2279" s="10">
        <v>9705.6</v>
      </c>
      <c r="G2279" s="12">
        <f>Tabla1[[#This Row],[Importe]]-Tabla1[[#This Row],[Pagado]]</f>
        <v>0</v>
      </c>
      <c r="H2279" s="9" t="s">
        <v>10</v>
      </c>
    </row>
    <row r="2280" spans="1:8" x14ac:dyDescent="0.25">
      <c r="A2280" s="7">
        <v>44583</v>
      </c>
      <c r="B2280" s="8" t="s">
        <v>2645</v>
      </c>
      <c r="C2280" s="9" t="s">
        <v>237</v>
      </c>
      <c r="D2280" s="10">
        <v>2339.1</v>
      </c>
      <c r="E2280" s="11">
        <v>44583</v>
      </c>
      <c r="F2280" s="10">
        <v>2339.1</v>
      </c>
      <c r="G2280" s="12">
        <f>Tabla1[[#This Row],[Importe]]-Tabla1[[#This Row],[Pagado]]</f>
        <v>0</v>
      </c>
      <c r="H2280" s="9" t="s">
        <v>10</v>
      </c>
    </row>
    <row r="2281" spans="1:8" x14ac:dyDescent="0.25">
      <c r="A2281" s="7">
        <v>44583</v>
      </c>
      <c r="B2281" s="8" t="s">
        <v>2646</v>
      </c>
      <c r="C2281" s="9" t="s">
        <v>233</v>
      </c>
      <c r="D2281" s="10">
        <v>3426.3</v>
      </c>
      <c r="E2281" s="11">
        <v>44583</v>
      </c>
      <c r="F2281" s="10">
        <v>3426.3</v>
      </c>
      <c r="G2281" s="12">
        <f>Tabla1[[#This Row],[Importe]]-Tabla1[[#This Row],[Pagado]]</f>
        <v>0</v>
      </c>
      <c r="H2281" s="9" t="s">
        <v>10</v>
      </c>
    </row>
    <row r="2282" spans="1:8" x14ac:dyDescent="0.25">
      <c r="A2282" s="7">
        <v>44583</v>
      </c>
      <c r="B2282" s="8" t="s">
        <v>2647</v>
      </c>
      <c r="C2282" s="9" t="s">
        <v>169</v>
      </c>
      <c r="D2282" s="10">
        <v>882</v>
      </c>
      <c r="E2282" s="11">
        <v>44583</v>
      </c>
      <c r="F2282" s="10">
        <v>882</v>
      </c>
      <c r="G2282" s="12">
        <f>Tabla1[[#This Row],[Importe]]-Tabla1[[#This Row],[Pagado]]</f>
        <v>0</v>
      </c>
      <c r="H2282" s="9" t="s">
        <v>10</v>
      </c>
    </row>
    <row r="2283" spans="1:8" x14ac:dyDescent="0.25">
      <c r="A2283" s="7">
        <v>44583</v>
      </c>
      <c r="B2283" s="8" t="s">
        <v>2648</v>
      </c>
      <c r="C2283" s="9" t="s">
        <v>69</v>
      </c>
      <c r="D2283" s="10">
        <v>2443.1999999999998</v>
      </c>
      <c r="E2283" s="11">
        <v>44583</v>
      </c>
      <c r="F2283" s="10">
        <v>2443.1999999999998</v>
      </c>
      <c r="G2283" s="12">
        <f>Tabla1[[#This Row],[Importe]]-Tabla1[[#This Row],[Pagado]]</f>
        <v>0</v>
      </c>
      <c r="H2283" s="9" t="s">
        <v>10</v>
      </c>
    </row>
    <row r="2284" spans="1:8" x14ac:dyDescent="0.25">
      <c r="A2284" s="7">
        <v>44583</v>
      </c>
      <c r="B2284" s="8" t="s">
        <v>2649</v>
      </c>
      <c r="C2284" s="9" t="s">
        <v>125</v>
      </c>
      <c r="D2284" s="10">
        <v>1859.4</v>
      </c>
      <c r="E2284" s="11">
        <v>44583</v>
      </c>
      <c r="F2284" s="10">
        <v>1859.4</v>
      </c>
      <c r="G2284" s="12">
        <f>Tabla1[[#This Row],[Importe]]-Tabla1[[#This Row],[Pagado]]</f>
        <v>0</v>
      </c>
      <c r="H2284" s="9" t="s">
        <v>10</v>
      </c>
    </row>
    <row r="2285" spans="1:8" x14ac:dyDescent="0.25">
      <c r="A2285" s="7">
        <v>44583</v>
      </c>
      <c r="B2285" s="8" t="s">
        <v>2650</v>
      </c>
      <c r="C2285" s="9" t="s">
        <v>224</v>
      </c>
      <c r="D2285" s="10">
        <v>420</v>
      </c>
      <c r="E2285" s="11">
        <v>44583</v>
      </c>
      <c r="F2285" s="10">
        <v>420</v>
      </c>
      <c r="G2285" s="12">
        <f>Tabla1[[#This Row],[Importe]]-Tabla1[[#This Row],[Pagado]]</f>
        <v>0</v>
      </c>
      <c r="H2285" s="9" t="s">
        <v>10</v>
      </c>
    </row>
    <row r="2286" spans="1:8" x14ac:dyDescent="0.25">
      <c r="A2286" s="7">
        <v>44583</v>
      </c>
      <c r="B2286" s="8" t="s">
        <v>2651</v>
      </c>
      <c r="C2286" s="9" t="s">
        <v>47</v>
      </c>
      <c r="D2286" s="10">
        <v>3820.8</v>
      </c>
      <c r="E2286" s="11">
        <v>44583</v>
      </c>
      <c r="F2286" s="10">
        <v>3820.8</v>
      </c>
      <c r="G2286" s="12">
        <f>Tabla1[[#This Row],[Importe]]-Tabla1[[#This Row],[Pagado]]</f>
        <v>0</v>
      </c>
      <c r="H2286" s="9" t="s">
        <v>10</v>
      </c>
    </row>
    <row r="2287" spans="1:8" x14ac:dyDescent="0.25">
      <c r="A2287" s="7">
        <v>44583</v>
      </c>
      <c r="B2287" s="8" t="s">
        <v>2652</v>
      </c>
      <c r="C2287" s="9" t="s">
        <v>16</v>
      </c>
      <c r="D2287" s="10">
        <v>1382.5</v>
      </c>
      <c r="E2287" s="11">
        <v>44583</v>
      </c>
      <c r="F2287" s="10">
        <v>1382.5</v>
      </c>
      <c r="G2287" s="12">
        <f>Tabla1[[#This Row],[Importe]]-Tabla1[[#This Row],[Pagado]]</f>
        <v>0</v>
      </c>
      <c r="H2287" s="9" t="s">
        <v>10</v>
      </c>
    </row>
    <row r="2288" spans="1:8" x14ac:dyDescent="0.25">
      <c r="A2288" s="7">
        <v>44583</v>
      </c>
      <c r="B2288" s="8" t="s">
        <v>2653</v>
      </c>
      <c r="C2288" s="9" t="s">
        <v>244</v>
      </c>
      <c r="D2288" s="10">
        <v>1499.6</v>
      </c>
      <c r="E2288" s="11">
        <v>44583</v>
      </c>
      <c r="F2288" s="10">
        <v>1499.6</v>
      </c>
      <c r="G2288" s="12">
        <f>Tabla1[[#This Row],[Importe]]-Tabla1[[#This Row],[Pagado]]</f>
        <v>0</v>
      </c>
      <c r="H2288" s="9" t="s">
        <v>10</v>
      </c>
    </row>
    <row r="2289" spans="1:8" x14ac:dyDescent="0.25">
      <c r="A2289" s="7">
        <v>44583</v>
      </c>
      <c r="B2289" s="8" t="s">
        <v>2654</v>
      </c>
      <c r="C2289" s="9" t="s">
        <v>414</v>
      </c>
      <c r="D2289" s="10">
        <v>4.6500000000000004</v>
      </c>
      <c r="E2289" s="11">
        <v>44588</v>
      </c>
      <c r="F2289" s="10">
        <v>4.6500000000000004</v>
      </c>
      <c r="G2289" s="12">
        <f>Tabla1[[#This Row],[Importe]]-Tabla1[[#This Row],[Pagado]]</f>
        <v>0</v>
      </c>
      <c r="H2289" s="9" t="s">
        <v>10</v>
      </c>
    </row>
    <row r="2290" spans="1:8" x14ac:dyDescent="0.25">
      <c r="A2290" s="7">
        <v>44583</v>
      </c>
      <c r="B2290" s="8" t="s">
        <v>2655</v>
      </c>
      <c r="C2290" s="9" t="s">
        <v>414</v>
      </c>
      <c r="D2290" s="10">
        <v>4.5599999999999996</v>
      </c>
      <c r="E2290" s="11">
        <v>44596</v>
      </c>
      <c r="F2290" s="10">
        <v>4.5599999999999996</v>
      </c>
      <c r="G2290" s="12">
        <f>Tabla1[[#This Row],[Importe]]-Tabla1[[#This Row],[Pagado]]</f>
        <v>0</v>
      </c>
      <c r="H2290" s="9" t="s">
        <v>10</v>
      </c>
    </row>
    <row r="2291" spans="1:8" x14ac:dyDescent="0.25">
      <c r="A2291" s="7">
        <v>44583</v>
      </c>
      <c r="B2291" s="8" t="s">
        <v>2656</v>
      </c>
      <c r="C2291" s="9" t="s">
        <v>142</v>
      </c>
      <c r="D2291" s="10">
        <v>420</v>
      </c>
      <c r="E2291" s="11">
        <v>44589</v>
      </c>
      <c r="F2291" s="10">
        <v>420</v>
      </c>
      <c r="G2291" s="12">
        <f>Tabla1[[#This Row],[Importe]]-Tabla1[[#This Row],[Pagado]]</f>
        <v>0</v>
      </c>
      <c r="H2291" s="9" t="s">
        <v>10</v>
      </c>
    </row>
    <row r="2292" spans="1:8" x14ac:dyDescent="0.25">
      <c r="A2292" s="7">
        <v>44583</v>
      </c>
      <c r="B2292" s="8" t="s">
        <v>2657</v>
      </c>
      <c r="C2292" s="9" t="s">
        <v>214</v>
      </c>
      <c r="D2292" s="10">
        <v>1406.4</v>
      </c>
      <c r="E2292" s="11">
        <v>44583</v>
      </c>
      <c r="F2292" s="10">
        <v>1406.4</v>
      </c>
      <c r="G2292" s="12">
        <f>Tabla1[[#This Row],[Importe]]-Tabla1[[#This Row],[Pagado]]</f>
        <v>0</v>
      </c>
      <c r="H2292" s="9" t="s">
        <v>10</v>
      </c>
    </row>
    <row r="2293" spans="1:8" x14ac:dyDescent="0.25">
      <c r="A2293" s="7">
        <v>44583</v>
      </c>
      <c r="B2293" s="8" t="s">
        <v>2658</v>
      </c>
      <c r="C2293" s="9" t="s">
        <v>284</v>
      </c>
      <c r="D2293" s="10">
        <v>9585.6</v>
      </c>
      <c r="E2293" s="11">
        <v>44584</v>
      </c>
      <c r="F2293" s="10">
        <v>9585.6</v>
      </c>
      <c r="G2293" s="12">
        <f>Tabla1[[#This Row],[Importe]]-Tabla1[[#This Row],[Pagado]]</f>
        <v>0</v>
      </c>
      <c r="H2293" s="9" t="s">
        <v>10</v>
      </c>
    </row>
    <row r="2294" spans="1:8" x14ac:dyDescent="0.25">
      <c r="A2294" s="7">
        <v>44583</v>
      </c>
      <c r="B2294" s="8" t="s">
        <v>2659</v>
      </c>
      <c r="C2294" s="9" t="s">
        <v>431</v>
      </c>
      <c r="D2294" s="10">
        <v>888</v>
      </c>
      <c r="E2294" s="11">
        <v>44584</v>
      </c>
      <c r="F2294" s="10">
        <v>888</v>
      </c>
      <c r="G2294" s="12">
        <f>Tabla1[[#This Row],[Importe]]-Tabla1[[#This Row],[Pagado]]</f>
        <v>0</v>
      </c>
      <c r="H2294" s="9" t="s">
        <v>10</v>
      </c>
    </row>
    <row r="2295" spans="1:8" x14ac:dyDescent="0.25">
      <c r="A2295" s="7">
        <v>44583</v>
      </c>
      <c r="B2295" s="8" t="s">
        <v>2660</v>
      </c>
      <c r="C2295" s="9" t="s">
        <v>282</v>
      </c>
      <c r="D2295" s="10">
        <v>5083.2</v>
      </c>
      <c r="E2295" s="11">
        <v>44584</v>
      </c>
      <c r="F2295" s="10">
        <v>5083.2</v>
      </c>
      <c r="G2295" s="12">
        <f>Tabla1[[#This Row],[Importe]]-Tabla1[[#This Row],[Pagado]]</f>
        <v>0</v>
      </c>
      <c r="H2295" s="9" t="s">
        <v>10</v>
      </c>
    </row>
    <row r="2296" spans="1:8" x14ac:dyDescent="0.25">
      <c r="A2296" s="7">
        <v>44583</v>
      </c>
      <c r="B2296" s="8" t="s">
        <v>2661</v>
      </c>
      <c r="C2296" s="9" t="s">
        <v>1064</v>
      </c>
      <c r="D2296" s="10">
        <v>1647</v>
      </c>
      <c r="E2296" s="11">
        <v>44583</v>
      </c>
      <c r="F2296" s="10">
        <v>1647</v>
      </c>
      <c r="G2296" s="12">
        <f>Tabla1[[#This Row],[Importe]]-Tabla1[[#This Row],[Pagado]]</f>
        <v>0</v>
      </c>
      <c r="H2296" s="9" t="s">
        <v>10</v>
      </c>
    </row>
    <row r="2297" spans="1:8" x14ac:dyDescent="0.25">
      <c r="A2297" s="7">
        <v>44583</v>
      </c>
      <c r="B2297" s="8" t="s">
        <v>2662</v>
      </c>
      <c r="C2297" s="9" t="s">
        <v>71</v>
      </c>
      <c r="D2297" s="10">
        <v>617.6</v>
      </c>
      <c r="E2297" s="11">
        <v>44583</v>
      </c>
      <c r="F2297" s="10">
        <v>617.6</v>
      </c>
      <c r="G2297" s="12">
        <f>Tabla1[[#This Row],[Importe]]-Tabla1[[#This Row],[Pagado]]</f>
        <v>0</v>
      </c>
      <c r="H2297" s="9" t="s">
        <v>10</v>
      </c>
    </row>
    <row r="2298" spans="1:8" x14ac:dyDescent="0.25">
      <c r="A2298" s="7">
        <v>44583</v>
      </c>
      <c r="B2298" s="8" t="s">
        <v>2663</v>
      </c>
      <c r="C2298" s="9" t="s">
        <v>280</v>
      </c>
      <c r="D2298" s="10">
        <v>1531.2</v>
      </c>
      <c r="E2298" s="11">
        <v>44584</v>
      </c>
      <c r="F2298" s="10">
        <v>1531.2</v>
      </c>
      <c r="G2298" s="12">
        <f>Tabla1[[#This Row],[Importe]]-Tabla1[[#This Row],[Pagado]]</f>
        <v>0</v>
      </c>
      <c r="H2298" s="9" t="s">
        <v>10</v>
      </c>
    </row>
    <row r="2299" spans="1:8" x14ac:dyDescent="0.25">
      <c r="A2299" s="7">
        <v>44583</v>
      </c>
      <c r="B2299" s="8" t="s">
        <v>2664</v>
      </c>
      <c r="C2299" s="9" t="s">
        <v>51</v>
      </c>
      <c r="D2299" s="10">
        <v>4037.8</v>
      </c>
      <c r="E2299" s="11">
        <v>44583</v>
      </c>
      <c r="F2299" s="10">
        <v>4037.8</v>
      </c>
      <c r="G2299" s="12">
        <f>Tabla1[[#This Row],[Importe]]-Tabla1[[#This Row],[Pagado]]</f>
        <v>0</v>
      </c>
      <c r="H2299" s="9" t="s">
        <v>10</v>
      </c>
    </row>
    <row r="2300" spans="1:8" x14ac:dyDescent="0.25">
      <c r="A2300" s="7">
        <v>44583</v>
      </c>
      <c r="B2300" s="8" t="s">
        <v>2665</v>
      </c>
      <c r="C2300" s="9" t="s">
        <v>857</v>
      </c>
      <c r="D2300" s="10">
        <v>977.2</v>
      </c>
      <c r="E2300" s="11">
        <v>44583</v>
      </c>
      <c r="F2300" s="10">
        <v>977.2</v>
      </c>
      <c r="G2300" s="12">
        <f>Tabla1[[#This Row],[Importe]]-Tabla1[[#This Row],[Pagado]]</f>
        <v>0</v>
      </c>
      <c r="H2300" s="9" t="s">
        <v>10</v>
      </c>
    </row>
    <row r="2301" spans="1:8" x14ac:dyDescent="0.25">
      <c r="A2301" s="7">
        <v>44583</v>
      </c>
      <c r="B2301" s="8" t="s">
        <v>2666</v>
      </c>
      <c r="C2301" s="9" t="s">
        <v>31</v>
      </c>
      <c r="D2301" s="10">
        <v>510</v>
      </c>
      <c r="E2301" s="11">
        <v>44583</v>
      </c>
      <c r="F2301" s="10">
        <v>510</v>
      </c>
      <c r="G2301" s="12">
        <f>Tabla1[[#This Row],[Importe]]-Tabla1[[#This Row],[Pagado]]</f>
        <v>0</v>
      </c>
      <c r="H2301" s="9" t="s">
        <v>10</v>
      </c>
    </row>
    <row r="2302" spans="1:8" x14ac:dyDescent="0.25">
      <c r="A2302" s="7">
        <v>44583</v>
      </c>
      <c r="B2302" s="8" t="s">
        <v>2667</v>
      </c>
      <c r="C2302" s="9" t="s">
        <v>459</v>
      </c>
      <c r="D2302" s="10">
        <v>213</v>
      </c>
      <c r="E2302" s="11">
        <v>44583</v>
      </c>
      <c r="F2302" s="10">
        <v>213</v>
      </c>
      <c r="G2302" s="12">
        <f>Tabla1[[#This Row],[Importe]]-Tabla1[[#This Row],[Pagado]]</f>
        <v>0</v>
      </c>
      <c r="H2302" s="9" t="s">
        <v>10</v>
      </c>
    </row>
    <row r="2303" spans="1:8" x14ac:dyDescent="0.25">
      <c r="A2303" s="7">
        <v>44583</v>
      </c>
      <c r="B2303" s="8" t="s">
        <v>2668</v>
      </c>
      <c r="C2303" s="9" t="s">
        <v>457</v>
      </c>
      <c r="D2303" s="10">
        <v>198</v>
      </c>
      <c r="E2303" s="11">
        <v>44583</v>
      </c>
      <c r="F2303" s="10">
        <v>198</v>
      </c>
      <c r="G2303" s="12">
        <f>Tabla1[[#This Row],[Importe]]-Tabla1[[#This Row],[Pagado]]</f>
        <v>0</v>
      </c>
      <c r="H2303" s="9" t="s">
        <v>10</v>
      </c>
    </row>
    <row r="2304" spans="1:8" x14ac:dyDescent="0.25">
      <c r="A2304" s="7">
        <v>44583</v>
      </c>
      <c r="B2304" s="8" t="s">
        <v>2669</v>
      </c>
      <c r="C2304" s="9" t="s">
        <v>450</v>
      </c>
      <c r="D2304" s="10">
        <v>1790.4</v>
      </c>
      <c r="E2304" s="11">
        <v>44583</v>
      </c>
      <c r="F2304" s="10">
        <v>1790.4</v>
      </c>
      <c r="G2304" s="12">
        <f>Tabla1[[#This Row],[Importe]]-Tabla1[[#This Row],[Pagado]]</f>
        <v>0</v>
      </c>
      <c r="H2304" s="9" t="s">
        <v>10</v>
      </c>
    </row>
    <row r="2305" spans="1:8" x14ac:dyDescent="0.25">
      <c r="A2305" s="7">
        <v>44583</v>
      </c>
      <c r="B2305" s="8" t="s">
        <v>2670</v>
      </c>
      <c r="C2305" s="9" t="s">
        <v>31</v>
      </c>
      <c r="D2305" s="10">
        <v>240</v>
      </c>
      <c r="E2305" s="11">
        <v>44583</v>
      </c>
      <c r="F2305" s="10">
        <v>240</v>
      </c>
      <c r="G2305" s="12">
        <f>Tabla1[[#This Row],[Importe]]-Tabla1[[#This Row],[Pagado]]</f>
        <v>0</v>
      </c>
      <c r="H2305" s="9" t="s">
        <v>10</v>
      </c>
    </row>
    <row r="2306" spans="1:8" x14ac:dyDescent="0.25">
      <c r="A2306" s="7">
        <v>44583</v>
      </c>
      <c r="B2306" s="8" t="s">
        <v>2671</v>
      </c>
      <c r="C2306" s="9" t="s">
        <v>461</v>
      </c>
      <c r="D2306" s="10">
        <v>394</v>
      </c>
      <c r="E2306" s="11">
        <v>44583</v>
      </c>
      <c r="F2306" s="10">
        <v>394</v>
      </c>
      <c r="G2306" s="12">
        <f>Tabla1[[#This Row],[Importe]]-Tabla1[[#This Row],[Pagado]]</f>
        <v>0</v>
      </c>
      <c r="H2306" s="9" t="s">
        <v>10</v>
      </c>
    </row>
    <row r="2307" spans="1:8" x14ac:dyDescent="0.25">
      <c r="A2307" s="7">
        <v>44583</v>
      </c>
      <c r="B2307" s="8" t="s">
        <v>2672</v>
      </c>
      <c r="C2307" s="9" t="s">
        <v>196</v>
      </c>
      <c r="D2307" s="10">
        <v>6011.8</v>
      </c>
      <c r="E2307" s="11">
        <v>44589</v>
      </c>
      <c r="F2307" s="10">
        <v>6011.8</v>
      </c>
      <c r="G2307" s="12">
        <f>Tabla1[[#This Row],[Importe]]-Tabla1[[#This Row],[Pagado]]</f>
        <v>0</v>
      </c>
      <c r="H2307" s="9" t="s">
        <v>10</v>
      </c>
    </row>
    <row r="2308" spans="1:8" x14ac:dyDescent="0.25">
      <c r="A2308" s="7">
        <v>44583</v>
      </c>
      <c r="B2308" s="8" t="s">
        <v>2673</v>
      </c>
      <c r="C2308" s="9" t="s">
        <v>419</v>
      </c>
      <c r="D2308" s="10">
        <v>6714.4</v>
      </c>
      <c r="E2308" s="11">
        <v>44583</v>
      </c>
      <c r="F2308" s="10">
        <v>6714.4</v>
      </c>
      <c r="G2308" s="12">
        <f>Tabla1[[#This Row],[Importe]]-Tabla1[[#This Row],[Pagado]]</f>
        <v>0</v>
      </c>
      <c r="H2308" s="9" t="s">
        <v>10</v>
      </c>
    </row>
    <row r="2309" spans="1:8" x14ac:dyDescent="0.25">
      <c r="A2309" s="7">
        <v>44583</v>
      </c>
      <c r="B2309" s="8" t="s">
        <v>2674</v>
      </c>
      <c r="C2309" s="9" t="s">
        <v>31</v>
      </c>
      <c r="D2309" s="10">
        <v>222</v>
      </c>
      <c r="E2309" s="11">
        <v>44583</v>
      </c>
      <c r="F2309" s="10">
        <v>222</v>
      </c>
      <c r="G2309" s="12">
        <f>Tabla1[[#This Row],[Importe]]-Tabla1[[#This Row],[Pagado]]</f>
        <v>0</v>
      </c>
      <c r="H2309" s="9" t="s">
        <v>10</v>
      </c>
    </row>
    <row r="2310" spans="1:8" x14ac:dyDescent="0.25">
      <c r="A2310" s="7">
        <v>44583</v>
      </c>
      <c r="B2310" s="8" t="s">
        <v>2675</v>
      </c>
      <c r="C2310" s="9" t="s">
        <v>31</v>
      </c>
      <c r="D2310" s="10">
        <v>222</v>
      </c>
      <c r="E2310" s="11">
        <v>44583</v>
      </c>
      <c r="F2310" s="10">
        <v>222</v>
      </c>
      <c r="G2310" s="12">
        <f>Tabla1[[#This Row],[Importe]]-Tabla1[[#This Row],[Pagado]]</f>
        <v>0</v>
      </c>
      <c r="H2310" s="9" t="s">
        <v>10</v>
      </c>
    </row>
    <row r="2311" spans="1:8" x14ac:dyDescent="0.25">
      <c r="A2311" s="7">
        <v>44583</v>
      </c>
      <c r="B2311" s="8" t="s">
        <v>2676</v>
      </c>
      <c r="C2311" s="9" t="s">
        <v>31</v>
      </c>
      <c r="D2311" s="10">
        <v>2215.5</v>
      </c>
      <c r="E2311" s="11">
        <v>44583</v>
      </c>
      <c r="F2311" s="10">
        <v>2215.5</v>
      </c>
      <c r="G2311" s="12">
        <f>Tabla1[[#This Row],[Importe]]-Tabla1[[#This Row],[Pagado]]</f>
        <v>0</v>
      </c>
      <c r="H2311" s="9" t="s">
        <v>10</v>
      </c>
    </row>
    <row r="2312" spans="1:8" x14ac:dyDescent="0.25">
      <c r="A2312" s="7">
        <v>44583</v>
      </c>
      <c r="B2312" s="8" t="s">
        <v>2677</v>
      </c>
      <c r="C2312" s="9" t="s">
        <v>463</v>
      </c>
      <c r="D2312" s="10">
        <v>550</v>
      </c>
      <c r="E2312" s="11">
        <v>44583</v>
      </c>
      <c r="F2312" s="10">
        <v>550</v>
      </c>
      <c r="G2312" s="12">
        <f>Tabla1[[#This Row],[Importe]]-Tabla1[[#This Row],[Pagado]]</f>
        <v>0</v>
      </c>
      <c r="H2312" s="9" t="s">
        <v>10</v>
      </c>
    </row>
    <row r="2313" spans="1:8" x14ac:dyDescent="0.25">
      <c r="A2313" s="7">
        <v>44583</v>
      </c>
      <c r="B2313" s="8" t="s">
        <v>2678</v>
      </c>
      <c r="C2313" s="9" t="s">
        <v>1003</v>
      </c>
      <c r="D2313" s="10">
        <v>1020</v>
      </c>
      <c r="E2313" s="11">
        <v>44585</v>
      </c>
      <c r="F2313" s="10">
        <v>1020</v>
      </c>
      <c r="G2313" s="12">
        <f>Tabla1[[#This Row],[Importe]]-Tabla1[[#This Row],[Pagado]]</f>
        <v>0</v>
      </c>
      <c r="H2313" s="9" t="s">
        <v>10</v>
      </c>
    </row>
    <row r="2314" spans="1:8" x14ac:dyDescent="0.25">
      <c r="A2314" s="7">
        <v>44583</v>
      </c>
      <c r="B2314" s="8" t="s">
        <v>2679</v>
      </c>
      <c r="C2314" s="9" t="s">
        <v>9</v>
      </c>
      <c r="D2314" s="10">
        <v>1372.8</v>
      </c>
      <c r="E2314" s="11">
        <v>44583</v>
      </c>
      <c r="F2314" s="10">
        <v>1372.8</v>
      </c>
      <c r="G2314" s="12">
        <f>Tabla1[[#This Row],[Importe]]-Tabla1[[#This Row],[Pagado]]</f>
        <v>0</v>
      </c>
      <c r="H2314" s="9" t="s">
        <v>10</v>
      </c>
    </row>
    <row r="2315" spans="1:8" x14ac:dyDescent="0.25">
      <c r="A2315" s="7">
        <v>44583</v>
      </c>
      <c r="B2315" s="8" t="s">
        <v>2680</v>
      </c>
      <c r="C2315" s="9" t="s">
        <v>454</v>
      </c>
      <c r="D2315" s="10">
        <v>1700</v>
      </c>
      <c r="E2315" s="11">
        <v>44583</v>
      </c>
      <c r="F2315" s="10">
        <v>1700</v>
      </c>
      <c r="G2315" s="12">
        <f>Tabla1[[#This Row],[Importe]]-Tabla1[[#This Row],[Pagado]]</f>
        <v>0</v>
      </c>
      <c r="H2315" s="9" t="s">
        <v>10</v>
      </c>
    </row>
    <row r="2316" spans="1:8" x14ac:dyDescent="0.25">
      <c r="A2316" s="7">
        <v>44583</v>
      </c>
      <c r="B2316" s="8" t="s">
        <v>2681</v>
      </c>
      <c r="C2316" s="9" t="s">
        <v>27</v>
      </c>
      <c r="D2316" s="10">
        <v>888</v>
      </c>
      <c r="E2316" s="11">
        <v>44583</v>
      </c>
      <c r="F2316" s="10">
        <v>888</v>
      </c>
      <c r="G2316" s="12">
        <f>Tabla1[[#This Row],[Importe]]-Tabla1[[#This Row],[Pagado]]</f>
        <v>0</v>
      </c>
      <c r="H2316" s="9" t="s">
        <v>10</v>
      </c>
    </row>
    <row r="2317" spans="1:8" x14ac:dyDescent="0.25">
      <c r="A2317" s="7">
        <v>44583</v>
      </c>
      <c r="B2317" s="8" t="s">
        <v>2682</v>
      </c>
      <c r="C2317" s="9" t="s">
        <v>1706</v>
      </c>
      <c r="D2317" s="10">
        <v>10800</v>
      </c>
      <c r="E2317" s="11">
        <v>44583</v>
      </c>
      <c r="F2317" s="10">
        <v>10800</v>
      </c>
      <c r="G2317" s="12">
        <f>Tabla1[[#This Row],[Importe]]-Tabla1[[#This Row],[Pagado]]</f>
        <v>0</v>
      </c>
      <c r="H2317" s="9" t="s">
        <v>10</v>
      </c>
    </row>
    <row r="2318" spans="1:8" x14ac:dyDescent="0.25">
      <c r="A2318" s="7">
        <v>44583</v>
      </c>
      <c r="B2318" s="8" t="s">
        <v>2683</v>
      </c>
      <c r="C2318" s="9" t="s">
        <v>275</v>
      </c>
      <c r="D2318" s="10">
        <v>28799</v>
      </c>
      <c r="E2318" s="11">
        <v>44597</v>
      </c>
      <c r="F2318" s="10">
        <v>28799</v>
      </c>
      <c r="G2318" s="12">
        <f>Tabla1[[#This Row],[Importe]]-Tabla1[[#This Row],[Pagado]]</f>
        <v>0</v>
      </c>
      <c r="H2318" s="9" t="s">
        <v>10</v>
      </c>
    </row>
    <row r="2319" spans="1:8" x14ac:dyDescent="0.25">
      <c r="A2319" s="7">
        <v>44583</v>
      </c>
      <c r="B2319" s="8" t="s">
        <v>2684</v>
      </c>
      <c r="C2319" s="9" t="s">
        <v>518</v>
      </c>
      <c r="D2319" s="10">
        <v>1469</v>
      </c>
      <c r="E2319" s="11">
        <v>44583</v>
      </c>
      <c r="F2319" s="10">
        <v>1469</v>
      </c>
      <c r="G2319" s="12">
        <f>Tabla1[[#This Row],[Importe]]-Tabla1[[#This Row],[Pagado]]</f>
        <v>0</v>
      </c>
      <c r="H2319" s="9" t="s">
        <v>10</v>
      </c>
    </row>
    <row r="2320" spans="1:8" x14ac:dyDescent="0.25">
      <c r="A2320" s="7">
        <v>44583</v>
      </c>
      <c r="B2320" s="8" t="s">
        <v>2685</v>
      </c>
      <c r="C2320" s="9" t="s">
        <v>31</v>
      </c>
      <c r="D2320" s="10">
        <v>397.8</v>
      </c>
      <c r="E2320" s="11">
        <v>44583</v>
      </c>
      <c r="F2320" s="10">
        <v>397.8</v>
      </c>
      <c r="G2320" s="12">
        <f>Tabla1[[#This Row],[Importe]]-Tabla1[[#This Row],[Pagado]]</f>
        <v>0</v>
      </c>
      <c r="H2320" s="9" t="s">
        <v>10</v>
      </c>
    </row>
    <row r="2321" spans="1:8" x14ac:dyDescent="0.25">
      <c r="A2321" s="7">
        <v>44583</v>
      </c>
      <c r="B2321" s="8" t="s">
        <v>2686</v>
      </c>
      <c r="C2321" s="9" t="s">
        <v>31</v>
      </c>
      <c r="D2321" s="10">
        <v>189</v>
      </c>
      <c r="E2321" s="11">
        <v>44591</v>
      </c>
      <c r="F2321" s="10">
        <v>189</v>
      </c>
      <c r="G2321" s="12">
        <f>Tabla1[[#This Row],[Importe]]-Tabla1[[#This Row],[Pagado]]</f>
        <v>0</v>
      </c>
      <c r="H2321" s="9" t="s">
        <v>10</v>
      </c>
    </row>
    <row r="2322" spans="1:8" x14ac:dyDescent="0.25">
      <c r="A2322" s="7">
        <v>44583</v>
      </c>
      <c r="B2322" s="8" t="s">
        <v>2687</v>
      </c>
      <c r="C2322" s="9" t="s">
        <v>275</v>
      </c>
      <c r="D2322" s="10">
        <v>33443.599999999999</v>
      </c>
      <c r="E2322" s="11">
        <v>44597</v>
      </c>
      <c r="F2322" s="10">
        <v>33443.599999999999</v>
      </c>
      <c r="G2322" s="12">
        <f>Tabla1[[#This Row],[Importe]]-Tabla1[[#This Row],[Pagado]]</f>
        <v>0</v>
      </c>
      <c r="H2322" s="9" t="s">
        <v>10</v>
      </c>
    </row>
    <row r="2323" spans="1:8" x14ac:dyDescent="0.25">
      <c r="A2323" s="7">
        <v>44584</v>
      </c>
      <c r="B2323" s="8" t="s">
        <v>2688</v>
      </c>
      <c r="C2323" s="9" t="s">
        <v>9</v>
      </c>
      <c r="D2323" s="10">
        <v>6159</v>
      </c>
      <c r="E2323" s="11">
        <v>44584</v>
      </c>
      <c r="F2323" s="10">
        <v>6159</v>
      </c>
      <c r="G2323" s="12">
        <f>Tabla1[[#This Row],[Importe]]-Tabla1[[#This Row],[Pagado]]</f>
        <v>0</v>
      </c>
      <c r="H2323" s="9" t="s">
        <v>10</v>
      </c>
    </row>
    <row r="2324" spans="1:8" x14ac:dyDescent="0.25">
      <c r="A2324" s="7">
        <v>44584</v>
      </c>
      <c r="B2324" s="8" t="s">
        <v>2689</v>
      </c>
      <c r="C2324" s="9" t="s">
        <v>12</v>
      </c>
      <c r="D2324" s="10">
        <v>41457.75</v>
      </c>
      <c r="E2324" s="11">
        <v>44585</v>
      </c>
      <c r="F2324" s="10">
        <v>41457.75</v>
      </c>
      <c r="G2324" s="12">
        <f>Tabla1[[#This Row],[Importe]]-Tabla1[[#This Row],[Pagado]]</f>
        <v>0</v>
      </c>
      <c r="H2324" s="9" t="s">
        <v>10</v>
      </c>
    </row>
    <row r="2325" spans="1:8" ht="30" x14ac:dyDescent="0.25">
      <c r="A2325" s="7">
        <v>44584</v>
      </c>
      <c r="B2325" s="8" t="s">
        <v>2690</v>
      </c>
      <c r="C2325" s="9" t="s">
        <v>475</v>
      </c>
      <c r="D2325" s="10">
        <v>45754.8</v>
      </c>
      <c r="E2325" s="11" t="s">
        <v>2691</v>
      </c>
      <c r="F2325" s="10">
        <f>26000+19754.8</f>
        <v>45754.8</v>
      </c>
      <c r="G2325" s="12">
        <f>Tabla1[[#This Row],[Importe]]-Tabla1[[#This Row],[Pagado]]</f>
        <v>0</v>
      </c>
      <c r="H2325" s="9" t="s">
        <v>10</v>
      </c>
    </row>
    <row r="2326" spans="1:8" x14ac:dyDescent="0.25">
      <c r="A2326" s="7">
        <v>44584</v>
      </c>
      <c r="B2326" s="8" t="s">
        <v>2692</v>
      </c>
      <c r="C2326" s="9" t="s">
        <v>16</v>
      </c>
      <c r="D2326" s="10">
        <v>9090</v>
      </c>
      <c r="E2326" s="11">
        <v>44584</v>
      </c>
      <c r="F2326" s="10">
        <v>9090</v>
      </c>
      <c r="G2326" s="12">
        <f>Tabla1[[#This Row],[Importe]]-Tabla1[[#This Row],[Pagado]]</f>
        <v>0</v>
      </c>
      <c r="H2326" s="9" t="s">
        <v>10</v>
      </c>
    </row>
    <row r="2327" spans="1:8" x14ac:dyDescent="0.25">
      <c r="A2327" s="7">
        <v>44584</v>
      </c>
      <c r="B2327" s="8" t="s">
        <v>2693</v>
      </c>
      <c r="C2327" s="9" t="s">
        <v>924</v>
      </c>
      <c r="D2327" s="10">
        <v>10642</v>
      </c>
      <c r="E2327" s="11">
        <v>44584</v>
      </c>
      <c r="F2327" s="10">
        <v>10642</v>
      </c>
      <c r="G2327" s="12">
        <f>Tabla1[[#This Row],[Importe]]-Tabla1[[#This Row],[Pagado]]</f>
        <v>0</v>
      </c>
      <c r="H2327" s="9" t="s">
        <v>10</v>
      </c>
    </row>
    <row r="2328" spans="1:8" x14ac:dyDescent="0.25">
      <c r="A2328" s="7">
        <v>44584</v>
      </c>
      <c r="B2328" s="8" t="s">
        <v>2694</v>
      </c>
      <c r="C2328" s="9" t="s">
        <v>14</v>
      </c>
      <c r="D2328" s="10">
        <v>30905</v>
      </c>
      <c r="E2328" s="11">
        <v>44584</v>
      </c>
      <c r="F2328" s="10">
        <v>30905</v>
      </c>
      <c r="G2328" s="12">
        <f>Tabla1[[#This Row],[Importe]]-Tabla1[[#This Row],[Pagado]]</f>
        <v>0</v>
      </c>
      <c r="H2328" s="9" t="s">
        <v>10</v>
      </c>
    </row>
    <row r="2329" spans="1:8" x14ac:dyDescent="0.25">
      <c r="A2329" s="7">
        <v>44584</v>
      </c>
      <c r="B2329" s="8" t="s">
        <v>2695</v>
      </c>
      <c r="C2329" s="9" t="s">
        <v>29</v>
      </c>
      <c r="D2329" s="10">
        <v>5390</v>
      </c>
      <c r="E2329" s="11">
        <v>44584</v>
      </c>
      <c r="F2329" s="10">
        <v>5390</v>
      </c>
      <c r="G2329" s="12">
        <f>Tabla1[[#This Row],[Importe]]-Tabla1[[#This Row],[Pagado]]</f>
        <v>0</v>
      </c>
      <c r="H2329" s="9" t="s">
        <v>10</v>
      </c>
    </row>
    <row r="2330" spans="1:8" x14ac:dyDescent="0.25">
      <c r="A2330" s="7">
        <v>44584</v>
      </c>
      <c r="B2330" s="8" t="s">
        <v>2696</v>
      </c>
      <c r="C2330" s="9" t="s">
        <v>22</v>
      </c>
      <c r="D2330" s="10">
        <v>34879.5</v>
      </c>
      <c r="E2330" s="11">
        <v>44586</v>
      </c>
      <c r="F2330" s="10">
        <v>34879.5</v>
      </c>
      <c r="G2330" s="12">
        <f>Tabla1[[#This Row],[Importe]]-Tabla1[[#This Row],[Pagado]]</f>
        <v>0</v>
      </c>
      <c r="H2330" s="9" t="s">
        <v>10</v>
      </c>
    </row>
    <row r="2331" spans="1:8" x14ac:dyDescent="0.25">
      <c r="A2331" s="7">
        <v>44584</v>
      </c>
      <c r="B2331" s="8" t="s">
        <v>2697</v>
      </c>
      <c r="C2331" s="9" t="s">
        <v>51</v>
      </c>
      <c r="D2331" s="10">
        <v>470.4</v>
      </c>
      <c r="E2331" s="11">
        <v>44584</v>
      </c>
      <c r="F2331" s="10">
        <v>470.4</v>
      </c>
      <c r="G2331" s="12">
        <f>Tabla1[[#This Row],[Importe]]-Tabla1[[#This Row],[Pagado]]</f>
        <v>0</v>
      </c>
      <c r="H2331" s="9" t="s">
        <v>10</v>
      </c>
    </row>
    <row r="2332" spans="1:8" x14ac:dyDescent="0.25">
      <c r="A2332" s="7">
        <v>44584</v>
      </c>
      <c r="B2332" s="8" t="s">
        <v>2698</v>
      </c>
      <c r="C2332" s="9" t="s">
        <v>37</v>
      </c>
      <c r="D2332" s="10">
        <v>2262.4</v>
      </c>
      <c r="E2332" s="11">
        <v>44584</v>
      </c>
      <c r="F2332" s="10">
        <v>2262.4</v>
      </c>
      <c r="G2332" s="12">
        <f>Tabla1[[#This Row],[Importe]]-Tabla1[[#This Row],[Pagado]]</f>
        <v>0</v>
      </c>
      <c r="H2332" s="9" t="s">
        <v>10</v>
      </c>
    </row>
    <row r="2333" spans="1:8" x14ac:dyDescent="0.25">
      <c r="A2333" s="7">
        <v>44584</v>
      </c>
      <c r="B2333" s="8" t="s">
        <v>2699</v>
      </c>
      <c r="C2333" s="9" t="s">
        <v>49</v>
      </c>
      <c r="D2333" s="10">
        <v>3337.2</v>
      </c>
      <c r="E2333" s="11">
        <v>44584</v>
      </c>
      <c r="F2333" s="10">
        <v>3337.2</v>
      </c>
      <c r="G2333" s="12">
        <f>Tabla1[[#This Row],[Importe]]-Tabla1[[#This Row],[Pagado]]</f>
        <v>0</v>
      </c>
      <c r="H2333" s="9" t="s">
        <v>10</v>
      </c>
    </row>
    <row r="2334" spans="1:8" x14ac:dyDescent="0.25">
      <c r="A2334" s="7">
        <v>44584</v>
      </c>
      <c r="B2334" s="8" t="s">
        <v>2700</v>
      </c>
      <c r="C2334" s="9" t="s">
        <v>45</v>
      </c>
      <c r="D2334" s="10">
        <v>8939.6</v>
      </c>
      <c r="E2334" s="11">
        <v>44584</v>
      </c>
      <c r="F2334" s="10">
        <v>8939.6</v>
      </c>
      <c r="G2334" s="12">
        <f>Tabla1[[#This Row],[Importe]]-Tabla1[[#This Row],[Pagado]]</f>
        <v>0</v>
      </c>
      <c r="H2334" s="9" t="s">
        <v>10</v>
      </c>
    </row>
    <row r="2335" spans="1:8" x14ac:dyDescent="0.25">
      <c r="A2335" s="7">
        <v>44584</v>
      </c>
      <c r="B2335" s="8" t="s">
        <v>2701</v>
      </c>
      <c r="C2335" s="9" t="s">
        <v>1064</v>
      </c>
      <c r="D2335" s="10">
        <v>2805</v>
      </c>
      <c r="E2335" s="11">
        <v>44584</v>
      </c>
      <c r="F2335" s="10">
        <v>2805</v>
      </c>
      <c r="G2335" s="12">
        <f>Tabla1[[#This Row],[Importe]]-Tabla1[[#This Row],[Pagado]]</f>
        <v>0</v>
      </c>
      <c r="H2335" s="9" t="s">
        <v>10</v>
      </c>
    </row>
    <row r="2336" spans="1:8" x14ac:dyDescent="0.25">
      <c r="A2336" s="7">
        <v>44584</v>
      </c>
      <c r="B2336" s="8" t="s">
        <v>2702</v>
      </c>
      <c r="C2336" s="9" t="s">
        <v>1421</v>
      </c>
      <c r="D2336" s="10">
        <v>37544</v>
      </c>
      <c r="E2336" s="11">
        <v>44584</v>
      </c>
      <c r="F2336" s="10">
        <v>37544</v>
      </c>
      <c r="G2336" s="12">
        <f>Tabla1[[#This Row],[Importe]]-Tabla1[[#This Row],[Pagado]]</f>
        <v>0</v>
      </c>
      <c r="H2336" s="9" t="s">
        <v>10</v>
      </c>
    </row>
    <row r="2337" spans="1:8" x14ac:dyDescent="0.25">
      <c r="A2337" s="7">
        <v>44584</v>
      </c>
      <c r="B2337" s="8" t="s">
        <v>2703</v>
      </c>
      <c r="C2337" s="9" t="s">
        <v>31</v>
      </c>
      <c r="D2337" s="10">
        <v>1878.5</v>
      </c>
      <c r="E2337" s="11">
        <v>44584</v>
      </c>
      <c r="F2337" s="10">
        <v>1878.5</v>
      </c>
      <c r="G2337" s="12">
        <f>Tabla1[[#This Row],[Importe]]-Tabla1[[#This Row],[Pagado]]</f>
        <v>0</v>
      </c>
      <c r="H2337" s="9" t="s">
        <v>10</v>
      </c>
    </row>
    <row r="2338" spans="1:8" x14ac:dyDescent="0.25">
      <c r="A2338" s="7">
        <v>44584</v>
      </c>
      <c r="B2338" s="8" t="s">
        <v>2704</v>
      </c>
      <c r="C2338" s="9" t="s">
        <v>27</v>
      </c>
      <c r="D2338" s="10">
        <v>2390</v>
      </c>
      <c r="E2338" s="11">
        <v>44584</v>
      </c>
      <c r="F2338" s="10">
        <v>2390</v>
      </c>
      <c r="G2338" s="12">
        <f>Tabla1[[#This Row],[Importe]]-Tabla1[[#This Row],[Pagado]]</f>
        <v>0</v>
      </c>
      <c r="H2338" s="9" t="s">
        <v>10</v>
      </c>
    </row>
    <row r="2339" spans="1:8" x14ac:dyDescent="0.25">
      <c r="A2339" s="7">
        <v>44584</v>
      </c>
      <c r="B2339" s="8" t="s">
        <v>2705</v>
      </c>
      <c r="C2339" s="9" t="s">
        <v>33</v>
      </c>
      <c r="D2339" s="10">
        <v>16821.2</v>
      </c>
      <c r="E2339" s="11">
        <v>44584</v>
      </c>
      <c r="F2339" s="10">
        <v>16821.2</v>
      </c>
      <c r="G2339" s="12">
        <f>Tabla1[[#This Row],[Importe]]-Tabla1[[#This Row],[Pagado]]</f>
        <v>0</v>
      </c>
      <c r="H2339" s="9" t="s">
        <v>10</v>
      </c>
    </row>
    <row r="2340" spans="1:8" x14ac:dyDescent="0.25">
      <c r="A2340" s="7">
        <v>44584</v>
      </c>
      <c r="B2340" s="8" t="s">
        <v>2706</v>
      </c>
      <c r="C2340" s="9" t="s">
        <v>161</v>
      </c>
      <c r="D2340" s="10">
        <v>3924.9</v>
      </c>
      <c r="E2340" s="11">
        <v>44584</v>
      </c>
      <c r="F2340" s="10">
        <v>3924.9</v>
      </c>
      <c r="G2340" s="12">
        <f>Tabla1[[#This Row],[Importe]]-Tabla1[[#This Row],[Pagado]]</f>
        <v>0</v>
      </c>
      <c r="H2340" s="9" t="s">
        <v>10</v>
      </c>
    </row>
    <row r="2341" spans="1:8" x14ac:dyDescent="0.25">
      <c r="A2341" s="7">
        <v>44584</v>
      </c>
      <c r="B2341" s="8" t="s">
        <v>2707</v>
      </c>
      <c r="C2341" s="9" t="s">
        <v>216</v>
      </c>
      <c r="D2341" s="10">
        <v>1390</v>
      </c>
      <c r="E2341" s="11">
        <v>44584</v>
      </c>
      <c r="F2341" s="10">
        <v>1390</v>
      </c>
      <c r="G2341" s="12">
        <f>Tabla1[[#This Row],[Importe]]-Tabla1[[#This Row],[Pagado]]</f>
        <v>0</v>
      </c>
      <c r="H2341" s="9" t="s">
        <v>10</v>
      </c>
    </row>
    <row r="2342" spans="1:8" x14ac:dyDescent="0.25">
      <c r="A2342" s="7">
        <v>44584</v>
      </c>
      <c r="B2342" s="8" t="s">
        <v>2708</v>
      </c>
      <c r="C2342" s="9" t="s">
        <v>33</v>
      </c>
      <c r="D2342" s="10">
        <v>308</v>
      </c>
      <c r="E2342" s="11">
        <v>44584</v>
      </c>
      <c r="F2342" s="10">
        <v>308</v>
      </c>
      <c r="G2342" s="12">
        <f>Tabla1[[#This Row],[Importe]]-Tabla1[[#This Row],[Pagado]]</f>
        <v>0</v>
      </c>
      <c r="H2342" s="9" t="s">
        <v>10</v>
      </c>
    </row>
    <row r="2343" spans="1:8" x14ac:dyDescent="0.25">
      <c r="A2343" s="7">
        <v>44584</v>
      </c>
      <c r="B2343" s="8" t="s">
        <v>2709</v>
      </c>
      <c r="C2343" s="9" t="s">
        <v>804</v>
      </c>
      <c r="D2343" s="10">
        <v>16917</v>
      </c>
      <c r="E2343" s="11">
        <v>44584</v>
      </c>
      <c r="F2343" s="10">
        <v>16917</v>
      </c>
      <c r="G2343" s="12">
        <f>Tabla1[[#This Row],[Importe]]-Tabla1[[#This Row],[Pagado]]</f>
        <v>0</v>
      </c>
      <c r="H2343" s="9" t="s">
        <v>10</v>
      </c>
    </row>
    <row r="2344" spans="1:8" x14ac:dyDescent="0.25">
      <c r="A2344" s="7">
        <v>44584</v>
      </c>
      <c r="B2344" s="8" t="s">
        <v>2710</v>
      </c>
      <c r="C2344" s="9" t="s">
        <v>24</v>
      </c>
      <c r="D2344" s="10">
        <v>3165.5</v>
      </c>
      <c r="E2344" s="11">
        <v>44584</v>
      </c>
      <c r="F2344" s="10">
        <v>3165.5</v>
      </c>
      <c r="G2344" s="12">
        <f>Tabla1[[#This Row],[Importe]]-Tabla1[[#This Row],[Pagado]]</f>
        <v>0</v>
      </c>
      <c r="H2344" s="9" t="s">
        <v>10</v>
      </c>
    </row>
    <row r="2345" spans="1:8" x14ac:dyDescent="0.25">
      <c r="A2345" s="7">
        <v>44584</v>
      </c>
      <c r="B2345" s="8" t="s">
        <v>2711</v>
      </c>
      <c r="C2345" s="9" t="s">
        <v>840</v>
      </c>
      <c r="D2345" s="10">
        <v>5922.8</v>
      </c>
      <c r="E2345" s="11">
        <v>44584</v>
      </c>
      <c r="F2345" s="10">
        <v>5922.8</v>
      </c>
      <c r="G2345" s="12">
        <f>Tabla1[[#This Row],[Importe]]-Tabla1[[#This Row],[Pagado]]</f>
        <v>0</v>
      </c>
      <c r="H2345" s="9" t="s">
        <v>10</v>
      </c>
    </row>
    <row r="2346" spans="1:8" x14ac:dyDescent="0.25">
      <c r="A2346" s="7">
        <v>44584</v>
      </c>
      <c r="B2346" s="8" t="s">
        <v>2712</v>
      </c>
      <c r="C2346" s="9" t="s">
        <v>237</v>
      </c>
      <c r="D2346" s="10">
        <v>997.5</v>
      </c>
      <c r="E2346" s="11">
        <v>44584</v>
      </c>
      <c r="F2346" s="10">
        <v>997.5</v>
      </c>
      <c r="G2346" s="12">
        <f>Tabla1[[#This Row],[Importe]]-Tabla1[[#This Row],[Pagado]]</f>
        <v>0</v>
      </c>
      <c r="H2346" s="9" t="s">
        <v>10</v>
      </c>
    </row>
    <row r="2347" spans="1:8" x14ac:dyDescent="0.25">
      <c r="A2347" s="7">
        <v>44584</v>
      </c>
      <c r="B2347" s="8" t="s">
        <v>2713</v>
      </c>
      <c r="C2347" s="9" t="s">
        <v>840</v>
      </c>
      <c r="D2347" s="10">
        <v>1579.92</v>
      </c>
      <c r="E2347" s="11">
        <v>44584</v>
      </c>
      <c r="F2347" s="10">
        <v>1579.92</v>
      </c>
      <c r="G2347" s="12">
        <f>Tabla1[[#This Row],[Importe]]-Tabla1[[#This Row],[Pagado]]</f>
        <v>0</v>
      </c>
      <c r="H2347" s="9" t="s">
        <v>10</v>
      </c>
    </row>
    <row r="2348" spans="1:8" x14ac:dyDescent="0.25">
      <c r="A2348" s="7">
        <v>44584</v>
      </c>
      <c r="B2348" s="8" t="s">
        <v>2714</v>
      </c>
      <c r="C2348" s="9" t="s">
        <v>56</v>
      </c>
      <c r="D2348" s="10">
        <v>10073.6</v>
      </c>
      <c r="E2348" s="11">
        <v>44584</v>
      </c>
      <c r="F2348" s="10">
        <v>10073.6</v>
      </c>
      <c r="G2348" s="12">
        <f>Tabla1[[#This Row],[Importe]]-Tabla1[[#This Row],[Pagado]]</f>
        <v>0</v>
      </c>
      <c r="H2348" s="9" t="s">
        <v>10</v>
      </c>
    </row>
    <row r="2349" spans="1:8" x14ac:dyDescent="0.25">
      <c r="A2349" s="7">
        <v>44584</v>
      </c>
      <c r="B2349" s="8" t="s">
        <v>2715</v>
      </c>
      <c r="C2349" s="9" t="s">
        <v>58</v>
      </c>
      <c r="D2349" s="10">
        <v>5764.6</v>
      </c>
      <c r="E2349" s="11">
        <v>44584</v>
      </c>
      <c r="F2349" s="10">
        <v>5764.6</v>
      </c>
      <c r="G2349" s="12">
        <f>Tabla1[[#This Row],[Importe]]-Tabla1[[#This Row],[Pagado]]</f>
        <v>0</v>
      </c>
      <c r="H2349" s="9" t="s">
        <v>10</v>
      </c>
    </row>
    <row r="2350" spans="1:8" x14ac:dyDescent="0.25">
      <c r="A2350" s="7">
        <v>44584</v>
      </c>
      <c r="B2350" s="8" t="s">
        <v>2716</v>
      </c>
      <c r="C2350" s="9" t="s">
        <v>481</v>
      </c>
      <c r="D2350" s="10">
        <v>1444.3</v>
      </c>
      <c r="E2350" s="11">
        <v>44584</v>
      </c>
      <c r="F2350" s="10">
        <v>1444.3</v>
      </c>
      <c r="G2350" s="12">
        <f>Tabla1[[#This Row],[Importe]]-Tabla1[[#This Row],[Pagado]]</f>
        <v>0</v>
      </c>
      <c r="H2350" s="9" t="s">
        <v>10</v>
      </c>
    </row>
    <row r="2351" spans="1:8" x14ac:dyDescent="0.25">
      <c r="A2351" s="7">
        <v>44584</v>
      </c>
      <c r="B2351" s="8" t="s">
        <v>2717</v>
      </c>
      <c r="C2351" s="9" t="s">
        <v>131</v>
      </c>
      <c r="D2351" s="10">
        <v>598.5</v>
      </c>
      <c r="E2351" s="11">
        <v>44584</v>
      </c>
      <c r="F2351" s="10">
        <v>598.5</v>
      </c>
      <c r="G2351" s="12">
        <f>Tabla1[[#This Row],[Importe]]-Tabla1[[#This Row],[Pagado]]</f>
        <v>0</v>
      </c>
      <c r="H2351" s="9" t="s">
        <v>10</v>
      </c>
    </row>
    <row r="2352" spans="1:8" x14ac:dyDescent="0.25">
      <c r="A2352" s="7">
        <v>44584</v>
      </c>
      <c r="B2352" s="8" t="s">
        <v>2718</v>
      </c>
      <c r="C2352" s="9" t="s">
        <v>289</v>
      </c>
      <c r="D2352" s="10">
        <v>7526.4</v>
      </c>
      <c r="E2352" s="11">
        <v>44584</v>
      </c>
      <c r="F2352" s="10">
        <v>7526.4</v>
      </c>
      <c r="G2352" s="12">
        <f>Tabla1[[#This Row],[Importe]]-Tabla1[[#This Row],[Pagado]]</f>
        <v>0</v>
      </c>
      <c r="H2352" s="9" t="s">
        <v>10</v>
      </c>
    </row>
    <row r="2353" spans="1:8" x14ac:dyDescent="0.25">
      <c r="A2353" s="7">
        <v>44584</v>
      </c>
      <c r="B2353" s="8" t="s">
        <v>2719</v>
      </c>
      <c r="C2353" s="9" t="s">
        <v>244</v>
      </c>
      <c r="D2353" s="10">
        <v>775.2</v>
      </c>
      <c r="E2353" s="11">
        <v>44584</v>
      </c>
      <c r="F2353" s="10">
        <v>775.2</v>
      </c>
      <c r="G2353" s="12">
        <f>Tabla1[[#This Row],[Importe]]-Tabla1[[#This Row],[Pagado]]</f>
        <v>0</v>
      </c>
      <c r="H2353" s="9" t="s">
        <v>10</v>
      </c>
    </row>
    <row r="2354" spans="1:8" x14ac:dyDescent="0.25">
      <c r="A2354" s="7">
        <v>44584</v>
      </c>
      <c r="B2354" s="8" t="s">
        <v>2720</v>
      </c>
      <c r="C2354" s="9" t="s">
        <v>53</v>
      </c>
      <c r="D2354" s="10">
        <v>1255.8</v>
      </c>
      <c r="E2354" s="11">
        <v>44584</v>
      </c>
      <c r="F2354" s="10">
        <v>1255.8</v>
      </c>
      <c r="G2354" s="12">
        <f>Tabla1[[#This Row],[Importe]]-Tabla1[[#This Row],[Pagado]]</f>
        <v>0</v>
      </c>
      <c r="H2354" s="9" t="s">
        <v>10</v>
      </c>
    </row>
    <row r="2355" spans="1:8" x14ac:dyDescent="0.25">
      <c r="A2355" s="7">
        <v>44584</v>
      </c>
      <c r="B2355" s="8" t="s">
        <v>2721</v>
      </c>
      <c r="C2355" s="9" t="s">
        <v>67</v>
      </c>
      <c r="D2355" s="10">
        <v>1615</v>
      </c>
      <c r="E2355" s="11">
        <v>44584</v>
      </c>
      <c r="F2355" s="10">
        <v>1615</v>
      </c>
      <c r="G2355" s="12">
        <f>Tabla1[[#This Row],[Importe]]-Tabla1[[#This Row],[Pagado]]</f>
        <v>0</v>
      </c>
      <c r="H2355" s="9" t="s">
        <v>10</v>
      </c>
    </row>
    <row r="2356" spans="1:8" x14ac:dyDescent="0.25">
      <c r="A2356" s="7">
        <v>44584</v>
      </c>
      <c r="B2356" s="8" t="s">
        <v>2722</v>
      </c>
      <c r="C2356" s="9" t="s">
        <v>67</v>
      </c>
      <c r="D2356" s="10">
        <v>270</v>
      </c>
      <c r="E2356" s="11">
        <v>44584</v>
      </c>
      <c r="F2356" s="10">
        <v>270</v>
      </c>
      <c r="G2356" s="12">
        <f>Tabla1[[#This Row],[Importe]]-Tabla1[[#This Row],[Pagado]]</f>
        <v>0</v>
      </c>
      <c r="H2356" s="9" t="s">
        <v>10</v>
      </c>
    </row>
    <row r="2357" spans="1:8" x14ac:dyDescent="0.25">
      <c r="A2357" s="7">
        <v>44584</v>
      </c>
      <c r="B2357" s="8" t="s">
        <v>2723</v>
      </c>
      <c r="C2357" s="9" t="s">
        <v>27</v>
      </c>
      <c r="D2357" s="10">
        <v>1100.4000000000001</v>
      </c>
      <c r="E2357" s="11">
        <v>44584</v>
      </c>
      <c r="F2357" s="10">
        <v>1100.4000000000001</v>
      </c>
      <c r="G2357" s="12">
        <f>Tabla1[[#This Row],[Importe]]-Tabla1[[#This Row],[Pagado]]</f>
        <v>0</v>
      </c>
      <c r="H2357" s="9" t="s">
        <v>10</v>
      </c>
    </row>
    <row r="2358" spans="1:8" x14ac:dyDescent="0.25">
      <c r="A2358" s="7">
        <v>44584</v>
      </c>
      <c r="B2358" s="8" t="s">
        <v>2724</v>
      </c>
      <c r="C2358" s="9" t="s">
        <v>16</v>
      </c>
      <c r="D2358" s="10">
        <v>3380</v>
      </c>
      <c r="E2358" s="11">
        <v>44584</v>
      </c>
      <c r="F2358" s="10">
        <v>3380</v>
      </c>
      <c r="G2358" s="12">
        <f>Tabla1[[#This Row],[Importe]]-Tabla1[[#This Row],[Pagado]]</f>
        <v>0</v>
      </c>
      <c r="H2358" s="9" t="s">
        <v>10</v>
      </c>
    </row>
    <row r="2359" spans="1:8" x14ac:dyDescent="0.25">
      <c r="A2359" s="7">
        <v>44584</v>
      </c>
      <c r="B2359" s="8" t="s">
        <v>2725</v>
      </c>
      <c r="C2359" s="9" t="s">
        <v>71</v>
      </c>
      <c r="D2359" s="10">
        <v>2814.5</v>
      </c>
      <c r="E2359" s="11">
        <v>44584</v>
      </c>
      <c r="F2359" s="10">
        <v>2814.5</v>
      </c>
      <c r="G2359" s="12">
        <f>Tabla1[[#This Row],[Importe]]-Tabla1[[#This Row],[Pagado]]</f>
        <v>0</v>
      </c>
      <c r="H2359" s="9" t="s">
        <v>10</v>
      </c>
    </row>
    <row r="2360" spans="1:8" x14ac:dyDescent="0.25">
      <c r="A2360" s="7">
        <v>44584</v>
      </c>
      <c r="B2360" s="8" t="s">
        <v>2726</v>
      </c>
      <c r="C2360" s="9" t="s">
        <v>71</v>
      </c>
      <c r="D2360" s="10">
        <v>483</v>
      </c>
      <c r="E2360" s="11">
        <v>44584</v>
      </c>
      <c r="F2360" s="10">
        <v>483</v>
      </c>
      <c r="G2360" s="12">
        <f>Tabla1[[#This Row],[Importe]]-Tabla1[[#This Row],[Pagado]]</f>
        <v>0</v>
      </c>
      <c r="H2360" s="9" t="s">
        <v>10</v>
      </c>
    </row>
    <row r="2361" spans="1:8" x14ac:dyDescent="0.25">
      <c r="A2361" s="7">
        <v>44584</v>
      </c>
      <c r="B2361" s="8" t="s">
        <v>2727</v>
      </c>
      <c r="C2361" s="9" t="s">
        <v>69</v>
      </c>
      <c r="D2361" s="10">
        <v>2265</v>
      </c>
      <c r="E2361" s="11">
        <v>44584</v>
      </c>
      <c r="F2361" s="10">
        <v>2265</v>
      </c>
      <c r="G2361" s="12">
        <f>Tabla1[[#This Row],[Importe]]-Tabla1[[#This Row],[Pagado]]</f>
        <v>0</v>
      </c>
      <c r="H2361" s="9" t="s">
        <v>10</v>
      </c>
    </row>
    <row r="2362" spans="1:8" x14ac:dyDescent="0.25">
      <c r="A2362" s="7">
        <v>44584</v>
      </c>
      <c r="B2362" s="8" t="s">
        <v>2728</v>
      </c>
      <c r="C2362" s="9" t="s">
        <v>149</v>
      </c>
      <c r="D2362" s="10">
        <v>567.79999999999995</v>
      </c>
      <c r="E2362" s="11">
        <v>44584</v>
      </c>
      <c r="F2362" s="10">
        <v>567.79999999999995</v>
      </c>
      <c r="G2362" s="12">
        <f>Tabla1[[#This Row],[Importe]]-Tabla1[[#This Row],[Pagado]]</f>
        <v>0</v>
      </c>
      <c r="H2362" s="9" t="s">
        <v>10</v>
      </c>
    </row>
    <row r="2363" spans="1:8" x14ac:dyDescent="0.25">
      <c r="A2363" s="7">
        <v>44584</v>
      </c>
      <c r="B2363" s="8" t="s">
        <v>2729</v>
      </c>
      <c r="C2363" s="9" t="s">
        <v>58</v>
      </c>
      <c r="D2363" s="10">
        <v>1227.4000000000001</v>
      </c>
      <c r="E2363" s="11">
        <v>44584</v>
      </c>
      <c r="F2363" s="10">
        <v>1227.4000000000001</v>
      </c>
      <c r="G2363" s="12">
        <f>Tabla1[[#This Row],[Importe]]-Tabla1[[#This Row],[Pagado]]</f>
        <v>0</v>
      </c>
      <c r="H2363" s="9" t="s">
        <v>10</v>
      </c>
    </row>
    <row r="2364" spans="1:8" ht="30" x14ac:dyDescent="0.25">
      <c r="A2364" s="7">
        <v>44584</v>
      </c>
      <c r="B2364" s="8" t="s">
        <v>2730</v>
      </c>
      <c r="C2364" s="9" t="s">
        <v>475</v>
      </c>
      <c r="D2364" s="10">
        <v>27091.8</v>
      </c>
      <c r="E2364" s="11" t="s">
        <v>2731</v>
      </c>
      <c r="F2364" s="10">
        <f>15000+12091.8</f>
        <v>27091.8</v>
      </c>
      <c r="G2364" s="12">
        <f>Tabla1[[#This Row],[Importe]]-Tabla1[[#This Row],[Pagado]]</f>
        <v>0</v>
      </c>
      <c r="H2364" s="9" t="s">
        <v>10</v>
      </c>
    </row>
    <row r="2365" spans="1:8" x14ac:dyDescent="0.25">
      <c r="A2365" s="7">
        <v>44584</v>
      </c>
      <c r="B2365" s="8" t="s">
        <v>2732</v>
      </c>
      <c r="C2365" s="9" t="s">
        <v>53</v>
      </c>
      <c r="D2365" s="10">
        <v>1668</v>
      </c>
      <c r="E2365" s="11">
        <v>44584</v>
      </c>
      <c r="F2365" s="10">
        <v>1668</v>
      </c>
      <c r="G2365" s="12">
        <f>Tabla1[[#This Row],[Importe]]-Tabla1[[#This Row],[Pagado]]</f>
        <v>0</v>
      </c>
      <c r="H2365" s="9" t="s">
        <v>10</v>
      </c>
    </row>
    <row r="2366" spans="1:8" x14ac:dyDescent="0.25">
      <c r="A2366" s="7">
        <v>44584</v>
      </c>
      <c r="B2366" s="8" t="s">
        <v>2733</v>
      </c>
      <c r="C2366" s="9" t="s">
        <v>16</v>
      </c>
      <c r="D2366" s="10">
        <v>1039.5</v>
      </c>
      <c r="E2366" s="11">
        <v>44584</v>
      </c>
      <c r="F2366" s="10">
        <v>1039.5</v>
      </c>
      <c r="G2366" s="12">
        <f>Tabla1[[#This Row],[Importe]]-Tabla1[[#This Row],[Pagado]]</f>
        <v>0</v>
      </c>
      <c r="H2366" s="9" t="s">
        <v>10</v>
      </c>
    </row>
    <row r="2367" spans="1:8" x14ac:dyDescent="0.25">
      <c r="A2367" s="7">
        <v>44584</v>
      </c>
      <c r="B2367" s="8" t="s">
        <v>2734</v>
      </c>
      <c r="C2367" s="9" t="s">
        <v>214</v>
      </c>
      <c r="D2367" s="10">
        <v>1215</v>
      </c>
      <c r="E2367" s="11">
        <v>44584</v>
      </c>
      <c r="F2367" s="10">
        <v>1215</v>
      </c>
      <c r="G2367" s="12">
        <f>Tabla1[[#This Row],[Importe]]-Tabla1[[#This Row],[Pagado]]</f>
        <v>0</v>
      </c>
      <c r="H2367" s="9" t="s">
        <v>10</v>
      </c>
    </row>
    <row r="2368" spans="1:8" x14ac:dyDescent="0.25">
      <c r="A2368" s="7">
        <v>44584</v>
      </c>
      <c r="B2368" s="8" t="s">
        <v>2735</v>
      </c>
      <c r="C2368" s="9" t="s">
        <v>31</v>
      </c>
      <c r="D2368" s="10">
        <v>1906.1</v>
      </c>
      <c r="E2368" s="11">
        <v>44584</v>
      </c>
      <c r="F2368" s="10">
        <v>1906.1</v>
      </c>
      <c r="G2368" s="12">
        <f>Tabla1[[#This Row],[Importe]]-Tabla1[[#This Row],[Pagado]]</f>
        <v>0</v>
      </c>
      <c r="H2368" s="9" t="s">
        <v>10</v>
      </c>
    </row>
    <row r="2369" spans="1:8" x14ac:dyDescent="0.25">
      <c r="A2369" s="7">
        <v>44584</v>
      </c>
      <c r="B2369" s="8" t="s">
        <v>2736</v>
      </c>
      <c r="C2369" s="9" t="s">
        <v>1339</v>
      </c>
      <c r="D2369" s="10">
        <v>441.14</v>
      </c>
      <c r="E2369" s="11">
        <v>44585</v>
      </c>
      <c r="F2369" s="10">
        <v>441.14</v>
      </c>
      <c r="G2369" s="12">
        <f>Tabla1[[#This Row],[Importe]]-Tabla1[[#This Row],[Pagado]]</f>
        <v>0</v>
      </c>
      <c r="H2369" s="9" t="s">
        <v>10</v>
      </c>
    </row>
    <row r="2370" spans="1:8" x14ac:dyDescent="0.25">
      <c r="A2370" s="7">
        <v>44585</v>
      </c>
      <c r="B2370" s="8" t="s">
        <v>2737</v>
      </c>
      <c r="C2370" s="9" t="s">
        <v>75</v>
      </c>
      <c r="D2370" s="10">
        <v>4900</v>
      </c>
      <c r="E2370" s="11">
        <v>44585</v>
      </c>
      <c r="F2370" s="10">
        <v>4900</v>
      </c>
      <c r="G2370" s="12">
        <f>Tabla1[[#This Row],[Importe]]-Tabla1[[#This Row],[Pagado]]</f>
        <v>0</v>
      </c>
      <c r="H2370" s="9" t="s">
        <v>10</v>
      </c>
    </row>
    <row r="2371" spans="1:8" x14ac:dyDescent="0.25">
      <c r="A2371" s="7">
        <v>44585</v>
      </c>
      <c r="B2371" s="8" t="s">
        <v>2738</v>
      </c>
      <c r="C2371" s="9" t="s">
        <v>2739</v>
      </c>
      <c r="D2371" s="10">
        <v>0</v>
      </c>
      <c r="E2371" s="13" t="s">
        <v>189</v>
      </c>
      <c r="F2371" s="10">
        <v>0</v>
      </c>
      <c r="G2371" s="12">
        <f>Tabla1[[#This Row],[Importe]]-Tabla1[[#This Row],[Pagado]]</f>
        <v>0</v>
      </c>
      <c r="H2371" s="17" t="s">
        <v>2740</v>
      </c>
    </row>
    <row r="2372" spans="1:8" ht="30" x14ac:dyDescent="0.25">
      <c r="A2372" s="7">
        <v>44585</v>
      </c>
      <c r="B2372" s="8" t="s">
        <v>2741</v>
      </c>
      <c r="C2372" s="9" t="s">
        <v>475</v>
      </c>
      <c r="D2372" s="10">
        <v>72261</v>
      </c>
      <c r="E2372" s="11" t="s">
        <v>2742</v>
      </c>
      <c r="F2372" s="10">
        <f>70258+2003</f>
        <v>72261</v>
      </c>
      <c r="G2372" s="12">
        <f>Tabla1[[#This Row],[Importe]]-Tabla1[[#This Row],[Pagado]]</f>
        <v>0</v>
      </c>
      <c r="H2372" s="9" t="s">
        <v>10</v>
      </c>
    </row>
    <row r="2373" spans="1:8" x14ac:dyDescent="0.25">
      <c r="A2373" s="7">
        <v>44585</v>
      </c>
      <c r="B2373" s="8" t="s">
        <v>2743</v>
      </c>
      <c r="C2373" s="9" t="s">
        <v>212</v>
      </c>
      <c r="D2373" s="10">
        <v>13357.34</v>
      </c>
      <c r="E2373" s="11">
        <v>44589</v>
      </c>
      <c r="F2373" s="10">
        <v>13357.34</v>
      </c>
      <c r="G2373" s="12">
        <f>Tabla1[[#This Row],[Importe]]-Tabla1[[#This Row],[Pagado]]</f>
        <v>0</v>
      </c>
      <c r="H2373" s="9" t="s">
        <v>10</v>
      </c>
    </row>
    <row r="2374" spans="1:8" x14ac:dyDescent="0.25">
      <c r="A2374" s="7">
        <v>44585</v>
      </c>
      <c r="B2374" s="8" t="s">
        <v>2744</v>
      </c>
      <c r="C2374" s="9" t="s">
        <v>481</v>
      </c>
      <c r="D2374" s="10">
        <v>2564.1999999999998</v>
      </c>
      <c r="E2374" s="11">
        <v>44585</v>
      </c>
      <c r="F2374" s="10">
        <v>2564.1999999999998</v>
      </c>
      <c r="G2374" s="12">
        <f>Tabla1[[#This Row],[Importe]]-Tabla1[[#This Row],[Pagado]]</f>
        <v>0</v>
      </c>
      <c r="H2374" s="9" t="s">
        <v>10</v>
      </c>
    </row>
    <row r="2375" spans="1:8" x14ac:dyDescent="0.25">
      <c r="A2375" s="7">
        <v>44585</v>
      </c>
      <c r="B2375" s="8" t="s">
        <v>2745</v>
      </c>
      <c r="C2375" s="9" t="s">
        <v>12</v>
      </c>
      <c r="D2375" s="10">
        <v>39402.050000000003</v>
      </c>
      <c r="E2375" s="11">
        <v>44586</v>
      </c>
      <c r="F2375" s="10">
        <v>39402.050000000003</v>
      </c>
      <c r="G2375" s="12">
        <f>Tabla1[[#This Row],[Importe]]-Tabla1[[#This Row],[Pagado]]</f>
        <v>0</v>
      </c>
      <c r="H2375" s="9" t="s">
        <v>10</v>
      </c>
    </row>
    <row r="2376" spans="1:8" x14ac:dyDescent="0.25">
      <c r="A2376" s="7">
        <v>44585</v>
      </c>
      <c r="B2376" s="8" t="s">
        <v>2746</v>
      </c>
      <c r="C2376" s="9" t="s">
        <v>473</v>
      </c>
      <c r="D2376" s="10">
        <v>5178.1000000000004</v>
      </c>
      <c r="E2376" s="11">
        <v>44585</v>
      </c>
      <c r="F2376" s="10">
        <v>5178.1000000000004</v>
      </c>
      <c r="G2376" s="12">
        <f>Tabla1[[#This Row],[Importe]]-Tabla1[[#This Row],[Pagado]]</f>
        <v>0</v>
      </c>
      <c r="H2376" s="9" t="s">
        <v>10</v>
      </c>
    </row>
    <row r="2377" spans="1:8" x14ac:dyDescent="0.25">
      <c r="A2377" s="7">
        <v>44585</v>
      </c>
      <c r="B2377" s="8" t="s">
        <v>2747</v>
      </c>
      <c r="C2377" s="9" t="s">
        <v>18</v>
      </c>
      <c r="D2377" s="10">
        <v>1605.5</v>
      </c>
      <c r="E2377" s="11">
        <v>44585</v>
      </c>
      <c r="F2377" s="10">
        <v>1605.5</v>
      </c>
      <c r="G2377" s="12">
        <f>Tabla1[[#This Row],[Importe]]-Tabla1[[#This Row],[Pagado]]</f>
        <v>0</v>
      </c>
      <c r="H2377" s="9" t="s">
        <v>10</v>
      </c>
    </row>
    <row r="2378" spans="1:8" x14ac:dyDescent="0.25">
      <c r="A2378" s="7">
        <v>44585</v>
      </c>
      <c r="B2378" s="8" t="s">
        <v>2748</v>
      </c>
      <c r="C2378" s="9" t="s">
        <v>9</v>
      </c>
      <c r="D2378" s="10">
        <v>5790.2</v>
      </c>
      <c r="E2378" s="11">
        <v>44585</v>
      </c>
      <c r="F2378" s="10">
        <v>5790.2</v>
      </c>
      <c r="G2378" s="12">
        <f>Tabla1[[#This Row],[Importe]]-Tabla1[[#This Row],[Pagado]]</f>
        <v>0</v>
      </c>
      <c r="H2378" s="9" t="s">
        <v>10</v>
      </c>
    </row>
    <row r="2379" spans="1:8" x14ac:dyDescent="0.25">
      <c r="A2379" s="7">
        <v>44585</v>
      </c>
      <c r="B2379" s="8" t="s">
        <v>2749</v>
      </c>
      <c r="C2379" s="9" t="s">
        <v>312</v>
      </c>
      <c r="D2379" s="10">
        <v>4312.2</v>
      </c>
      <c r="E2379" s="11">
        <v>44585</v>
      </c>
      <c r="F2379" s="10">
        <v>4312.2</v>
      </c>
      <c r="G2379" s="12">
        <f>Tabla1[[#This Row],[Importe]]-Tabla1[[#This Row],[Pagado]]</f>
        <v>0</v>
      </c>
      <c r="H2379" s="9" t="s">
        <v>10</v>
      </c>
    </row>
    <row r="2380" spans="1:8" x14ac:dyDescent="0.25">
      <c r="A2380" s="7">
        <v>44585</v>
      </c>
      <c r="B2380" s="8" t="s">
        <v>2750</v>
      </c>
      <c r="C2380" s="9" t="s">
        <v>64</v>
      </c>
      <c r="D2380" s="10">
        <v>4033.8</v>
      </c>
      <c r="E2380" s="11">
        <v>44587</v>
      </c>
      <c r="F2380" s="10">
        <v>4033.8</v>
      </c>
      <c r="G2380" s="12">
        <f>Tabla1[[#This Row],[Importe]]-Tabla1[[#This Row],[Pagado]]</f>
        <v>0</v>
      </c>
      <c r="H2380" s="9" t="s">
        <v>10</v>
      </c>
    </row>
    <row r="2381" spans="1:8" x14ac:dyDescent="0.25">
      <c r="A2381" s="7">
        <v>44585</v>
      </c>
      <c r="B2381" s="8" t="s">
        <v>2751</v>
      </c>
      <c r="C2381" s="9" t="s">
        <v>111</v>
      </c>
      <c r="D2381" s="10">
        <v>4149.6000000000004</v>
      </c>
      <c r="E2381" s="11">
        <v>44586</v>
      </c>
      <c r="F2381" s="10">
        <v>4149.6000000000004</v>
      </c>
      <c r="G2381" s="12">
        <f>Tabla1[[#This Row],[Importe]]-Tabla1[[#This Row],[Pagado]]</f>
        <v>0</v>
      </c>
      <c r="H2381" s="9" t="s">
        <v>10</v>
      </c>
    </row>
    <row r="2382" spans="1:8" x14ac:dyDescent="0.25">
      <c r="A2382" s="7">
        <v>44585</v>
      </c>
      <c r="B2382" s="8" t="s">
        <v>2752</v>
      </c>
      <c r="C2382" s="9" t="s">
        <v>198</v>
      </c>
      <c r="D2382" s="10">
        <v>872.2</v>
      </c>
      <c r="E2382" s="11">
        <v>44585</v>
      </c>
      <c r="F2382" s="10">
        <v>872.2</v>
      </c>
      <c r="G2382" s="12">
        <f>Tabla1[[#This Row],[Importe]]-Tabla1[[#This Row],[Pagado]]</f>
        <v>0</v>
      </c>
      <c r="H2382" s="9" t="s">
        <v>10</v>
      </c>
    </row>
    <row r="2383" spans="1:8" x14ac:dyDescent="0.25">
      <c r="A2383" s="7">
        <v>44585</v>
      </c>
      <c r="B2383" s="8" t="s">
        <v>2753</v>
      </c>
      <c r="C2383" s="9" t="s">
        <v>326</v>
      </c>
      <c r="D2383" s="10">
        <v>5011.2</v>
      </c>
      <c r="E2383" s="11">
        <v>44586</v>
      </c>
      <c r="F2383" s="10">
        <v>5011.2</v>
      </c>
      <c r="G2383" s="12">
        <f>Tabla1[[#This Row],[Importe]]-Tabla1[[#This Row],[Pagado]]</f>
        <v>0</v>
      </c>
      <c r="H2383" s="9" t="s">
        <v>10</v>
      </c>
    </row>
    <row r="2384" spans="1:8" x14ac:dyDescent="0.25">
      <c r="A2384" s="7">
        <v>44585</v>
      </c>
      <c r="B2384" s="8" t="s">
        <v>2754</v>
      </c>
      <c r="C2384" s="9" t="s">
        <v>2563</v>
      </c>
      <c r="D2384" s="10">
        <v>3861</v>
      </c>
      <c r="E2384" s="11">
        <v>44585</v>
      </c>
      <c r="F2384" s="10">
        <v>3861</v>
      </c>
      <c r="G2384" s="12">
        <f>Tabla1[[#This Row],[Importe]]-Tabla1[[#This Row],[Pagado]]</f>
        <v>0</v>
      </c>
      <c r="H2384" s="9" t="s">
        <v>10</v>
      </c>
    </row>
    <row r="2385" spans="1:8" x14ac:dyDescent="0.25">
      <c r="A2385" s="7">
        <v>44585</v>
      </c>
      <c r="B2385" s="8" t="s">
        <v>2755</v>
      </c>
      <c r="C2385" s="9" t="s">
        <v>116</v>
      </c>
      <c r="D2385" s="10">
        <v>4444.2</v>
      </c>
      <c r="E2385" s="11">
        <v>44586</v>
      </c>
      <c r="F2385" s="10">
        <v>4444.2</v>
      </c>
      <c r="G2385" s="12">
        <f>Tabla1[[#This Row],[Importe]]-Tabla1[[#This Row],[Pagado]]</f>
        <v>0</v>
      </c>
      <c r="H2385" s="9" t="s">
        <v>10</v>
      </c>
    </row>
    <row r="2386" spans="1:8" x14ac:dyDescent="0.25">
      <c r="A2386" s="7">
        <v>44585</v>
      </c>
      <c r="B2386" s="8" t="s">
        <v>2756</v>
      </c>
      <c r="C2386" s="9" t="s">
        <v>47</v>
      </c>
      <c r="D2386" s="10">
        <v>47951.199999999997</v>
      </c>
      <c r="E2386" s="11">
        <v>44585</v>
      </c>
      <c r="F2386" s="10">
        <v>47951.199999999997</v>
      </c>
      <c r="G2386" s="12">
        <f>Tabla1[[#This Row],[Importe]]-Tabla1[[#This Row],[Pagado]]</f>
        <v>0</v>
      </c>
      <c r="H2386" s="9" t="s">
        <v>10</v>
      </c>
    </row>
    <row r="2387" spans="1:8" x14ac:dyDescent="0.25">
      <c r="A2387" s="7">
        <v>44585</v>
      </c>
      <c r="B2387" s="8" t="s">
        <v>2757</v>
      </c>
      <c r="C2387" s="9" t="s">
        <v>47</v>
      </c>
      <c r="D2387" s="10">
        <v>875</v>
      </c>
      <c r="E2387" s="11">
        <v>44585</v>
      </c>
      <c r="F2387" s="10">
        <v>875</v>
      </c>
      <c r="G2387" s="12">
        <f>Tabla1[[#This Row],[Importe]]-Tabla1[[#This Row],[Pagado]]</f>
        <v>0</v>
      </c>
      <c r="H2387" s="9" t="s">
        <v>10</v>
      </c>
    </row>
    <row r="2388" spans="1:8" x14ac:dyDescent="0.25">
      <c r="A2388" s="7">
        <v>44585</v>
      </c>
      <c r="B2388" s="8" t="s">
        <v>2758</v>
      </c>
      <c r="C2388" s="9" t="s">
        <v>60</v>
      </c>
      <c r="D2388" s="10">
        <v>4380.1000000000004</v>
      </c>
      <c r="E2388" s="11">
        <v>44587</v>
      </c>
      <c r="F2388" s="10">
        <v>4380.1000000000004</v>
      </c>
      <c r="G2388" s="12">
        <f>Tabla1[[#This Row],[Importe]]-Tabla1[[#This Row],[Pagado]]</f>
        <v>0</v>
      </c>
      <c r="H2388" s="9" t="s">
        <v>10</v>
      </c>
    </row>
    <row r="2389" spans="1:8" x14ac:dyDescent="0.25">
      <c r="A2389" s="7">
        <v>44585</v>
      </c>
      <c r="B2389" s="8" t="s">
        <v>2759</v>
      </c>
      <c r="C2389" s="9" t="s">
        <v>118</v>
      </c>
      <c r="D2389" s="10">
        <v>1610</v>
      </c>
      <c r="E2389" s="11">
        <v>44585</v>
      </c>
      <c r="F2389" s="10">
        <v>1610</v>
      </c>
      <c r="G2389" s="12">
        <f>Tabla1[[#This Row],[Importe]]-Tabla1[[#This Row],[Pagado]]</f>
        <v>0</v>
      </c>
      <c r="H2389" s="9" t="s">
        <v>10</v>
      </c>
    </row>
    <row r="2390" spans="1:8" x14ac:dyDescent="0.25">
      <c r="A2390" s="7">
        <v>44585</v>
      </c>
      <c r="B2390" s="8" t="s">
        <v>2760</v>
      </c>
      <c r="C2390" s="9" t="s">
        <v>114</v>
      </c>
      <c r="D2390" s="10">
        <v>4943.2</v>
      </c>
      <c r="E2390" s="11">
        <v>44586</v>
      </c>
      <c r="F2390" s="10">
        <v>4943.2</v>
      </c>
      <c r="G2390" s="12">
        <f>Tabla1[[#This Row],[Importe]]-Tabla1[[#This Row],[Pagado]]</f>
        <v>0</v>
      </c>
      <c r="H2390" s="9" t="s">
        <v>10</v>
      </c>
    </row>
    <row r="2391" spans="1:8" x14ac:dyDescent="0.25">
      <c r="A2391" s="7">
        <v>44585</v>
      </c>
      <c r="B2391" s="8" t="s">
        <v>2761</v>
      </c>
      <c r="C2391" s="9" t="s">
        <v>91</v>
      </c>
      <c r="D2391" s="10">
        <v>5085</v>
      </c>
      <c r="E2391" s="11">
        <v>44587</v>
      </c>
      <c r="F2391" s="10">
        <v>5085</v>
      </c>
      <c r="G2391" s="12">
        <f>Tabla1[[#This Row],[Importe]]-Tabla1[[#This Row],[Pagado]]</f>
        <v>0</v>
      </c>
      <c r="H2391" s="9" t="s">
        <v>10</v>
      </c>
    </row>
    <row r="2392" spans="1:8" x14ac:dyDescent="0.25">
      <c r="A2392" s="7">
        <v>44585</v>
      </c>
      <c r="B2392" s="8" t="s">
        <v>2762</v>
      </c>
      <c r="C2392" s="9" t="s">
        <v>105</v>
      </c>
      <c r="D2392" s="10">
        <v>5189.2</v>
      </c>
      <c r="E2392" s="11">
        <v>44585</v>
      </c>
      <c r="F2392" s="10">
        <v>5189.2</v>
      </c>
      <c r="G2392" s="12">
        <f>Tabla1[[#This Row],[Importe]]-Tabla1[[#This Row],[Pagado]]</f>
        <v>0</v>
      </c>
      <c r="H2392" s="9" t="s">
        <v>10</v>
      </c>
    </row>
    <row r="2393" spans="1:8" x14ac:dyDescent="0.25">
      <c r="A2393" s="7">
        <v>44585</v>
      </c>
      <c r="B2393" s="8" t="s">
        <v>2763</v>
      </c>
      <c r="C2393" s="9" t="s">
        <v>2764</v>
      </c>
      <c r="D2393" s="10">
        <v>0</v>
      </c>
      <c r="E2393" s="13" t="s">
        <v>189</v>
      </c>
      <c r="F2393" s="10">
        <v>0</v>
      </c>
      <c r="G2393" s="12">
        <f>Tabla1[[#This Row],[Importe]]-Tabla1[[#This Row],[Pagado]]</f>
        <v>0</v>
      </c>
      <c r="H2393" s="9" t="s">
        <v>189</v>
      </c>
    </row>
    <row r="2394" spans="1:8" x14ac:dyDescent="0.25">
      <c r="A2394" s="7">
        <v>44585</v>
      </c>
      <c r="B2394" s="8" t="s">
        <v>2765</v>
      </c>
      <c r="C2394" s="9" t="s">
        <v>137</v>
      </c>
      <c r="D2394" s="10">
        <v>5428.5</v>
      </c>
      <c r="E2394" s="11">
        <v>44585</v>
      </c>
      <c r="F2394" s="10">
        <v>5428.5</v>
      </c>
      <c r="G2394" s="12">
        <f>Tabla1[[#This Row],[Importe]]-Tabla1[[#This Row],[Pagado]]</f>
        <v>0</v>
      </c>
      <c r="H2394" s="9" t="s">
        <v>10</v>
      </c>
    </row>
    <row r="2395" spans="1:8" x14ac:dyDescent="0.25">
      <c r="A2395" s="7">
        <v>44585</v>
      </c>
      <c r="B2395" s="8" t="s">
        <v>2766</v>
      </c>
      <c r="C2395" s="9" t="s">
        <v>93</v>
      </c>
      <c r="D2395" s="10">
        <v>6153.5</v>
      </c>
      <c r="E2395" s="11">
        <v>44586</v>
      </c>
      <c r="F2395" s="10">
        <v>6153.5</v>
      </c>
      <c r="G2395" s="12">
        <f>Tabla1[[#This Row],[Importe]]-Tabla1[[#This Row],[Pagado]]</f>
        <v>0</v>
      </c>
      <c r="H2395" s="9" t="s">
        <v>10</v>
      </c>
    </row>
    <row r="2396" spans="1:8" x14ac:dyDescent="0.25">
      <c r="A2396" s="7">
        <v>44585</v>
      </c>
      <c r="B2396" s="8" t="s">
        <v>2767</v>
      </c>
      <c r="C2396" s="9" t="s">
        <v>99</v>
      </c>
      <c r="D2396" s="10">
        <v>5854.8</v>
      </c>
      <c r="E2396" s="11">
        <v>44588</v>
      </c>
      <c r="F2396" s="10">
        <v>5854.8</v>
      </c>
      <c r="G2396" s="12">
        <f>Tabla1[[#This Row],[Importe]]-Tabla1[[#This Row],[Pagado]]</f>
        <v>0</v>
      </c>
      <c r="H2396" s="9" t="s">
        <v>10</v>
      </c>
    </row>
    <row r="2397" spans="1:8" x14ac:dyDescent="0.25">
      <c r="A2397" s="7">
        <v>44585</v>
      </c>
      <c r="B2397" s="8" t="s">
        <v>2768</v>
      </c>
      <c r="C2397" s="9" t="s">
        <v>89</v>
      </c>
      <c r="D2397" s="10">
        <v>4144.6000000000004</v>
      </c>
      <c r="E2397" s="11">
        <v>44586</v>
      </c>
      <c r="F2397" s="10">
        <v>4144.6000000000004</v>
      </c>
      <c r="G2397" s="12">
        <f>Tabla1[[#This Row],[Importe]]-Tabla1[[#This Row],[Pagado]]</f>
        <v>0</v>
      </c>
      <c r="H2397" s="9" t="s">
        <v>10</v>
      </c>
    </row>
    <row r="2398" spans="1:8" x14ac:dyDescent="0.25">
      <c r="A2398" s="7">
        <v>44585</v>
      </c>
      <c r="B2398" s="8" t="s">
        <v>2769</v>
      </c>
      <c r="C2398" s="9" t="s">
        <v>22</v>
      </c>
      <c r="D2398" s="10">
        <v>45819.199999999997</v>
      </c>
      <c r="E2398" s="11">
        <v>44586</v>
      </c>
      <c r="F2398" s="10">
        <v>45819.199999999997</v>
      </c>
      <c r="G2398" s="12">
        <f>Tabla1[[#This Row],[Importe]]-Tabla1[[#This Row],[Pagado]]</f>
        <v>0</v>
      </c>
      <c r="H2398" s="9" t="s">
        <v>10</v>
      </c>
    </row>
    <row r="2399" spans="1:8" x14ac:dyDescent="0.25">
      <c r="A2399" s="7">
        <v>44585</v>
      </c>
      <c r="B2399" s="8" t="s">
        <v>2770</v>
      </c>
      <c r="C2399" s="9" t="s">
        <v>97</v>
      </c>
      <c r="D2399" s="10">
        <v>6100.9</v>
      </c>
      <c r="E2399" s="11">
        <v>44587</v>
      </c>
      <c r="F2399" s="10">
        <v>6100.9</v>
      </c>
      <c r="G2399" s="12">
        <f>Tabla1[[#This Row],[Importe]]-Tabla1[[#This Row],[Pagado]]</f>
        <v>0</v>
      </c>
      <c r="H2399" s="9" t="s">
        <v>10</v>
      </c>
    </row>
    <row r="2400" spans="1:8" x14ac:dyDescent="0.25">
      <c r="A2400" s="7">
        <v>44585</v>
      </c>
      <c r="B2400" s="8" t="s">
        <v>2771</v>
      </c>
      <c r="C2400" s="9" t="s">
        <v>137</v>
      </c>
      <c r="D2400" s="10">
        <v>17897.599999999999</v>
      </c>
      <c r="E2400" s="11">
        <v>44585</v>
      </c>
      <c r="F2400" s="10">
        <v>17897.599999999999</v>
      </c>
      <c r="G2400" s="12">
        <f>Tabla1[[#This Row],[Importe]]-Tabla1[[#This Row],[Pagado]]</f>
        <v>0</v>
      </c>
      <c r="H2400" s="9" t="s">
        <v>10</v>
      </c>
    </row>
    <row r="2401" spans="1:8" x14ac:dyDescent="0.25">
      <c r="A2401" s="7">
        <v>44585</v>
      </c>
      <c r="B2401" s="8" t="s">
        <v>2772</v>
      </c>
      <c r="C2401" s="9" t="s">
        <v>27</v>
      </c>
      <c r="D2401" s="10">
        <v>5824</v>
      </c>
      <c r="E2401" s="11">
        <v>44585</v>
      </c>
      <c r="F2401" s="10">
        <v>5824</v>
      </c>
      <c r="G2401" s="12">
        <f>Tabla1[[#This Row],[Importe]]-Tabla1[[#This Row],[Pagado]]</f>
        <v>0</v>
      </c>
      <c r="H2401" s="9" t="s">
        <v>10</v>
      </c>
    </row>
    <row r="2402" spans="1:8" ht="30" x14ac:dyDescent="0.25">
      <c r="A2402" s="7">
        <v>44585</v>
      </c>
      <c r="B2402" s="8" t="s">
        <v>2773</v>
      </c>
      <c r="C2402" s="9" t="s">
        <v>39</v>
      </c>
      <c r="D2402" s="10">
        <v>24669.5</v>
      </c>
      <c r="E2402" s="11" t="s">
        <v>2742</v>
      </c>
      <c r="F2402" s="10">
        <f>4000+20669.5</f>
        <v>24669.5</v>
      </c>
      <c r="G2402" s="12">
        <f>Tabla1[[#This Row],[Importe]]-Tabla1[[#This Row],[Pagado]]</f>
        <v>0</v>
      </c>
      <c r="H2402" s="9" t="s">
        <v>10</v>
      </c>
    </row>
    <row r="2403" spans="1:8" x14ac:dyDescent="0.25">
      <c r="A2403" s="7">
        <v>44585</v>
      </c>
      <c r="B2403" s="8" t="s">
        <v>2774</v>
      </c>
      <c r="C2403" s="9" t="s">
        <v>135</v>
      </c>
      <c r="D2403" s="10">
        <v>916.3</v>
      </c>
      <c r="E2403" s="11">
        <v>44585</v>
      </c>
      <c r="F2403" s="10">
        <v>916.3</v>
      </c>
      <c r="G2403" s="12">
        <f>Tabla1[[#This Row],[Importe]]-Tabla1[[#This Row],[Pagado]]</f>
        <v>0</v>
      </c>
      <c r="H2403" s="9" t="s">
        <v>10</v>
      </c>
    </row>
    <row r="2404" spans="1:8" x14ac:dyDescent="0.25">
      <c r="A2404" s="7">
        <v>44585</v>
      </c>
      <c r="B2404" s="8" t="s">
        <v>2775</v>
      </c>
      <c r="C2404" s="9" t="s">
        <v>179</v>
      </c>
      <c r="D2404" s="10">
        <v>460</v>
      </c>
      <c r="E2404" s="11">
        <v>44585</v>
      </c>
      <c r="F2404" s="10">
        <v>460</v>
      </c>
      <c r="G2404" s="12">
        <f>Tabla1[[#This Row],[Importe]]-Tabla1[[#This Row],[Pagado]]</f>
        <v>0</v>
      </c>
      <c r="H2404" s="9" t="s">
        <v>10</v>
      </c>
    </row>
    <row r="2405" spans="1:8" x14ac:dyDescent="0.25">
      <c r="A2405" s="7">
        <v>44585</v>
      </c>
      <c r="B2405" s="8" t="s">
        <v>2776</v>
      </c>
      <c r="C2405" s="9" t="s">
        <v>131</v>
      </c>
      <c r="D2405" s="10">
        <v>7496.5</v>
      </c>
      <c r="E2405" s="11">
        <v>44585</v>
      </c>
      <c r="F2405" s="10">
        <v>7496.5</v>
      </c>
      <c r="G2405" s="12">
        <f>Tabla1[[#This Row],[Importe]]-Tabla1[[#This Row],[Pagado]]</f>
        <v>0</v>
      </c>
      <c r="H2405" s="9" t="s">
        <v>10</v>
      </c>
    </row>
    <row r="2406" spans="1:8" x14ac:dyDescent="0.25">
      <c r="A2406" s="7">
        <v>44585</v>
      </c>
      <c r="B2406" s="8" t="s">
        <v>2777</v>
      </c>
      <c r="C2406" s="9" t="s">
        <v>142</v>
      </c>
      <c r="D2406" s="10">
        <v>12359.2</v>
      </c>
      <c r="E2406" s="11">
        <v>44589</v>
      </c>
      <c r="F2406" s="10">
        <v>12359.2</v>
      </c>
      <c r="G2406" s="12">
        <f>Tabla1[[#This Row],[Importe]]-Tabla1[[#This Row],[Pagado]]</f>
        <v>0</v>
      </c>
      <c r="H2406" s="9" t="s">
        <v>10</v>
      </c>
    </row>
    <row r="2407" spans="1:8" x14ac:dyDescent="0.25">
      <c r="A2407" s="7">
        <v>44585</v>
      </c>
      <c r="B2407" s="8" t="s">
        <v>2778</v>
      </c>
      <c r="C2407" s="9" t="s">
        <v>196</v>
      </c>
      <c r="D2407" s="10">
        <v>51496.14</v>
      </c>
      <c r="E2407" s="11">
        <v>44589</v>
      </c>
      <c r="F2407" s="10">
        <v>51496.14</v>
      </c>
      <c r="G2407" s="12">
        <f>Tabla1[[#This Row],[Importe]]-Tabla1[[#This Row],[Pagado]]</f>
        <v>0</v>
      </c>
      <c r="H2407" s="9" t="s">
        <v>10</v>
      </c>
    </row>
    <row r="2408" spans="1:8" x14ac:dyDescent="0.25">
      <c r="A2408" s="7">
        <v>44585</v>
      </c>
      <c r="B2408" s="8" t="s">
        <v>2779</v>
      </c>
      <c r="C2408" s="9" t="s">
        <v>2780</v>
      </c>
      <c r="D2408" s="10">
        <v>6584.1</v>
      </c>
      <c r="E2408" s="11">
        <v>44585</v>
      </c>
      <c r="F2408" s="10">
        <v>6584.1</v>
      </c>
      <c r="G2408" s="12">
        <f>Tabla1[[#This Row],[Importe]]-Tabla1[[#This Row],[Pagado]]</f>
        <v>0</v>
      </c>
      <c r="H2408" s="9" t="s">
        <v>10</v>
      </c>
    </row>
    <row r="2409" spans="1:8" x14ac:dyDescent="0.25">
      <c r="A2409" s="7">
        <v>44585</v>
      </c>
      <c r="B2409" s="8" t="s">
        <v>2781</v>
      </c>
      <c r="C2409" s="9" t="s">
        <v>127</v>
      </c>
      <c r="D2409" s="10">
        <v>5502.6</v>
      </c>
      <c r="E2409" s="11">
        <v>44585</v>
      </c>
      <c r="F2409" s="10">
        <v>5502.6</v>
      </c>
      <c r="G2409" s="12">
        <f>Tabla1[[#This Row],[Importe]]-Tabla1[[#This Row],[Pagado]]</f>
        <v>0</v>
      </c>
      <c r="H2409" s="9" t="s">
        <v>10</v>
      </c>
    </row>
    <row r="2410" spans="1:8" x14ac:dyDescent="0.25">
      <c r="A2410" s="7">
        <v>44585</v>
      </c>
      <c r="B2410" s="8" t="s">
        <v>2782</v>
      </c>
      <c r="C2410" s="9" t="s">
        <v>357</v>
      </c>
      <c r="D2410" s="10">
        <v>862.4</v>
      </c>
      <c r="E2410" s="11">
        <v>44585</v>
      </c>
      <c r="F2410" s="10">
        <v>862.4</v>
      </c>
      <c r="G2410" s="12">
        <f>Tabla1[[#This Row],[Importe]]-Tabla1[[#This Row],[Pagado]]</f>
        <v>0</v>
      </c>
      <c r="H2410" s="9" t="s">
        <v>10</v>
      </c>
    </row>
    <row r="2411" spans="1:8" x14ac:dyDescent="0.25">
      <c r="A2411" s="7">
        <v>44585</v>
      </c>
      <c r="B2411" s="8" t="s">
        <v>2783</v>
      </c>
      <c r="C2411" s="9" t="s">
        <v>129</v>
      </c>
      <c r="D2411" s="10">
        <v>5358.5</v>
      </c>
      <c r="E2411" s="11">
        <v>44585</v>
      </c>
      <c r="F2411" s="10">
        <v>5358.5</v>
      </c>
      <c r="G2411" s="12">
        <f>Tabla1[[#This Row],[Importe]]-Tabla1[[#This Row],[Pagado]]</f>
        <v>0</v>
      </c>
      <c r="H2411" s="9" t="s">
        <v>10</v>
      </c>
    </row>
    <row r="2412" spans="1:8" x14ac:dyDescent="0.25">
      <c r="A2412" s="7">
        <v>44585</v>
      </c>
      <c r="B2412" s="8" t="s">
        <v>2784</v>
      </c>
      <c r="C2412" s="9" t="s">
        <v>140</v>
      </c>
      <c r="D2412" s="10">
        <v>436.1</v>
      </c>
      <c r="E2412" s="11">
        <v>44585</v>
      </c>
      <c r="F2412" s="10">
        <v>436.1</v>
      </c>
      <c r="G2412" s="12">
        <f>Tabla1[[#This Row],[Importe]]-Tabla1[[#This Row],[Pagado]]</f>
        <v>0</v>
      </c>
      <c r="H2412" s="9" t="s">
        <v>10</v>
      </c>
    </row>
    <row r="2413" spans="1:8" x14ac:dyDescent="0.25">
      <c r="A2413" s="7">
        <v>44585</v>
      </c>
      <c r="B2413" s="8" t="s">
        <v>2785</v>
      </c>
      <c r="C2413" s="9" t="s">
        <v>196</v>
      </c>
      <c r="D2413" s="10">
        <v>3248.8</v>
      </c>
      <c r="E2413" s="11">
        <v>44589</v>
      </c>
      <c r="F2413" s="10">
        <v>3248.8</v>
      </c>
      <c r="G2413" s="12">
        <f>Tabla1[[#This Row],[Importe]]-Tabla1[[#This Row],[Pagado]]</f>
        <v>0</v>
      </c>
      <c r="H2413" s="9" t="s">
        <v>10</v>
      </c>
    </row>
    <row r="2414" spans="1:8" x14ac:dyDescent="0.25">
      <c r="A2414" s="7">
        <v>44585</v>
      </c>
      <c r="B2414" s="8" t="s">
        <v>2786</v>
      </c>
      <c r="C2414" s="9" t="s">
        <v>53</v>
      </c>
      <c r="D2414" s="10">
        <v>2299.1999999999998</v>
      </c>
      <c r="E2414" s="11">
        <v>44585</v>
      </c>
      <c r="F2414" s="10">
        <v>2299.1999999999998</v>
      </c>
      <c r="G2414" s="12">
        <f>Tabla1[[#This Row],[Importe]]-Tabla1[[#This Row],[Pagado]]</f>
        <v>0</v>
      </c>
      <c r="H2414" s="9" t="s">
        <v>10</v>
      </c>
    </row>
    <row r="2415" spans="1:8" x14ac:dyDescent="0.25">
      <c r="A2415" s="7">
        <v>44585</v>
      </c>
      <c r="B2415" s="8" t="s">
        <v>2787</v>
      </c>
      <c r="C2415" s="9" t="s">
        <v>373</v>
      </c>
      <c r="D2415" s="10">
        <v>1605.5</v>
      </c>
      <c r="E2415" s="11">
        <v>44585</v>
      </c>
      <c r="F2415" s="10">
        <v>1605.5</v>
      </c>
      <c r="G2415" s="12">
        <f>Tabla1[[#This Row],[Importe]]-Tabla1[[#This Row],[Pagado]]</f>
        <v>0</v>
      </c>
      <c r="H2415" s="9" t="s">
        <v>10</v>
      </c>
    </row>
    <row r="2416" spans="1:8" x14ac:dyDescent="0.25">
      <c r="A2416" s="7">
        <v>44585</v>
      </c>
      <c r="B2416" s="8" t="s">
        <v>2788</v>
      </c>
      <c r="C2416" s="9" t="s">
        <v>161</v>
      </c>
      <c r="D2416" s="10">
        <v>2613</v>
      </c>
      <c r="E2416" s="11">
        <v>44585</v>
      </c>
      <c r="F2416" s="10">
        <v>2613</v>
      </c>
      <c r="G2416" s="12">
        <f>Tabla1[[#This Row],[Importe]]-Tabla1[[#This Row],[Pagado]]</f>
        <v>0</v>
      </c>
      <c r="H2416" s="9" t="s">
        <v>10</v>
      </c>
    </row>
    <row r="2417" spans="1:8" x14ac:dyDescent="0.25">
      <c r="A2417" s="7">
        <v>44585</v>
      </c>
      <c r="B2417" s="8" t="s">
        <v>2789</v>
      </c>
      <c r="C2417" s="9" t="s">
        <v>83</v>
      </c>
      <c r="D2417" s="10">
        <v>8856.4</v>
      </c>
      <c r="E2417" s="11">
        <v>44585</v>
      </c>
      <c r="F2417" s="10">
        <v>8856.4</v>
      </c>
      <c r="G2417" s="12">
        <f>Tabla1[[#This Row],[Importe]]-Tabla1[[#This Row],[Pagado]]</f>
        <v>0</v>
      </c>
      <c r="H2417" s="9" t="s">
        <v>10</v>
      </c>
    </row>
    <row r="2418" spans="1:8" x14ac:dyDescent="0.25">
      <c r="A2418" s="7">
        <v>44585</v>
      </c>
      <c r="B2418" s="8" t="s">
        <v>2790</v>
      </c>
      <c r="C2418" s="9" t="s">
        <v>16</v>
      </c>
      <c r="D2418" s="10">
        <v>3533.5</v>
      </c>
      <c r="E2418" s="11">
        <v>44585</v>
      </c>
      <c r="F2418" s="10">
        <v>3533.5</v>
      </c>
      <c r="G2418" s="12">
        <f>Tabla1[[#This Row],[Importe]]-Tabla1[[#This Row],[Pagado]]</f>
        <v>0</v>
      </c>
      <c r="H2418" s="9" t="s">
        <v>10</v>
      </c>
    </row>
    <row r="2419" spans="1:8" x14ac:dyDescent="0.25">
      <c r="A2419" s="7">
        <v>44585</v>
      </c>
      <c r="B2419" s="8" t="s">
        <v>2791</v>
      </c>
      <c r="C2419" s="9" t="s">
        <v>261</v>
      </c>
      <c r="D2419" s="10">
        <v>38035.800000000003</v>
      </c>
      <c r="E2419" s="11">
        <v>44585</v>
      </c>
      <c r="F2419" s="10">
        <v>38035.800000000003</v>
      </c>
      <c r="G2419" s="12">
        <f>Tabla1[[#This Row],[Importe]]-Tabla1[[#This Row],[Pagado]]</f>
        <v>0</v>
      </c>
      <c r="H2419" s="9" t="s">
        <v>10</v>
      </c>
    </row>
    <row r="2420" spans="1:8" x14ac:dyDescent="0.25">
      <c r="A2420" s="7">
        <v>44585</v>
      </c>
      <c r="B2420" s="8" t="s">
        <v>2792</v>
      </c>
      <c r="C2420" s="9" t="s">
        <v>670</v>
      </c>
      <c r="D2420" s="10">
        <v>3553.2</v>
      </c>
      <c r="E2420" s="11">
        <v>44585</v>
      </c>
      <c r="F2420" s="10">
        <v>3553.2</v>
      </c>
      <c r="G2420" s="12">
        <f>Tabla1[[#This Row],[Importe]]-Tabla1[[#This Row],[Pagado]]</f>
        <v>0</v>
      </c>
      <c r="H2420" s="9" t="s">
        <v>10</v>
      </c>
    </row>
    <row r="2421" spans="1:8" x14ac:dyDescent="0.25">
      <c r="A2421" s="7">
        <v>44585</v>
      </c>
      <c r="B2421" s="8" t="s">
        <v>2793</v>
      </c>
      <c r="C2421" s="9" t="s">
        <v>146</v>
      </c>
      <c r="D2421" s="10">
        <v>1228.8</v>
      </c>
      <c r="E2421" s="11">
        <v>44585</v>
      </c>
      <c r="F2421" s="10">
        <v>1228.8</v>
      </c>
      <c r="G2421" s="12">
        <f>Tabla1[[#This Row],[Importe]]-Tabla1[[#This Row],[Pagado]]</f>
        <v>0</v>
      </c>
      <c r="H2421" s="9" t="s">
        <v>10</v>
      </c>
    </row>
    <row r="2422" spans="1:8" x14ac:dyDescent="0.25">
      <c r="A2422" s="7">
        <v>44585</v>
      </c>
      <c r="B2422" s="8" t="s">
        <v>2794</v>
      </c>
      <c r="C2422" s="9" t="s">
        <v>216</v>
      </c>
      <c r="D2422" s="10">
        <v>1460</v>
      </c>
      <c r="E2422" s="11">
        <v>44585</v>
      </c>
      <c r="F2422" s="10">
        <v>1460</v>
      </c>
      <c r="G2422" s="12">
        <f>Tabla1[[#This Row],[Importe]]-Tabla1[[#This Row],[Pagado]]</f>
        <v>0</v>
      </c>
      <c r="H2422" s="9" t="s">
        <v>10</v>
      </c>
    </row>
    <row r="2423" spans="1:8" x14ac:dyDescent="0.25">
      <c r="A2423" s="7">
        <v>44585</v>
      </c>
      <c r="B2423" s="8" t="s">
        <v>2795</v>
      </c>
      <c r="C2423" s="9" t="s">
        <v>144</v>
      </c>
      <c r="D2423" s="10">
        <v>2626.8</v>
      </c>
      <c r="E2423" s="11">
        <v>44585</v>
      </c>
      <c r="F2423" s="10">
        <v>2626.8</v>
      </c>
      <c r="G2423" s="12">
        <f>Tabla1[[#This Row],[Importe]]-Tabla1[[#This Row],[Pagado]]</f>
        <v>0</v>
      </c>
      <c r="H2423" s="9" t="s">
        <v>10</v>
      </c>
    </row>
    <row r="2424" spans="1:8" x14ac:dyDescent="0.25">
      <c r="A2424" s="7">
        <v>44585</v>
      </c>
      <c r="B2424" s="8" t="s">
        <v>2796</v>
      </c>
      <c r="C2424" s="9" t="s">
        <v>224</v>
      </c>
      <c r="D2424" s="10">
        <v>696</v>
      </c>
      <c r="E2424" s="11">
        <v>44585</v>
      </c>
      <c r="F2424" s="10">
        <v>696</v>
      </c>
      <c r="G2424" s="12">
        <f>Tabla1[[#This Row],[Importe]]-Tabla1[[#This Row],[Pagado]]</f>
        <v>0</v>
      </c>
      <c r="H2424" s="9" t="s">
        <v>10</v>
      </c>
    </row>
    <row r="2425" spans="1:8" x14ac:dyDescent="0.25">
      <c r="A2425" s="7">
        <v>44585</v>
      </c>
      <c r="B2425" s="8" t="s">
        <v>2797</v>
      </c>
      <c r="C2425" s="9" t="s">
        <v>314</v>
      </c>
      <c r="D2425" s="10">
        <v>985</v>
      </c>
      <c r="E2425" s="11">
        <v>44585</v>
      </c>
      <c r="F2425" s="10">
        <v>985</v>
      </c>
      <c r="G2425" s="12">
        <f>Tabla1[[#This Row],[Importe]]-Tabla1[[#This Row],[Pagado]]</f>
        <v>0</v>
      </c>
      <c r="H2425" s="9" t="s">
        <v>10</v>
      </c>
    </row>
    <row r="2426" spans="1:8" x14ac:dyDescent="0.25">
      <c r="A2426" s="7">
        <v>44585</v>
      </c>
      <c r="B2426" s="8" t="s">
        <v>2798</v>
      </c>
      <c r="C2426" s="9" t="s">
        <v>107</v>
      </c>
      <c r="D2426" s="10">
        <v>13709.7</v>
      </c>
      <c r="E2426" s="11">
        <v>44585</v>
      </c>
      <c r="F2426" s="10">
        <v>13709.7</v>
      </c>
      <c r="G2426" s="12">
        <f>Tabla1[[#This Row],[Importe]]-Tabla1[[#This Row],[Pagado]]</f>
        <v>0</v>
      </c>
      <c r="H2426" s="9" t="s">
        <v>10</v>
      </c>
    </row>
    <row r="2427" spans="1:8" x14ac:dyDescent="0.25">
      <c r="A2427" s="7">
        <v>44585</v>
      </c>
      <c r="B2427" s="8" t="s">
        <v>2799</v>
      </c>
      <c r="C2427" s="9" t="s">
        <v>91</v>
      </c>
      <c r="D2427" s="10">
        <v>3500</v>
      </c>
      <c r="E2427" s="11">
        <v>44587</v>
      </c>
      <c r="F2427" s="10">
        <v>3500</v>
      </c>
      <c r="G2427" s="12">
        <f>Tabla1[[#This Row],[Importe]]-Tabla1[[#This Row],[Pagado]]</f>
        <v>0</v>
      </c>
      <c r="H2427" s="9" t="s">
        <v>10</v>
      </c>
    </row>
    <row r="2428" spans="1:8" x14ac:dyDescent="0.25">
      <c r="A2428" s="7">
        <v>44585</v>
      </c>
      <c r="B2428" s="8" t="s">
        <v>2800</v>
      </c>
      <c r="C2428" s="9" t="s">
        <v>291</v>
      </c>
      <c r="D2428" s="10">
        <v>4480.3999999999996</v>
      </c>
      <c r="E2428" s="11">
        <v>44585</v>
      </c>
      <c r="F2428" s="10">
        <v>4480.3999999999996</v>
      </c>
      <c r="G2428" s="12">
        <f>Tabla1[[#This Row],[Importe]]-Tabla1[[#This Row],[Pagado]]</f>
        <v>0</v>
      </c>
      <c r="H2428" s="9" t="s">
        <v>10</v>
      </c>
    </row>
    <row r="2429" spans="1:8" x14ac:dyDescent="0.25">
      <c r="A2429" s="7">
        <v>44585</v>
      </c>
      <c r="B2429" s="8" t="s">
        <v>2801</v>
      </c>
      <c r="C2429" s="9" t="s">
        <v>45</v>
      </c>
      <c r="D2429" s="10">
        <v>9284.7999999999993</v>
      </c>
      <c r="E2429" s="11">
        <v>44585</v>
      </c>
      <c r="F2429" s="10">
        <v>9284.7999999999993</v>
      </c>
      <c r="G2429" s="12">
        <f>Tabla1[[#This Row],[Importe]]-Tabla1[[#This Row],[Pagado]]</f>
        <v>0</v>
      </c>
      <c r="H2429" s="9" t="s">
        <v>10</v>
      </c>
    </row>
    <row r="2430" spans="1:8" x14ac:dyDescent="0.25">
      <c r="A2430" s="7">
        <v>44585</v>
      </c>
      <c r="B2430" s="8" t="s">
        <v>2802</v>
      </c>
      <c r="C2430" s="9" t="s">
        <v>49</v>
      </c>
      <c r="D2430" s="10">
        <v>3211.9</v>
      </c>
      <c r="E2430" s="11">
        <v>44585</v>
      </c>
      <c r="F2430" s="10">
        <v>3211.9</v>
      </c>
      <c r="G2430" s="12">
        <f>Tabla1[[#This Row],[Importe]]-Tabla1[[#This Row],[Pagado]]</f>
        <v>0</v>
      </c>
      <c r="H2430" s="9" t="s">
        <v>10</v>
      </c>
    </row>
    <row r="2431" spans="1:8" x14ac:dyDescent="0.25">
      <c r="A2431" s="7">
        <v>44585</v>
      </c>
      <c r="B2431" s="8" t="s">
        <v>2803</v>
      </c>
      <c r="C2431" s="9" t="s">
        <v>2804</v>
      </c>
      <c r="D2431" s="10">
        <v>780</v>
      </c>
      <c r="E2431" s="11">
        <v>44585</v>
      </c>
      <c r="F2431" s="10">
        <v>780</v>
      </c>
      <c r="G2431" s="12">
        <f>Tabla1[[#This Row],[Importe]]-Tabla1[[#This Row],[Pagado]]</f>
        <v>0</v>
      </c>
      <c r="H2431" s="9" t="s">
        <v>10</v>
      </c>
    </row>
    <row r="2432" spans="1:8" x14ac:dyDescent="0.25">
      <c r="A2432" s="7">
        <v>44585</v>
      </c>
      <c r="B2432" s="8" t="s">
        <v>2805</v>
      </c>
      <c r="C2432" s="9" t="s">
        <v>214</v>
      </c>
      <c r="D2432" s="10">
        <v>9607.1</v>
      </c>
      <c r="E2432" s="11">
        <v>44586</v>
      </c>
      <c r="F2432" s="10">
        <v>9607.1</v>
      </c>
      <c r="G2432" s="12">
        <f>Tabla1[[#This Row],[Importe]]-Tabla1[[#This Row],[Pagado]]</f>
        <v>0</v>
      </c>
      <c r="H2432" s="9" t="s">
        <v>10</v>
      </c>
    </row>
    <row r="2433" spans="1:8" x14ac:dyDescent="0.25">
      <c r="A2433" s="7">
        <v>44585</v>
      </c>
      <c r="B2433" s="8" t="s">
        <v>2806</v>
      </c>
      <c r="C2433" s="9" t="s">
        <v>154</v>
      </c>
      <c r="D2433" s="10">
        <v>44510.8</v>
      </c>
      <c r="E2433" s="11">
        <v>44593</v>
      </c>
      <c r="F2433" s="10">
        <v>44510.8</v>
      </c>
      <c r="G2433" s="12">
        <f>Tabla1[[#This Row],[Importe]]-Tabla1[[#This Row],[Pagado]]</f>
        <v>0</v>
      </c>
      <c r="H2433" s="9" t="s">
        <v>10</v>
      </c>
    </row>
    <row r="2434" spans="1:8" x14ac:dyDescent="0.25">
      <c r="A2434" s="7">
        <v>44585</v>
      </c>
      <c r="B2434" s="8" t="s">
        <v>2807</v>
      </c>
      <c r="C2434" s="9" t="s">
        <v>240</v>
      </c>
      <c r="D2434" s="10">
        <v>9968</v>
      </c>
      <c r="E2434" s="11">
        <v>44585</v>
      </c>
      <c r="F2434" s="10">
        <v>9968</v>
      </c>
      <c r="G2434" s="12">
        <f>Tabla1[[#This Row],[Importe]]-Tabla1[[#This Row],[Pagado]]</f>
        <v>0</v>
      </c>
      <c r="H2434" s="9" t="s">
        <v>10</v>
      </c>
    </row>
    <row r="2435" spans="1:8" x14ac:dyDescent="0.25">
      <c r="A2435" s="7">
        <v>44585</v>
      </c>
      <c r="B2435" s="8" t="s">
        <v>2808</v>
      </c>
      <c r="C2435" s="9" t="s">
        <v>24</v>
      </c>
      <c r="D2435" s="10">
        <v>1222.0999999999999</v>
      </c>
      <c r="E2435" s="11">
        <v>44585</v>
      </c>
      <c r="F2435" s="10">
        <v>1222.0999999999999</v>
      </c>
      <c r="G2435" s="12">
        <f>Tabla1[[#This Row],[Importe]]-Tabla1[[#This Row],[Pagado]]</f>
        <v>0</v>
      </c>
      <c r="H2435" s="9" t="s">
        <v>10</v>
      </c>
    </row>
    <row r="2436" spans="1:8" x14ac:dyDescent="0.25">
      <c r="A2436" s="7">
        <v>44585</v>
      </c>
      <c r="B2436" s="8" t="s">
        <v>2809</v>
      </c>
      <c r="C2436" s="9" t="s">
        <v>230</v>
      </c>
      <c r="D2436" s="10">
        <v>4405.6000000000004</v>
      </c>
      <c r="E2436" s="11">
        <v>44585</v>
      </c>
      <c r="F2436" s="10">
        <v>4405.6000000000004</v>
      </c>
      <c r="G2436" s="12">
        <f>Tabla1[[#This Row],[Importe]]-Tabla1[[#This Row],[Pagado]]</f>
        <v>0</v>
      </c>
      <c r="H2436" s="9" t="s">
        <v>10</v>
      </c>
    </row>
    <row r="2437" spans="1:8" x14ac:dyDescent="0.25">
      <c r="A2437" s="7">
        <v>44585</v>
      </c>
      <c r="B2437" s="8" t="s">
        <v>2810</v>
      </c>
      <c r="C2437" s="9" t="s">
        <v>382</v>
      </c>
      <c r="D2437" s="10">
        <v>5744.4</v>
      </c>
      <c r="E2437" s="11">
        <v>44585</v>
      </c>
      <c r="F2437" s="10">
        <v>5744.4</v>
      </c>
      <c r="G2437" s="12">
        <f>Tabla1[[#This Row],[Importe]]-Tabla1[[#This Row],[Pagado]]</f>
        <v>0</v>
      </c>
      <c r="H2437" s="9" t="s">
        <v>10</v>
      </c>
    </row>
    <row r="2438" spans="1:8" x14ac:dyDescent="0.25">
      <c r="A2438" s="7">
        <v>44585</v>
      </c>
      <c r="B2438" s="8" t="s">
        <v>2811</v>
      </c>
      <c r="C2438" s="9" t="s">
        <v>62</v>
      </c>
      <c r="D2438" s="10">
        <v>7798.2</v>
      </c>
      <c r="E2438" s="11">
        <v>44585</v>
      </c>
      <c r="F2438" s="10">
        <v>7798.2</v>
      </c>
      <c r="G2438" s="12">
        <f>Tabla1[[#This Row],[Importe]]-Tabla1[[#This Row],[Pagado]]</f>
        <v>0</v>
      </c>
      <c r="H2438" s="9" t="s">
        <v>10</v>
      </c>
    </row>
    <row r="2439" spans="1:8" x14ac:dyDescent="0.25">
      <c r="A2439" s="7">
        <v>44585</v>
      </c>
      <c r="B2439" s="8" t="s">
        <v>2812</v>
      </c>
      <c r="C2439" s="9" t="s">
        <v>2114</v>
      </c>
      <c r="D2439" s="10">
        <v>900</v>
      </c>
      <c r="E2439" s="11">
        <v>44585</v>
      </c>
      <c r="F2439" s="10">
        <v>900</v>
      </c>
      <c r="G2439" s="12">
        <f>Tabla1[[#This Row],[Importe]]-Tabla1[[#This Row],[Pagado]]</f>
        <v>0</v>
      </c>
      <c r="H2439" s="9" t="s">
        <v>10</v>
      </c>
    </row>
    <row r="2440" spans="1:8" x14ac:dyDescent="0.25">
      <c r="A2440" s="7">
        <v>44585</v>
      </c>
      <c r="B2440" s="8" t="s">
        <v>2813</v>
      </c>
      <c r="C2440" s="9" t="s">
        <v>208</v>
      </c>
      <c r="D2440" s="10">
        <v>16720.400000000001</v>
      </c>
      <c r="E2440" s="11">
        <v>44593</v>
      </c>
      <c r="F2440" s="10">
        <v>16720.400000000001</v>
      </c>
      <c r="G2440" s="12">
        <f>Tabla1[[#This Row],[Importe]]-Tabla1[[#This Row],[Pagado]]</f>
        <v>0</v>
      </c>
      <c r="H2440" s="9" t="s">
        <v>10</v>
      </c>
    </row>
    <row r="2441" spans="1:8" x14ac:dyDescent="0.25">
      <c r="A2441" s="7">
        <v>44585</v>
      </c>
      <c r="B2441" s="8" t="s">
        <v>2814</v>
      </c>
      <c r="C2441" s="9" t="s">
        <v>1021</v>
      </c>
      <c r="D2441" s="10">
        <v>10169.6</v>
      </c>
      <c r="E2441" s="11">
        <v>44607</v>
      </c>
      <c r="F2441" s="10">
        <v>10169.6</v>
      </c>
      <c r="G2441" s="12">
        <f>Tabla1[[#This Row],[Importe]]-Tabla1[[#This Row],[Pagado]]</f>
        <v>0</v>
      </c>
      <c r="H2441" s="9" t="s">
        <v>10</v>
      </c>
    </row>
    <row r="2442" spans="1:8" x14ac:dyDescent="0.25">
      <c r="A2442" s="7">
        <v>44585</v>
      </c>
      <c r="B2442" s="8" t="s">
        <v>2815</v>
      </c>
      <c r="C2442" s="9" t="s">
        <v>222</v>
      </c>
      <c r="D2442" s="10">
        <v>5914.2</v>
      </c>
      <c r="E2442" s="11">
        <v>44585</v>
      </c>
      <c r="F2442" s="10">
        <v>5914.2</v>
      </c>
      <c r="G2442" s="12">
        <f>Tabla1[[#This Row],[Importe]]-Tabla1[[#This Row],[Pagado]]</f>
        <v>0</v>
      </c>
      <c r="H2442" s="9" t="s">
        <v>10</v>
      </c>
    </row>
    <row r="2443" spans="1:8" x14ac:dyDescent="0.25">
      <c r="A2443" s="7">
        <v>44585</v>
      </c>
      <c r="B2443" s="8" t="s">
        <v>2816</v>
      </c>
      <c r="C2443" s="9" t="s">
        <v>222</v>
      </c>
      <c r="D2443" s="10">
        <v>1837.5</v>
      </c>
      <c r="E2443" s="11">
        <v>44585</v>
      </c>
      <c r="F2443" s="10">
        <v>1837.5</v>
      </c>
      <c r="G2443" s="12">
        <f>Tabla1[[#This Row],[Importe]]-Tabla1[[#This Row],[Pagado]]</f>
        <v>0</v>
      </c>
      <c r="H2443" s="9" t="s">
        <v>10</v>
      </c>
    </row>
    <row r="2444" spans="1:8" x14ac:dyDescent="0.25">
      <c r="A2444" s="7">
        <v>44585</v>
      </c>
      <c r="B2444" s="8" t="s">
        <v>2817</v>
      </c>
      <c r="C2444" s="9" t="s">
        <v>206</v>
      </c>
      <c r="D2444" s="10">
        <v>21193.599999999999</v>
      </c>
      <c r="E2444" s="11">
        <v>44589</v>
      </c>
      <c r="F2444" s="10">
        <v>21193.599999999999</v>
      </c>
      <c r="G2444" s="12">
        <f>Tabla1[[#This Row],[Importe]]-Tabla1[[#This Row],[Pagado]]</f>
        <v>0</v>
      </c>
      <c r="H2444" s="9" t="s">
        <v>10</v>
      </c>
    </row>
    <row r="2445" spans="1:8" x14ac:dyDescent="0.25">
      <c r="A2445" s="7">
        <v>44585</v>
      </c>
      <c r="B2445" s="8" t="s">
        <v>2818</v>
      </c>
      <c r="C2445" s="9" t="s">
        <v>392</v>
      </c>
      <c r="D2445" s="10">
        <v>9739.6</v>
      </c>
      <c r="E2445" s="11">
        <v>44594</v>
      </c>
      <c r="F2445" s="10">
        <v>9739.6</v>
      </c>
      <c r="G2445" s="12">
        <f>Tabla1[[#This Row],[Importe]]-Tabla1[[#This Row],[Pagado]]</f>
        <v>0</v>
      </c>
      <c r="H2445" s="9" t="s">
        <v>10</v>
      </c>
    </row>
    <row r="2446" spans="1:8" x14ac:dyDescent="0.25">
      <c r="A2446" s="7">
        <v>44585</v>
      </c>
      <c r="B2446" s="8" t="s">
        <v>2819</v>
      </c>
      <c r="C2446" s="9" t="s">
        <v>173</v>
      </c>
      <c r="D2446" s="10">
        <v>27993.200000000001</v>
      </c>
      <c r="E2446" s="11">
        <v>44586</v>
      </c>
      <c r="F2446" s="10">
        <v>27993.200000000001</v>
      </c>
      <c r="G2446" s="12">
        <f>Tabla1[[#This Row],[Importe]]-Tabla1[[#This Row],[Pagado]]</f>
        <v>0</v>
      </c>
      <c r="H2446" s="9" t="s">
        <v>10</v>
      </c>
    </row>
    <row r="2447" spans="1:8" x14ac:dyDescent="0.25">
      <c r="A2447" s="7">
        <v>44585</v>
      </c>
      <c r="B2447" s="8" t="s">
        <v>2820</v>
      </c>
      <c r="C2447" s="9" t="s">
        <v>31</v>
      </c>
      <c r="D2447" s="10">
        <v>6942.6</v>
      </c>
      <c r="E2447" s="11">
        <v>44586</v>
      </c>
      <c r="F2447" s="10">
        <v>6942.6</v>
      </c>
      <c r="G2447" s="12">
        <f>Tabla1[[#This Row],[Importe]]-Tabla1[[#This Row],[Pagado]]</f>
        <v>0</v>
      </c>
      <c r="H2447" s="9" t="s">
        <v>10</v>
      </c>
    </row>
    <row r="2448" spans="1:8" x14ac:dyDescent="0.25">
      <c r="A2448" s="7">
        <v>44585</v>
      </c>
      <c r="B2448" s="8" t="s">
        <v>2821</v>
      </c>
      <c r="C2448" s="9" t="s">
        <v>69</v>
      </c>
      <c r="D2448" s="10">
        <v>2271.5</v>
      </c>
      <c r="E2448" s="11">
        <v>44585</v>
      </c>
      <c r="F2448" s="10">
        <v>2271.5</v>
      </c>
      <c r="G2448" s="12">
        <f>Tabla1[[#This Row],[Importe]]-Tabla1[[#This Row],[Pagado]]</f>
        <v>0</v>
      </c>
      <c r="H2448" s="9" t="s">
        <v>10</v>
      </c>
    </row>
    <row r="2449" spans="1:8" x14ac:dyDescent="0.25">
      <c r="A2449" s="7">
        <v>44585</v>
      </c>
      <c r="B2449" s="8" t="s">
        <v>2822</v>
      </c>
      <c r="C2449" s="9" t="s">
        <v>275</v>
      </c>
      <c r="D2449" s="10">
        <v>30579.200000000001</v>
      </c>
      <c r="E2449" s="11">
        <v>44597</v>
      </c>
      <c r="F2449" s="10">
        <v>30579.200000000001</v>
      </c>
      <c r="G2449" s="12">
        <f>Tabla1[[#This Row],[Importe]]-Tabla1[[#This Row],[Pagado]]</f>
        <v>0</v>
      </c>
      <c r="H2449" s="9" t="s">
        <v>10</v>
      </c>
    </row>
    <row r="2450" spans="1:8" x14ac:dyDescent="0.25">
      <c r="A2450" s="7">
        <v>44585</v>
      </c>
      <c r="B2450" s="8" t="s">
        <v>2823</v>
      </c>
      <c r="C2450" s="9" t="s">
        <v>133</v>
      </c>
      <c r="D2450" s="10">
        <v>14692.8</v>
      </c>
      <c r="E2450" s="11">
        <v>44586</v>
      </c>
      <c r="F2450" s="10">
        <v>14692.8</v>
      </c>
      <c r="G2450" s="12">
        <f>Tabla1[[#This Row],[Importe]]-Tabla1[[#This Row],[Pagado]]</f>
        <v>0</v>
      </c>
      <c r="H2450" s="9" t="s">
        <v>10</v>
      </c>
    </row>
    <row r="2451" spans="1:8" x14ac:dyDescent="0.25">
      <c r="A2451" s="7">
        <v>44585</v>
      </c>
      <c r="B2451" s="8" t="s">
        <v>2824</v>
      </c>
      <c r="C2451" s="9" t="s">
        <v>1630</v>
      </c>
      <c r="D2451" s="10">
        <v>8881.6</v>
      </c>
      <c r="E2451" s="11">
        <v>44586</v>
      </c>
      <c r="F2451" s="10">
        <v>8881.6</v>
      </c>
      <c r="G2451" s="12">
        <f>Tabla1[[#This Row],[Importe]]-Tabla1[[#This Row],[Pagado]]</f>
        <v>0</v>
      </c>
      <c r="H2451" s="9" t="s">
        <v>10</v>
      </c>
    </row>
    <row r="2452" spans="1:8" x14ac:dyDescent="0.25">
      <c r="A2452" s="7">
        <v>44585</v>
      </c>
      <c r="B2452" s="8" t="s">
        <v>2825</v>
      </c>
      <c r="C2452" s="9" t="s">
        <v>1064</v>
      </c>
      <c r="D2452" s="10">
        <v>3182.4</v>
      </c>
      <c r="E2452" s="11">
        <v>44585</v>
      </c>
      <c r="F2452" s="10">
        <v>3182.4</v>
      </c>
      <c r="G2452" s="12">
        <f>Tabla1[[#This Row],[Importe]]-Tabla1[[#This Row],[Pagado]]</f>
        <v>0</v>
      </c>
      <c r="H2452" s="9" t="s">
        <v>10</v>
      </c>
    </row>
    <row r="2453" spans="1:8" x14ac:dyDescent="0.25">
      <c r="A2453" s="7">
        <v>44585</v>
      </c>
      <c r="B2453" s="8" t="s">
        <v>2826</v>
      </c>
      <c r="C2453" s="9" t="s">
        <v>1644</v>
      </c>
      <c r="D2453" s="10">
        <v>8193.6</v>
      </c>
      <c r="E2453" s="11">
        <v>44586</v>
      </c>
      <c r="F2453" s="10">
        <v>8193.6</v>
      </c>
      <c r="G2453" s="12">
        <f>Tabla1[[#This Row],[Importe]]-Tabla1[[#This Row],[Pagado]]</f>
        <v>0</v>
      </c>
      <c r="H2453" s="9" t="s">
        <v>10</v>
      </c>
    </row>
    <row r="2454" spans="1:8" x14ac:dyDescent="0.25">
      <c r="A2454" s="7">
        <v>44585</v>
      </c>
      <c r="B2454" s="8" t="s">
        <v>2827</v>
      </c>
      <c r="C2454" s="9" t="s">
        <v>56</v>
      </c>
      <c r="D2454" s="10">
        <v>2019.6</v>
      </c>
      <c r="E2454" s="11">
        <v>44585</v>
      </c>
      <c r="F2454" s="10">
        <v>2019.6</v>
      </c>
      <c r="G2454" s="12">
        <f>Tabla1[[#This Row],[Importe]]-Tabla1[[#This Row],[Pagado]]</f>
        <v>0</v>
      </c>
      <c r="H2454" s="9" t="s">
        <v>10</v>
      </c>
    </row>
    <row r="2455" spans="1:8" x14ac:dyDescent="0.25">
      <c r="A2455" s="7">
        <v>44585</v>
      </c>
      <c r="B2455" s="8" t="s">
        <v>2828</v>
      </c>
      <c r="C2455" s="9" t="s">
        <v>228</v>
      </c>
      <c r="D2455" s="10">
        <v>5595.6</v>
      </c>
      <c r="E2455" s="11">
        <v>44585</v>
      </c>
      <c r="F2455" s="10">
        <v>5595.6</v>
      </c>
      <c r="G2455" s="12">
        <f>Tabla1[[#This Row],[Importe]]-Tabla1[[#This Row],[Pagado]]</f>
        <v>0</v>
      </c>
      <c r="H2455" s="9" t="s">
        <v>10</v>
      </c>
    </row>
    <row r="2456" spans="1:8" x14ac:dyDescent="0.25">
      <c r="A2456" s="7">
        <v>44585</v>
      </c>
      <c r="B2456" s="8" t="s">
        <v>2829</v>
      </c>
      <c r="C2456" s="9" t="s">
        <v>450</v>
      </c>
      <c r="D2456" s="10">
        <v>4313.6000000000004</v>
      </c>
      <c r="E2456" s="11">
        <v>44585</v>
      </c>
      <c r="F2456" s="10">
        <v>4313.6000000000004</v>
      </c>
      <c r="G2456" s="12">
        <f>Tabla1[[#This Row],[Importe]]-Tabla1[[#This Row],[Pagado]]</f>
        <v>0</v>
      </c>
      <c r="H2456" s="9" t="s">
        <v>10</v>
      </c>
    </row>
    <row r="2457" spans="1:8" x14ac:dyDescent="0.25">
      <c r="A2457" s="7">
        <v>44585</v>
      </c>
      <c r="B2457" s="8" t="s">
        <v>2830</v>
      </c>
      <c r="C2457" s="9" t="s">
        <v>414</v>
      </c>
      <c r="D2457" s="10">
        <v>15000</v>
      </c>
      <c r="E2457" s="11">
        <v>44585</v>
      </c>
      <c r="F2457" s="10">
        <v>15000</v>
      </c>
      <c r="G2457" s="12">
        <f>Tabla1[[#This Row],[Importe]]-Tabla1[[#This Row],[Pagado]]</f>
        <v>0</v>
      </c>
      <c r="H2457" s="9" t="s">
        <v>10</v>
      </c>
    </row>
    <row r="2458" spans="1:8" x14ac:dyDescent="0.25">
      <c r="A2458" s="7">
        <v>44585</v>
      </c>
      <c r="B2458" s="8" t="s">
        <v>2831</v>
      </c>
      <c r="C2458" s="9" t="s">
        <v>414</v>
      </c>
      <c r="D2458" s="10">
        <v>27.22</v>
      </c>
      <c r="E2458" s="11">
        <v>44601</v>
      </c>
      <c r="F2458" s="10">
        <v>27.22</v>
      </c>
      <c r="G2458" s="12">
        <f>Tabla1[[#This Row],[Importe]]-Tabla1[[#This Row],[Pagado]]</f>
        <v>0</v>
      </c>
      <c r="H2458" s="9" t="s">
        <v>10</v>
      </c>
    </row>
    <row r="2459" spans="1:8" x14ac:dyDescent="0.25">
      <c r="A2459" s="7">
        <v>44585</v>
      </c>
      <c r="B2459" s="8" t="s">
        <v>2832</v>
      </c>
      <c r="C2459" s="9" t="s">
        <v>157</v>
      </c>
      <c r="D2459" s="10">
        <v>1797.4</v>
      </c>
      <c r="E2459" s="11" t="s">
        <v>2833</v>
      </c>
      <c r="F2459" s="10">
        <v>1797.4</v>
      </c>
      <c r="G2459" s="12">
        <f>Tabla1[[#This Row],[Importe]]-Tabla1[[#This Row],[Pagado]]</f>
        <v>0</v>
      </c>
      <c r="H2459" s="9" t="s">
        <v>10</v>
      </c>
    </row>
    <row r="2460" spans="1:8" x14ac:dyDescent="0.25">
      <c r="A2460" s="7">
        <v>44585</v>
      </c>
      <c r="B2460" s="8" t="s">
        <v>2834</v>
      </c>
      <c r="C2460" s="9" t="s">
        <v>520</v>
      </c>
      <c r="D2460" s="10">
        <v>4766.8</v>
      </c>
      <c r="E2460" s="11" t="s">
        <v>2833</v>
      </c>
      <c r="F2460" s="10">
        <v>4766.8</v>
      </c>
      <c r="G2460" s="12">
        <f>Tabla1[[#This Row],[Importe]]-Tabla1[[#This Row],[Pagado]]</f>
        <v>0</v>
      </c>
      <c r="H2460" s="9" t="s">
        <v>10</v>
      </c>
    </row>
    <row r="2461" spans="1:8" x14ac:dyDescent="0.25">
      <c r="A2461" s="7">
        <v>44585</v>
      </c>
      <c r="B2461" s="8" t="s">
        <v>2835</v>
      </c>
      <c r="C2461" s="9" t="s">
        <v>525</v>
      </c>
      <c r="D2461" s="10">
        <v>384</v>
      </c>
      <c r="E2461" s="11" t="s">
        <v>2833</v>
      </c>
      <c r="F2461" s="10">
        <v>384</v>
      </c>
      <c r="G2461" s="12">
        <f>Tabla1[[#This Row],[Importe]]-Tabla1[[#This Row],[Pagado]]</f>
        <v>0</v>
      </c>
      <c r="H2461" s="9" t="s">
        <v>10</v>
      </c>
    </row>
    <row r="2462" spans="1:8" x14ac:dyDescent="0.25">
      <c r="A2462" s="7">
        <v>44585</v>
      </c>
      <c r="B2462" s="8" t="s">
        <v>2836</v>
      </c>
      <c r="C2462" s="9" t="s">
        <v>159</v>
      </c>
      <c r="D2462" s="10">
        <v>1574.2</v>
      </c>
      <c r="E2462" s="11" t="s">
        <v>2833</v>
      </c>
      <c r="F2462" s="10">
        <v>1574.2</v>
      </c>
      <c r="G2462" s="12">
        <f>Tabla1[[#This Row],[Importe]]-Tabla1[[#This Row],[Pagado]]</f>
        <v>0</v>
      </c>
      <c r="H2462" s="9" t="s">
        <v>10</v>
      </c>
    </row>
    <row r="2463" spans="1:8" x14ac:dyDescent="0.25">
      <c r="A2463" s="7">
        <v>44585</v>
      </c>
      <c r="B2463" s="8" t="s">
        <v>2837</v>
      </c>
      <c r="C2463" s="9" t="s">
        <v>151</v>
      </c>
      <c r="D2463" s="10">
        <v>2665.6</v>
      </c>
      <c r="E2463" s="11" t="s">
        <v>2833</v>
      </c>
      <c r="F2463" s="10">
        <v>2665.6</v>
      </c>
      <c r="G2463" s="12">
        <f>Tabla1[[#This Row],[Importe]]-Tabla1[[#This Row],[Pagado]]</f>
        <v>0</v>
      </c>
      <c r="H2463" s="9" t="s">
        <v>10</v>
      </c>
    </row>
    <row r="2464" spans="1:8" x14ac:dyDescent="0.25">
      <c r="A2464" s="7">
        <v>44585</v>
      </c>
      <c r="B2464" s="8" t="s">
        <v>2838</v>
      </c>
      <c r="C2464" s="9" t="s">
        <v>698</v>
      </c>
      <c r="D2464" s="10">
        <v>6438.4</v>
      </c>
      <c r="E2464" s="11">
        <v>44585</v>
      </c>
      <c r="F2464" s="10">
        <v>6438.4</v>
      </c>
      <c r="G2464" s="12">
        <f>Tabla1[[#This Row],[Importe]]-Tabla1[[#This Row],[Pagado]]</f>
        <v>0</v>
      </c>
      <c r="H2464" s="9" t="s">
        <v>10</v>
      </c>
    </row>
    <row r="2465" spans="1:8" x14ac:dyDescent="0.25">
      <c r="A2465" s="7">
        <v>44585</v>
      </c>
      <c r="B2465" s="8" t="s">
        <v>2839</v>
      </c>
      <c r="C2465" s="9" t="s">
        <v>407</v>
      </c>
      <c r="D2465" s="10">
        <v>51342</v>
      </c>
      <c r="E2465" s="11">
        <v>44587</v>
      </c>
      <c r="F2465" s="10">
        <v>51342</v>
      </c>
      <c r="G2465" s="12">
        <f>Tabla1[[#This Row],[Importe]]-Tabla1[[#This Row],[Pagado]]</f>
        <v>0</v>
      </c>
      <c r="H2465" s="9" t="s">
        <v>10</v>
      </c>
    </row>
    <row r="2466" spans="1:8" x14ac:dyDescent="0.25">
      <c r="A2466" s="7">
        <v>44585</v>
      </c>
      <c r="B2466" s="8" t="s">
        <v>2840</v>
      </c>
      <c r="C2466" s="9" t="s">
        <v>79</v>
      </c>
      <c r="D2466" s="10">
        <v>4715.6000000000004</v>
      </c>
      <c r="E2466" s="11">
        <v>44586</v>
      </c>
      <c r="F2466" s="10">
        <v>4715.6000000000004</v>
      </c>
      <c r="G2466" s="12">
        <f>Tabla1[[#This Row],[Importe]]-Tabla1[[#This Row],[Pagado]]</f>
        <v>0</v>
      </c>
      <c r="H2466" s="9" t="s">
        <v>10</v>
      </c>
    </row>
    <row r="2467" spans="1:8" x14ac:dyDescent="0.25">
      <c r="A2467" s="7">
        <v>44585</v>
      </c>
      <c r="B2467" s="8" t="s">
        <v>2841</v>
      </c>
      <c r="C2467" s="9" t="s">
        <v>1971</v>
      </c>
      <c r="D2467" s="10">
        <v>767.6</v>
      </c>
      <c r="E2467" s="11">
        <v>44586</v>
      </c>
      <c r="F2467" s="10">
        <v>767.6</v>
      </c>
      <c r="G2467" s="12">
        <f>Tabla1[[#This Row],[Importe]]-Tabla1[[#This Row],[Pagado]]</f>
        <v>0</v>
      </c>
      <c r="H2467" s="9" t="s">
        <v>10</v>
      </c>
    </row>
    <row r="2468" spans="1:8" x14ac:dyDescent="0.25">
      <c r="A2468" s="7">
        <v>44585</v>
      </c>
      <c r="B2468" s="8" t="s">
        <v>2842</v>
      </c>
      <c r="C2468" s="9" t="s">
        <v>79</v>
      </c>
      <c r="D2468" s="10">
        <v>2735</v>
      </c>
      <c r="E2468" s="11">
        <v>44586</v>
      </c>
      <c r="F2468" s="10">
        <v>2735</v>
      </c>
      <c r="G2468" s="12">
        <f>Tabla1[[#This Row],[Importe]]-Tabla1[[#This Row],[Pagado]]</f>
        <v>0</v>
      </c>
      <c r="H2468" s="9" t="s">
        <v>10</v>
      </c>
    </row>
    <row r="2469" spans="1:8" x14ac:dyDescent="0.25">
      <c r="A2469" s="7">
        <v>44585</v>
      </c>
      <c r="B2469" s="8" t="s">
        <v>2843</v>
      </c>
      <c r="C2469" s="9" t="s">
        <v>31</v>
      </c>
      <c r="D2469" s="10">
        <v>1117.5</v>
      </c>
      <c r="E2469" s="11">
        <v>44585</v>
      </c>
      <c r="F2469" s="10">
        <v>1117.5</v>
      </c>
      <c r="G2469" s="12">
        <f>Tabla1[[#This Row],[Importe]]-Tabla1[[#This Row],[Pagado]]</f>
        <v>0</v>
      </c>
      <c r="H2469" s="9" t="s">
        <v>10</v>
      </c>
    </row>
    <row r="2470" spans="1:8" x14ac:dyDescent="0.25">
      <c r="A2470" s="7">
        <v>44585</v>
      </c>
      <c r="B2470" s="8" t="s">
        <v>2844</v>
      </c>
      <c r="C2470" s="9" t="s">
        <v>31</v>
      </c>
      <c r="D2470" s="10">
        <v>1075</v>
      </c>
      <c r="E2470" s="11">
        <v>44585</v>
      </c>
      <c r="F2470" s="10">
        <v>1075</v>
      </c>
      <c r="G2470" s="12">
        <f>Tabla1[[#This Row],[Importe]]-Tabla1[[#This Row],[Pagado]]</f>
        <v>0</v>
      </c>
      <c r="H2470" s="9" t="s">
        <v>10</v>
      </c>
    </row>
    <row r="2471" spans="1:8" x14ac:dyDescent="0.25">
      <c r="A2471" s="7">
        <v>44585</v>
      </c>
      <c r="B2471" s="8" t="s">
        <v>2845</v>
      </c>
      <c r="C2471" s="9" t="s">
        <v>31</v>
      </c>
      <c r="D2471" s="10">
        <v>137.19999999999999</v>
      </c>
      <c r="E2471" s="11">
        <v>44585</v>
      </c>
      <c r="F2471" s="10">
        <v>137.19999999999999</v>
      </c>
      <c r="G2471" s="12">
        <f>Tabla1[[#This Row],[Importe]]-Tabla1[[#This Row],[Pagado]]</f>
        <v>0</v>
      </c>
      <c r="H2471" s="9" t="s">
        <v>10</v>
      </c>
    </row>
    <row r="2472" spans="1:8" x14ac:dyDescent="0.25">
      <c r="A2472" s="7">
        <v>44585</v>
      </c>
      <c r="B2472" s="8" t="s">
        <v>2846</v>
      </c>
      <c r="C2472" s="9" t="s">
        <v>249</v>
      </c>
      <c r="D2472" s="10">
        <v>7772.7</v>
      </c>
      <c r="E2472" s="11">
        <v>44585</v>
      </c>
      <c r="F2472" s="10">
        <v>7772.7</v>
      </c>
      <c r="G2472" s="12">
        <f>Tabla1[[#This Row],[Importe]]-Tabla1[[#This Row],[Pagado]]</f>
        <v>0</v>
      </c>
      <c r="H2472" s="9" t="s">
        <v>10</v>
      </c>
    </row>
    <row r="2473" spans="1:8" x14ac:dyDescent="0.25">
      <c r="A2473" s="7">
        <v>44585</v>
      </c>
      <c r="B2473" s="8" t="s">
        <v>2847</v>
      </c>
      <c r="C2473" s="9" t="s">
        <v>1313</v>
      </c>
      <c r="D2473" s="10">
        <v>10014</v>
      </c>
      <c r="E2473" s="11">
        <v>44585</v>
      </c>
      <c r="F2473" s="10">
        <v>10014</v>
      </c>
      <c r="G2473" s="12">
        <f>Tabla1[[#This Row],[Importe]]-Tabla1[[#This Row],[Pagado]]</f>
        <v>0</v>
      </c>
      <c r="H2473" s="9" t="s">
        <v>10</v>
      </c>
    </row>
    <row r="2474" spans="1:8" x14ac:dyDescent="0.25">
      <c r="A2474" s="7">
        <v>44585</v>
      </c>
      <c r="B2474" s="8" t="s">
        <v>2848</v>
      </c>
      <c r="C2474" s="9" t="s">
        <v>440</v>
      </c>
      <c r="D2474" s="10">
        <v>21485.360000000001</v>
      </c>
      <c r="E2474" s="11">
        <v>44596</v>
      </c>
      <c r="F2474" s="10">
        <v>21485.360000000001</v>
      </c>
      <c r="G2474" s="12">
        <f>Tabla1[[#This Row],[Importe]]-Tabla1[[#This Row],[Pagado]]</f>
        <v>0</v>
      </c>
      <c r="H2474" s="9" t="s">
        <v>10</v>
      </c>
    </row>
    <row r="2475" spans="1:8" x14ac:dyDescent="0.25">
      <c r="A2475" s="7">
        <v>44585</v>
      </c>
      <c r="B2475" s="8" t="s">
        <v>2849</v>
      </c>
      <c r="C2475" s="9" t="s">
        <v>191</v>
      </c>
      <c r="D2475" s="10">
        <v>15820.8</v>
      </c>
      <c r="E2475" s="11">
        <v>44585</v>
      </c>
      <c r="F2475" s="10">
        <v>15820.8</v>
      </c>
      <c r="G2475" s="12">
        <f>Tabla1[[#This Row],[Importe]]-Tabla1[[#This Row],[Pagado]]</f>
        <v>0</v>
      </c>
      <c r="H2475" s="9" t="s">
        <v>10</v>
      </c>
    </row>
    <row r="2476" spans="1:8" x14ac:dyDescent="0.25">
      <c r="A2476" s="7">
        <v>44585</v>
      </c>
      <c r="B2476" s="8" t="s">
        <v>2850</v>
      </c>
      <c r="C2476" s="9" t="s">
        <v>282</v>
      </c>
      <c r="D2476" s="10">
        <v>3415</v>
      </c>
      <c r="E2476" s="11">
        <v>44586</v>
      </c>
      <c r="F2476" s="10">
        <v>3415</v>
      </c>
      <c r="G2476" s="12">
        <f>Tabla1[[#This Row],[Importe]]-Tabla1[[#This Row],[Pagado]]</f>
        <v>0</v>
      </c>
      <c r="H2476" s="9" t="s">
        <v>10</v>
      </c>
    </row>
    <row r="2477" spans="1:8" x14ac:dyDescent="0.25">
      <c r="A2477" s="7">
        <v>44585</v>
      </c>
      <c r="B2477" s="8" t="s">
        <v>2851</v>
      </c>
      <c r="C2477" s="9" t="s">
        <v>284</v>
      </c>
      <c r="D2477" s="10">
        <v>6395</v>
      </c>
      <c r="E2477" s="11">
        <v>44586</v>
      </c>
      <c r="F2477" s="10">
        <v>6395</v>
      </c>
      <c r="G2477" s="12">
        <f>Tabla1[[#This Row],[Importe]]-Tabla1[[#This Row],[Pagado]]</f>
        <v>0</v>
      </c>
      <c r="H2477" s="9" t="s">
        <v>10</v>
      </c>
    </row>
    <row r="2478" spans="1:8" x14ac:dyDescent="0.25">
      <c r="A2478" s="7">
        <v>44585</v>
      </c>
      <c r="B2478" s="8" t="s">
        <v>2852</v>
      </c>
      <c r="C2478" s="9" t="s">
        <v>359</v>
      </c>
      <c r="D2478" s="10">
        <v>2668.1</v>
      </c>
      <c r="E2478" s="11">
        <v>44586</v>
      </c>
      <c r="F2478" s="10">
        <v>2668.1</v>
      </c>
      <c r="G2478" s="12">
        <f>Tabla1[[#This Row],[Importe]]-Tabla1[[#This Row],[Pagado]]</f>
        <v>0</v>
      </c>
      <c r="H2478" s="9" t="s">
        <v>10</v>
      </c>
    </row>
    <row r="2479" spans="1:8" x14ac:dyDescent="0.25">
      <c r="A2479" s="7">
        <v>44585</v>
      </c>
      <c r="B2479" s="8" t="s">
        <v>2853</v>
      </c>
      <c r="C2479" s="9" t="s">
        <v>280</v>
      </c>
      <c r="D2479" s="10">
        <v>495</v>
      </c>
      <c r="E2479" s="11">
        <v>44586</v>
      </c>
      <c r="F2479" s="10">
        <v>495</v>
      </c>
      <c r="G2479" s="12">
        <f>Tabla1[[#This Row],[Importe]]-Tabla1[[#This Row],[Pagado]]</f>
        <v>0</v>
      </c>
      <c r="H2479" s="9" t="s">
        <v>10</v>
      </c>
    </row>
    <row r="2480" spans="1:8" x14ac:dyDescent="0.25">
      <c r="A2480" s="7">
        <v>44585</v>
      </c>
      <c r="B2480" s="8" t="s">
        <v>2854</v>
      </c>
      <c r="C2480" s="9" t="s">
        <v>181</v>
      </c>
      <c r="D2480" s="10">
        <v>10421.6</v>
      </c>
      <c r="E2480" s="11">
        <v>44586</v>
      </c>
      <c r="F2480" s="10">
        <v>10421.6</v>
      </c>
      <c r="G2480" s="12">
        <f>Tabla1[[#This Row],[Importe]]-Tabla1[[#This Row],[Pagado]]</f>
        <v>0</v>
      </c>
      <c r="H2480" s="9" t="s">
        <v>10</v>
      </c>
    </row>
    <row r="2481" spans="1:8" x14ac:dyDescent="0.25">
      <c r="A2481" s="7">
        <v>44585</v>
      </c>
      <c r="B2481" s="8" t="s">
        <v>2855</v>
      </c>
      <c r="C2481" s="9" t="s">
        <v>175</v>
      </c>
      <c r="D2481" s="10">
        <v>14239.2</v>
      </c>
      <c r="E2481" s="11">
        <v>44586</v>
      </c>
      <c r="F2481" s="10">
        <v>14239.2</v>
      </c>
      <c r="G2481" s="12">
        <f>Tabla1[[#This Row],[Importe]]-Tabla1[[#This Row],[Pagado]]</f>
        <v>0</v>
      </c>
      <c r="H2481" s="9" t="s">
        <v>10</v>
      </c>
    </row>
    <row r="2482" spans="1:8" x14ac:dyDescent="0.25">
      <c r="A2482" s="7">
        <v>44585</v>
      </c>
      <c r="B2482" s="8" t="s">
        <v>2856</v>
      </c>
      <c r="C2482" s="9" t="s">
        <v>368</v>
      </c>
      <c r="D2482" s="10">
        <v>8116.8</v>
      </c>
      <c r="E2482" s="11">
        <v>44586</v>
      </c>
      <c r="F2482" s="10">
        <v>8116.8</v>
      </c>
      <c r="G2482" s="12">
        <f>Tabla1[[#This Row],[Importe]]-Tabla1[[#This Row],[Pagado]]</f>
        <v>0</v>
      </c>
      <c r="H2482" s="9" t="s">
        <v>10</v>
      </c>
    </row>
    <row r="2483" spans="1:8" x14ac:dyDescent="0.25">
      <c r="A2483" s="7">
        <v>44585</v>
      </c>
      <c r="B2483" s="8" t="s">
        <v>2857</v>
      </c>
      <c r="C2483" s="9" t="s">
        <v>2858</v>
      </c>
      <c r="D2483" s="10">
        <v>0</v>
      </c>
      <c r="E2483" s="13" t="s">
        <v>189</v>
      </c>
      <c r="F2483" s="10">
        <v>0</v>
      </c>
      <c r="G2483" s="12">
        <f>Tabla1[[#This Row],[Importe]]-Tabla1[[#This Row],[Pagado]]</f>
        <v>0</v>
      </c>
      <c r="H2483" s="9" t="s">
        <v>189</v>
      </c>
    </row>
    <row r="2484" spans="1:8" x14ac:dyDescent="0.25">
      <c r="A2484" s="7">
        <v>44585</v>
      </c>
      <c r="B2484" s="8" t="s">
        <v>2859</v>
      </c>
      <c r="C2484" s="9" t="s">
        <v>200</v>
      </c>
      <c r="D2484" s="10">
        <v>540</v>
      </c>
      <c r="E2484" s="11">
        <v>44586</v>
      </c>
      <c r="F2484" s="10">
        <v>540</v>
      </c>
      <c r="G2484" s="12">
        <f>Tabla1[[#This Row],[Importe]]-Tabla1[[#This Row],[Pagado]]</f>
        <v>0</v>
      </c>
      <c r="H2484" s="9" t="s">
        <v>10</v>
      </c>
    </row>
    <row r="2485" spans="1:8" x14ac:dyDescent="0.25">
      <c r="A2485" s="7">
        <v>44585</v>
      </c>
      <c r="B2485" s="8" t="s">
        <v>2860</v>
      </c>
      <c r="C2485" s="9" t="s">
        <v>426</v>
      </c>
      <c r="D2485" s="10">
        <v>2450</v>
      </c>
      <c r="E2485" s="11">
        <v>44586</v>
      </c>
      <c r="F2485" s="10">
        <v>2450</v>
      </c>
      <c r="G2485" s="12">
        <f>Tabla1[[#This Row],[Importe]]-Tabla1[[#This Row],[Pagado]]</f>
        <v>0</v>
      </c>
      <c r="H2485" s="9" t="s">
        <v>10</v>
      </c>
    </row>
    <row r="2486" spans="1:8" x14ac:dyDescent="0.25">
      <c r="A2486" s="7">
        <v>44585</v>
      </c>
      <c r="B2486" s="8" t="s">
        <v>2861</v>
      </c>
      <c r="C2486" s="9" t="s">
        <v>1490</v>
      </c>
      <c r="D2486" s="10">
        <v>1673.2</v>
      </c>
      <c r="E2486" s="11">
        <v>44586</v>
      </c>
      <c r="F2486" s="10">
        <v>1673.2</v>
      </c>
      <c r="G2486" s="12">
        <f>Tabla1[[#This Row],[Importe]]-Tabla1[[#This Row],[Pagado]]</f>
        <v>0</v>
      </c>
      <c r="H2486" s="9" t="s">
        <v>10</v>
      </c>
    </row>
    <row r="2487" spans="1:8" x14ac:dyDescent="0.25">
      <c r="A2487" s="7">
        <v>44585</v>
      </c>
      <c r="B2487" s="8" t="s">
        <v>2862</v>
      </c>
      <c r="C2487" s="9" t="s">
        <v>149</v>
      </c>
      <c r="D2487" s="10">
        <v>370.6</v>
      </c>
      <c r="E2487" s="11">
        <v>44585</v>
      </c>
      <c r="F2487" s="10">
        <v>370.6</v>
      </c>
      <c r="G2487" s="12">
        <f>Tabla1[[#This Row],[Importe]]-Tabla1[[#This Row],[Pagado]]</f>
        <v>0</v>
      </c>
      <c r="H2487" s="9" t="s">
        <v>10</v>
      </c>
    </row>
    <row r="2488" spans="1:8" x14ac:dyDescent="0.25">
      <c r="A2488" s="7">
        <v>44585</v>
      </c>
      <c r="B2488" s="8" t="s">
        <v>2863</v>
      </c>
      <c r="C2488" s="9" t="s">
        <v>31</v>
      </c>
      <c r="D2488" s="10">
        <v>1710.1</v>
      </c>
      <c r="E2488" s="11">
        <v>44585</v>
      </c>
      <c r="F2488" s="10">
        <v>1710.1</v>
      </c>
      <c r="G2488" s="12">
        <f>Tabla1[[#This Row],[Importe]]-Tabla1[[#This Row],[Pagado]]</f>
        <v>0</v>
      </c>
      <c r="H2488" s="9" t="s">
        <v>10</v>
      </c>
    </row>
    <row r="2489" spans="1:8" x14ac:dyDescent="0.25">
      <c r="A2489" s="7">
        <v>44585</v>
      </c>
      <c r="B2489" s="8" t="s">
        <v>2864</v>
      </c>
      <c r="C2489" s="9" t="s">
        <v>62</v>
      </c>
      <c r="D2489" s="10">
        <v>4082.4</v>
      </c>
      <c r="E2489" s="11">
        <v>44585</v>
      </c>
      <c r="F2489" s="10">
        <v>4082.4</v>
      </c>
      <c r="G2489" s="12">
        <f>Tabla1[[#This Row],[Importe]]-Tabla1[[#This Row],[Pagado]]</f>
        <v>0</v>
      </c>
      <c r="H2489" s="9" t="s">
        <v>10</v>
      </c>
    </row>
    <row r="2490" spans="1:8" x14ac:dyDescent="0.25">
      <c r="A2490" s="7">
        <v>44585</v>
      </c>
      <c r="B2490" s="8" t="s">
        <v>2865</v>
      </c>
      <c r="C2490" s="9" t="s">
        <v>269</v>
      </c>
      <c r="D2490" s="10">
        <v>2722.5</v>
      </c>
      <c r="E2490" s="11">
        <v>44585</v>
      </c>
      <c r="F2490" s="10">
        <v>2722.5</v>
      </c>
      <c r="G2490" s="12">
        <f>Tabla1[[#This Row],[Importe]]-Tabla1[[#This Row],[Pagado]]</f>
        <v>0</v>
      </c>
      <c r="H2490" s="9" t="s">
        <v>10</v>
      </c>
    </row>
    <row r="2491" spans="1:8" x14ac:dyDescent="0.25">
      <c r="A2491" s="7">
        <v>44585</v>
      </c>
      <c r="B2491" s="8" t="s">
        <v>2866</v>
      </c>
      <c r="C2491" s="9" t="s">
        <v>31</v>
      </c>
      <c r="D2491" s="10">
        <v>49</v>
      </c>
      <c r="E2491" s="11">
        <v>44585</v>
      </c>
      <c r="F2491" s="10">
        <v>49</v>
      </c>
      <c r="G2491" s="12">
        <f>Tabla1[[#This Row],[Importe]]-Tabla1[[#This Row],[Pagado]]</f>
        <v>0</v>
      </c>
      <c r="H2491" s="9" t="s">
        <v>10</v>
      </c>
    </row>
    <row r="2492" spans="1:8" x14ac:dyDescent="0.25">
      <c r="A2492" s="7">
        <v>44585</v>
      </c>
      <c r="B2492" s="8" t="s">
        <v>2867</v>
      </c>
      <c r="C2492" s="9" t="s">
        <v>365</v>
      </c>
      <c r="D2492" s="10">
        <v>732.6</v>
      </c>
      <c r="E2492" s="11">
        <v>44585</v>
      </c>
      <c r="F2492" s="10">
        <v>732.6</v>
      </c>
      <c r="G2492" s="12">
        <f>Tabla1[[#This Row],[Importe]]-Tabla1[[#This Row],[Pagado]]</f>
        <v>0</v>
      </c>
      <c r="H2492" s="9" t="s">
        <v>10</v>
      </c>
    </row>
    <row r="2493" spans="1:8" x14ac:dyDescent="0.25">
      <c r="A2493" s="7">
        <v>44585</v>
      </c>
      <c r="B2493" s="8" t="s">
        <v>2868</v>
      </c>
      <c r="C2493" s="9" t="s">
        <v>610</v>
      </c>
      <c r="D2493" s="10">
        <v>31569.200000000001</v>
      </c>
      <c r="E2493" s="11">
        <v>44592</v>
      </c>
      <c r="F2493" s="10">
        <v>31569.200000000001</v>
      </c>
      <c r="G2493" s="12">
        <f>Tabla1[[#This Row],[Importe]]-Tabla1[[#This Row],[Pagado]]</f>
        <v>0</v>
      </c>
      <c r="H2493" s="9" t="s">
        <v>10</v>
      </c>
    </row>
    <row r="2494" spans="1:8" x14ac:dyDescent="0.25">
      <c r="A2494" s="7">
        <v>44586</v>
      </c>
      <c r="B2494" s="8" t="s">
        <v>2869</v>
      </c>
      <c r="C2494" s="9" t="s">
        <v>12</v>
      </c>
      <c r="D2494" s="10">
        <v>21851.05</v>
      </c>
      <c r="E2494" s="11">
        <v>44587</v>
      </c>
      <c r="F2494" s="10">
        <v>21851.05</v>
      </c>
      <c r="G2494" s="12">
        <f>Tabla1[[#This Row],[Importe]]-Tabla1[[#This Row],[Pagado]]</f>
        <v>0</v>
      </c>
      <c r="H2494" s="9" t="s">
        <v>10</v>
      </c>
    </row>
    <row r="2495" spans="1:8" x14ac:dyDescent="0.25">
      <c r="A2495" s="7">
        <v>44586</v>
      </c>
      <c r="B2495" s="8" t="s">
        <v>2870</v>
      </c>
      <c r="C2495" s="9" t="s">
        <v>193</v>
      </c>
      <c r="D2495" s="10">
        <v>6000</v>
      </c>
      <c r="E2495" s="11">
        <v>44586</v>
      </c>
      <c r="F2495" s="10">
        <v>6000</v>
      </c>
      <c r="G2495" s="12">
        <f>Tabla1[[#This Row],[Importe]]-Tabla1[[#This Row],[Pagado]]</f>
        <v>0</v>
      </c>
      <c r="H2495" s="9" t="s">
        <v>10</v>
      </c>
    </row>
    <row r="2496" spans="1:8" x14ac:dyDescent="0.25">
      <c r="A2496" s="7">
        <v>44586</v>
      </c>
      <c r="B2496" s="8" t="s">
        <v>2871</v>
      </c>
      <c r="C2496" s="9" t="s">
        <v>481</v>
      </c>
      <c r="D2496" s="10">
        <v>1226</v>
      </c>
      <c r="E2496" s="11">
        <v>44586</v>
      </c>
      <c r="F2496" s="10">
        <v>1226</v>
      </c>
      <c r="G2496" s="12">
        <f>Tabla1[[#This Row],[Importe]]-Tabla1[[#This Row],[Pagado]]</f>
        <v>0</v>
      </c>
      <c r="H2496" s="9" t="s">
        <v>10</v>
      </c>
    </row>
    <row r="2497" spans="1:8" x14ac:dyDescent="0.25">
      <c r="A2497" s="7">
        <v>44586</v>
      </c>
      <c r="B2497" s="8" t="s">
        <v>2872</v>
      </c>
      <c r="C2497" s="9" t="s">
        <v>314</v>
      </c>
      <c r="D2497" s="10">
        <v>4504.5</v>
      </c>
      <c r="E2497" s="11">
        <v>44586</v>
      </c>
      <c r="F2497" s="10">
        <v>4504.5</v>
      </c>
      <c r="G2497" s="12">
        <f>Tabla1[[#This Row],[Importe]]-Tabla1[[#This Row],[Pagado]]</f>
        <v>0</v>
      </c>
      <c r="H2497" s="9" t="s">
        <v>10</v>
      </c>
    </row>
    <row r="2498" spans="1:8" x14ac:dyDescent="0.25">
      <c r="A2498" s="7">
        <v>44586</v>
      </c>
      <c r="B2498" s="8" t="s">
        <v>2873</v>
      </c>
      <c r="C2498" s="9" t="s">
        <v>2874</v>
      </c>
      <c r="D2498" s="10">
        <v>0</v>
      </c>
      <c r="E2498" s="13" t="s">
        <v>189</v>
      </c>
      <c r="F2498" s="10">
        <v>0</v>
      </c>
      <c r="G2498" s="12">
        <f>Tabla1[[#This Row],[Importe]]-Tabla1[[#This Row],[Pagado]]</f>
        <v>0</v>
      </c>
      <c r="H2498" s="17" t="s">
        <v>2875</v>
      </c>
    </row>
    <row r="2499" spans="1:8" x14ac:dyDescent="0.25">
      <c r="A2499" s="7">
        <v>44586</v>
      </c>
      <c r="B2499" s="8" t="s">
        <v>2876</v>
      </c>
      <c r="C2499" s="9" t="s">
        <v>9</v>
      </c>
      <c r="D2499" s="10">
        <v>5491.2</v>
      </c>
      <c r="E2499" s="11">
        <v>44586</v>
      </c>
      <c r="F2499" s="10">
        <v>5491.2</v>
      </c>
      <c r="G2499" s="12">
        <f>Tabla1[[#This Row],[Importe]]-Tabla1[[#This Row],[Pagado]]</f>
        <v>0</v>
      </c>
      <c r="H2499" s="9" t="s">
        <v>10</v>
      </c>
    </row>
    <row r="2500" spans="1:8" x14ac:dyDescent="0.25">
      <c r="A2500" s="7">
        <v>44586</v>
      </c>
      <c r="B2500" s="8" t="s">
        <v>2877</v>
      </c>
      <c r="C2500" s="9" t="s">
        <v>49</v>
      </c>
      <c r="D2500" s="10">
        <v>2035.5</v>
      </c>
      <c r="E2500" s="11">
        <v>44586</v>
      </c>
      <c r="F2500" s="10">
        <v>2035.5</v>
      </c>
      <c r="G2500" s="12">
        <f>Tabla1[[#This Row],[Importe]]-Tabla1[[#This Row],[Pagado]]</f>
        <v>0</v>
      </c>
      <c r="H2500" s="9" t="s">
        <v>10</v>
      </c>
    </row>
    <row r="2501" spans="1:8" x14ac:dyDescent="0.25">
      <c r="A2501" s="7">
        <v>44586</v>
      </c>
      <c r="B2501" s="8" t="s">
        <v>2878</v>
      </c>
      <c r="C2501" s="9" t="s">
        <v>85</v>
      </c>
      <c r="D2501" s="10">
        <v>1377.6</v>
      </c>
      <c r="E2501" s="11">
        <v>44586</v>
      </c>
      <c r="F2501" s="10">
        <v>1377.6</v>
      </c>
      <c r="G2501" s="12">
        <f>Tabla1[[#This Row],[Importe]]-Tabla1[[#This Row],[Pagado]]</f>
        <v>0</v>
      </c>
      <c r="H2501" s="9" t="s">
        <v>10</v>
      </c>
    </row>
    <row r="2502" spans="1:8" x14ac:dyDescent="0.25">
      <c r="A2502" s="7">
        <v>44586</v>
      </c>
      <c r="B2502" s="8" t="s">
        <v>2879</v>
      </c>
      <c r="C2502" s="9" t="s">
        <v>348</v>
      </c>
      <c r="D2502" s="10">
        <v>2074</v>
      </c>
      <c r="E2502" s="11">
        <v>44586</v>
      </c>
      <c r="F2502" s="10">
        <v>2074</v>
      </c>
      <c r="G2502" s="12">
        <f>Tabla1[[#This Row],[Importe]]-Tabla1[[#This Row],[Pagado]]</f>
        <v>0</v>
      </c>
      <c r="H2502" s="9" t="s">
        <v>10</v>
      </c>
    </row>
    <row r="2503" spans="1:8" x14ac:dyDescent="0.25">
      <c r="A2503" s="7">
        <v>44586</v>
      </c>
      <c r="B2503" s="8" t="s">
        <v>2880</v>
      </c>
      <c r="C2503" s="9" t="s">
        <v>99</v>
      </c>
      <c r="D2503" s="10">
        <v>840</v>
      </c>
      <c r="E2503" s="11">
        <v>44586</v>
      </c>
      <c r="F2503" s="10">
        <v>840</v>
      </c>
      <c r="G2503" s="12">
        <f>Tabla1[[#This Row],[Importe]]-Tabla1[[#This Row],[Pagado]]</f>
        <v>0</v>
      </c>
      <c r="H2503" s="9" t="s">
        <v>10</v>
      </c>
    </row>
    <row r="2504" spans="1:8" x14ac:dyDescent="0.25">
      <c r="A2504" s="7">
        <v>44586</v>
      </c>
      <c r="B2504" s="8" t="s">
        <v>2881</v>
      </c>
      <c r="C2504" s="9" t="s">
        <v>120</v>
      </c>
      <c r="D2504" s="10">
        <v>4433.3999999999996</v>
      </c>
      <c r="E2504" s="11">
        <v>44588</v>
      </c>
      <c r="F2504" s="10">
        <v>4433.3999999999996</v>
      </c>
      <c r="G2504" s="12">
        <f>Tabla1[[#This Row],[Importe]]-Tabla1[[#This Row],[Pagado]]</f>
        <v>0</v>
      </c>
      <c r="H2504" s="9" t="s">
        <v>10</v>
      </c>
    </row>
    <row r="2505" spans="1:8" x14ac:dyDescent="0.25">
      <c r="A2505" s="7">
        <v>44586</v>
      </c>
      <c r="B2505" s="8" t="s">
        <v>2882</v>
      </c>
      <c r="C2505" s="9" t="s">
        <v>39</v>
      </c>
      <c r="D2505" s="10">
        <v>17197.900000000001</v>
      </c>
      <c r="E2505" s="11">
        <v>44587</v>
      </c>
      <c r="F2505" s="10">
        <v>17197.900000000001</v>
      </c>
      <c r="G2505" s="12">
        <f>Tabla1[[#This Row],[Importe]]-Tabla1[[#This Row],[Pagado]]</f>
        <v>0</v>
      </c>
      <c r="H2505" s="9" t="s">
        <v>10</v>
      </c>
    </row>
    <row r="2506" spans="1:8" x14ac:dyDescent="0.25">
      <c r="A2506" s="7">
        <v>44586</v>
      </c>
      <c r="B2506" s="8" t="s">
        <v>2883</v>
      </c>
      <c r="C2506" s="9" t="s">
        <v>118</v>
      </c>
      <c r="D2506" s="10">
        <v>4833.6000000000004</v>
      </c>
      <c r="E2506" s="11">
        <v>44586</v>
      </c>
      <c r="F2506" s="10">
        <v>4833.6000000000004</v>
      </c>
      <c r="G2506" s="12">
        <f>Tabla1[[#This Row],[Importe]]-Tabla1[[#This Row],[Pagado]]</f>
        <v>0</v>
      </c>
      <c r="H2506" s="9" t="s">
        <v>10</v>
      </c>
    </row>
    <row r="2507" spans="1:8" x14ac:dyDescent="0.25">
      <c r="A2507" s="7">
        <v>44586</v>
      </c>
      <c r="B2507" s="8" t="s">
        <v>2884</v>
      </c>
      <c r="C2507" s="9" t="s">
        <v>111</v>
      </c>
      <c r="D2507" s="10">
        <v>5179.2</v>
      </c>
      <c r="E2507" s="11">
        <v>44588</v>
      </c>
      <c r="F2507" s="10">
        <v>5179.2</v>
      </c>
      <c r="G2507" s="12">
        <f>Tabla1[[#This Row],[Importe]]-Tabla1[[#This Row],[Pagado]]</f>
        <v>0</v>
      </c>
      <c r="H2507" s="9" t="s">
        <v>10</v>
      </c>
    </row>
    <row r="2508" spans="1:8" ht="30" x14ac:dyDescent="0.25">
      <c r="A2508" s="7">
        <v>44586</v>
      </c>
      <c r="B2508" s="8" t="s">
        <v>2885</v>
      </c>
      <c r="C2508" s="9" t="s">
        <v>22</v>
      </c>
      <c r="D2508" s="10">
        <v>35230.9</v>
      </c>
      <c r="E2508" s="11" t="s">
        <v>2886</v>
      </c>
      <c r="F2508" s="10">
        <f>26000+9230.9</f>
        <v>35230.9</v>
      </c>
      <c r="G2508" s="12">
        <f>Tabla1[[#This Row],[Importe]]-Tabla1[[#This Row],[Pagado]]</f>
        <v>0</v>
      </c>
      <c r="H2508" s="9" t="s">
        <v>10</v>
      </c>
    </row>
    <row r="2509" spans="1:8" x14ac:dyDescent="0.25">
      <c r="A2509" s="7">
        <v>44586</v>
      </c>
      <c r="B2509" s="8" t="s">
        <v>2887</v>
      </c>
      <c r="C2509" s="9" t="s">
        <v>64</v>
      </c>
      <c r="D2509" s="10">
        <v>4433.3999999999996</v>
      </c>
      <c r="E2509" s="11">
        <v>44587</v>
      </c>
      <c r="F2509" s="10">
        <v>4433.3999999999996</v>
      </c>
      <c r="G2509" s="12">
        <f>Tabla1[[#This Row],[Importe]]-Tabla1[[#This Row],[Pagado]]</f>
        <v>0</v>
      </c>
      <c r="H2509" s="9" t="s">
        <v>10</v>
      </c>
    </row>
    <row r="2510" spans="1:8" x14ac:dyDescent="0.25">
      <c r="A2510" s="7">
        <v>44586</v>
      </c>
      <c r="B2510" s="8" t="s">
        <v>2888</v>
      </c>
      <c r="C2510" s="9" t="s">
        <v>114</v>
      </c>
      <c r="D2510" s="10">
        <v>4659.2</v>
      </c>
      <c r="E2510" s="11">
        <v>44587</v>
      </c>
      <c r="F2510" s="10">
        <v>4659.2</v>
      </c>
      <c r="G2510" s="12">
        <f>Tabla1[[#This Row],[Importe]]-Tabla1[[#This Row],[Pagado]]</f>
        <v>0</v>
      </c>
      <c r="H2510" s="9" t="s">
        <v>10</v>
      </c>
    </row>
    <row r="2511" spans="1:8" x14ac:dyDescent="0.25">
      <c r="A2511" s="7">
        <v>44586</v>
      </c>
      <c r="B2511" s="8" t="s">
        <v>2889</v>
      </c>
      <c r="C2511" s="9" t="s">
        <v>93</v>
      </c>
      <c r="D2511" s="10">
        <v>6042.6</v>
      </c>
      <c r="E2511" s="11">
        <v>44587</v>
      </c>
      <c r="F2511" s="10">
        <v>6042.6</v>
      </c>
      <c r="G2511" s="12">
        <f>Tabla1[[#This Row],[Importe]]-Tabla1[[#This Row],[Pagado]]</f>
        <v>0</v>
      </c>
      <c r="H2511" s="9" t="s">
        <v>10</v>
      </c>
    </row>
    <row r="2512" spans="1:8" x14ac:dyDescent="0.25">
      <c r="A2512" s="7">
        <v>44586</v>
      </c>
      <c r="B2512" s="8" t="s">
        <v>2890</v>
      </c>
      <c r="C2512" s="9" t="s">
        <v>109</v>
      </c>
      <c r="D2512" s="10">
        <v>4742.3999999999996</v>
      </c>
      <c r="E2512" s="11">
        <v>44587</v>
      </c>
      <c r="F2512" s="10">
        <v>4742.3999999999996</v>
      </c>
      <c r="G2512" s="12">
        <f>Tabla1[[#This Row],[Importe]]-Tabla1[[#This Row],[Pagado]]</f>
        <v>0</v>
      </c>
      <c r="H2512" s="9" t="s">
        <v>10</v>
      </c>
    </row>
    <row r="2513" spans="1:8" x14ac:dyDescent="0.25">
      <c r="A2513" s="7">
        <v>44586</v>
      </c>
      <c r="B2513" s="8" t="s">
        <v>2891</v>
      </c>
      <c r="C2513" s="9" t="s">
        <v>60</v>
      </c>
      <c r="D2513" s="10">
        <v>3774.6</v>
      </c>
      <c r="E2513" s="11">
        <v>44587</v>
      </c>
      <c r="F2513" s="10">
        <v>3774.6</v>
      </c>
      <c r="G2513" s="12">
        <f>Tabla1[[#This Row],[Importe]]-Tabla1[[#This Row],[Pagado]]</f>
        <v>0</v>
      </c>
      <c r="H2513" s="9" t="s">
        <v>10</v>
      </c>
    </row>
    <row r="2514" spans="1:8" x14ac:dyDescent="0.25">
      <c r="A2514" s="7">
        <v>44586</v>
      </c>
      <c r="B2514" s="8" t="s">
        <v>2892</v>
      </c>
      <c r="C2514" s="9" t="s">
        <v>53</v>
      </c>
      <c r="D2514" s="10">
        <v>1107.4000000000001</v>
      </c>
      <c r="E2514" s="11">
        <v>44586</v>
      </c>
      <c r="F2514" s="10">
        <v>1107.4000000000001</v>
      </c>
      <c r="G2514" s="12">
        <f>Tabla1[[#This Row],[Importe]]-Tabla1[[#This Row],[Pagado]]</f>
        <v>0</v>
      </c>
      <c r="H2514" s="9" t="s">
        <v>10</v>
      </c>
    </row>
    <row r="2515" spans="1:8" x14ac:dyDescent="0.25">
      <c r="A2515" s="7">
        <v>44586</v>
      </c>
      <c r="B2515" s="8" t="s">
        <v>2893</v>
      </c>
      <c r="C2515" s="9" t="s">
        <v>24</v>
      </c>
      <c r="D2515" s="10">
        <v>3094</v>
      </c>
      <c r="E2515" s="11">
        <v>44586</v>
      </c>
      <c r="F2515" s="10">
        <v>3094</v>
      </c>
      <c r="G2515" s="12">
        <f>Tabla1[[#This Row],[Importe]]-Tabla1[[#This Row],[Pagado]]</f>
        <v>0</v>
      </c>
      <c r="H2515" s="9" t="s">
        <v>10</v>
      </c>
    </row>
    <row r="2516" spans="1:8" x14ac:dyDescent="0.25">
      <c r="A2516" s="7">
        <v>44586</v>
      </c>
      <c r="B2516" s="8" t="s">
        <v>2894</v>
      </c>
      <c r="C2516" s="9" t="s">
        <v>224</v>
      </c>
      <c r="D2516" s="10">
        <v>616.4</v>
      </c>
      <c r="E2516" s="11">
        <v>44586</v>
      </c>
      <c r="F2516" s="10">
        <v>616.4</v>
      </c>
      <c r="G2516" s="12">
        <f>Tabla1[[#This Row],[Importe]]-Tabla1[[#This Row],[Pagado]]</f>
        <v>0</v>
      </c>
      <c r="H2516" s="9" t="s">
        <v>10</v>
      </c>
    </row>
    <row r="2517" spans="1:8" x14ac:dyDescent="0.25">
      <c r="A2517" s="7">
        <v>44586</v>
      </c>
      <c r="B2517" s="8" t="s">
        <v>2895</v>
      </c>
      <c r="C2517" s="9" t="s">
        <v>142</v>
      </c>
      <c r="D2517" s="10">
        <v>66416.800000000003</v>
      </c>
      <c r="E2517" s="11">
        <v>44589</v>
      </c>
      <c r="F2517" s="10">
        <v>66416.800000000003</v>
      </c>
      <c r="G2517" s="12">
        <f>Tabla1[[#This Row],[Importe]]-Tabla1[[#This Row],[Pagado]]</f>
        <v>0</v>
      </c>
      <c r="H2517" s="9" t="s">
        <v>10</v>
      </c>
    </row>
    <row r="2518" spans="1:8" x14ac:dyDescent="0.25">
      <c r="A2518" s="7">
        <v>44586</v>
      </c>
      <c r="B2518" s="8" t="s">
        <v>2896</v>
      </c>
      <c r="C2518" s="9" t="s">
        <v>16</v>
      </c>
      <c r="D2518" s="10">
        <v>4470.8</v>
      </c>
      <c r="E2518" s="11">
        <v>44586</v>
      </c>
      <c r="F2518" s="10">
        <v>4470.8</v>
      </c>
      <c r="G2518" s="12">
        <f>Tabla1[[#This Row],[Importe]]-Tabla1[[#This Row],[Pagado]]</f>
        <v>0</v>
      </c>
      <c r="H2518" s="9" t="s">
        <v>10</v>
      </c>
    </row>
    <row r="2519" spans="1:8" x14ac:dyDescent="0.25">
      <c r="A2519" s="7">
        <v>44586</v>
      </c>
      <c r="B2519" s="8" t="s">
        <v>2897</v>
      </c>
      <c r="C2519" s="9" t="s">
        <v>159</v>
      </c>
      <c r="D2519" s="10">
        <v>4711.2</v>
      </c>
      <c r="E2519" s="11">
        <v>44586</v>
      </c>
      <c r="F2519" s="10">
        <v>4711.2</v>
      </c>
      <c r="G2519" s="12">
        <f>Tabla1[[#This Row],[Importe]]-Tabla1[[#This Row],[Pagado]]</f>
        <v>0</v>
      </c>
      <c r="H2519" s="9" t="s">
        <v>10</v>
      </c>
    </row>
    <row r="2520" spans="1:8" x14ac:dyDescent="0.25">
      <c r="A2520" s="7">
        <v>44586</v>
      </c>
      <c r="B2520" s="8" t="s">
        <v>2898</v>
      </c>
      <c r="C2520" s="9" t="s">
        <v>520</v>
      </c>
      <c r="D2520" s="10">
        <v>2236.4</v>
      </c>
      <c r="E2520" s="11">
        <v>44586</v>
      </c>
      <c r="F2520" s="10">
        <v>2236.4</v>
      </c>
      <c r="G2520" s="12">
        <f>Tabla1[[#This Row],[Importe]]-Tabla1[[#This Row],[Pagado]]</f>
        <v>0</v>
      </c>
      <c r="H2520" s="9" t="s">
        <v>10</v>
      </c>
    </row>
    <row r="2521" spans="1:8" x14ac:dyDescent="0.25">
      <c r="A2521" s="7">
        <v>44586</v>
      </c>
      <c r="B2521" s="8" t="s">
        <v>2899</v>
      </c>
      <c r="C2521" s="9" t="s">
        <v>27</v>
      </c>
      <c r="D2521" s="10">
        <v>4392.3999999999996</v>
      </c>
      <c r="E2521" s="11">
        <v>44586</v>
      </c>
      <c r="F2521" s="10">
        <v>4392.3999999999996</v>
      </c>
      <c r="G2521" s="12">
        <f>Tabla1[[#This Row],[Importe]]-Tabla1[[#This Row],[Pagado]]</f>
        <v>0</v>
      </c>
      <c r="H2521" s="9" t="s">
        <v>10</v>
      </c>
    </row>
    <row r="2522" spans="1:8" x14ac:dyDescent="0.25">
      <c r="A2522" s="7">
        <v>44586</v>
      </c>
      <c r="B2522" s="8" t="s">
        <v>2900</v>
      </c>
      <c r="C2522" s="9" t="s">
        <v>142</v>
      </c>
      <c r="D2522" s="10">
        <v>10750</v>
      </c>
      <c r="E2522" s="11">
        <v>44589</v>
      </c>
      <c r="F2522" s="10">
        <v>10750</v>
      </c>
      <c r="G2522" s="12">
        <f>Tabla1[[#This Row],[Importe]]-Tabla1[[#This Row],[Pagado]]</f>
        <v>0</v>
      </c>
      <c r="H2522" s="9" t="s">
        <v>10</v>
      </c>
    </row>
    <row r="2523" spans="1:8" x14ac:dyDescent="0.25">
      <c r="A2523" s="7">
        <v>44586</v>
      </c>
      <c r="B2523" s="8" t="s">
        <v>2901</v>
      </c>
      <c r="C2523" s="9" t="s">
        <v>670</v>
      </c>
      <c r="D2523" s="10">
        <v>4239.8999999999996</v>
      </c>
      <c r="E2523" s="11">
        <v>44586</v>
      </c>
      <c r="F2523" s="10">
        <v>4239.8999999999996</v>
      </c>
      <c r="G2523" s="12">
        <f>Tabla1[[#This Row],[Importe]]-Tabla1[[#This Row],[Pagado]]</f>
        <v>0</v>
      </c>
      <c r="H2523" s="9" t="s">
        <v>10</v>
      </c>
    </row>
    <row r="2524" spans="1:8" x14ac:dyDescent="0.25">
      <c r="A2524" s="7">
        <v>44586</v>
      </c>
      <c r="B2524" s="8" t="s">
        <v>2902</v>
      </c>
      <c r="C2524" s="9" t="s">
        <v>51</v>
      </c>
      <c r="D2524" s="10">
        <v>1214.4000000000001</v>
      </c>
      <c r="E2524" s="11">
        <v>44586</v>
      </c>
      <c r="F2524" s="10">
        <v>1214.4000000000001</v>
      </c>
      <c r="G2524" s="12">
        <f>Tabla1[[#This Row],[Importe]]-Tabla1[[#This Row],[Pagado]]</f>
        <v>0</v>
      </c>
      <c r="H2524" s="9" t="s">
        <v>10</v>
      </c>
    </row>
    <row r="2525" spans="1:8" x14ac:dyDescent="0.25">
      <c r="A2525" s="7">
        <v>44586</v>
      </c>
      <c r="B2525" s="8" t="s">
        <v>2903</v>
      </c>
      <c r="C2525" s="9" t="s">
        <v>140</v>
      </c>
      <c r="D2525" s="10">
        <v>3897.6</v>
      </c>
      <c r="E2525" s="11">
        <v>44586</v>
      </c>
      <c r="F2525" s="10">
        <v>3897.6</v>
      </c>
      <c r="G2525" s="12">
        <f>Tabla1[[#This Row],[Importe]]-Tabla1[[#This Row],[Pagado]]</f>
        <v>0</v>
      </c>
      <c r="H2525" s="9" t="s">
        <v>10</v>
      </c>
    </row>
    <row r="2526" spans="1:8" x14ac:dyDescent="0.25">
      <c r="A2526" s="7">
        <v>44586</v>
      </c>
      <c r="B2526" s="8" t="s">
        <v>2904</v>
      </c>
      <c r="C2526" s="9" t="s">
        <v>2905</v>
      </c>
      <c r="D2526" s="10">
        <v>0</v>
      </c>
      <c r="E2526" s="13" t="s">
        <v>189</v>
      </c>
      <c r="F2526" s="10">
        <v>0</v>
      </c>
      <c r="G2526" s="12">
        <f>Tabla1[[#This Row],[Importe]]-Tabla1[[#This Row],[Pagado]]</f>
        <v>0</v>
      </c>
      <c r="H2526" s="9" t="s">
        <v>189</v>
      </c>
    </row>
    <row r="2527" spans="1:8" x14ac:dyDescent="0.25">
      <c r="A2527" s="7">
        <v>44586</v>
      </c>
      <c r="B2527" s="8" t="s">
        <v>2906</v>
      </c>
      <c r="C2527" s="9" t="s">
        <v>198</v>
      </c>
      <c r="D2527" s="10">
        <v>3458.4</v>
      </c>
      <c r="E2527" s="11">
        <v>44586</v>
      </c>
      <c r="F2527" s="10">
        <v>3458.4</v>
      </c>
      <c r="G2527" s="12">
        <f>Tabla1[[#This Row],[Importe]]-Tabla1[[#This Row],[Pagado]]</f>
        <v>0</v>
      </c>
      <c r="H2527" s="9" t="s">
        <v>10</v>
      </c>
    </row>
    <row r="2528" spans="1:8" x14ac:dyDescent="0.25">
      <c r="A2528" s="7">
        <v>44586</v>
      </c>
      <c r="B2528" s="8" t="s">
        <v>2907</v>
      </c>
      <c r="C2528" s="9" t="s">
        <v>157</v>
      </c>
      <c r="D2528" s="10">
        <v>2843</v>
      </c>
      <c r="E2528" s="11">
        <v>44586</v>
      </c>
      <c r="F2528" s="10">
        <v>2843</v>
      </c>
      <c r="G2528" s="12">
        <f>Tabla1[[#This Row],[Importe]]-Tabla1[[#This Row],[Pagado]]</f>
        <v>0</v>
      </c>
      <c r="H2528" s="9" t="s">
        <v>10</v>
      </c>
    </row>
    <row r="2529" spans="1:8" x14ac:dyDescent="0.25">
      <c r="A2529" s="7">
        <v>44586</v>
      </c>
      <c r="B2529" s="8" t="s">
        <v>2908</v>
      </c>
      <c r="C2529" s="9" t="s">
        <v>146</v>
      </c>
      <c r="D2529" s="10">
        <v>1310.4000000000001</v>
      </c>
      <c r="E2529" s="11">
        <v>44586</v>
      </c>
      <c r="F2529" s="10">
        <v>1310.4000000000001</v>
      </c>
      <c r="G2529" s="12">
        <f>Tabla1[[#This Row],[Importe]]-Tabla1[[#This Row],[Pagado]]</f>
        <v>0</v>
      </c>
      <c r="H2529" s="9" t="s">
        <v>10</v>
      </c>
    </row>
    <row r="2530" spans="1:8" x14ac:dyDescent="0.25">
      <c r="A2530" s="7">
        <v>44586</v>
      </c>
      <c r="B2530" s="8" t="s">
        <v>2909</v>
      </c>
      <c r="C2530" s="9" t="s">
        <v>314</v>
      </c>
      <c r="D2530" s="10">
        <v>1250</v>
      </c>
      <c r="E2530" s="11">
        <v>44586</v>
      </c>
      <c r="F2530" s="10">
        <v>1250</v>
      </c>
      <c r="G2530" s="12">
        <f>Tabla1[[#This Row],[Importe]]-Tabla1[[#This Row],[Pagado]]</f>
        <v>0</v>
      </c>
      <c r="H2530" s="9" t="s">
        <v>10</v>
      </c>
    </row>
    <row r="2531" spans="1:8" x14ac:dyDescent="0.25">
      <c r="A2531" s="7">
        <v>44586</v>
      </c>
      <c r="B2531" s="8" t="s">
        <v>2910</v>
      </c>
      <c r="C2531" s="9" t="s">
        <v>357</v>
      </c>
      <c r="D2531" s="10">
        <v>450.8</v>
      </c>
      <c r="E2531" s="11">
        <v>44586</v>
      </c>
      <c r="F2531" s="10">
        <v>450.8</v>
      </c>
      <c r="G2531" s="12">
        <f>Tabla1[[#This Row],[Importe]]-Tabla1[[#This Row],[Pagado]]</f>
        <v>0</v>
      </c>
      <c r="H2531" s="9" t="s">
        <v>10</v>
      </c>
    </row>
    <row r="2532" spans="1:8" x14ac:dyDescent="0.25">
      <c r="A2532" s="7">
        <v>44586</v>
      </c>
      <c r="B2532" s="8" t="s">
        <v>2911</v>
      </c>
      <c r="C2532" s="9" t="s">
        <v>129</v>
      </c>
      <c r="D2532" s="10">
        <v>1906.1</v>
      </c>
      <c r="E2532" s="11">
        <v>44586</v>
      </c>
      <c r="F2532" s="10">
        <v>1906.1</v>
      </c>
      <c r="G2532" s="12">
        <f>Tabla1[[#This Row],[Importe]]-Tabla1[[#This Row],[Pagado]]</f>
        <v>0</v>
      </c>
      <c r="H2532" s="9" t="s">
        <v>10</v>
      </c>
    </row>
    <row r="2533" spans="1:8" x14ac:dyDescent="0.25">
      <c r="A2533" s="7">
        <v>44586</v>
      </c>
      <c r="B2533" s="8" t="s">
        <v>2912</v>
      </c>
      <c r="C2533" s="9" t="s">
        <v>87</v>
      </c>
      <c r="D2533" s="10">
        <v>850.2</v>
      </c>
      <c r="E2533" s="11">
        <v>44586</v>
      </c>
      <c r="F2533" s="10">
        <v>850.2</v>
      </c>
      <c r="G2533" s="12">
        <f>Tabla1[[#This Row],[Importe]]-Tabla1[[#This Row],[Pagado]]</f>
        <v>0</v>
      </c>
      <c r="H2533" s="9" t="s">
        <v>10</v>
      </c>
    </row>
    <row r="2534" spans="1:8" x14ac:dyDescent="0.25">
      <c r="A2534" s="7">
        <v>44586</v>
      </c>
      <c r="B2534" s="8" t="s">
        <v>2913</v>
      </c>
      <c r="C2534" s="9" t="s">
        <v>107</v>
      </c>
      <c r="D2534" s="10">
        <v>14467.6</v>
      </c>
      <c r="E2534" s="11">
        <v>44586</v>
      </c>
      <c r="F2534" s="10">
        <v>14467.6</v>
      </c>
      <c r="G2534" s="12">
        <f>Tabla1[[#This Row],[Importe]]-Tabla1[[#This Row],[Pagado]]</f>
        <v>0</v>
      </c>
      <c r="H2534" s="9" t="s">
        <v>10</v>
      </c>
    </row>
    <row r="2535" spans="1:8" x14ac:dyDescent="0.25">
      <c r="A2535" s="7">
        <v>44586</v>
      </c>
      <c r="B2535" s="8" t="s">
        <v>2914</v>
      </c>
      <c r="C2535" s="9" t="s">
        <v>79</v>
      </c>
      <c r="D2535" s="10">
        <v>1960</v>
      </c>
      <c r="E2535" s="11">
        <v>44586</v>
      </c>
      <c r="F2535" s="10">
        <v>1960</v>
      </c>
      <c r="G2535" s="12">
        <f>Tabla1[[#This Row],[Importe]]-Tabla1[[#This Row],[Pagado]]</f>
        <v>0</v>
      </c>
      <c r="H2535" s="9" t="s">
        <v>10</v>
      </c>
    </row>
    <row r="2536" spans="1:8" x14ac:dyDescent="0.25">
      <c r="A2536" s="7">
        <v>44586</v>
      </c>
      <c r="B2536" s="8" t="s">
        <v>2915</v>
      </c>
      <c r="C2536" s="9" t="s">
        <v>419</v>
      </c>
      <c r="D2536" s="10">
        <v>7155.2</v>
      </c>
      <c r="E2536" s="11">
        <v>44586</v>
      </c>
      <c r="F2536" s="10">
        <v>7155.2</v>
      </c>
      <c r="G2536" s="12">
        <f>Tabla1[[#This Row],[Importe]]-Tabla1[[#This Row],[Pagado]]</f>
        <v>0</v>
      </c>
      <c r="H2536" s="9" t="s">
        <v>10</v>
      </c>
    </row>
    <row r="2537" spans="1:8" x14ac:dyDescent="0.25">
      <c r="A2537" s="7">
        <v>44586</v>
      </c>
      <c r="B2537" s="8" t="s">
        <v>2916</v>
      </c>
      <c r="C2537" s="9" t="s">
        <v>45</v>
      </c>
      <c r="D2537" s="10">
        <v>8027.4</v>
      </c>
      <c r="E2537" s="11">
        <v>44586</v>
      </c>
      <c r="F2537" s="10">
        <v>8027.4</v>
      </c>
      <c r="G2537" s="12">
        <f>Tabla1[[#This Row],[Importe]]-Tabla1[[#This Row],[Pagado]]</f>
        <v>0</v>
      </c>
      <c r="H2537" s="9" t="s">
        <v>10</v>
      </c>
    </row>
    <row r="2538" spans="1:8" x14ac:dyDescent="0.25">
      <c r="A2538" s="7">
        <v>44586</v>
      </c>
      <c r="B2538" s="8" t="s">
        <v>2917</v>
      </c>
      <c r="C2538" s="9" t="s">
        <v>83</v>
      </c>
      <c r="D2538" s="10">
        <v>4324.1000000000004</v>
      </c>
      <c r="E2538" s="11">
        <v>44586</v>
      </c>
      <c r="F2538" s="10">
        <v>4324.1000000000004</v>
      </c>
      <c r="G2538" s="12">
        <f>Tabla1[[#This Row],[Importe]]-Tabla1[[#This Row],[Pagado]]</f>
        <v>0</v>
      </c>
      <c r="H2538" s="9" t="s">
        <v>10</v>
      </c>
    </row>
    <row r="2539" spans="1:8" x14ac:dyDescent="0.25">
      <c r="A2539" s="7">
        <v>44586</v>
      </c>
      <c r="B2539" s="8" t="s">
        <v>2918</v>
      </c>
      <c r="C2539" s="9" t="s">
        <v>230</v>
      </c>
      <c r="D2539" s="10">
        <v>2275.1999999999998</v>
      </c>
      <c r="E2539" s="11">
        <v>44586</v>
      </c>
      <c r="F2539" s="10">
        <v>2275.1999999999998</v>
      </c>
      <c r="G2539" s="12">
        <f>Tabla1[[#This Row],[Importe]]-Tabla1[[#This Row],[Pagado]]</f>
        <v>0</v>
      </c>
      <c r="H2539" s="9" t="s">
        <v>10</v>
      </c>
    </row>
    <row r="2540" spans="1:8" x14ac:dyDescent="0.25">
      <c r="A2540" s="7">
        <v>44586</v>
      </c>
      <c r="B2540" s="8" t="s">
        <v>2919</v>
      </c>
      <c r="C2540" s="9" t="s">
        <v>261</v>
      </c>
      <c r="D2540" s="10">
        <v>29502</v>
      </c>
      <c r="E2540" s="11">
        <v>44586</v>
      </c>
      <c r="F2540" s="10">
        <v>29502</v>
      </c>
      <c r="G2540" s="12">
        <f>Tabla1[[#This Row],[Importe]]-Tabla1[[#This Row],[Pagado]]</f>
        <v>0</v>
      </c>
      <c r="H2540" s="9" t="s">
        <v>10</v>
      </c>
    </row>
    <row r="2541" spans="1:8" x14ac:dyDescent="0.25">
      <c r="A2541" s="7">
        <v>44586</v>
      </c>
      <c r="B2541" s="8" t="s">
        <v>2920</v>
      </c>
      <c r="C2541" s="9" t="s">
        <v>131</v>
      </c>
      <c r="D2541" s="10">
        <v>5917.3</v>
      </c>
      <c r="E2541" s="11">
        <v>44586</v>
      </c>
      <c r="F2541" s="10">
        <v>5917.3</v>
      </c>
      <c r="G2541" s="12">
        <f>Tabla1[[#This Row],[Importe]]-Tabla1[[#This Row],[Pagado]]</f>
        <v>0</v>
      </c>
      <c r="H2541" s="9" t="s">
        <v>10</v>
      </c>
    </row>
    <row r="2542" spans="1:8" x14ac:dyDescent="0.25">
      <c r="A2542" s="7">
        <v>44586</v>
      </c>
      <c r="B2542" s="8" t="s">
        <v>2921</v>
      </c>
      <c r="C2542" s="9" t="s">
        <v>562</v>
      </c>
      <c r="D2542" s="10">
        <v>3291.2</v>
      </c>
      <c r="E2542" s="11">
        <v>44586</v>
      </c>
      <c r="F2542" s="10">
        <v>3291.2</v>
      </c>
      <c r="G2542" s="12">
        <f>Tabla1[[#This Row],[Importe]]-Tabla1[[#This Row],[Pagado]]</f>
        <v>0</v>
      </c>
      <c r="H2542" s="9" t="s">
        <v>10</v>
      </c>
    </row>
    <row r="2543" spans="1:8" x14ac:dyDescent="0.25">
      <c r="A2543" s="7">
        <v>44586</v>
      </c>
      <c r="B2543" s="8" t="s">
        <v>2922</v>
      </c>
      <c r="C2543" s="9" t="s">
        <v>198</v>
      </c>
      <c r="D2543" s="10">
        <v>4275.2</v>
      </c>
      <c r="E2543" s="11">
        <v>44586</v>
      </c>
      <c r="F2543" s="10">
        <v>4275.2</v>
      </c>
      <c r="G2543" s="12">
        <f>Tabla1[[#This Row],[Importe]]-Tabla1[[#This Row],[Pagado]]</f>
        <v>0</v>
      </c>
      <c r="H2543" s="9" t="s">
        <v>10</v>
      </c>
    </row>
    <row r="2544" spans="1:8" x14ac:dyDescent="0.25">
      <c r="A2544" s="7">
        <v>44586</v>
      </c>
      <c r="B2544" s="8" t="s">
        <v>2923</v>
      </c>
      <c r="C2544" s="9" t="s">
        <v>368</v>
      </c>
      <c r="D2544" s="10">
        <v>915.2</v>
      </c>
      <c r="E2544" s="11">
        <v>44586</v>
      </c>
      <c r="F2544" s="10">
        <v>915.2</v>
      </c>
      <c r="G2544" s="12">
        <f>Tabla1[[#This Row],[Importe]]-Tabla1[[#This Row],[Pagado]]</f>
        <v>0</v>
      </c>
      <c r="H2544" s="9" t="s">
        <v>10</v>
      </c>
    </row>
    <row r="2545" spans="1:8" x14ac:dyDescent="0.25">
      <c r="A2545" s="7">
        <v>44586</v>
      </c>
      <c r="B2545" s="8" t="s">
        <v>2924</v>
      </c>
      <c r="C2545" s="9" t="s">
        <v>2114</v>
      </c>
      <c r="D2545" s="10">
        <v>1197</v>
      </c>
      <c r="E2545" s="11">
        <v>44586</v>
      </c>
      <c r="F2545" s="10">
        <v>1197</v>
      </c>
      <c r="G2545" s="12">
        <f>Tabla1[[#This Row],[Importe]]-Tabla1[[#This Row],[Pagado]]</f>
        <v>0</v>
      </c>
      <c r="H2545" s="9" t="s">
        <v>10</v>
      </c>
    </row>
    <row r="2546" spans="1:8" x14ac:dyDescent="0.25">
      <c r="A2546" s="7">
        <v>44586</v>
      </c>
      <c r="B2546" s="8" t="s">
        <v>2925</v>
      </c>
      <c r="C2546" s="9" t="s">
        <v>67</v>
      </c>
      <c r="D2546" s="10">
        <v>900</v>
      </c>
      <c r="E2546" s="11">
        <v>44586</v>
      </c>
      <c r="F2546" s="10">
        <v>900</v>
      </c>
      <c r="G2546" s="12">
        <f>Tabla1[[#This Row],[Importe]]-Tabla1[[#This Row],[Pagado]]</f>
        <v>0</v>
      </c>
      <c r="H2546" s="9" t="s">
        <v>10</v>
      </c>
    </row>
    <row r="2547" spans="1:8" x14ac:dyDescent="0.25">
      <c r="A2547" s="7">
        <v>44586</v>
      </c>
      <c r="B2547" s="8" t="s">
        <v>2926</v>
      </c>
      <c r="C2547" s="9" t="s">
        <v>56</v>
      </c>
      <c r="D2547" s="10">
        <v>6920</v>
      </c>
      <c r="E2547" s="11">
        <v>44586</v>
      </c>
      <c r="F2547" s="10">
        <v>6920</v>
      </c>
      <c r="G2547" s="12">
        <f>Tabla1[[#This Row],[Importe]]-Tabla1[[#This Row],[Pagado]]</f>
        <v>0</v>
      </c>
      <c r="H2547" s="9" t="s">
        <v>10</v>
      </c>
    </row>
    <row r="2548" spans="1:8" x14ac:dyDescent="0.25">
      <c r="A2548" s="7">
        <v>44586</v>
      </c>
      <c r="B2548" s="8" t="s">
        <v>2927</v>
      </c>
      <c r="C2548" s="9" t="s">
        <v>1064</v>
      </c>
      <c r="D2548" s="10">
        <v>1591.2</v>
      </c>
      <c r="E2548" s="11">
        <v>44586</v>
      </c>
      <c r="F2548" s="10">
        <v>1591.2</v>
      </c>
      <c r="G2548" s="12">
        <f>Tabla1[[#This Row],[Importe]]-Tabla1[[#This Row],[Pagado]]</f>
        <v>0</v>
      </c>
      <c r="H2548" s="9" t="s">
        <v>10</v>
      </c>
    </row>
    <row r="2549" spans="1:8" x14ac:dyDescent="0.25">
      <c r="A2549" s="7">
        <v>44586</v>
      </c>
      <c r="B2549" s="8" t="s">
        <v>2928</v>
      </c>
      <c r="C2549" s="9" t="s">
        <v>275</v>
      </c>
      <c r="D2549" s="10">
        <v>117366.2</v>
      </c>
      <c r="E2549" s="11">
        <v>44597</v>
      </c>
      <c r="F2549" s="10">
        <v>117366.2</v>
      </c>
      <c r="G2549" s="12">
        <f>Tabla1[[#This Row],[Importe]]-Tabla1[[#This Row],[Pagado]]</f>
        <v>0</v>
      </c>
      <c r="H2549" s="9" t="s">
        <v>10</v>
      </c>
    </row>
    <row r="2550" spans="1:8" x14ac:dyDescent="0.25">
      <c r="A2550" s="7">
        <v>44586</v>
      </c>
      <c r="B2550" s="8" t="s">
        <v>2929</v>
      </c>
      <c r="C2550" s="9" t="s">
        <v>135</v>
      </c>
      <c r="D2550" s="10">
        <v>739.9</v>
      </c>
      <c r="E2550" s="11">
        <v>44586</v>
      </c>
      <c r="F2550" s="10">
        <v>739.9</v>
      </c>
      <c r="G2550" s="12">
        <f>Tabla1[[#This Row],[Importe]]-Tabla1[[#This Row],[Pagado]]</f>
        <v>0</v>
      </c>
      <c r="H2550" s="9" t="s">
        <v>10</v>
      </c>
    </row>
    <row r="2551" spans="1:8" x14ac:dyDescent="0.25">
      <c r="A2551" s="7">
        <v>44586</v>
      </c>
      <c r="B2551" s="8" t="s">
        <v>2930</v>
      </c>
      <c r="C2551" s="9" t="s">
        <v>179</v>
      </c>
      <c r="D2551" s="10">
        <v>510</v>
      </c>
      <c r="E2551" s="11">
        <v>44586</v>
      </c>
      <c r="F2551" s="10">
        <v>510</v>
      </c>
      <c r="G2551" s="12">
        <f>Tabla1[[#This Row],[Importe]]-Tabla1[[#This Row],[Pagado]]</f>
        <v>0</v>
      </c>
      <c r="H2551" s="9" t="s">
        <v>10</v>
      </c>
    </row>
    <row r="2552" spans="1:8" x14ac:dyDescent="0.25">
      <c r="A2552" s="7">
        <v>44586</v>
      </c>
      <c r="B2552" s="8" t="s">
        <v>2931</v>
      </c>
      <c r="C2552" s="9" t="s">
        <v>127</v>
      </c>
      <c r="D2552" s="10">
        <v>5743.9</v>
      </c>
      <c r="E2552" s="11">
        <v>44586</v>
      </c>
      <c r="F2552" s="10">
        <v>5743.9</v>
      </c>
      <c r="G2552" s="12">
        <f>Tabla1[[#This Row],[Importe]]-Tabla1[[#This Row],[Pagado]]</f>
        <v>0</v>
      </c>
      <c r="H2552" s="9" t="s">
        <v>10</v>
      </c>
    </row>
    <row r="2553" spans="1:8" x14ac:dyDescent="0.25">
      <c r="A2553" s="7">
        <v>44586</v>
      </c>
      <c r="B2553" s="8" t="s">
        <v>2932</v>
      </c>
      <c r="C2553" s="9" t="s">
        <v>698</v>
      </c>
      <c r="D2553" s="10">
        <v>5707.2</v>
      </c>
      <c r="E2553" s="11">
        <v>44586</v>
      </c>
      <c r="F2553" s="10">
        <v>5707.2</v>
      </c>
      <c r="G2553" s="12">
        <f>Tabla1[[#This Row],[Importe]]-Tabla1[[#This Row],[Pagado]]</f>
        <v>0</v>
      </c>
      <c r="H2553" s="9" t="s">
        <v>10</v>
      </c>
    </row>
    <row r="2554" spans="1:8" x14ac:dyDescent="0.25">
      <c r="A2554" s="7">
        <v>44586</v>
      </c>
      <c r="B2554" s="8" t="s">
        <v>2933</v>
      </c>
      <c r="C2554" s="9" t="s">
        <v>2377</v>
      </c>
      <c r="D2554" s="10">
        <v>4750</v>
      </c>
      <c r="E2554" s="11">
        <v>44586</v>
      </c>
      <c r="F2554" s="10">
        <v>4750</v>
      </c>
      <c r="G2554" s="12">
        <f>Tabla1[[#This Row],[Importe]]-Tabla1[[#This Row],[Pagado]]</f>
        <v>0</v>
      </c>
      <c r="H2554" s="9" t="s">
        <v>10</v>
      </c>
    </row>
    <row r="2555" spans="1:8" x14ac:dyDescent="0.25">
      <c r="A2555" s="7">
        <v>44586</v>
      </c>
      <c r="B2555" s="8" t="s">
        <v>2934</v>
      </c>
      <c r="C2555" s="9" t="s">
        <v>1187</v>
      </c>
      <c r="D2555" s="10">
        <v>1960.8</v>
      </c>
      <c r="E2555" s="11">
        <v>44586</v>
      </c>
      <c r="F2555" s="10">
        <v>1960.8</v>
      </c>
      <c r="G2555" s="12">
        <f>Tabla1[[#This Row],[Importe]]-Tabla1[[#This Row],[Pagado]]</f>
        <v>0</v>
      </c>
      <c r="H2555" s="9" t="s">
        <v>10</v>
      </c>
    </row>
    <row r="2556" spans="1:8" x14ac:dyDescent="0.25">
      <c r="A2556" s="7">
        <v>44586</v>
      </c>
      <c r="B2556" s="8" t="s">
        <v>2935</v>
      </c>
      <c r="C2556" s="9" t="s">
        <v>214</v>
      </c>
      <c r="D2556" s="10">
        <v>1140</v>
      </c>
      <c r="E2556" s="11">
        <v>44586</v>
      </c>
      <c r="F2556" s="10">
        <v>1140</v>
      </c>
      <c r="G2556" s="12">
        <f>Tabla1[[#This Row],[Importe]]-Tabla1[[#This Row],[Pagado]]</f>
        <v>0</v>
      </c>
      <c r="H2556" s="9" t="s">
        <v>10</v>
      </c>
    </row>
    <row r="2557" spans="1:8" x14ac:dyDescent="0.25">
      <c r="A2557" s="7">
        <v>44586</v>
      </c>
      <c r="B2557" s="8" t="s">
        <v>2936</v>
      </c>
      <c r="C2557" s="9" t="s">
        <v>2377</v>
      </c>
      <c r="D2557" s="10">
        <v>1318.6</v>
      </c>
      <c r="E2557" s="11">
        <v>44586</v>
      </c>
      <c r="F2557" s="10">
        <v>1318.6</v>
      </c>
      <c r="G2557" s="12">
        <f>Tabla1[[#This Row],[Importe]]-Tabla1[[#This Row],[Pagado]]</f>
        <v>0</v>
      </c>
      <c r="H2557" s="9" t="s">
        <v>10</v>
      </c>
    </row>
    <row r="2558" spans="1:8" x14ac:dyDescent="0.25">
      <c r="A2558" s="7">
        <v>44586</v>
      </c>
      <c r="B2558" s="8" t="s">
        <v>2937</v>
      </c>
      <c r="C2558" s="9" t="s">
        <v>273</v>
      </c>
      <c r="D2558" s="10">
        <v>2979.92</v>
      </c>
      <c r="E2558" s="11">
        <v>44586</v>
      </c>
      <c r="F2558" s="10">
        <v>2979.92</v>
      </c>
      <c r="G2558" s="12">
        <f>Tabla1[[#This Row],[Importe]]-Tabla1[[#This Row],[Pagado]]</f>
        <v>0</v>
      </c>
      <c r="H2558" s="9" t="s">
        <v>10</v>
      </c>
    </row>
    <row r="2559" spans="1:8" x14ac:dyDescent="0.25">
      <c r="A2559" s="7">
        <v>44586</v>
      </c>
      <c r="B2559" s="8" t="s">
        <v>2938</v>
      </c>
      <c r="C2559" s="9" t="s">
        <v>407</v>
      </c>
      <c r="D2559" s="10">
        <v>15394.2</v>
      </c>
      <c r="E2559" s="11">
        <v>44587</v>
      </c>
      <c r="F2559" s="10">
        <v>15394.2</v>
      </c>
      <c r="G2559" s="12">
        <f>Tabla1[[#This Row],[Importe]]-Tabla1[[#This Row],[Pagado]]</f>
        <v>0</v>
      </c>
      <c r="H2559" s="9" t="s">
        <v>10</v>
      </c>
    </row>
    <row r="2560" spans="1:8" x14ac:dyDescent="0.25">
      <c r="A2560" s="7">
        <v>44586</v>
      </c>
      <c r="B2560" s="8" t="s">
        <v>2939</v>
      </c>
      <c r="C2560" s="9" t="s">
        <v>58</v>
      </c>
      <c r="D2560" s="10">
        <v>5182.3999999999996</v>
      </c>
      <c r="E2560" s="11">
        <v>44586</v>
      </c>
      <c r="F2560" s="10">
        <v>5182.3999999999996</v>
      </c>
      <c r="G2560" s="12">
        <f>Tabla1[[#This Row],[Importe]]-Tabla1[[#This Row],[Pagado]]</f>
        <v>0</v>
      </c>
      <c r="H2560" s="9" t="s">
        <v>10</v>
      </c>
    </row>
    <row r="2561" spans="1:8" x14ac:dyDescent="0.25">
      <c r="A2561" s="7">
        <v>44586</v>
      </c>
      <c r="B2561" s="8" t="s">
        <v>2940</v>
      </c>
      <c r="C2561" s="9" t="s">
        <v>58</v>
      </c>
      <c r="D2561" s="10">
        <v>1118</v>
      </c>
      <c r="E2561" s="11">
        <v>44586</v>
      </c>
      <c r="F2561" s="10">
        <v>1118</v>
      </c>
      <c r="G2561" s="12">
        <f>Tabla1[[#This Row],[Importe]]-Tabla1[[#This Row],[Pagado]]</f>
        <v>0</v>
      </c>
      <c r="H2561" s="9" t="s">
        <v>10</v>
      </c>
    </row>
    <row r="2562" spans="1:8" x14ac:dyDescent="0.25">
      <c r="A2562" s="7">
        <v>44586</v>
      </c>
      <c r="B2562" s="8" t="s">
        <v>2941</v>
      </c>
      <c r="C2562" s="9" t="s">
        <v>2139</v>
      </c>
      <c r="D2562" s="10">
        <v>4674.6000000000004</v>
      </c>
      <c r="E2562" s="11">
        <v>44586</v>
      </c>
      <c r="F2562" s="10">
        <v>4674.6000000000004</v>
      </c>
      <c r="G2562" s="12">
        <f>Tabla1[[#This Row],[Importe]]-Tabla1[[#This Row],[Pagado]]</f>
        <v>0</v>
      </c>
      <c r="H2562" s="9" t="s">
        <v>10</v>
      </c>
    </row>
    <row r="2563" spans="1:8" x14ac:dyDescent="0.25">
      <c r="A2563" s="7">
        <v>44586</v>
      </c>
      <c r="B2563" s="8" t="s">
        <v>2942</v>
      </c>
      <c r="C2563" s="9" t="s">
        <v>273</v>
      </c>
      <c r="D2563" s="10">
        <v>32016.6</v>
      </c>
      <c r="E2563" s="11">
        <v>44586</v>
      </c>
      <c r="F2563" s="10">
        <v>32016.6</v>
      </c>
      <c r="G2563" s="12">
        <f>Tabla1[[#This Row],[Importe]]-Tabla1[[#This Row],[Pagado]]</f>
        <v>0</v>
      </c>
      <c r="H2563" s="9" t="s">
        <v>10</v>
      </c>
    </row>
    <row r="2564" spans="1:8" x14ac:dyDescent="0.25">
      <c r="A2564" s="7">
        <v>44586</v>
      </c>
      <c r="B2564" s="8" t="s">
        <v>2943</v>
      </c>
      <c r="C2564" s="9" t="s">
        <v>142</v>
      </c>
      <c r="D2564" s="10">
        <v>28322</v>
      </c>
      <c r="E2564" s="11">
        <v>44589</v>
      </c>
      <c r="F2564" s="10">
        <v>28322</v>
      </c>
      <c r="G2564" s="12">
        <f>Tabla1[[#This Row],[Importe]]-Tabla1[[#This Row],[Pagado]]</f>
        <v>0</v>
      </c>
      <c r="H2564" s="9" t="s">
        <v>10</v>
      </c>
    </row>
    <row r="2565" spans="1:8" x14ac:dyDescent="0.25">
      <c r="A2565" s="7">
        <v>44586</v>
      </c>
      <c r="B2565" s="8" t="s">
        <v>2944</v>
      </c>
      <c r="C2565" s="9" t="s">
        <v>47</v>
      </c>
      <c r="D2565" s="10">
        <v>48467.56</v>
      </c>
      <c r="E2565" s="11">
        <v>44586</v>
      </c>
      <c r="F2565" s="10">
        <v>48467.56</v>
      </c>
      <c r="G2565" s="12">
        <f>Tabla1[[#This Row],[Importe]]-Tabla1[[#This Row],[Pagado]]</f>
        <v>0</v>
      </c>
      <c r="H2565" s="9" t="s">
        <v>10</v>
      </c>
    </row>
    <row r="2566" spans="1:8" x14ac:dyDescent="0.25">
      <c r="A2566" s="7">
        <v>44586</v>
      </c>
      <c r="B2566" s="8" t="s">
        <v>2945</v>
      </c>
      <c r="C2566" s="9" t="s">
        <v>1021</v>
      </c>
      <c r="D2566" s="10">
        <v>9404.7999999999993</v>
      </c>
      <c r="E2566" s="11">
        <v>44586</v>
      </c>
      <c r="F2566" s="10">
        <v>9404.7999999999993</v>
      </c>
      <c r="G2566" s="12">
        <f>Tabla1[[#This Row],[Importe]]-Tabla1[[#This Row],[Pagado]]</f>
        <v>0</v>
      </c>
      <c r="H2566" s="9" t="s">
        <v>10</v>
      </c>
    </row>
    <row r="2567" spans="1:8" x14ac:dyDescent="0.25">
      <c r="A2567" s="7">
        <v>44586</v>
      </c>
      <c r="B2567" s="8" t="s">
        <v>2946</v>
      </c>
      <c r="C2567" s="9" t="s">
        <v>1064</v>
      </c>
      <c r="D2567" s="10">
        <v>1275</v>
      </c>
      <c r="E2567" s="11">
        <v>44586</v>
      </c>
      <c r="F2567" s="10">
        <v>1275</v>
      </c>
      <c r="G2567" s="12">
        <f>Tabla1[[#This Row],[Importe]]-Tabla1[[#This Row],[Pagado]]</f>
        <v>0</v>
      </c>
      <c r="H2567" s="9" t="s">
        <v>10</v>
      </c>
    </row>
    <row r="2568" spans="1:8" x14ac:dyDescent="0.25">
      <c r="A2568" s="7">
        <v>44586</v>
      </c>
      <c r="B2568" s="8" t="s">
        <v>2947</v>
      </c>
      <c r="C2568" s="9" t="s">
        <v>2393</v>
      </c>
      <c r="D2568" s="10">
        <v>40427.879999999997</v>
      </c>
      <c r="E2568" s="11">
        <v>44586</v>
      </c>
      <c r="F2568" s="10">
        <v>40427.879999999997</v>
      </c>
      <c r="G2568" s="12">
        <f>Tabla1[[#This Row],[Importe]]-Tabla1[[#This Row],[Pagado]]</f>
        <v>0</v>
      </c>
      <c r="H2568" s="9" t="s">
        <v>10</v>
      </c>
    </row>
    <row r="2569" spans="1:8" x14ac:dyDescent="0.25">
      <c r="A2569" s="7">
        <v>44586</v>
      </c>
      <c r="B2569" s="8" t="s">
        <v>2948</v>
      </c>
      <c r="C2569" s="9" t="s">
        <v>2393</v>
      </c>
      <c r="D2569" s="10">
        <v>1828.8</v>
      </c>
      <c r="E2569" s="11">
        <v>44586</v>
      </c>
      <c r="F2569" s="10">
        <v>1828.8</v>
      </c>
      <c r="G2569" s="12">
        <f>Tabla1[[#This Row],[Importe]]-Tabla1[[#This Row],[Pagado]]</f>
        <v>0</v>
      </c>
      <c r="H2569" s="9" t="s">
        <v>10</v>
      </c>
    </row>
    <row r="2570" spans="1:8" x14ac:dyDescent="0.25">
      <c r="A2570" s="7">
        <v>44586</v>
      </c>
      <c r="B2570" s="8" t="s">
        <v>2949</v>
      </c>
      <c r="C2570" s="9" t="s">
        <v>75</v>
      </c>
      <c r="D2570" s="10">
        <v>4990</v>
      </c>
      <c r="E2570" s="11">
        <v>44587</v>
      </c>
      <c r="F2570" s="10">
        <v>4990</v>
      </c>
      <c r="G2570" s="12">
        <f>Tabla1[[#This Row],[Importe]]-Tabla1[[#This Row],[Pagado]]</f>
        <v>0</v>
      </c>
      <c r="H2570" s="9" t="s">
        <v>10</v>
      </c>
    </row>
    <row r="2571" spans="1:8" x14ac:dyDescent="0.25">
      <c r="A2571" s="7">
        <v>44586</v>
      </c>
      <c r="B2571" s="8" t="s">
        <v>2950</v>
      </c>
      <c r="C2571" s="9" t="s">
        <v>175</v>
      </c>
      <c r="D2571" s="10">
        <v>18676.3</v>
      </c>
      <c r="E2571" s="11">
        <v>44587</v>
      </c>
      <c r="F2571" s="10">
        <v>18676.3</v>
      </c>
      <c r="G2571" s="12">
        <f>Tabla1[[#This Row],[Importe]]-Tabla1[[#This Row],[Pagado]]</f>
        <v>0</v>
      </c>
      <c r="H2571" s="9" t="s">
        <v>10</v>
      </c>
    </row>
    <row r="2572" spans="1:8" x14ac:dyDescent="0.25">
      <c r="A2572" s="7">
        <v>44586</v>
      </c>
      <c r="B2572" s="8" t="s">
        <v>2951</v>
      </c>
      <c r="C2572" s="9" t="s">
        <v>200</v>
      </c>
      <c r="D2572" s="10">
        <v>520</v>
      </c>
      <c r="E2572" s="11">
        <v>44587</v>
      </c>
      <c r="F2572" s="10">
        <v>520</v>
      </c>
      <c r="G2572" s="12">
        <f>Tabla1[[#This Row],[Importe]]-Tabla1[[#This Row],[Pagado]]</f>
        <v>0</v>
      </c>
      <c r="H2572" s="9" t="s">
        <v>10</v>
      </c>
    </row>
    <row r="2573" spans="1:8" x14ac:dyDescent="0.25">
      <c r="A2573" s="7">
        <v>44586</v>
      </c>
      <c r="B2573" s="8" t="s">
        <v>2952</v>
      </c>
      <c r="C2573" s="9" t="s">
        <v>450</v>
      </c>
      <c r="D2573" s="10">
        <v>6444.8</v>
      </c>
      <c r="E2573" s="11">
        <v>44586</v>
      </c>
      <c r="F2573" s="10">
        <v>6444.8</v>
      </c>
      <c r="G2573" s="12">
        <f>Tabla1[[#This Row],[Importe]]-Tabla1[[#This Row],[Pagado]]</f>
        <v>0</v>
      </c>
      <c r="H2573" s="9" t="s">
        <v>10</v>
      </c>
    </row>
    <row r="2574" spans="1:8" x14ac:dyDescent="0.25">
      <c r="A2574" s="7">
        <v>44586</v>
      </c>
      <c r="B2574" s="8" t="s">
        <v>2953</v>
      </c>
      <c r="C2574" s="9" t="s">
        <v>273</v>
      </c>
      <c r="D2574" s="10">
        <v>1400</v>
      </c>
      <c r="E2574" s="11">
        <v>44586</v>
      </c>
      <c r="F2574" s="10">
        <v>1400</v>
      </c>
      <c r="G2574" s="12">
        <f>Tabla1[[#This Row],[Importe]]-Tabla1[[#This Row],[Pagado]]</f>
        <v>0</v>
      </c>
      <c r="H2574" s="9" t="s">
        <v>10</v>
      </c>
    </row>
    <row r="2575" spans="1:8" x14ac:dyDescent="0.25">
      <c r="A2575" s="7">
        <v>44586</v>
      </c>
      <c r="B2575" s="8" t="s">
        <v>2954</v>
      </c>
      <c r="C2575" s="9" t="s">
        <v>298</v>
      </c>
      <c r="D2575" s="10">
        <v>1971.1</v>
      </c>
      <c r="E2575" s="11">
        <v>44586</v>
      </c>
      <c r="F2575" s="10">
        <v>1971.1</v>
      </c>
      <c r="G2575" s="12">
        <f>Tabla1[[#This Row],[Importe]]-Tabla1[[#This Row],[Pagado]]</f>
        <v>0</v>
      </c>
      <c r="H2575" s="9" t="s">
        <v>10</v>
      </c>
    </row>
    <row r="2576" spans="1:8" x14ac:dyDescent="0.25">
      <c r="A2576" s="7">
        <v>44586</v>
      </c>
      <c r="B2576" s="8" t="s">
        <v>2955</v>
      </c>
      <c r="C2576" s="9" t="s">
        <v>433</v>
      </c>
      <c r="D2576" s="10">
        <v>26280</v>
      </c>
      <c r="E2576" s="11">
        <v>44586</v>
      </c>
      <c r="F2576" s="10">
        <v>26280</v>
      </c>
      <c r="G2576" s="12">
        <f>Tabla1[[#This Row],[Importe]]-Tabla1[[#This Row],[Pagado]]</f>
        <v>0</v>
      </c>
      <c r="H2576" s="9" t="s">
        <v>10</v>
      </c>
    </row>
    <row r="2577" spans="1:8" x14ac:dyDescent="0.25">
      <c r="A2577" s="7">
        <v>44586</v>
      </c>
      <c r="B2577" s="8" t="s">
        <v>2956</v>
      </c>
      <c r="C2577" s="9" t="s">
        <v>69</v>
      </c>
      <c r="D2577" s="10">
        <v>1790</v>
      </c>
      <c r="E2577" s="11">
        <v>44586</v>
      </c>
      <c r="F2577" s="10">
        <v>1790</v>
      </c>
      <c r="G2577" s="12">
        <f>Tabla1[[#This Row],[Importe]]-Tabla1[[#This Row],[Pagado]]</f>
        <v>0</v>
      </c>
      <c r="H2577" s="9" t="s">
        <v>10</v>
      </c>
    </row>
    <row r="2578" spans="1:8" x14ac:dyDescent="0.25">
      <c r="A2578" s="7">
        <v>44586</v>
      </c>
      <c r="B2578" s="8" t="s">
        <v>2957</v>
      </c>
      <c r="C2578" s="9" t="s">
        <v>681</v>
      </c>
      <c r="D2578" s="10">
        <v>6.8</v>
      </c>
      <c r="E2578" s="11">
        <v>44593</v>
      </c>
      <c r="F2578" s="10">
        <v>6.8</v>
      </c>
      <c r="G2578" s="12">
        <f>Tabla1[[#This Row],[Importe]]-Tabla1[[#This Row],[Pagado]]</f>
        <v>0</v>
      </c>
      <c r="H2578" s="9" t="s">
        <v>10</v>
      </c>
    </row>
    <row r="2579" spans="1:8" x14ac:dyDescent="0.25">
      <c r="A2579" s="7">
        <v>44586</v>
      </c>
      <c r="B2579" s="8" t="s">
        <v>2958</v>
      </c>
      <c r="C2579" s="9" t="s">
        <v>2959</v>
      </c>
      <c r="D2579" s="10">
        <v>0</v>
      </c>
      <c r="E2579" s="13" t="s">
        <v>189</v>
      </c>
      <c r="F2579" s="10">
        <v>0</v>
      </c>
      <c r="G2579" s="12">
        <f>Tabla1[[#This Row],[Importe]]-Tabla1[[#This Row],[Pagado]]</f>
        <v>0</v>
      </c>
      <c r="H2579" s="9" t="s">
        <v>189</v>
      </c>
    </row>
    <row r="2580" spans="1:8" x14ac:dyDescent="0.25">
      <c r="A2580" s="7">
        <v>44586</v>
      </c>
      <c r="B2580" s="8" t="s">
        <v>2960</v>
      </c>
      <c r="C2580" s="9" t="s">
        <v>2961</v>
      </c>
      <c r="D2580" s="10">
        <v>50720.4</v>
      </c>
      <c r="E2580" s="11">
        <v>44587</v>
      </c>
      <c r="F2580" s="10">
        <v>50720.4</v>
      </c>
      <c r="G2580" s="12">
        <f>Tabla1[[#This Row],[Importe]]-Tabla1[[#This Row],[Pagado]]</f>
        <v>0</v>
      </c>
      <c r="H2580" s="9" t="s">
        <v>10</v>
      </c>
    </row>
    <row r="2581" spans="1:8" x14ac:dyDescent="0.25">
      <c r="A2581" s="7">
        <v>44586</v>
      </c>
      <c r="B2581" s="8" t="s">
        <v>2962</v>
      </c>
      <c r="C2581" s="9" t="s">
        <v>31</v>
      </c>
      <c r="D2581" s="10">
        <v>812</v>
      </c>
      <c r="E2581" s="11">
        <v>44586</v>
      </c>
      <c r="F2581" s="10">
        <v>812</v>
      </c>
      <c r="G2581" s="12">
        <f>Tabla1[[#This Row],[Importe]]-Tabla1[[#This Row],[Pagado]]</f>
        <v>0</v>
      </c>
      <c r="H2581" s="9" t="s">
        <v>10</v>
      </c>
    </row>
    <row r="2582" spans="1:8" x14ac:dyDescent="0.25">
      <c r="A2582" s="7">
        <v>44586</v>
      </c>
      <c r="B2582" s="8" t="s">
        <v>2963</v>
      </c>
      <c r="C2582" s="9" t="s">
        <v>14</v>
      </c>
      <c r="D2582" s="10">
        <v>2125</v>
      </c>
      <c r="E2582" s="11">
        <v>44586</v>
      </c>
      <c r="F2582" s="10">
        <v>2125</v>
      </c>
      <c r="G2582" s="12">
        <f>Tabla1[[#This Row],[Importe]]-Tabla1[[#This Row],[Pagado]]</f>
        <v>0</v>
      </c>
      <c r="H2582" s="9" t="s">
        <v>10</v>
      </c>
    </row>
    <row r="2583" spans="1:8" x14ac:dyDescent="0.25">
      <c r="A2583" s="7">
        <v>44586</v>
      </c>
      <c r="B2583" s="8" t="s">
        <v>2964</v>
      </c>
      <c r="C2583" s="9" t="s">
        <v>202</v>
      </c>
      <c r="D2583" s="10">
        <v>3523</v>
      </c>
      <c r="E2583" s="11">
        <v>44586</v>
      </c>
      <c r="F2583" s="10">
        <v>3523</v>
      </c>
      <c r="G2583" s="12">
        <f>Tabla1[[#This Row],[Importe]]-Tabla1[[#This Row],[Pagado]]</f>
        <v>0</v>
      </c>
      <c r="H2583" s="9" t="s">
        <v>10</v>
      </c>
    </row>
    <row r="2584" spans="1:8" x14ac:dyDescent="0.25">
      <c r="A2584" s="7">
        <v>44586</v>
      </c>
      <c r="B2584" s="8" t="s">
        <v>2965</v>
      </c>
      <c r="C2584" s="9" t="s">
        <v>53</v>
      </c>
      <c r="D2584" s="10">
        <v>1807.7</v>
      </c>
      <c r="E2584" s="11">
        <v>44586</v>
      </c>
      <c r="F2584" s="10">
        <v>1807.7</v>
      </c>
      <c r="G2584" s="12">
        <f>Tabla1[[#This Row],[Importe]]-Tabla1[[#This Row],[Pagado]]</f>
        <v>0</v>
      </c>
      <c r="H2584" s="9" t="s">
        <v>10</v>
      </c>
    </row>
    <row r="2585" spans="1:8" x14ac:dyDescent="0.25">
      <c r="A2585" s="7">
        <v>44586</v>
      </c>
      <c r="B2585" s="8" t="s">
        <v>2966</v>
      </c>
      <c r="C2585" s="9" t="s">
        <v>2961</v>
      </c>
      <c r="D2585" s="10">
        <v>50769</v>
      </c>
      <c r="E2585" s="11">
        <v>44587</v>
      </c>
      <c r="F2585" s="10">
        <v>50769</v>
      </c>
      <c r="G2585" s="12">
        <f>Tabla1[[#This Row],[Importe]]-Tabla1[[#This Row],[Pagado]]</f>
        <v>0</v>
      </c>
      <c r="H2585" s="9" t="s">
        <v>10</v>
      </c>
    </row>
    <row r="2586" spans="1:8" x14ac:dyDescent="0.25">
      <c r="A2586" s="7">
        <v>44586</v>
      </c>
      <c r="B2586" s="8" t="s">
        <v>2967</v>
      </c>
      <c r="C2586" s="9" t="s">
        <v>31</v>
      </c>
      <c r="D2586" s="10">
        <v>564</v>
      </c>
      <c r="E2586" s="11">
        <v>44587</v>
      </c>
      <c r="F2586" s="10">
        <v>564</v>
      </c>
      <c r="G2586" s="12">
        <f>Tabla1[[#This Row],[Importe]]-Tabla1[[#This Row],[Pagado]]</f>
        <v>0</v>
      </c>
      <c r="H2586" s="9" t="s">
        <v>10</v>
      </c>
    </row>
    <row r="2587" spans="1:8" x14ac:dyDescent="0.25">
      <c r="A2587" s="7">
        <v>44587</v>
      </c>
      <c r="B2587" s="8" t="s">
        <v>2968</v>
      </c>
      <c r="C2587" s="9" t="s">
        <v>2969</v>
      </c>
      <c r="D2587" s="10">
        <v>0</v>
      </c>
      <c r="E2587" s="13" t="s">
        <v>189</v>
      </c>
      <c r="F2587" s="10">
        <v>0</v>
      </c>
      <c r="G2587" s="12">
        <f>Tabla1[[#This Row],[Importe]]-Tabla1[[#This Row],[Pagado]]</f>
        <v>0</v>
      </c>
      <c r="H2587" s="9" t="s">
        <v>189</v>
      </c>
    </row>
    <row r="2588" spans="1:8" ht="30" x14ac:dyDescent="0.25">
      <c r="A2588" s="7">
        <v>44587</v>
      </c>
      <c r="B2588" s="8" t="s">
        <v>2970</v>
      </c>
      <c r="C2588" s="9" t="s">
        <v>475</v>
      </c>
      <c r="D2588" s="10">
        <v>35526.400000000001</v>
      </c>
      <c r="E2588" s="11" t="s">
        <v>2742</v>
      </c>
      <c r="F2588" s="10">
        <f>11350+24176.4</f>
        <v>35526.400000000001</v>
      </c>
      <c r="G2588" s="12">
        <f>Tabla1[[#This Row],[Importe]]-Tabla1[[#This Row],[Pagado]]</f>
        <v>0</v>
      </c>
      <c r="H2588" s="9" t="s">
        <v>10</v>
      </c>
    </row>
    <row r="2589" spans="1:8" x14ac:dyDescent="0.25">
      <c r="A2589" s="7">
        <v>44587</v>
      </c>
      <c r="B2589" s="8" t="s">
        <v>2971</v>
      </c>
      <c r="C2589" s="9" t="s">
        <v>83</v>
      </c>
      <c r="D2589" s="10">
        <v>4329.8</v>
      </c>
      <c r="E2589" s="11">
        <v>44587</v>
      </c>
      <c r="F2589" s="10">
        <v>4329.8</v>
      </c>
      <c r="G2589" s="12">
        <f>Tabla1[[#This Row],[Importe]]-Tabla1[[#This Row],[Pagado]]</f>
        <v>0</v>
      </c>
      <c r="H2589" s="9" t="s">
        <v>10</v>
      </c>
    </row>
    <row r="2590" spans="1:8" x14ac:dyDescent="0.25">
      <c r="A2590" s="7">
        <v>44587</v>
      </c>
      <c r="B2590" s="8" t="s">
        <v>2972</v>
      </c>
      <c r="C2590" s="9" t="s">
        <v>12</v>
      </c>
      <c r="D2590" s="10">
        <v>10748.2</v>
      </c>
      <c r="E2590" s="11">
        <v>44587</v>
      </c>
      <c r="F2590" s="10">
        <v>10748.2</v>
      </c>
      <c r="G2590" s="12">
        <f>Tabla1[[#This Row],[Importe]]-Tabla1[[#This Row],[Pagado]]</f>
        <v>0</v>
      </c>
      <c r="H2590" s="9" t="s">
        <v>10</v>
      </c>
    </row>
    <row r="2591" spans="1:8" x14ac:dyDescent="0.25">
      <c r="A2591" s="7">
        <v>44587</v>
      </c>
      <c r="B2591" s="8" t="s">
        <v>2973</v>
      </c>
      <c r="C2591" s="9" t="s">
        <v>481</v>
      </c>
      <c r="D2591" s="10">
        <v>1999.3</v>
      </c>
      <c r="E2591" s="11">
        <v>44587</v>
      </c>
      <c r="F2591" s="10">
        <v>1999.3</v>
      </c>
      <c r="G2591" s="12">
        <f>Tabla1[[#This Row],[Importe]]-Tabla1[[#This Row],[Pagado]]</f>
        <v>0</v>
      </c>
      <c r="H2591" s="9" t="s">
        <v>10</v>
      </c>
    </row>
    <row r="2592" spans="1:8" x14ac:dyDescent="0.25">
      <c r="A2592" s="7">
        <v>44587</v>
      </c>
      <c r="B2592" s="8" t="s">
        <v>2974</v>
      </c>
      <c r="C2592" s="9" t="s">
        <v>87</v>
      </c>
      <c r="D2592" s="10">
        <v>1395</v>
      </c>
      <c r="E2592" s="11">
        <v>44587</v>
      </c>
      <c r="F2592" s="10">
        <v>1395</v>
      </c>
      <c r="G2592" s="12">
        <f>Tabla1[[#This Row],[Importe]]-Tabla1[[#This Row],[Pagado]]</f>
        <v>0</v>
      </c>
      <c r="H2592" s="9" t="s">
        <v>10</v>
      </c>
    </row>
    <row r="2593" spans="1:8" x14ac:dyDescent="0.25">
      <c r="A2593" s="7">
        <v>44587</v>
      </c>
      <c r="B2593" s="8" t="s">
        <v>2975</v>
      </c>
      <c r="C2593" s="9" t="s">
        <v>85</v>
      </c>
      <c r="D2593" s="10">
        <v>835</v>
      </c>
      <c r="E2593" s="11">
        <v>44587</v>
      </c>
      <c r="F2593" s="10">
        <v>835</v>
      </c>
      <c r="G2593" s="12">
        <f>Tabla1[[#This Row],[Importe]]-Tabla1[[#This Row],[Pagado]]</f>
        <v>0</v>
      </c>
      <c r="H2593" s="9" t="s">
        <v>10</v>
      </c>
    </row>
    <row r="2594" spans="1:8" x14ac:dyDescent="0.25">
      <c r="A2594" s="7">
        <v>44587</v>
      </c>
      <c r="B2594" s="8" t="s">
        <v>2976</v>
      </c>
      <c r="C2594" s="9" t="s">
        <v>116</v>
      </c>
      <c r="D2594" s="10">
        <v>3920.4</v>
      </c>
      <c r="E2594" s="11">
        <v>44588</v>
      </c>
      <c r="F2594" s="10">
        <v>3920.4</v>
      </c>
      <c r="G2594" s="12">
        <f>Tabla1[[#This Row],[Importe]]-Tabla1[[#This Row],[Pagado]]</f>
        <v>0</v>
      </c>
      <c r="H2594" s="9" t="s">
        <v>10</v>
      </c>
    </row>
    <row r="2595" spans="1:8" x14ac:dyDescent="0.25">
      <c r="A2595" s="7">
        <v>44587</v>
      </c>
      <c r="B2595" s="8" t="s">
        <v>2977</v>
      </c>
      <c r="C2595" s="9" t="s">
        <v>326</v>
      </c>
      <c r="D2595" s="10">
        <v>5012.8</v>
      </c>
      <c r="E2595" s="11">
        <v>44589</v>
      </c>
      <c r="F2595" s="10">
        <v>5012.8</v>
      </c>
      <c r="G2595" s="12">
        <f>Tabla1[[#This Row],[Importe]]-Tabla1[[#This Row],[Pagado]]</f>
        <v>0</v>
      </c>
      <c r="H2595" s="9" t="s">
        <v>10</v>
      </c>
    </row>
    <row r="2596" spans="1:8" x14ac:dyDescent="0.25">
      <c r="A2596" s="7">
        <v>44587</v>
      </c>
      <c r="B2596" s="8" t="s">
        <v>2978</v>
      </c>
      <c r="C2596" s="9" t="s">
        <v>60</v>
      </c>
      <c r="D2596" s="10">
        <v>4109.3999999999996</v>
      </c>
      <c r="E2596" s="11">
        <v>44592</v>
      </c>
      <c r="F2596" s="10">
        <v>4109.3999999999996</v>
      </c>
      <c r="G2596" s="12">
        <f>Tabla1[[#This Row],[Importe]]-Tabla1[[#This Row],[Pagado]]</f>
        <v>0</v>
      </c>
      <c r="H2596" s="9" t="s">
        <v>10</v>
      </c>
    </row>
    <row r="2597" spans="1:8" x14ac:dyDescent="0.25">
      <c r="A2597" s="7">
        <v>44587</v>
      </c>
      <c r="B2597" s="8" t="s">
        <v>2979</v>
      </c>
      <c r="C2597" s="9" t="s">
        <v>93</v>
      </c>
      <c r="D2597" s="10">
        <v>4388.8</v>
      </c>
      <c r="E2597" s="11">
        <v>44588</v>
      </c>
      <c r="F2597" s="10">
        <v>4388.8</v>
      </c>
      <c r="G2597" s="12">
        <f>Tabla1[[#This Row],[Importe]]-Tabla1[[#This Row],[Pagado]]</f>
        <v>0</v>
      </c>
      <c r="H2597" s="9" t="s">
        <v>10</v>
      </c>
    </row>
    <row r="2598" spans="1:8" x14ac:dyDescent="0.25">
      <c r="A2598" s="7">
        <v>44587</v>
      </c>
      <c r="B2598" s="8" t="s">
        <v>2980</v>
      </c>
      <c r="C2598" s="9" t="s">
        <v>1339</v>
      </c>
      <c r="D2598" s="10">
        <v>2343.1999999999998</v>
      </c>
      <c r="E2598" s="11">
        <v>44587</v>
      </c>
      <c r="F2598" s="10">
        <v>2343.1999999999998</v>
      </c>
      <c r="G2598" s="12">
        <f>Tabla1[[#This Row],[Importe]]-Tabla1[[#This Row],[Pagado]]</f>
        <v>0</v>
      </c>
      <c r="H2598" s="9" t="s">
        <v>10</v>
      </c>
    </row>
    <row r="2599" spans="1:8" x14ac:dyDescent="0.25">
      <c r="A2599" s="7">
        <v>44587</v>
      </c>
      <c r="B2599" s="8" t="s">
        <v>2981</v>
      </c>
      <c r="C2599" s="9" t="s">
        <v>9</v>
      </c>
      <c r="D2599" s="10">
        <v>5353.4</v>
      </c>
      <c r="E2599" s="11">
        <v>44587</v>
      </c>
      <c r="F2599" s="10">
        <v>5353.4</v>
      </c>
      <c r="G2599" s="12">
        <f>Tabla1[[#This Row],[Importe]]-Tabla1[[#This Row],[Pagado]]</f>
        <v>0</v>
      </c>
      <c r="H2599" s="9" t="s">
        <v>10</v>
      </c>
    </row>
    <row r="2600" spans="1:8" x14ac:dyDescent="0.25">
      <c r="A2600" s="7">
        <v>44587</v>
      </c>
      <c r="B2600" s="8" t="s">
        <v>2982</v>
      </c>
      <c r="C2600" s="9" t="s">
        <v>64</v>
      </c>
      <c r="D2600" s="10">
        <v>4592</v>
      </c>
      <c r="E2600" s="11">
        <v>44589</v>
      </c>
      <c r="F2600" s="10">
        <v>4592</v>
      </c>
      <c r="G2600" s="12">
        <f>Tabla1[[#This Row],[Importe]]-Tabla1[[#This Row],[Pagado]]</f>
        <v>0</v>
      </c>
      <c r="H2600" s="9" t="s">
        <v>10</v>
      </c>
    </row>
    <row r="2601" spans="1:8" x14ac:dyDescent="0.25">
      <c r="A2601" s="7">
        <v>44587</v>
      </c>
      <c r="B2601" s="8" t="s">
        <v>2983</v>
      </c>
      <c r="C2601" s="9" t="s">
        <v>114</v>
      </c>
      <c r="D2601" s="10">
        <v>4721.6000000000004</v>
      </c>
      <c r="E2601" s="11">
        <v>44589</v>
      </c>
      <c r="F2601" s="10">
        <v>4721.6000000000004</v>
      </c>
      <c r="G2601" s="12">
        <f>Tabla1[[#This Row],[Importe]]-Tabla1[[#This Row],[Pagado]]</f>
        <v>0</v>
      </c>
      <c r="H2601" s="9" t="s">
        <v>10</v>
      </c>
    </row>
    <row r="2602" spans="1:8" x14ac:dyDescent="0.25">
      <c r="A2602" s="7">
        <v>44587</v>
      </c>
      <c r="B2602" s="8" t="s">
        <v>2984</v>
      </c>
      <c r="C2602" s="9" t="s">
        <v>22</v>
      </c>
      <c r="D2602" s="10">
        <v>22922.5</v>
      </c>
      <c r="E2602" s="11">
        <v>44589</v>
      </c>
      <c r="F2602" s="10">
        <v>22922.5</v>
      </c>
      <c r="G2602" s="12">
        <f>Tabla1[[#This Row],[Importe]]-Tabla1[[#This Row],[Pagado]]</f>
        <v>0</v>
      </c>
      <c r="H2602" s="9" t="s">
        <v>10</v>
      </c>
    </row>
    <row r="2603" spans="1:8" x14ac:dyDescent="0.25">
      <c r="A2603" s="7">
        <v>44587</v>
      </c>
      <c r="B2603" s="8" t="s">
        <v>2985</v>
      </c>
      <c r="C2603" s="9" t="s">
        <v>99</v>
      </c>
      <c r="D2603" s="10">
        <v>2947.2</v>
      </c>
      <c r="E2603" s="11">
        <v>44589</v>
      </c>
      <c r="F2603" s="10">
        <v>2947.2</v>
      </c>
      <c r="G2603" s="12">
        <f>Tabla1[[#This Row],[Importe]]-Tabla1[[#This Row],[Pagado]]</f>
        <v>0</v>
      </c>
      <c r="H2603" s="9" t="s">
        <v>10</v>
      </c>
    </row>
    <row r="2604" spans="1:8" x14ac:dyDescent="0.25">
      <c r="A2604" s="7">
        <v>44587</v>
      </c>
      <c r="B2604" s="8" t="s">
        <v>2986</v>
      </c>
      <c r="C2604" s="9" t="s">
        <v>97</v>
      </c>
      <c r="D2604" s="10">
        <v>10031.299999999999</v>
      </c>
      <c r="E2604" s="11">
        <v>44588</v>
      </c>
      <c r="F2604" s="10">
        <v>10031.299999999999</v>
      </c>
      <c r="G2604" s="12">
        <f>Tabla1[[#This Row],[Importe]]-Tabla1[[#This Row],[Pagado]]</f>
        <v>0</v>
      </c>
      <c r="H2604" s="9" t="s">
        <v>10</v>
      </c>
    </row>
    <row r="2605" spans="1:8" ht="30" x14ac:dyDescent="0.25">
      <c r="A2605" s="7">
        <v>44587</v>
      </c>
      <c r="B2605" s="8" t="s">
        <v>2987</v>
      </c>
      <c r="C2605" s="9" t="s">
        <v>39</v>
      </c>
      <c r="D2605" s="10">
        <v>11006.5</v>
      </c>
      <c r="E2605" s="11" t="s">
        <v>2988</v>
      </c>
      <c r="F2605" s="10">
        <f>3000+8006.5</f>
        <v>11006.5</v>
      </c>
      <c r="G2605" s="12">
        <f>Tabla1[[#This Row],[Importe]]-Tabla1[[#This Row],[Pagado]]</f>
        <v>0</v>
      </c>
      <c r="H2605" s="9" t="s">
        <v>10</v>
      </c>
    </row>
    <row r="2606" spans="1:8" x14ac:dyDescent="0.25">
      <c r="A2606" s="7">
        <v>44587</v>
      </c>
      <c r="B2606" s="8" t="s">
        <v>2989</v>
      </c>
      <c r="C2606" s="9" t="s">
        <v>89</v>
      </c>
      <c r="D2606" s="10">
        <v>5130.6000000000004</v>
      </c>
      <c r="E2606" s="11">
        <v>44588</v>
      </c>
      <c r="F2606" s="10">
        <v>5130.6000000000004</v>
      </c>
      <c r="G2606" s="12">
        <f>Tabla1[[#This Row],[Importe]]-Tabla1[[#This Row],[Pagado]]</f>
        <v>0</v>
      </c>
      <c r="H2606" s="9" t="s">
        <v>10</v>
      </c>
    </row>
    <row r="2607" spans="1:8" x14ac:dyDescent="0.25">
      <c r="A2607" s="7">
        <v>44587</v>
      </c>
      <c r="B2607" s="8" t="s">
        <v>2990</v>
      </c>
      <c r="C2607" s="9" t="s">
        <v>105</v>
      </c>
      <c r="D2607" s="10">
        <v>10387.6</v>
      </c>
      <c r="E2607" s="11">
        <v>44588</v>
      </c>
      <c r="F2607" s="10">
        <v>10387.6</v>
      </c>
      <c r="G2607" s="12">
        <f>Tabla1[[#This Row],[Importe]]-Tabla1[[#This Row],[Pagado]]</f>
        <v>0</v>
      </c>
      <c r="H2607" s="9" t="s">
        <v>10</v>
      </c>
    </row>
    <row r="2608" spans="1:8" x14ac:dyDescent="0.25">
      <c r="A2608" s="7">
        <v>44587</v>
      </c>
      <c r="B2608" s="8" t="s">
        <v>2991</v>
      </c>
      <c r="C2608" s="9" t="s">
        <v>131</v>
      </c>
      <c r="D2608" s="10">
        <v>7101.7</v>
      </c>
      <c r="E2608" s="11">
        <v>44587</v>
      </c>
      <c r="F2608" s="10">
        <v>7101.7</v>
      </c>
      <c r="G2608" s="12">
        <f>Tabla1[[#This Row],[Importe]]-Tabla1[[#This Row],[Pagado]]</f>
        <v>0</v>
      </c>
      <c r="H2608" s="9" t="s">
        <v>10</v>
      </c>
    </row>
    <row r="2609" spans="1:8" x14ac:dyDescent="0.25">
      <c r="A2609" s="7">
        <v>44587</v>
      </c>
      <c r="B2609" s="8" t="s">
        <v>2992</v>
      </c>
      <c r="C2609" s="9" t="s">
        <v>157</v>
      </c>
      <c r="D2609" s="10">
        <v>5362.3</v>
      </c>
      <c r="E2609" s="11">
        <v>44587</v>
      </c>
      <c r="F2609" s="10">
        <v>5362.3</v>
      </c>
      <c r="G2609" s="12">
        <f>Tabla1[[#This Row],[Importe]]-Tabla1[[#This Row],[Pagado]]</f>
        <v>0</v>
      </c>
      <c r="H2609" s="9" t="s">
        <v>10</v>
      </c>
    </row>
    <row r="2610" spans="1:8" x14ac:dyDescent="0.25">
      <c r="A2610" s="7">
        <v>44587</v>
      </c>
      <c r="B2610" s="8" t="s">
        <v>2993</v>
      </c>
      <c r="C2610" s="9" t="s">
        <v>1971</v>
      </c>
      <c r="D2610" s="10">
        <v>2033.4</v>
      </c>
      <c r="E2610" s="11">
        <v>44587</v>
      </c>
      <c r="F2610" s="10">
        <v>2033.4</v>
      </c>
      <c r="G2610" s="12">
        <f>Tabla1[[#This Row],[Importe]]-Tabla1[[#This Row],[Pagado]]</f>
        <v>0</v>
      </c>
      <c r="H2610" s="9" t="s">
        <v>10</v>
      </c>
    </row>
    <row r="2611" spans="1:8" x14ac:dyDescent="0.25">
      <c r="A2611" s="7">
        <v>44587</v>
      </c>
      <c r="B2611" s="8" t="s">
        <v>2994</v>
      </c>
      <c r="C2611" s="9" t="s">
        <v>196</v>
      </c>
      <c r="D2611" s="10">
        <v>114946.5</v>
      </c>
      <c r="E2611" s="11">
        <v>44589</v>
      </c>
      <c r="F2611" s="10">
        <v>114946.5</v>
      </c>
      <c r="G2611" s="12">
        <f>Tabla1[[#This Row],[Importe]]-Tabla1[[#This Row],[Pagado]]</f>
        <v>0</v>
      </c>
      <c r="H2611" s="9" t="s">
        <v>10</v>
      </c>
    </row>
    <row r="2612" spans="1:8" x14ac:dyDescent="0.25">
      <c r="A2612" s="7">
        <v>44587</v>
      </c>
      <c r="B2612" s="8" t="s">
        <v>2995</v>
      </c>
      <c r="C2612" s="9" t="s">
        <v>484</v>
      </c>
      <c r="D2612" s="10">
        <v>5760</v>
      </c>
      <c r="E2612" s="11">
        <v>44587</v>
      </c>
      <c r="F2612" s="10">
        <v>5760</v>
      </c>
      <c r="G2612" s="12">
        <f>Tabla1[[#This Row],[Importe]]-Tabla1[[#This Row],[Pagado]]</f>
        <v>0</v>
      </c>
      <c r="H2612" s="9" t="s">
        <v>10</v>
      </c>
    </row>
    <row r="2613" spans="1:8" x14ac:dyDescent="0.25">
      <c r="A2613" s="7">
        <v>44587</v>
      </c>
      <c r="B2613" s="8" t="s">
        <v>2996</v>
      </c>
      <c r="C2613" s="9" t="s">
        <v>196</v>
      </c>
      <c r="D2613" s="10">
        <v>11723</v>
      </c>
      <c r="E2613" s="11">
        <v>44589</v>
      </c>
      <c r="F2613" s="10">
        <v>11723</v>
      </c>
      <c r="G2613" s="12">
        <f>Tabla1[[#This Row],[Importe]]-Tabla1[[#This Row],[Pagado]]</f>
        <v>0</v>
      </c>
      <c r="H2613" s="9" t="s">
        <v>10</v>
      </c>
    </row>
    <row r="2614" spans="1:8" x14ac:dyDescent="0.25">
      <c r="A2614" s="7">
        <v>44587</v>
      </c>
      <c r="B2614" s="8" t="s">
        <v>2997</v>
      </c>
      <c r="C2614" s="9" t="s">
        <v>520</v>
      </c>
      <c r="D2614" s="10">
        <v>7317.3</v>
      </c>
      <c r="E2614" s="11">
        <v>44587</v>
      </c>
      <c r="F2614" s="10">
        <v>7317.3</v>
      </c>
      <c r="G2614" s="12">
        <f>Tabla1[[#This Row],[Importe]]-Tabla1[[#This Row],[Pagado]]</f>
        <v>0</v>
      </c>
      <c r="H2614" s="9" t="s">
        <v>10</v>
      </c>
    </row>
    <row r="2615" spans="1:8" x14ac:dyDescent="0.25">
      <c r="A2615" s="7">
        <v>44587</v>
      </c>
      <c r="B2615" s="8" t="s">
        <v>2998</v>
      </c>
      <c r="C2615" s="9" t="s">
        <v>53</v>
      </c>
      <c r="D2615" s="10">
        <v>3154.1</v>
      </c>
      <c r="E2615" s="11">
        <v>44587</v>
      </c>
      <c r="F2615" s="10">
        <v>3154.1</v>
      </c>
      <c r="G2615" s="12">
        <f>Tabla1[[#This Row],[Importe]]-Tabla1[[#This Row],[Pagado]]</f>
        <v>0</v>
      </c>
      <c r="H2615" s="9" t="s">
        <v>10</v>
      </c>
    </row>
    <row r="2616" spans="1:8" x14ac:dyDescent="0.25">
      <c r="A2616" s="7">
        <v>44587</v>
      </c>
      <c r="B2616" s="8" t="s">
        <v>2999</v>
      </c>
      <c r="C2616" s="9" t="s">
        <v>587</v>
      </c>
      <c r="D2616" s="10">
        <v>4153.6000000000004</v>
      </c>
      <c r="E2616" s="11">
        <v>44587</v>
      </c>
      <c r="F2616" s="10">
        <v>4153.6000000000004</v>
      </c>
      <c r="G2616" s="12">
        <f>Tabla1[[#This Row],[Importe]]-Tabla1[[#This Row],[Pagado]]</f>
        <v>0</v>
      </c>
      <c r="H2616" s="9" t="s">
        <v>10</v>
      </c>
    </row>
    <row r="2617" spans="1:8" x14ac:dyDescent="0.25">
      <c r="A2617" s="7">
        <v>44587</v>
      </c>
      <c r="B2617" s="8" t="s">
        <v>3000</v>
      </c>
      <c r="C2617" s="9" t="s">
        <v>49</v>
      </c>
      <c r="D2617" s="10">
        <v>3715.8</v>
      </c>
      <c r="E2617" s="11">
        <v>44587</v>
      </c>
      <c r="F2617" s="10">
        <v>3715.8</v>
      </c>
      <c r="G2617" s="12">
        <f>Tabla1[[#This Row],[Importe]]-Tabla1[[#This Row],[Pagado]]</f>
        <v>0</v>
      </c>
      <c r="H2617" s="9" t="s">
        <v>10</v>
      </c>
    </row>
    <row r="2618" spans="1:8" x14ac:dyDescent="0.25">
      <c r="A2618" s="7">
        <v>44587</v>
      </c>
      <c r="B2618" s="8" t="s">
        <v>3001</v>
      </c>
      <c r="C2618" s="9" t="s">
        <v>79</v>
      </c>
      <c r="D2618" s="10">
        <v>3110</v>
      </c>
      <c r="E2618" s="11">
        <v>44587</v>
      </c>
      <c r="F2618" s="10">
        <v>3110</v>
      </c>
      <c r="G2618" s="12">
        <f>Tabla1[[#This Row],[Importe]]-Tabla1[[#This Row],[Pagado]]</f>
        <v>0</v>
      </c>
      <c r="H2618" s="9" t="s">
        <v>10</v>
      </c>
    </row>
    <row r="2619" spans="1:8" x14ac:dyDescent="0.25">
      <c r="A2619" s="7">
        <v>44587</v>
      </c>
      <c r="B2619" s="8" t="s">
        <v>3002</v>
      </c>
      <c r="C2619" s="9" t="s">
        <v>159</v>
      </c>
      <c r="D2619" s="10">
        <v>1173</v>
      </c>
      <c r="E2619" s="11">
        <v>44587</v>
      </c>
      <c r="F2619" s="10">
        <v>1173</v>
      </c>
      <c r="G2619" s="12">
        <f>Tabla1[[#This Row],[Importe]]-Tabla1[[#This Row],[Pagado]]</f>
        <v>0</v>
      </c>
      <c r="H2619" s="9" t="s">
        <v>10</v>
      </c>
    </row>
    <row r="2620" spans="1:8" x14ac:dyDescent="0.25">
      <c r="A2620" s="7">
        <v>44587</v>
      </c>
      <c r="B2620" s="8" t="s">
        <v>3003</v>
      </c>
      <c r="C2620" s="9" t="s">
        <v>142</v>
      </c>
      <c r="D2620" s="10">
        <v>61861.4</v>
      </c>
      <c r="E2620" s="11">
        <v>44589</v>
      </c>
      <c r="F2620" s="10">
        <v>61861.4</v>
      </c>
      <c r="G2620" s="12">
        <f>Tabla1[[#This Row],[Importe]]-Tabla1[[#This Row],[Pagado]]</f>
        <v>0</v>
      </c>
      <c r="H2620" s="9" t="s">
        <v>10</v>
      </c>
    </row>
    <row r="2621" spans="1:8" x14ac:dyDescent="0.25">
      <c r="A2621" s="7">
        <v>44587</v>
      </c>
      <c r="B2621" s="8" t="s">
        <v>3004</v>
      </c>
      <c r="C2621" s="9" t="s">
        <v>79</v>
      </c>
      <c r="D2621" s="10">
        <v>1960</v>
      </c>
      <c r="E2621" s="11">
        <v>44587</v>
      </c>
      <c r="F2621" s="10">
        <v>1960</v>
      </c>
      <c r="G2621" s="12">
        <f>Tabla1[[#This Row],[Importe]]-Tabla1[[#This Row],[Pagado]]</f>
        <v>0</v>
      </c>
      <c r="H2621" s="9" t="s">
        <v>10</v>
      </c>
    </row>
    <row r="2622" spans="1:8" x14ac:dyDescent="0.25">
      <c r="A2622" s="7">
        <v>44587</v>
      </c>
      <c r="B2622" s="8" t="s">
        <v>3005</v>
      </c>
      <c r="C2622" s="9" t="s">
        <v>924</v>
      </c>
      <c r="D2622" s="10">
        <v>13187.1</v>
      </c>
      <c r="E2622" s="11">
        <v>44587</v>
      </c>
      <c r="F2622" s="10">
        <v>13187.1</v>
      </c>
      <c r="G2622" s="12">
        <f>Tabla1[[#This Row],[Importe]]-Tabla1[[#This Row],[Pagado]]</f>
        <v>0</v>
      </c>
      <c r="H2622" s="9" t="s">
        <v>10</v>
      </c>
    </row>
    <row r="2623" spans="1:8" x14ac:dyDescent="0.25">
      <c r="A2623" s="7">
        <v>44587</v>
      </c>
      <c r="B2623" s="8" t="s">
        <v>3006</v>
      </c>
      <c r="C2623" s="9" t="s">
        <v>198</v>
      </c>
      <c r="D2623" s="10">
        <v>1019.5</v>
      </c>
      <c r="E2623" s="11">
        <v>44587</v>
      </c>
      <c r="F2623" s="10">
        <v>1019.5</v>
      </c>
      <c r="G2623" s="12">
        <f>Tabla1[[#This Row],[Importe]]-Tabla1[[#This Row],[Pagado]]</f>
        <v>0</v>
      </c>
      <c r="H2623" s="9" t="s">
        <v>10</v>
      </c>
    </row>
    <row r="2624" spans="1:8" x14ac:dyDescent="0.25">
      <c r="A2624" s="7">
        <v>44587</v>
      </c>
      <c r="B2624" s="8" t="s">
        <v>3007</v>
      </c>
      <c r="C2624" s="9" t="s">
        <v>312</v>
      </c>
      <c r="D2624" s="10">
        <v>4611.8</v>
      </c>
      <c r="E2624" s="11">
        <v>44587</v>
      </c>
      <c r="F2624" s="10">
        <v>4611.8</v>
      </c>
      <c r="G2624" s="12">
        <f>Tabla1[[#This Row],[Importe]]-Tabla1[[#This Row],[Pagado]]</f>
        <v>0</v>
      </c>
      <c r="H2624" s="9" t="s">
        <v>10</v>
      </c>
    </row>
    <row r="2625" spans="1:8" x14ac:dyDescent="0.25">
      <c r="A2625" s="7">
        <v>44587</v>
      </c>
      <c r="B2625" s="8" t="s">
        <v>3008</v>
      </c>
      <c r="C2625" s="9" t="s">
        <v>27</v>
      </c>
      <c r="D2625" s="10">
        <v>3068.5</v>
      </c>
      <c r="E2625" s="11">
        <v>44587</v>
      </c>
      <c r="F2625" s="10">
        <v>3068.5</v>
      </c>
      <c r="G2625" s="12">
        <f>Tabla1[[#This Row],[Importe]]-Tabla1[[#This Row],[Pagado]]</f>
        <v>0</v>
      </c>
      <c r="H2625" s="9" t="s">
        <v>10</v>
      </c>
    </row>
    <row r="2626" spans="1:8" x14ac:dyDescent="0.25">
      <c r="A2626" s="7">
        <v>44587</v>
      </c>
      <c r="B2626" s="8" t="s">
        <v>3009</v>
      </c>
      <c r="C2626" s="9" t="s">
        <v>16</v>
      </c>
      <c r="D2626" s="10">
        <v>4334.5</v>
      </c>
      <c r="E2626" s="11">
        <v>44587</v>
      </c>
      <c r="F2626" s="10">
        <v>4334.5</v>
      </c>
      <c r="G2626" s="12">
        <f>Tabla1[[#This Row],[Importe]]-Tabla1[[#This Row],[Pagado]]</f>
        <v>0</v>
      </c>
      <c r="H2626" s="9" t="s">
        <v>10</v>
      </c>
    </row>
    <row r="2627" spans="1:8" x14ac:dyDescent="0.25">
      <c r="A2627" s="7">
        <v>44587</v>
      </c>
      <c r="B2627" s="8" t="s">
        <v>3010</v>
      </c>
      <c r="C2627" s="9" t="s">
        <v>373</v>
      </c>
      <c r="D2627" s="10">
        <v>3573.5</v>
      </c>
      <c r="E2627" s="11">
        <v>44587</v>
      </c>
      <c r="F2627" s="10">
        <v>3573.5</v>
      </c>
      <c r="G2627" s="12">
        <f>Tabla1[[#This Row],[Importe]]-Tabla1[[#This Row],[Pagado]]</f>
        <v>0</v>
      </c>
      <c r="H2627" s="9" t="s">
        <v>10</v>
      </c>
    </row>
    <row r="2628" spans="1:8" x14ac:dyDescent="0.25">
      <c r="A2628" s="7">
        <v>44587</v>
      </c>
      <c r="B2628" s="8" t="s">
        <v>3011</v>
      </c>
      <c r="C2628" s="9" t="s">
        <v>45</v>
      </c>
      <c r="D2628" s="10">
        <v>10403.6</v>
      </c>
      <c r="E2628" s="11">
        <v>44587</v>
      </c>
      <c r="F2628" s="10">
        <v>10403.6</v>
      </c>
      <c r="G2628" s="12">
        <f>Tabla1[[#This Row],[Importe]]-Tabla1[[#This Row],[Pagado]]</f>
        <v>0</v>
      </c>
      <c r="H2628" s="9" t="s">
        <v>10</v>
      </c>
    </row>
    <row r="2629" spans="1:8" x14ac:dyDescent="0.25">
      <c r="A2629" s="7">
        <v>44587</v>
      </c>
      <c r="B2629" s="8" t="s">
        <v>3012</v>
      </c>
      <c r="C2629" s="9" t="s">
        <v>140</v>
      </c>
      <c r="D2629" s="10">
        <v>1107.9000000000001</v>
      </c>
      <c r="E2629" s="11">
        <v>44587</v>
      </c>
      <c r="F2629" s="10">
        <v>1107.9000000000001</v>
      </c>
      <c r="G2629" s="12">
        <f>Tabla1[[#This Row],[Importe]]-Tabla1[[#This Row],[Pagado]]</f>
        <v>0</v>
      </c>
      <c r="H2629" s="9" t="s">
        <v>10</v>
      </c>
    </row>
    <row r="2630" spans="1:8" x14ac:dyDescent="0.25">
      <c r="A2630" s="7">
        <v>44587</v>
      </c>
      <c r="B2630" s="8" t="s">
        <v>3013</v>
      </c>
      <c r="C2630" s="9" t="s">
        <v>339</v>
      </c>
      <c r="D2630" s="10">
        <v>396.9</v>
      </c>
      <c r="E2630" s="11">
        <v>44587</v>
      </c>
      <c r="F2630" s="10">
        <v>396.9</v>
      </c>
      <c r="G2630" s="12">
        <f>Tabla1[[#This Row],[Importe]]-Tabla1[[#This Row],[Pagado]]</f>
        <v>0</v>
      </c>
      <c r="H2630" s="9" t="s">
        <v>10</v>
      </c>
    </row>
    <row r="2631" spans="1:8" x14ac:dyDescent="0.25">
      <c r="A2631" s="7">
        <v>44587</v>
      </c>
      <c r="B2631" s="8" t="s">
        <v>3014</v>
      </c>
      <c r="C2631" s="9" t="s">
        <v>127</v>
      </c>
      <c r="D2631" s="10">
        <v>4582.5</v>
      </c>
      <c r="E2631" s="11">
        <v>44587</v>
      </c>
      <c r="F2631" s="10">
        <v>4582.5</v>
      </c>
      <c r="G2631" s="12">
        <f>Tabla1[[#This Row],[Importe]]-Tabla1[[#This Row],[Pagado]]</f>
        <v>0</v>
      </c>
      <c r="H2631" s="9" t="s">
        <v>10</v>
      </c>
    </row>
    <row r="2632" spans="1:8" x14ac:dyDescent="0.25">
      <c r="A2632" s="7">
        <v>44587</v>
      </c>
      <c r="B2632" s="8" t="s">
        <v>3015</v>
      </c>
      <c r="C2632" s="9" t="s">
        <v>357</v>
      </c>
      <c r="D2632" s="10">
        <v>3558.4</v>
      </c>
      <c r="E2632" s="11">
        <v>44587</v>
      </c>
      <c r="F2632" s="10">
        <v>3558.4</v>
      </c>
      <c r="G2632" s="12">
        <f>Tabla1[[#This Row],[Importe]]-Tabla1[[#This Row],[Pagado]]</f>
        <v>0</v>
      </c>
      <c r="H2632" s="9" t="s">
        <v>10</v>
      </c>
    </row>
    <row r="2633" spans="1:8" x14ac:dyDescent="0.25">
      <c r="A2633" s="7">
        <v>44587</v>
      </c>
      <c r="B2633" s="8" t="s">
        <v>3016</v>
      </c>
      <c r="C2633" s="9" t="s">
        <v>129</v>
      </c>
      <c r="D2633" s="10">
        <v>3395.6</v>
      </c>
      <c r="E2633" s="11">
        <v>44587</v>
      </c>
      <c r="F2633" s="10">
        <v>3395.6</v>
      </c>
      <c r="G2633" s="12">
        <f>Tabla1[[#This Row],[Importe]]-Tabla1[[#This Row],[Pagado]]</f>
        <v>0</v>
      </c>
      <c r="H2633" s="9" t="s">
        <v>10</v>
      </c>
    </row>
    <row r="2634" spans="1:8" x14ac:dyDescent="0.25">
      <c r="A2634" s="7">
        <v>44587</v>
      </c>
      <c r="B2634" s="8" t="s">
        <v>3017</v>
      </c>
      <c r="C2634" s="9" t="s">
        <v>24</v>
      </c>
      <c r="D2634" s="10">
        <v>3451.5</v>
      </c>
      <c r="E2634" s="11">
        <v>44587</v>
      </c>
      <c r="F2634" s="10">
        <v>3451.5</v>
      </c>
      <c r="G2634" s="12">
        <f>Tabla1[[#This Row],[Importe]]-Tabla1[[#This Row],[Pagado]]</f>
        <v>0</v>
      </c>
      <c r="H2634" s="9" t="s">
        <v>10</v>
      </c>
    </row>
    <row r="2635" spans="1:8" x14ac:dyDescent="0.25">
      <c r="A2635" s="7">
        <v>44587</v>
      </c>
      <c r="B2635" s="8" t="s">
        <v>3018</v>
      </c>
      <c r="C2635" s="9" t="s">
        <v>18</v>
      </c>
      <c r="D2635" s="10">
        <v>1683.5</v>
      </c>
      <c r="E2635" s="11">
        <v>44587</v>
      </c>
      <c r="F2635" s="10">
        <v>1683.5</v>
      </c>
      <c r="G2635" s="12">
        <f>Tabla1[[#This Row],[Importe]]-Tabla1[[#This Row],[Pagado]]</f>
        <v>0</v>
      </c>
      <c r="H2635" s="9" t="s">
        <v>10</v>
      </c>
    </row>
    <row r="2636" spans="1:8" x14ac:dyDescent="0.25">
      <c r="A2636" s="7">
        <v>44587</v>
      </c>
      <c r="B2636" s="8" t="s">
        <v>3019</v>
      </c>
      <c r="C2636" s="9" t="s">
        <v>357</v>
      </c>
      <c r="D2636" s="10">
        <v>231.2</v>
      </c>
      <c r="E2636" s="11">
        <v>44587</v>
      </c>
      <c r="F2636" s="10">
        <v>231.2</v>
      </c>
      <c r="G2636" s="12">
        <f>Tabla1[[#This Row],[Importe]]-Tabla1[[#This Row],[Pagado]]</f>
        <v>0</v>
      </c>
      <c r="H2636" s="9" t="s">
        <v>10</v>
      </c>
    </row>
    <row r="2637" spans="1:8" x14ac:dyDescent="0.25">
      <c r="A2637" s="7">
        <v>44587</v>
      </c>
      <c r="B2637" s="8" t="s">
        <v>3020</v>
      </c>
      <c r="C2637" s="9" t="s">
        <v>191</v>
      </c>
      <c r="D2637" s="10">
        <v>1622.5</v>
      </c>
      <c r="E2637" s="11">
        <v>44587</v>
      </c>
      <c r="F2637" s="10">
        <v>1622.5</v>
      </c>
      <c r="G2637" s="12">
        <f>Tabla1[[#This Row],[Importe]]-Tabla1[[#This Row],[Pagado]]</f>
        <v>0</v>
      </c>
      <c r="H2637" s="9" t="s">
        <v>10</v>
      </c>
    </row>
    <row r="2638" spans="1:8" x14ac:dyDescent="0.25">
      <c r="A2638" s="7">
        <v>44587</v>
      </c>
      <c r="B2638" s="8" t="s">
        <v>3021</v>
      </c>
      <c r="C2638" s="9" t="s">
        <v>31</v>
      </c>
      <c r="D2638" s="10">
        <v>3806</v>
      </c>
      <c r="E2638" s="11">
        <v>44587</v>
      </c>
      <c r="F2638" s="10">
        <v>3806</v>
      </c>
      <c r="G2638" s="12">
        <f>Tabla1[[#This Row],[Importe]]-Tabla1[[#This Row],[Pagado]]</f>
        <v>0</v>
      </c>
      <c r="H2638" s="9" t="s">
        <v>10</v>
      </c>
    </row>
    <row r="2639" spans="1:8" x14ac:dyDescent="0.25">
      <c r="A2639" s="7">
        <v>44587</v>
      </c>
      <c r="B2639" s="8" t="s">
        <v>3022</v>
      </c>
      <c r="C2639" s="9" t="s">
        <v>804</v>
      </c>
      <c r="D2639" s="10">
        <v>6246.2</v>
      </c>
      <c r="E2639" s="11">
        <v>44587</v>
      </c>
      <c r="F2639" s="10">
        <v>6246.2</v>
      </c>
      <c r="G2639" s="12">
        <f>Tabla1[[#This Row],[Importe]]-Tabla1[[#This Row],[Pagado]]</f>
        <v>0</v>
      </c>
      <c r="H2639" s="9" t="s">
        <v>10</v>
      </c>
    </row>
    <row r="2640" spans="1:8" x14ac:dyDescent="0.25">
      <c r="A2640" s="7">
        <v>44587</v>
      </c>
      <c r="B2640" s="8" t="s">
        <v>3023</v>
      </c>
      <c r="C2640" s="9" t="s">
        <v>216</v>
      </c>
      <c r="D2640" s="10">
        <v>2065</v>
      </c>
      <c r="E2640" s="11">
        <v>44587</v>
      </c>
      <c r="F2640" s="10">
        <v>2065</v>
      </c>
      <c r="G2640" s="12">
        <f>Tabla1[[#This Row],[Importe]]-Tabla1[[#This Row],[Pagado]]</f>
        <v>0</v>
      </c>
      <c r="H2640" s="9" t="s">
        <v>10</v>
      </c>
    </row>
    <row r="2641" spans="1:8" x14ac:dyDescent="0.25">
      <c r="A2641" s="7">
        <v>44587</v>
      </c>
      <c r="B2641" s="8" t="s">
        <v>3024</v>
      </c>
      <c r="C2641" s="9" t="s">
        <v>275</v>
      </c>
      <c r="D2641" s="10">
        <v>39492.9</v>
      </c>
      <c r="E2641" s="11">
        <v>44597</v>
      </c>
      <c r="F2641" s="10">
        <v>39492.9</v>
      </c>
      <c r="G2641" s="12">
        <f>Tabla1[[#This Row],[Importe]]-Tabla1[[#This Row],[Pagado]]</f>
        <v>0</v>
      </c>
      <c r="H2641" s="9" t="s">
        <v>10</v>
      </c>
    </row>
    <row r="2642" spans="1:8" x14ac:dyDescent="0.25">
      <c r="A2642" s="7">
        <v>44587</v>
      </c>
      <c r="B2642" s="8" t="s">
        <v>3025</v>
      </c>
      <c r="C2642" s="9" t="s">
        <v>555</v>
      </c>
      <c r="D2642" s="10">
        <v>37086.78</v>
      </c>
      <c r="E2642" s="11">
        <v>44587</v>
      </c>
      <c r="F2642" s="10">
        <v>37086.78</v>
      </c>
      <c r="G2642" s="12">
        <f>Tabla1[[#This Row],[Importe]]-Tabla1[[#This Row],[Pagado]]</f>
        <v>0</v>
      </c>
      <c r="H2642" s="9" t="s">
        <v>10</v>
      </c>
    </row>
    <row r="2643" spans="1:8" x14ac:dyDescent="0.25">
      <c r="A2643" s="7">
        <v>44587</v>
      </c>
      <c r="B2643" s="8" t="s">
        <v>3026</v>
      </c>
      <c r="C2643" s="9" t="s">
        <v>154</v>
      </c>
      <c r="D2643" s="10">
        <v>54067.4</v>
      </c>
      <c r="E2643" s="11">
        <v>44593</v>
      </c>
      <c r="F2643" s="10">
        <v>54067.4</v>
      </c>
      <c r="G2643" s="12">
        <f>Tabla1[[#This Row],[Importe]]-Tabla1[[#This Row],[Pagado]]</f>
        <v>0</v>
      </c>
      <c r="H2643" s="9" t="s">
        <v>10</v>
      </c>
    </row>
    <row r="2644" spans="1:8" x14ac:dyDescent="0.25">
      <c r="A2644" s="7">
        <v>44587</v>
      </c>
      <c r="B2644" s="8" t="s">
        <v>3027</v>
      </c>
      <c r="C2644" s="9" t="s">
        <v>237</v>
      </c>
      <c r="D2644" s="10">
        <v>1715.9</v>
      </c>
      <c r="E2644" s="11">
        <v>44587</v>
      </c>
      <c r="F2644" s="10">
        <v>1715.9</v>
      </c>
      <c r="G2644" s="12">
        <f>Tabla1[[#This Row],[Importe]]-Tabla1[[#This Row],[Pagado]]</f>
        <v>0</v>
      </c>
      <c r="H2644" s="9" t="s">
        <v>10</v>
      </c>
    </row>
    <row r="2645" spans="1:8" x14ac:dyDescent="0.25">
      <c r="A2645" s="7">
        <v>44587</v>
      </c>
      <c r="B2645" s="8" t="s">
        <v>3028</v>
      </c>
      <c r="C2645" s="9" t="s">
        <v>202</v>
      </c>
      <c r="D2645" s="10">
        <v>515.20000000000005</v>
      </c>
      <c r="E2645" s="11">
        <v>44587</v>
      </c>
      <c r="F2645" s="10">
        <v>515.20000000000005</v>
      </c>
      <c r="G2645" s="12">
        <f>Tabla1[[#This Row],[Importe]]-Tabla1[[#This Row],[Pagado]]</f>
        <v>0</v>
      </c>
      <c r="H2645" s="9" t="s">
        <v>10</v>
      </c>
    </row>
    <row r="2646" spans="1:8" x14ac:dyDescent="0.25">
      <c r="A2646" s="7">
        <v>44587</v>
      </c>
      <c r="B2646" s="8" t="s">
        <v>3029</v>
      </c>
      <c r="C2646" s="9" t="s">
        <v>212</v>
      </c>
      <c r="D2646" s="10">
        <v>24787.200000000001</v>
      </c>
      <c r="E2646" s="11">
        <v>44590</v>
      </c>
      <c r="F2646" s="10">
        <v>24787.200000000001</v>
      </c>
      <c r="G2646" s="12">
        <f>Tabla1[[#This Row],[Importe]]-Tabla1[[#This Row],[Pagado]]</f>
        <v>0</v>
      </c>
      <c r="H2646" s="9" t="s">
        <v>10</v>
      </c>
    </row>
    <row r="2647" spans="1:8" x14ac:dyDescent="0.25">
      <c r="A2647" s="7">
        <v>44587</v>
      </c>
      <c r="B2647" s="8" t="s">
        <v>3030</v>
      </c>
      <c r="C2647" s="9" t="s">
        <v>206</v>
      </c>
      <c r="D2647" s="10">
        <v>25611.34</v>
      </c>
      <c r="E2647" s="11">
        <v>44593</v>
      </c>
      <c r="F2647" s="10">
        <v>25611.34</v>
      </c>
      <c r="G2647" s="12">
        <f>Tabla1[[#This Row],[Importe]]-Tabla1[[#This Row],[Pagado]]</f>
        <v>0</v>
      </c>
      <c r="H2647" s="9" t="s">
        <v>10</v>
      </c>
    </row>
    <row r="2648" spans="1:8" x14ac:dyDescent="0.25">
      <c r="A2648" s="7">
        <v>44587</v>
      </c>
      <c r="B2648" s="8" t="s">
        <v>3031</v>
      </c>
      <c r="C2648" s="9" t="s">
        <v>173</v>
      </c>
      <c r="D2648" s="10">
        <v>21061</v>
      </c>
      <c r="E2648" s="11">
        <v>44588</v>
      </c>
      <c r="F2648" s="10">
        <v>21061</v>
      </c>
      <c r="G2648" s="12">
        <f>Tabla1[[#This Row],[Importe]]-Tabla1[[#This Row],[Pagado]]</f>
        <v>0</v>
      </c>
      <c r="H2648" s="9" t="s">
        <v>10</v>
      </c>
    </row>
    <row r="2649" spans="1:8" x14ac:dyDescent="0.25">
      <c r="A2649" s="7">
        <v>44587</v>
      </c>
      <c r="B2649" s="8" t="s">
        <v>3032</v>
      </c>
      <c r="C2649" s="9" t="s">
        <v>419</v>
      </c>
      <c r="D2649" s="10">
        <v>6394.5</v>
      </c>
      <c r="E2649" s="11">
        <v>44587</v>
      </c>
      <c r="F2649" s="10">
        <v>6394.5</v>
      </c>
      <c r="G2649" s="12">
        <f>Tabla1[[#This Row],[Importe]]-Tabla1[[#This Row],[Pagado]]</f>
        <v>0</v>
      </c>
      <c r="H2649" s="9" t="s">
        <v>10</v>
      </c>
    </row>
    <row r="2650" spans="1:8" x14ac:dyDescent="0.25">
      <c r="A2650" s="7">
        <v>44587</v>
      </c>
      <c r="B2650" s="8" t="s">
        <v>3033</v>
      </c>
      <c r="C2650" s="9" t="s">
        <v>419</v>
      </c>
      <c r="D2650" s="10">
        <v>742.4</v>
      </c>
      <c r="E2650" s="11">
        <v>44587</v>
      </c>
      <c r="F2650" s="10">
        <v>742.4</v>
      </c>
      <c r="G2650" s="12">
        <f>Tabla1[[#This Row],[Importe]]-Tabla1[[#This Row],[Pagado]]</f>
        <v>0</v>
      </c>
      <c r="H2650" s="9" t="s">
        <v>10</v>
      </c>
    </row>
    <row r="2651" spans="1:8" x14ac:dyDescent="0.25">
      <c r="A2651" s="7">
        <v>44587</v>
      </c>
      <c r="B2651" s="8" t="s">
        <v>3034</v>
      </c>
      <c r="C2651" s="9" t="s">
        <v>218</v>
      </c>
      <c r="D2651" s="10">
        <v>26270.639999999999</v>
      </c>
      <c r="E2651" s="11">
        <v>44596</v>
      </c>
      <c r="F2651" s="10">
        <v>26270.639999999999</v>
      </c>
      <c r="G2651" s="12">
        <f>Tabla1[[#This Row],[Importe]]-Tabla1[[#This Row],[Pagado]]</f>
        <v>0</v>
      </c>
      <c r="H2651" s="9" t="s">
        <v>10</v>
      </c>
    </row>
    <row r="2652" spans="1:8" x14ac:dyDescent="0.25">
      <c r="A2652" s="7">
        <v>44587</v>
      </c>
      <c r="B2652" s="8" t="s">
        <v>3035</v>
      </c>
      <c r="C2652" s="9" t="s">
        <v>592</v>
      </c>
      <c r="D2652" s="10">
        <v>18148.2</v>
      </c>
      <c r="E2652" s="11">
        <v>44588</v>
      </c>
      <c r="F2652" s="10">
        <v>18148.2</v>
      </c>
      <c r="G2652" s="12">
        <f>Tabla1[[#This Row],[Importe]]-Tabla1[[#This Row],[Pagado]]</f>
        <v>0</v>
      </c>
      <c r="H2652" s="9" t="s">
        <v>10</v>
      </c>
    </row>
    <row r="2653" spans="1:8" x14ac:dyDescent="0.25">
      <c r="A2653" s="7">
        <v>44587</v>
      </c>
      <c r="B2653" s="8" t="s">
        <v>3036</v>
      </c>
      <c r="C2653" s="9" t="s">
        <v>450</v>
      </c>
      <c r="D2653" s="10">
        <v>4291.8</v>
      </c>
      <c r="E2653" s="11">
        <v>44587</v>
      </c>
      <c r="F2653" s="10">
        <v>4291.8</v>
      </c>
      <c r="G2653" s="12">
        <f>Tabla1[[#This Row],[Importe]]-Tabla1[[#This Row],[Pagado]]</f>
        <v>0</v>
      </c>
      <c r="H2653" s="9" t="s">
        <v>10</v>
      </c>
    </row>
    <row r="2654" spans="1:8" x14ac:dyDescent="0.25">
      <c r="A2654" s="7">
        <v>44587</v>
      </c>
      <c r="B2654" s="8" t="s">
        <v>3037</v>
      </c>
      <c r="C2654" s="9" t="s">
        <v>133</v>
      </c>
      <c r="D2654" s="10">
        <v>11407.4</v>
      </c>
      <c r="E2654" s="11">
        <v>44588</v>
      </c>
      <c r="F2654" s="10">
        <v>11407.4</v>
      </c>
      <c r="G2654" s="12">
        <f>Tabla1[[#This Row],[Importe]]-Tabla1[[#This Row],[Pagado]]</f>
        <v>0</v>
      </c>
      <c r="H2654" s="9" t="s">
        <v>10</v>
      </c>
    </row>
    <row r="2655" spans="1:8" x14ac:dyDescent="0.25">
      <c r="A2655" s="7">
        <v>44587</v>
      </c>
      <c r="B2655" s="8" t="s">
        <v>3038</v>
      </c>
      <c r="C2655" s="9" t="s">
        <v>1630</v>
      </c>
      <c r="D2655" s="10">
        <v>7258.2</v>
      </c>
      <c r="E2655" s="11">
        <v>44588</v>
      </c>
      <c r="F2655" s="10">
        <v>7258.2</v>
      </c>
      <c r="G2655" s="12">
        <f>Tabla1[[#This Row],[Importe]]-Tabla1[[#This Row],[Pagado]]</f>
        <v>0</v>
      </c>
      <c r="H2655" s="9" t="s">
        <v>10</v>
      </c>
    </row>
    <row r="2656" spans="1:8" x14ac:dyDescent="0.25">
      <c r="A2656" s="7">
        <v>44587</v>
      </c>
      <c r="B2656" s="8" t="s">
        <v>3039</v>
      </c>
      <c r="C2656" s="9" t="s">
        <v>31</v>
      </c>
      <c r="D2656" s="10">
        <v>5896.3</v>
      </c>
      <c r="E2656" s="11">
        <v>44588</v>
      </c>
      <c r="F2656" s="10">
        <v>5896.3</v>
      </c>
      <c r="G2656" s="12">
        <f>Tabla1[[#This Row],[Importe]]-Tabla1[[#This Row],[Pagado]]</f>
        <v>0</v>
      </c>
      <c r="H2656" s="9" t="s">
        <v>10</v>
      </c>
    </row>
    <row r="2657" spans="1:8" x14ac:dyDescent="0.25">
      <c r="A2657" s="7">
        <v>44587</v>
      </c>
      <c r="B2657" s="8" t="s">
        <v>3040</v>
      </c>
      <c r="C2657" s="9" t="s">
        <v>1644</v>
      </c>
      <c r="D2657" s="10">
        <v>7934.4</v>
      </c>
      <c r="E2657" s="11">
        <v>44588</v>
      </c>
      <c r="F2657" s="10">
        <v>7934.4</v>
      </c>
      <c r="G2657" s="12">
        <f>Tabla1[[#This Row],[Importe]]-Tabla1[[#This Row],[Pagado]]</f>
        <v>0</v>
      </c>
      <c r="H2657" s="9" t="s">
        <v>10</v>
      </c>
    </row>
    <row r="2658" spans="1:8" x14ac:dyDescent="0.25">
      <c r="A2658" s="7">
        <v>44587</v>
      </c>
      <c r="B2658" s="8" t="s">
        <v>3041</v>
      </c>
      <c r="C2658" s="9" t="s">
        <v>528</v>
      </c>
      <c r="D2658" s="10">
        <v>24268.799999999999</v>
      </c>
      <c r="E2658" s="11">
        <v>44588</v>
      </c>
      <c r="F2658" s="10">
        <v>24268.799999999999</v>
      </c>
      <c r="G2658" s="12">
        <f>Tabla1[[#This Row],[Importe]]-Tabla1[[#This Row],[Pagado]]</f>
        <v>0</v>
      </c>
      <c r="H2658" s="9" t="s">
        <v>10</v>
      </c>
    </row>
    <row r="2659" spans="1:8" x14ac:dyDescent="0.25">
      <c r="A2659" s="7">
        <v>44587</v>
      </c>
      <c r="B2659" s="8" t="s">
        <v>3042</v>
      </c>
      <c r="C2659" s="9" t="s">
        <v>146</v>
      </c>
      <c r="D2659" s="10">
        <v>1675.2</v>
      </c>
      <c r="E2659" s="11">
        <v>44587</v>
      </c>
      <c r="F2659" s="10">
        <v>1675.2</v>
      </c>
      <c r="G2659" s="12">
        <f>Tabla1[[#This Row],[Importe]]-Tabla1[[#This Row],[Pagado]]</f>
        <v>0</v>
      </c>
      <c r="H2659" s="9" t="s">
        <v>10</v>
      </c>
    </row>
    <row r="2660" spans="1:8" x14ac:dyDescent="0.25">
      <c r="A2660" s="7">
        <v>44587</v>
      </c>
      <c r="B2660" s="8" t="s">
        <v>3043</v>
      </c>
      <c r="C2660" s="9" t="s">
        <v>107</v>
      </c>
      <c r="D2660" s="10">
        <v>8175.6</v>
      </c>
      <c r="E2660" s="11">
        <v>44587</v>
      </c>
      <c r="F2660" s="10">
        <v>8175.6</v>
      </c>
      <c r="G2660" s="12">
        <f>Tabla1[[#This Row],[Importe]]-Tabla1[[#This Row],[Pagado]]</f>
        <v>0</v>
      </c>
      <c r="H2660" s="9" t="s">
        <v>10</v>
      </c>
    </row>
    <row r="2661" spans="1:8" x14ac:dyDescent="0.25">
      <c r="A2661" s="7">
        <v>44587</v>
      </c>
      <c r="B2661" s="8" t="s">
        <v>3044</v>
      </c>
      <c r="C2661" s="9" t="s">
        <v>664</v>
      </c>
      <c r="D2661" s="10">
        <v>7928.8</v>
      </c>
      <c r="E2661" s="11">
        <v>44587</v>
      </c>
      <c r="F2661" s="10">
        <v>7928.8</v>
      </c>
      <c r="G2661" s="12">
        <f>Tabla1[[#This Row],[Importe]]-Tabla1[[#This Row],[Pagado]]</f>
        <v>0</v>
      </c>
      <c r="H2661" s="9" t="s">
        <v>10</v>
      </c>
    </row>
    <row r="2662" spans="1:8" x14ac:dyDescent="0.25">
      <c r="A2662" s="7">
        <v>44587</v>
      </c>
      <c r="B2662" s="8" t="s">
        <v>3045</v>
      </c>
      <c r="C2662" s="9" t="s">
        <v>670</v>
      </c>
      <c r="D2662" s="10">
        <v>3370.5</v>
      </c>
      <c r="E2662" s="11">
        <v>44587</v>
      </c>
      <c r="F2662" s="10">
        <v>3370.5</v>
      </c>
      <c r="G2662" s="12">
        <f>Tabla1[[#This Row],[Importe]]-Tabla1[[#This Row],[Pagado]]</f>
        <v>0</v>
      </c>
      <c r="H2662" s="9" t="s">
        <v>10</v>
      </c>
    </row>
    <row r="2663" spans="1:8" x14ac:dyDescent="0.25">
      <c r="A2663" s="7">
        <v>44587</v>
      </c>
      <c r="B2663" s="8" t="s">
        <v>3046</v>
      </c>
      <c r="C2663" s="9" t="s">
        <v>857</v>
      </c>
      <c r="D2663" s="10">
        <v>950</v>
      </c>
      <c r="E2663" s="11">
        <v>44587</v>
      </c>
      <c r="F2663" s="10">
        <v>950</v>
      </c>
      <c r="G2663" s="12">
        <f>Tabla1[[#This Row],[Importe]]-Tabla1[[#This Row],[Pagado]]</f>
        <v>0</v>
      </c>
      <c r="H2663" s="9" t="s">
        <v>10</v>
      </c>
    </row>
    <row r="2664" spans="1:8" x14ac:dyDescent="0.25">
      <c r="A2664" s="7">
        <v>44587</v>
      </c>
      <c r="B2664" s="8" t="s">
        <v>3047</v>
      </c>
      <c r="C2664" s="9" t="s">
        <v>235</v>
      </c>
      <c r="D2664" s="10">
        <v>9510.4</v>
      </c>
      <c r="E2664" s="11">
        <v>44587</v>
      </c>
      <c r="F2664" s="10">
        <v>9510.4</v>
      </c>
      <c r="G2664" s="12">
        <f>Tabla1[[#This Row],[Importe]]-Tabla1[[#This Row],[Pagado]]</f>
        <v>0</v>
      </c>
      <c r="H2664" s="9" t="s">
        <v>10</v>
      </c>
    </row>
    <row r="2665" spans="1:8" x14ac:dyDescent="0.25">
      <c r="A2665" s="7">
        <v>44587</v>
      </c>
      <c r="B2665" s="8" t="s">
        <v>3048</v>
      </c>
      <c r="C2665" s="9" t="s">
        <v>71</v>
      </c>
      <c r="D2665" s="10">
        <v>493.5</v>
      </c>
      <c r="E2665" s="11">
        <v>44587</v>
      </c>
      <c r="F2665" s="10">
        <v>493.5</v>
      </c>
      <c r="G2665" s="12">
        <f>Tabla1[[#This Row],[Importe]]-Tabla1[[#This Row],[Pagado]]</f>
        <v>0</v>
      </c>
      <c r="H2665" s="9" t="s">
        <v>10</v>
      </c>
    </row>
    <row r="2666" spans="1:8" x14ac:dyDescent="0.25">
      <c r="A2666" s="7">
        <v>44587</v>
      </c>
      <c r="B2666" s="8" t="s">
        <v>3049</v>
      </c>
      <c r="C2666" s="9" t="s">
        <v>291</v>
      </c>
      <c r="D2666" s="10">
        <v>4064.6</v>
      </c>
      <c r="E2666" s="11">
        <v>44587</v>
      </c>
      <c r="F2666" s="10">
        <v>4064.6</v>
      </c>
      <c r="G2666" s="12">
        <f>Tabla1[[#This Row],[Importe]]-Tabla1[[#This Row],[Pagado]]</f>
        <v>0</v>
      </c>
      <c r="H2666" s="9" t="s">
        <v>10</v>
      </c>
    </row>
    <row r="2667" spans="1:8" x14ac:dyDescent="0.25">
      <c r="A2667" s="7">
        <v>44587</v>
      </c>
      <c r="B2667" s="8" t="s">
        <v>3050</v>
      </c>
      <c r="C2667" s="9" t="s">
        <v>698</v>
      </c>
      <c r="D2667" s="10">
        <v>4334.3999999999996</v>
      </c>
      <c r="E2667" s="11">
        <v>44587</v>
      </c>
      <c r="F2667" s="10">
        <v>4334.3999999999996</v>
      </c>
      <c r="G2667" s="12">
        <f>Tabla1[[#This Row],[Importe]]-Tabla1[[#This Row],[Pagado]]</f>
        <v>0</v>
      </c>
      <c r="H2667" s="9" t="s">
        <v>10</v>
      </c>
    </row>
    <row r="2668" spans="1:8" x14ac:dyDescent="0.25">
      <c r="A2668" s="7">
        <v>44587</v>
      </c>
      <c r="B2668" s="8" t="s">
        <v>3051</v>
      </c>
      <c r="C2668" s="9" t="s">
        <v>179</v>
      </c>
      <c r="D2668" s="10">
        <v>990</v>
      </c>
      <c r="E2668" s="11">
        <v>44587</v>
      </c>
      <c r="F2668" s="10">
        <v>990</v>
      </c>
      <c r="G2668" s="12">
        <f>Tabla1[[#This Row],[Importe]]-Tabla1[[#This Row],[Pagado]]</f>
        <v>0</v>
      </c>
      <c r="H2668" s="9" t="s">
        <v>10</v>
      </c>
    </row>
    <row r="2669" spans="1:8" x14ac:dyDescent="0.25">
      <c r="A2669" s="7">
        <v>44587</v>
      </c>
      <c r="B2669" s="8" t="s">
        <v>3052</v>
      </c>
      <c r="C2669" s="9" t="s">
        <v>31</v>
      </c>
      <c r="D2669" s="10">
        <v>826.9</v>
      </c>
      <c r="E2669" s="11">
        <v>44587</v>
      </c>
      <c r="F2669" s="10">
        <v>826.9</v>
      </c>
      <c r="G2669" s="12">
        <f>Tabla1[[#This Row],[Importe]]-Tabla1[[#This Row],[Pagado]]</f>
        <v>0</v>
      </c>
      <c r="H2669" s="9" t="s">
        <v>10</v>
      </c>
    </row>
    <row r="2670" spans="1:8" x14ac:dyDescent="0.25">
      <c r="A2670" s="7">
        <v>44587</v>
      </c>
      <c r="B2670" s="8" t="s">
        <v>3053</v>
      </c>
      <c r="C2670" s="9" t="s">
        <v>200</v>
      </c>
      <c r="D2670" s="10">
        <v>1227.5</v>
      </c>
      <c r="E2670" s="11">
        <v>44588</v>
      </c>
      <c r="F2670" s="10">
        <v>1227.5</v>
      </c>
      <c r="G2670" s="12">
        <f>Tabla1[[#This Row],[Importe]]-Tabla1[[#This Row],[Pagado]]</f>
        <v>0</v>
      </c>
      <c r="H2670" s="9" t="s">
        <v>10</v>
      </c>
    </row>
    <row r="2671" spans="1:8" x14ac:dyDescent="0.25">
      <c r="A2671" s="7">
        <v>44587</v>
      </c>
      <c r="B2671" s="8" t="s">
        <v>3054</v>
      </c>
      <c r="C2671" s="9" t="s">
        <v>576</v>
      </c>
      <c r="D2671" s="10">
        <v>2205.9</v>
      </c>
      <c r="E2671" s="11">
        <v>44588</v>
      </c>
      <c r="F2671" s="10">
        <v>2205.9</v>
      </c>
      <c r="G2671" s="12">
        <f>Tabla1[[#This Row],[Importe]]-Tabla1[[#This Row],[Pagado]]</f>
        <v>0</v>
      </c>
      <c r="H2671" s="9" t="s">
        <v>10</v>
      </c>
    </row>
    <row r="2672" spans="1:8" x14ac:dyDescent="0.25">
      <c r="A2672" s="7">
        <v>44587</v>
      </c>
      <c r="B2672" s="8" t="s">
        <v>3055</v>
      </c>
      <c r="C2672" s="9" t="s">
        <v>280</v>
      </c>
      <c r="D2672" s="10">
        <v>525</v>
      </c>
      <c r="E2672" s="11">
        <v>44588</v>
      </c>
      <c r="F2672" s="10">
        <v>525</v>
      </c>
      <c r="G2672" s="12">
        <f>Tabla1[[#This Row],[Importe]]-Tabla1[[#This Row],[Pagado]]</f>
        <v>0</v>
      </c>
      <c r="H2672" s="9" t="s">
        <v>10</v>
      </c>
    </row>
    <row r="2673" spans="1:8" x14ac:dyDescent="0.25">
      <c r="A2673" s="7">
        <v>44587</v>
      </c>
      <c r="B2673" s="8" t="s">
        <v>3056</v>
      </c>
      <c r="C2673" s="9" t="s">
        <v>284</v>
      </c>
      <c r="D2673" s="10">
        <v>5075</v>
      </c>
      <c r="E2673" s="11">
        <v>44588</v>
      </c>
      <c r="F2673" s="10">
        <v>5075</v>
      </c>
      <c r="G2673" s="12">
        <f>Tabla1[[#This Row],[Importe]]-Tabla1[[#This Row],[Pagado]]</f>
        <v>0</v>
      </c>
      <c r="H2673" s="9" t="s">
        <v>10</v>
      </c>
    </row>
    <row r="2674" spans="1:8" x14ac:dyDescent="0.25">
      <c r="A2674" s="7">
        <v>44587</v>
      </c>
      <c r="B2674" s="8" t="s">
        <v>3057</v>
      </c>
      <c r="C2674" s="9" t="s">
        <v>710</v>
      </c>
      <c r="D2674" s="10">
        <v>2034.3</v>
      </c>
      <c r="E2674" s="11">
        <v>44588</v>
      </c>
      <c r="F2674" s="10">
        <v>2034.3</v>
      </c>
      <c r="G2674" s="12">
        <f>Tabla1[[#This Row],[Importe]]-Tabla1[[#This Row],[Pagado]]</f>
        <v>0</v>
      </c>
      <c r="H2674" s="9" t="s">
        <v>10</v>
      </c>
    </row>
    <row r="2675" spans="1:8" x14ac:dyDescent="0.25">
      <c r="A2675" s="7">
        <v>44587</v>
      </c>
      <c r="B2675" s="8" t="s">
        <v>3058</v>
      </c>
      <c r="C2675" s="9" t="s">
        <v>426</v>
      </c>
      <c r="D2675" s="10">
        <v>7303</v>
      </c>
      <c r="E2675" s="11">
        <v>44588</v>
      </c>
      <c r="F2675" s="10">
        <v>7303</v>
      </c>
      <c r="G2675" s="12">
        <f>Tabla1[[#This Row],[Importe]]-Tabla1[[#This Row],[Pagado]]</f>
        <v>0</v>
      </c>
      <c r="H2675" s="9" t="s">
        <v>10</v>
      </c>
    </row>
    <row r="2676" spans="1:8" x14ac:dyDescent="0.25">
      <c r="A2676" s="7">
        <v>44587</v>
      </c>
      <c r="B2676" s="8" t="s">
        <v>3059</v>
      </c>
      <c r="C2676" s="9" t="s">
        <v>175</v>
      </c>
      <c r="D2676" s="10">
        <v>9640</v>
      </c>
      <c r="E2676" s="11">
        <v>44588</v>
      </c>
      <c r="F2676" s="10">
        <v>9640</v>
      </c>
      <c r="G2676" s="12">
        <f>Tabla1[[#This Row],[Importe]]-Tabla1[[#This Row],[Pagado]]</f>
        <v>0</v>
      </c>
      <c r="H2676" s="9" t="s">
        <v>10</v>
      </c>
    </row>
    <row r="2677" spans="1:8" x14ac:dyDescent="0.25">
      <c r="A2677" s="7">
        <v>44587</v>
      </c>
      <c r="B2677" s="8" t="s">
        <v>3060</v>
      </c>
      <c r="C2677" s="9" t="s">
        <v>396</v>
      </c>
      <c r="D2677" s="10">
        <v>6482.4</v>
      </c>
      <c r="E2677" s="11">
        <v>44595</v>
      </c>
      <c r="F2677" s="10">
        <v>6482.4</v>
      </c>
      <c r="G2677" s="12">
        <f>Tabla1[[#This Row],[Importe]]-Tabla1[[#This Row],[Pagado]]</f>
        <v>0</v>
      </c>
      <c r="H2677" s="9" t="s">
        <v>10</v>
      </c>
    </row>
    <row r="2678" spans="1:8" x14ac:dyDescent="0.25">
      <c r="A2678" s="7">
        <v>44587</v>
      </c>
      <c r="B2678" s="8" t="s">
        <v>3061</v>
      </c>
      <c r="C2678" s="9" t="s">
        <v>400</v>
      </c>
      <c r="D2678" s="10">
        <v>4323.2</v>
      </c>
      <c r="E2678" s="11">
        <v>44608</v>
      </c>
      <c r="F2678" s="10">
        <v>4323.2</v>
      </c>
      <c r="G2678" s="12">
        <f>Tabla1[[#This Row],[Importe]]-Tabla1[[#This Row],[Pagado]]</f>
        <v>0</v>
      </c>
      <c r="H2678" s="9" t="s">
        <v>10</v>
      </c>
    </row>
    <row r="2679" spans="1:8" x14ac:dyDescent="0.25">
      <c r="A2679" s="7">
        <v>44587</v>
      </c>
      <c r="B2679" s="8" t="s">
        <v>3062</v>
      </c>
      <c r="C2679" s="9" t="s">
        <v>402</v>
      </c>
      <c r="D2679" s="10">
        <v>8428.6</v>
      </c>
      <c r="E2679" s="11">
        <v>44595</v>
      </c>
      <c r="F2679" s="10">
        <v>8428.6</v>
      </c>
      <c r="G2679" s="12">
        <f>Tabla1[[#This Row],[Importe]]-Tabla1[[#This Row],[Pagado]]</f>
        <v>0</v>
      </c>
      <c r="H2679" s="9" t="s">
        <v>10</v>
      </c>
    </row>
    <row r="2680" spans="1:8" x14ac:dyDescent="0.25">
      <c r="A2680" s="7">
        <v>44587</v>
      </c>
      <c r="B2680" s="8" t="s">
        <v>3063</v>
      </c>
      <c r="C2680" s="9" t="s">
        <v>135</v>
      </c>
      <c r="D2680" s="10">
        <v>1049.3</v>
      </c>
      <c r="E2680" s="11">
        <v>44587</v>
      </c>
      <c r="F2680" s="10">
        <v>1049.3</v>
      </c>
      <c r="G2680" s="12">
        <f>Tabla1[[#This Row],[Importe]]-Tabla1[[#This Row],[Pagado]]</f>
        <v>0</v>
      </c>
      <c r="H2680" s="9" t="s">
        <v>10</v>
      </c>
    </row>
    <row r="2681" spans="1:8" x14ac:dyDescent="0.25">
      <c r="A2681" s="7">
        <v>44587</v>
      </c>
      <c r="B2681" s="8" t="s">
        <v>3064</v>
      </c>
      <c r="C2681" s="9" t="s">
        <v>1421</v>
      </c>
      <c r="D2681" s="10">
        <v>37145</v>
      </c>
      <c r="E2681" s="11">
        <v>44587</v>
      </c>
      <c r="F2681" s="10">
        <v>37145</v>
      </c>
      <c r="G2681" s="12">
        <f>Tabla1[[#This Row],[Importe]]-Tabla1[[#This Row],[Pagado]]</f>
        <v>0</v>
      </c>
      <c r="H2681" s="9" t="s">
        <v>10</v>
      </c>
    </row>
    <row r="2682" spans="1:8" x14ac:dyDescent="0.25">
      <c r="A2682" s="7">
        <v>44587</v>
      </c>
      <c r="B2682" s="8" t="s">
        <v>3065</v>
      </c>
      <c r="C2682" s="9" t="s">
        <v>421</v>
      </c>
      <c r="D2682" s="10">
        <v>4834.2</v>
      </c>
      <c r="E2682" s="11">
        <v>44587</v>
      </c>
      <c r="F2682" s="10">
        <v>4834.2</v>
      </c>
      <c r="G2682" s="12">
        <f>Tabla1[[#This Row],[Importe]]-Tabla1[[#This Row],[Pagado]]</f>
        <v>0</v>
      </c>
      <c r="H2682" s="9" t="s">
        <v>10</v>
      </c>
    </row>
    <row r="2683" spans="1:8" x14ac:dyDescent="0.25">
      <c r="A2683" s="7">
        <v>44587</v>
      </c>
      <c r="B2683" s="8" t="s">
        <v>3066</v>
      </c>
      <c r="C2683" s="9" t="s">
        <v>435</v>
      </c>
      <c r="D2683" s="10">
        <v>1490</v>
      </c>
      <c r="E2683" s="11">
        <v>44587</v>
      </c>
      <c r="F2683" s="10">
        <v>1490</v>
      </c>
      <c r="G2683" s="12">
        <f>Tabla1[[#This Row],[Importe]]-Tabla1[[#This Row],[Pagado]]</f>
        <v>0</v>
      </c>
      <c r="H2683" s="9" t="s">
        <v>10</v>
      </c>
    </row>
    <row r="2684" spans="1:8" x14ac:dyDescent="0.25">
      <c r="A2684" s="7">
        <v>44587</v>
      </c>
      <c r="B2684" s="8" t="s">
        <v>3067</v>
      </c>
      <c r="C2684" s="9" t="s">
        <v>31</v>
      </c>
      <c r="D2684" s="10">
        <v>46</v>
      </c>
      <c r="E2684" s="11">
        <v>44587</v>
      </c>
      <c r="F2684" s="10">
        <v>46</v>
      </c>
      <c r="G2684" s="12">
        <f>Tabla1[[#This Row],[Importe]]-Tabla1[[#This Row],[Pagado]]</f>
        <v>0</v>
      </c>
      <c r="H2684" s="9" t="s">
        <v>10</v>
      </c>
    </row>
    <row r="2685" spans="1:8" x14ac:dyDescent="0.25">
      <c r="A2685" s="7">
        <v>44587</v>
      </c>
      <c r="B2685" s="8" t="s">
        <v>3068</v>
      </c>
      <c r="C2685" s="9" t="s">
        <v>610</v>
      </c>
      <c r="D2685" s="10">
        <v>31468</v>
      </c>
      <c r="E2685" s="11">
        <v>44587</v>
      </c>
      <c r="F2685" s="10">
        <v>31468</v>
      </c>
      <c r="G2685" s="12">
        <f>Tabla1[[#This Row],[Importe]]-Tabla1[[#This Row],[Pagado]]</f>
        <v>0</v>
      </c>
      <c r="H2685" s="9" t="s">
        <v>10</v>
      </c>
    </row>
    <row r="2686" spans="1:8" x14ac:dyDescent="0.25">
      <c r="A2686" s="7">
        <v>44587</v>
      </c>
      <c r="B2686" s="8" t="s">
        <v>3069</v>
      </c>
      <c r="C2686" s="9" t="s">
        <v>31</v>
      </c>
      <c r="D2686" s="10">
        <v>2707.2</v>
      </c>
      <c r="E2686" s="11">
        <v>44587</v>
      </c>
      <c r="F2686" s="10">
        <v>2707.2</v>
      </c>
      <c r="G2686" s="12">
        <f>Tabla1[[#This Row],[Importe]]-Tabla1[[#This Row],[Pagado]]</f>
        <v>0</v>
      </c>
      <c r="H2686" s="9" t="s">
        <v>10</v>
      </c>
    </row>
    <row r="2687" spans="1:8" x14ac:dyDescent="0.25">
      <c r="A2687" s="7">
        <v>44587</v>
      </c>
      <c r="B2687" s="8" t="s">
        <v>3070</v>
      </c>
      <c r="C2687" s="9" t="s">
        <v>31</v>
      </c>
      <c r="D2687" s="10">
        <v>3251.2</v>
      </c>
      <c r="E2687" s="11">
        <v>44587</v>
      </c>
      <c r="F2687" s="10">
        <v>3251.2</v>
      </c>
      <c r="G2687" s="12">
        <f>Tabla1[[#This Row],[Importe]]-Tabla1[[#This Row],[Pagado]]</f>
        <v>0</v>
      </c>
      <c r="H2687" s="9" t="s">
        <v>10</v>
      </c>
    </row>
    <row r="2688" spans="1:8" x14ac:dyDescent="0.25">
      <c r="A2688" s="7">
        <v>44587</v>
      </c>
      <c r="B2688" s="8" t="s">
        <v>3071</v>
      </c>
      <c r="C2688" s="9" t="s">
        <v>31</v>
      </c>
      <c r="D2688" s="10">
        <v>1024</v>
      </c>
      <c r="E2688" s="11">
        <v>44587</v>
      </c>
      <c r="F2688" s="10">
        <v>1024</v>
      </c>
      <c r="G2688" s="12">
        <f>Tabla1[[#This Row],[Importe]]-Tabla1[[#This Row],[Pagado]]</f>
        <v>0</v>
      </c>
      <c r="H2688" s="9" t="s">
        <v>10</v>
      </c>
    </row>
    <row r="2689" spans="1:8" x14ac:dyDescent="0.25">
      <c r="A2689" s="7">
        <v>44588</v>
      </c>
      <c r="B2689" s="8" t="s">
        <v>3072</v>
      </c>
      <c r="C2689" s="9" t="s">
        <v>20</v>
      </c>
      <c r="D2689" s="10">
        <v>3847.2</v>
      </c>
      <c r="E2689" s="11">
        <v>44588</v>
      </c>
      <c r="F2689" s="10">
        <v>3847.2</v>
      </c>
      <c r="G2689" s="12">
        <f>Tabla1[[#This Row],[Importe]]-Tabla1[[#This Row],[Pagado]]</f>
        <v>0</v>
      </c>
      <c r="H2689" s="9" t="s">
        <v>10</v>
      </c>
    </row>
    <row r="2690" spans="1:8" x14ac:dyDescent="0.25">
      <c r="A2690" s="7">
        <v>44588</v>
      </c>
      <c r="B2690" s="8" t="s">
        <v>3073</v>
      </c>
      <c r="C2690" s="9" t="s">
        <v>83</v>
      </c>
      <c r="D2690" s="10">
        <v>5654</v>
      </c>
      <c r="E2690" s="11">
        <v>44588</v>
      </c>
      <c r="F2690" s="10">
        <v>5654</v>
      </c>
      <c r="G2690" s="12">
        <f>Tabla1[[#This Row],[Importe]]-Tabla1[[#This Row],[Pagado]]</f>
        <v>0</v>
      </c>
      <c r="H2690" s="9" t="s">
        <v>10</v>
      </c>
    </row>
    <row r="2691" spans="1:8" x14ac:dyDescent="0.25">
      <c r="A2691" s="7">
        <v>44588</v>
      </c>
      <c r="B2691" s="8" t="s">
        <v>3074</v>
      </c>
      <c r="C2691" s="9" t="s">
        <v>87</v>
      </c>
      <c r="D2691" s="10">
        <v>1595</v>
      </c>
      <c r="E2691" s="11">
        <v>44588</v>
      </c>
      <c r="F2691" s="10">
        <v>1595</v>
      </c>
      <c r="G2691" s="12">
        <f>Tabla1[[#This Row],[Importe]]-Tabla1[[#This Row],[Pagado]]</f>
        <v>0</v>
      </c>
      <c r="H2691" s="9" t="s">
        <v>10</v>
      </c>
    </row>
    <row r="2692" spans="1:8" x14ac:dyDescent="0.25">
      <c r="A2692" s="7">
        <v>44588</v>
      </c>
      <c r="B2692" s="8" t="s">
        <v>3075</v>
      </c>
      <c r="C2692" s="9" t="s">
        <v>12</v>
      </c>
      <c r="D2692" s="10">
        <v>33278.699999999997</v>
      </c>
      <c r="E2692" s="11">
        <v>44589</v>
      </c>
      <c r="F2692" s="10">
        <v>33278.699999999997</v>
      </c>
      <c r="G2692" s="12">
        <f>Tabla1[[#This Row],[Importe]]-Tabla1[[#This Row],[Pagado]]</f>
        <v>0</v>
      </c>
      <c r="H2692" s="9" t="s">
        <v>10</v>
      </c>
    </row>
    <row r="2693" spans="1:8" x14ac:dyDescent="0.25">
      <c r="A2693" s="7">
        <v>44588</v>
      </c>
      <c r="B2693" s="8" t="s">
        <v>3076</v>
      </c>
      <c r="C2693" s="9" t="s">
        <v>475</v>
      </c>
      <c r="D2693" s="10">
        <v>20551.599999999999</v>
      </c>
      <c r="E2693" s="11">
        <v>44589</v>
      </c>
      <c r="F2693" s="10">
        <v>20551.599999999999</v>
      </c>
      <c r="G2693" s="12">
        <f>Tabla1[[#This Row],[Importe]]-Tabla1[[#This Row],[Pagado]]</f>
        <v>0</v>
      </c>
      <c r="H2693" s="9" t="s">
        <v>10</v>
      </c>
    </row>
    <row r="2694" spans="1:8" x14ac:dyDescent="0.25">
      <c r="A2694" s="7">
        <v>44588</v>
      </c>
      <c r="B2694" s="8" t="s">
        <v>3077</v>
      </c>
      <c r="C2694" s="9" t="s">
        <v>481</v>
      </c>
      <c r="D2694" s="10">
        <v>1867.2</v>
      </c>
      <c r="E2694" s="11">
        <v>44588</v>
      </c>
      <c r="F2694" s="10">
        <v>1867.2</v>
      </c>
      <c r="G2694" s="12">
        <f>Tabla1[[#This Row],[Importe]]-Tabla1[[#This Row],[Pagado]]</f>
        <v>0</v>
      </c>
      <c r="H2694" s="9" t="s">
        <v>10</v>
      </c>
    </row>
    <row r="2695" spans="1:8" x14ac:dyDescent="0.25">
      <c r="A2695" s="7">
        <v>44588</v>
      </c>
      <c r="B2695" s="8" t="s">
        <v>3078</v>
      </c>
      <c r="C2695" s="9" t="s">
        <v>481</v>
      </c>
      <c r="D2695" s="10">
        <v>156.80000000000001</v>
      </c>
      <c r="E2695" s="11">
        <v>44588</v>
      </c>
      <c r="F2695" s="10">
        <v>156.80000000000001</v>
      </c>
      <c r="G2695" s="12">
        <f>Tabla1[[#This Row],[Importe]]-Tabla1[[#This Row],[Pagado]]</f>
        <v>0</v>
      </c>
      <c r="H2695" s="9" t="s">
        <v>10</v>
      </c>
    </row>
    <row r="2696" spans="1:8" x14ac:dyDescent="0.25">
      <c r="A2696" s="7">
        <v>44588</v>
      </c>
      <c r="B2696" s="8" t="s">
        <v>3079</v>
      </c>
      <c r="C2696" s="9" t="s">
        <v>9</v>
      </c>
      <c r="D2696" s="10">
        <v>5171.7</v>
      </c>
      <c r="E2696" s="11">
        <v>44588</v>
      </c>
      <c r="F2696" s="10">
        <v>5171.7</v>
      </c>
      <c r="G2696" s="12">
        <f>Tabla1[[#This Row],[Importe]]-Tabla1[[#This Row],[Pagado]]</f>
        <v>0</v>
      </c>
      <c r="H2696" s="9" t="s">
        <v>10</v>
      </c>
    </row>
    <row r="2697" spans="1:8" x14ac:dyDescent="0.25">
      <c r="A2697" s="7">
        <v>44588</v>
      </c>
      <c r="B2697" s="8" t="s">
        <v>3080</v>
      </c>
      <c r="C2697" s="9" t="s">
        <v>181</v>
      </c>
      <c r="D2697" s="10">
        <v>10213.799999999999</v>
      </c>
      <c r="E2697" s="11">
        <v>44588</v>
      </c>
      <c r="F2697" s="10">
        <v>10213.799999999999</v>
      </c>
      <c r="G2697" s="12">
        <f>Tabla1[[#This Row],[Importe]]-Tabla1[[#This Row],[Pagado]]</f>
        <v>0</v>
      </c>
      <c r="H2697" s="9" t="s">
        <v>10</v>
      </c>
    </row>
    <row r="2698" spans="1:8" x14ac:dyDescent="0.25">
      <c r="A2698" s="7">
        <v>44588</v>
      </c>
      <c r="B2698" s="8" t="s">
        <v>3081</v>
      </c>
      <c r="C2698" s="9" t="s">
        <v>129</v>
      </c>
      <c r="D2698" s="10">
        <v>1493.4</v>
      </c>
      <c r="E2698" s="11">
        <v>44588</v>
      </c>
      <c r="F2698" s="10">
        <v>1493.4</v>
      </c>
      <c r="G2698" s="12">
        <f>Tabla1[[#This Row],[Importe]]-Tabla1[[#This Row],[Pagado]]</f>
        <v>0</v>
      </c>
      <c r="H2698" s="9" t="s">
        <v>10</v>
      </c>
    </row>
    <row r="2699" spans="1:8" x14ac:dyDescent="0.25">
      <c r="A2699" s="7">
        <v>44588</v>
      </c>
      <c r="B2699" s="8" t="s">
        <v>3082</v>
      </c>
      <c r="C2699" s="9" t="s">
        <v>127</v>
      </c>
      <c r="D2699" s="10">
        <v>4402</v>
      </c>
      <c r="E2699" s="11">
        <v>44588</v>
      </c>
      <c r="F2699" s="10">
        <v>4402</v>
      </c>
      <c r="G2699" s="12">
        <f>Tabla1[[#This Row],[Importe]]-Tabla1[[#This Row],[Pagado]]</f>
        <v>0</v>
      </c>
      <c r="H2699" s="9" t="s">
        <v>10</v>
      </c>
    </row>
    <row r="2700" spans="1:8" x14ac:dyDescent="0.25">
      <c r="A2700" s="7">
        <v>44588</v>
      </c>
      <c r="B2700" s="8" t="s">
        <v>3083</v>
      </c>
      <c r="C2700" s="9" t="s">
        <v>291</v>
      </c>
      <c r="D2700" s="10">
        <v>780</v>
      </c>
      <c r="E2700" s="11">
        <v>44588</v>
      </c>
      <c r="F2700" s="10">
        <v>780</v>
      </c>
      <c r="G2700" s="12">
        <f>Tabla1[[#This Row],[Importe]]-Tabla1[[#This Row],[Pagado]]</f>
        <v>0</v>
      </c>
      <c r="H2700" s="9" t="s">
        <v>10</v>
      </c>
    </row>
    <row r="2701" spans="1:8" x14ac:dyDescent="0.25">
      <c r="A2701" s="7">
        <v>44588</v>
      </c>
      <c r="B2701" s="8" t="s">
        <v>3084</v>
      </c>
      <c r="C2701" s="9" t="s">
        <v>339</v>
      </c>
      <c r="D2701" s="10">
        <v>3687.8</v>
      </c>
      <c r="E2701" s="11">
        <v>44588</v>
      </c>
      <c r="F2701" s="10">
        <v>3687.8</v>
      </c>
      <c r="G2701" s="12">
        <f>Tabla1[[#This Row],[Importe]]-Tabla1[[#This Row],[Pagado]]</f>
        <v>0</v>
      </c>
      <c r="H2701" s="9" t="s">
        <v>10</v>
      </c>
    </row>
    <row r="2702" spans="1:8" x14ac:dyDescent="0.25">
      <c r="A2702" s="7">
        <v>44588</v>
      </c>
      <c r="B2702" s="8" t="s">
        <v>3085</v>
      </c>
      <c r="C2702" s="9" t="s">
        <v>140</v>
      </c>
      <c r="D2702" s="10">
        <v>1431.2</v>
      </c>
      <c r="E2702" s="11">
        <v>44588</v>
      </c>
      <c r="F2702" s="10">
        <v>1431.2</v>
      </c>
      <c r="G2702" s="12">
        <f>Tabla1[[#This Row],[Importe]]-Tabla1[[#This Row],[Pagado]]</f>
        <v>0</v>
      </c>
      <c r="H2702" s="9" t="s">
        <v>10</v>
      </c>
    </row>
    <row r="2703" spans="1:8" x14ac:dyDescent="0.25">
      <c r="A2703" s="7">
        <v>44588</v>
      </c>
      <c r="B2703" s="8" t="s">
        <v>3086</v>
      </c>
      <c r="C2703" s="9" t="s">
        <v>175</v>
      </c>
      <c r="D2703" s="10">
        <v>16523.8</v>
      </c>
      <c r="E2703" s="11">
        <v>44588</v>
      </c>
      <c r="F2703" s="10">
        <v>16523.8</v>
      </c>
      <c r="G2703" s="12">
        <f>Tabla1[[#This Row],[Importe]]-Tabla1[[#This Row],[Pagado]]</f>
        <v>0</v>
      </c>
      <c r="H2703" s="9" t="s">
        <v>10</v>
      </c>
    </row>
    <row r="2704" spans="1:8" x14ac:dyDescent="0.25">
      <c r="A2704" s="7">
        <v>44588</v>
      </c>
      <c r="B2704" s="8" t="s">
        <v>3087</v>
      </c>
      <c r="C2704" s="9" t="s">
        <v>97</v>
      </c>
      <c r="D2704" s="10">
        <v>5866.3</v>
      </c>
      <c r="E2704" s="11">
        <v>44589</v>
      </c>
      <c r="F2704" s="10">
        <v>5866.3</v>
      </c>
      <c r="G2704" s="12">
        <f>Tabla1[[#This Row],[Importe]]-Tabla1[[#This Row],[Pagado]]</f>
        <v>0</v>
      </c>
      <c r="H2704" s="9" t="s">
        <v>10</v>
      </c>
    </row>
    <row r="2705" spans="1:8" x14ac:dyDescent="0.25">
      <c r="A2705" s="7">
        <v>44588</v>
      </c>
      <c r="B2705" s="8" t="s">
        <v>3088</v>
      </c>
      <c r="C2705" s="9" t="s">
        <v>105</v>
      </c>
      <c r="D2705" s="10">
        <v>4120</v>
      </c>
      <c r="E2705" s="11">
        <v>44589</v>
      </c>
      <c r="F2705" s="10">
        <v>4120</v>
      </c>
      <c r="G2705" s="12">
        <f>Tabla1[[#This Row],[Importe]]-Tabla1[[#This Row],[Pagado]]</f>
        <v>0</v>
      </c>
      <c r="H2705" s="9" t="s">
        <v>10</v>
      </c>
    </row>
    <row r="2706" spans="1:8" x14ac:dyDescent="0.25">
      <c r="A2706" s="7">
        <v>44588</v>
      </c>
      <c r="B2706" s="8" t="s">
        <v>3089</v>
      </c>
      <c r="C2706" s="9" t="s">
        <v>109</v>
      </c>
      <c r="D2706" s="10">
        <v>4110</v>
      </c>
      <c r="E2706" s="11">
        <v>44589</v>
      </c>
      <c r="F2706" s="10">
        <v>4110</v>
      </c>
      <c r="G2706" s="12">
        <f>Tabla1[[#This Row],[Importe]]-Tabla1[[#This Row],[Pagado]]</f>
        <v>0</v>
      </c>
      <c r="H2706" s="9" t="s">
        <v>10</v>
      </c>
    </row>
    <row r="2707" spans="1:8" x14ac:dyDescent="0.25">
      <c r="A2707" s="7">
        <v>44588</v>
      </c>
      <c r="B2707" s="8" t="s">
        <v>3090</v>
      </c>
      <c r="C2707" s="9" t="s">
        <v>348</v>
      </c>
      <c r="D2707" s="10">
        <v>2091</v>
      </c>
      <c r="E2707" s="11">
        <v>44588</v>
      </c>
      <c r="F2707" s="10">
        <v>2091</v>
      </c>
      <c r="G2707" s="12">
        <f>Tabla1[[#This Row],[Importe]]-Tabla1[[#This Row],[Pagado]]</f>
        <v>0</v>
      </c>
      <c r="H2707" s="9" t="s">
        <v>10</v>
      </c>
    </row>
    <row r="2708" spans="1:8" x14ac:dyDescent="0.25">
      <c r="A2708" s="7">
        <v>44588</v>
      </c>
      <c r="B2708" s="8" t="s">
        <v>3091</v>
      </c>
      <c r="C2708" s="9" t="s">
        <v>89</v>
      </c>
      <c r="D2708" s="10">
        <v>4250</v>
      </c>
      <c r="E2708" s="11">
        <v>44589</v>
      </c>
      <c r="F2708" s="10">
        <v>4250</v>
      </c>
      <c r="G2708" s="12">
        <f>Tabla1[[#This Row],[Importe]]-Tabla1[[#This Row],[Pagado]]</f>
        <v>0</v>
      </c>
      <c r="H2708" s="9" t="s">
        <v>10</v>
      </c>
    </row>
    <row r="2709" spans="1:8" x14ac:dyDescent="0.25">
      <c r="A2709" s="7">
        <v>44588</v>
      </c>
      <c r="B2709" s="8" t="s">
        <v>3092</v>
      </c>
      <c r="C2709" s="9" t="s">
        <v>111</v>
      </c>
      <c r="D2709" s="10">
        <v>4040</v>
      </c>
      <c r="E2709" s="11">
        <v>44589</v>
      </c>
      <c r="F2709" s="10">
        <v>4040</v>
      </c>
      <c r="G2709" s="12">
        <f>Tabla1[[#This Row],[Importe]]-Tabla1[[#This Row],[Pagado]]</f>
        <v>0</v>
      </c>
      <c r="H2709" s="9" t="s">
        <v>10</v>
      </c>
    </row>
    <row r="2710" spans="1:8" x14ac:dyDescent="0.25">
      <c r="A2710" s="7">
        <v>44588</v>
      </c>
      <c r="B2710" s="8" t="s">
        <v>3093</v>
      </c>
      <c r="C2710" s="9" t="s">
        <v>114</v>
      </c>
      <c r="D2710" s="10">
        <v>4395</v>
      </c>
      <c r="E2710" s="11">
        <v>44589</v>
      </c>
      <c r="F2710" s="10">
        <v>4395</v>
      </c>
      <c r="G2710" s="12">
        <f>Tabla1[[#This Row],[Importe]]-Tabla1[[#This Row],[Pagado]]</f>
        <v>0</v>
      </c>
      <c r="H2710" s="9" t="s">
        <v>10</v>
      </c>
    </row>
    <row r="2711" spans="1:8" x14ac:dyDescent="0.25">
      <c r="A2711" s="7">
        <v>44588</v>
      </c>
      <c r="B2711" s="8" t="s">
        <v>3094</v>
      </c>
      <c r="C2711" s="9" t="s">
        <v>120</v>
      </c>
      <c r="D2711" s="10">
        <v>4477.2</v>
      </c>
      <c r="E2711" s="11">
        <v>44590</v>
      </c>
      <c r="F2711" s="10">
        <v>4477.2</v>
      </c>
      <c r="G2711" s="12">
        <f>Tabla1[[#This Row],[Importe]]-Tabla1[[#This Row],[Pagado]]</f>
        <v>0</v>
      </c>
      <c r="H2711" s="9" t="s">
        <v>10</v>
      </c>
    </row>
    <row r="2712" spans="1:8" x14ac:dyDescent="0.25">
      <c r="A2712" s="7">
        <v>44588</v>
      </c>
      <c r="B2712" s="8" t="s">
        <v>3095</v>
      </c>
      <c r="C2712" s="9" t="s">
        <v>64</v>
      </c>
      <c r="D2712" s="10">
        <v>4769.2</v>
      </c>
      <c r="E2712" s="11">
        <v>44589</v>
      </c>
      <c r="F2712" s="10">
        <v>4769.2</v>
      </c>
      <c r="G2712" s="12">
        <f>Tabla1[[#This Row],[Importe]]-Tabla1[[#This Row],[Pagado]]</f>
        <v>0</v>
      </c>
      <c r="H2712" s="9" t="s">
        <v>10</v>
      </c>
    </row>
    <row r="2713" spans="1:8" ht="30" x14ac:dyDescent="0.25">
      <c r="A2713" s="7">
        <v>44588</v>
      </c>
      <c r="B2713" s="8" t="s">
        <v>3096</v>
      </c>
      <c r="C2713" s="9" t="s">
        <v>93</v>
      </c>
      <c r="D2713" s="10">
        <v>4913.6000000000004</v>
      </c>
      <c r="E2713" s="11" t="s">
        <v>3097</v>
      </c>
      <c r="F2713" s="10">
        <f>2000+2913.6</f>
        <v>4913.6000000000004</v>
      </c>
      <c r="G2713" s="12">
        <f>Tabla1[[#This Row],[Importe]]-Tabla1[[#This Row],[Pagado]]</f>
        <v>0</v>
      </c>
      <c r="H2713" s="9" t="s">
        <v>10</v>
      </c>
    </row>
    <row r="2714" spans="1:8" x14ac:dyDescent="0.25">
      <c r="A2714" s="7">
        <v>44588</v>
      </c>
      <c r="B2714" s="8" t="s">
        <v>3098</v>
      </c>
      <c r="C2714" s="9" t="s">
        <v>22</v>
      </c>
      <c r="D2714" s="10">
        <v>32733.9</v>
      </c>
      <c r="E2714" s="11">
        <v>44589</v>
      </c>
      <c r="F2714" s="10">
        <v>32733.9</v>
      </c>
      <c r="G2714" s="12">
        <f>Tabla1[[#This Row],[Importe]]-Tabla1[[#This Row],[Pagado]]</f>
        <v>0</v>
      </c>
      <c r="H2714" s="9" t="s">
        <v>10</v>
      </c>
    </row>
    <row r="2715" spans="1:8" x14ac:dyDescent="0.25">
      <c r="A2715" s="7">
        <v>44588</v>
      </c>
      <c r="B2715" s="8" t="s">
        <v>3099</v>
      </c>
      <c r="C2715" s="9" t="s">
        <v>39</v>
      </c>
      <c r="D2715" s="10">
        <v>23020.3</v>
      </c>
      <c r="E2715" s="11">
        <v>44591</v>
      </c>
      <c r="F2715" s="10">
        <v>23020.3</v>
      </c>
      <c r="G2715" s="12">
        <f>Tabla1[[#This Row],[Importe]]-Tabla1[[#This Row],[Pagado]]</f>
        <v>0</v>
      </c>
      <c r="H2715" s="9" t="s">
        <v>10</v>
      </c>
    </row>
    <row r="2716" spans="1:8" x14ac:dyDescent="0.25">
      <c r="A2716" s="7">
        <v>44588</v>
      </c>
      <c r="B2716" s="8" t="s">
        <v>3100</v>
      </c>
      <c r="C2716" s="9" t="s">
        <v>75</v>
      </c>
      <c r="D2716" s="10">
        <v>7155</v>
      </c>
      <c r="E2716" s="11">
        <v>44588</v>
      </c>
      <c r="F2716" s="10">
        <v>7155</v>
      </c>
      <c r="G2716" s="12">
        <f>Tabla1[[#This Row],[Importe]]-Tabla1[[#This Row],[Pagado]]</f>
        <v>0</v>
      </c>
      <c r="H2716" s="9" t="s">
        <v>10</v>
      </c>
    </row>
    <row r="2717" spans="1:8" x14ac:dyDescent="0.25">
      <c r="A2717" s="7">
        <v>44588</v>
      </c>
      <c r="B2717" s="8" t="s">
        <v>3101</v>
      </c>
      <c r="C2717" s="9" t="s">
        <v>647</v>
      </c>
      <c r="D2717" s="10">
        <v>2519</v>
      </c>
      <c r="E2717" s="11">
        <v>44588</v>
      </c>
      <c r="F2717" s="10">
        <v>2519</v>
      </c>
      <c r="G2717" s="12">
        <f>Tabla1[[#This Row],[Importe]]-Tabla1[[#This Row],[Pagado]]</f>
        <v>0</v>
      </c>
      <c r="H2717" s="9" t="s">
        <v>10</v>
      </c>
    </row>
    <row r="2718" spans="1:8" x14ac:dyDescent="0.25">
      <c r="A2718" s="7">
        <v>44588</v>
      </c>
      <c r="B2718" s="8" t="s">
        <v>3102</v>
      </c>
      <c r="C2718" s="9" t="s">
        <v>426</v>
      </c>
      <c r="D2718" s="10">
        <v>157.5</v>
      </c>
      <c r="E2718" s="11">
        <v>44588</v>
      </c>
      <c r="F2718" s="10">
        <v>157.5</v>
      </c>
      <c r="G2718" s="12">
        <f>Tabla1[[#This Row],[Importe]]-Tabla1[[#This Row],[Pagado]]</f>
        <v>0</v>
      </c>
      <c r="H2718" s="9" t="s">
        <v>10</v>
      </c>
    </row>
    <row r="2719" spans="1:8" x14ac:dyDescent="0.25">
      <c r="A2719" s="7">
        <v>44588</v>
      </c>
      <c r="B2719" s="8" t="s">
        <v>3103</v>
      </c>
      <c r="C2719" s="9" t="s">
        <v>473</v>
      </c>
      <c r="D2719" s="10">
        <v>4414</v>
      </c>
      <c r="E2719" s="11">
        <v>44588</v>
      </c>
      <c r="F2719" s="10">
        <v>4414</v>
      </c>
      <c r="G2719" s="12">
        <f>Tabla1[[#This Row],[Importe]]-Tabla1[[#This Row],[Pagado]]</f>
        <v>0</v>
      </c>
      <c r="H2719" s="9" t="s">
        <v>10</v>
      </c>
    </row>
    <row r="2720" spans="1:8" x14ac:dyDescent="0.25">
      <c r="A2720" s="7">
        <v>44588</v>
      </c>
      <c r="B2720" s="8" t="s">
        <v>3104</v>
      </c>
      <c r="C2720" s="9" t="s">
        <v>618</v>
      </c>
      <c r="D2720" s="10">
        <v>12212</v>
      </c>
      <c r="E2720" s="11">
        <v>44588</v>
      </c>
      <c r="F2720" s="10">
        <v>12212</v>
      </c>
      <c r="G2720" s="12">
        <f>Tabla1[[#This Row],[Importe]]-Tabla1[[#This Row],[Pagado]]</f>
        <v>0</v>
      </c>
      <c r="H2720" s="9" t="s">
        <v>10</v>
      </c>
    </row>
    <row r="2721" spans="1:8" x14ac:dyDescent="0.25">
      <c r="A2721" s="7">
        <v>44588</v>
      </c>
      <c r="B2721" s="8" t="s">
        <v>3105</v>
      </c>
      <c r="C2721" s="9" t="s">
        <v>107</v>
      </c>
      <c r="D2721" s="10">
        <v>8636.2999999999993</v>
      </c>
      <c r="E2721" s="11">
        <v>44588</v>
      </c>
      <c r="F2721" s="10">
        <v>8636.2999999999993</v>
      </c>
      <c r="G2721" s="12">
        <f>Tabla1[[#This Row],[Importe]]-Tabla1[[#This Row],[Pagado]]</f>
        <v>0</v>
      </c>
      <c r="H2721" s="9" t="s">
        <v>10</v>
      </c>
    </row>
    <row r="2722" spans="1:8" x14ac:dyDescent="0.25">
      <c r="A2722" s="7">
        <v>44588</v>
      </c>
      <c r="B2722" s="8" t="s">
        <v>3106</v>
      </c>
      <c r="C2722" s="9" t="s">
        <v>53</v>
      </c>
      <c r="D2722" s="10">
        <v>1016.6</v>
      </c>
      <c r="E2722" s="11">
        <v>44588</v>
      </c>
      <c r="F2722" s="10">
        <v>1016.6</v>
      </c>
      <c r="G2722" s="12">
        <f>Tabla1[[#This Row],[Importe]]-Tabla1[[#This Row],[Pagado]]</f>
        <v>0</v>
      </c>
      <c r="H2722" s="9" t="s">
        <v>10</v>
      </c>
    </row>
    <row r="2723" spans="1:8" x14ac:dyDescent="0.25">
      <c r="A2723" s="7">
        <v>44588</v>
      </c>
      <c r="B2723" s="8" t="s">
        <v>3107</v>
      </c>
      <c r="C2723" s="9" t="s">
        <v>85</v>
      </c>
      <c r="D2723" s="10">
        <v>912</v>
      </c>
      <c r="E2723" s="11">
        <v>44588</v>
      </c>
      <c r="F2723" s="10">
        <v>912</v>
      </c>
      <c r="G2723" s="12">
        <f>Tabla1[[#This Row],[Importe]]-Tabla1[[#This Row],[Pagado]]</f>
        <v>0</v>
      </c>
      <c r="H2723" s="9" t="s">
        <v>10</v>
      </c>
    </row>
    <row r="2724" spans="1:8" x14ac:dyDescent="0.25">
      <c r="A2724" s="7">
        <v>44588</v>
      </c>
      <c r="B2724" s="8" t="s">
        <v>3108</v>
      </c>
      <c r="C2724" s="9" t="s">
        <v>29</v>
      </c>
      <c r="D2724" s="10">
        <v>2025</v>
      </c>
      <c r="E2724" s="11">
        <v>44588</v>
      </c>
      <c r="F2724" s="10">
        <v>2025</v>
      </c>
      <c r="G2724" s="12">
        <f>Tabla1[[#This Row],[Importe]]-Tabla1[[#This Row],[Pagado]]</f>
        <v>0</v>
      </c>
      <c r="H2724" s="9" t="s">
        <v>10</v>
      </c>
    </row>
    <row r="2725" spans="1:8" x14ac:dyDescent="0.25">
      <c r="A2725" s="7">
        <v>44588</v>
      </c>
      <c r="B2725" s="8" t="s">
        <v>3109</v>
      </c>
      <c r="C2725" s="9" t="s">
        <v>3110</v>
      </c>
      <c r="D2725" s="10">
        <v>0</v>
      </c>
      <c r="E2725" s="13" t="s">
        <v>189</v>
      </c>
      <c r="F2725" s="10">
        <v>0</v>
      </c>
      <c r="G2725" s="12">
        <f>Tabla1[[#This Row],[Importe]]-Tabla1[[#This Row],[Pagado]]</f>
        <v>0</v>
      </c>
      <c r="H2725" s="17" t="s">
        <v>3111</v>
      </c>
    </row>
    <row r="2726" spans="1:8" x14ac:dyDescent="0.25">
      <c r="A2726" s="7">
        <v>44588</v>
      </c>
      <c r="B2726" s="8" t="s">
        <v>3112</v>
      </c>
      <c r="C2726" s="9" t="s">
        <v>520</v>
      </c>
      <c r="D2726" s="10">
        <v>8714.7999999999993</v>
      </c>
      <c r="E2726" s="11">
        <v>44589</v>
      </c>
      <c r="F2726" s="10">
        <v>8714.7999999999993</v>
      </c>
      <c r="G2726" s="12">
        <f>Tabla1[[#This Row],[Importe]]-Tabla1[[#This Row],[Pagado]]</f>
        <v>0</v>
      </c>
      <c r="H2726" s="9" t="s">
        <v>10</v>
      </c>
    </row>
    <row r="2727" spans="1:8" x14ac:dyDescent="0.25">
      <c r="A2727" s="7">
        <v>44588</v>
      </c>
      <c r="B2727" s="8" t="s">
        <v>3113</v>
      </c>
      <c r="C2727" s="9" t="s">
        <v>146</v>
      </c>
      <c r="D2727" s="10">
        <v>2428.8000000000002</v>
      </c>
      <c r="E2727" s="11">
        <v>44588</v>
      </c>
      <c r="F2727" s="10">
        <v>2428.8000000000002</v>
      </c>
      <c r="G2727" s="12">
        <f>Tabla1[[#This Row],[Importe]]-Tabla1[[#This Row],[Pagado]]</f>
        <v>0</v>
      </c>
      <c r="H2727" s="9" t="s">
        <v>10</v>
      </c>
    </row>
    <row r="2728" spans="1:8" x14ac:dyDescent="0.25">
      <c r="A2728" s="7">
        <v>44588</v>
      </c>
      <c r="B2728" s="8" t="s">
        <v>3114</v>
      </c>
      <c r="C2728" s="9" t="s">
        <v>230</v>
      </c>
      <c r="D2728" s="10">
        <v>2964.4</v>
      </c>
      <c r="E2728" s="11">
        <v>44588</v>
      </c>
      <c r="F2728" s="10">
        <v>2964.4</v>
      </c>
      <c r="G2728" s="12">
        <f>Tabla1[[#This Row],[Importe]]-Tabla1[[#This Row],[Pagado]]</f>
        <v>0</v>
      </c>
      <c r="H2728" s="9" t="s">
        <v>10</v>
      </c>
    </row>
    <row r="2729" spans="1:8" x14ac:dyDescent="0.25">
      <c r="A2729" s="7">
        <v>44588</v>
      </c>
      <c r="B2729" s="8" t="s">
        <v>3115</v>
      </c>
      <c r="C2729" s="9" t="s">
        <v>289</v>
      </c>
      <c r="D2729" s="10">
        <v>7392</v>
      </c>
      <c r="E2729" s="11">
        <v>44588</v>
      </c>
      <c r="F2729" s="10">
        <v>7392</v>
      </c>
      <c r="G2729" s="12">
        <f>Tabla1[[#This Row],[Importe]]-Tabla1[[#This Row],[Pagado]]</f>
        <v>0</v>
      </c>
      <c r="H2729" s="9" t="s">
        <v>10</v>
      </c>
    </row>
    <row r="2730" spans="1:8" x14ac:dyDescent="0.25">
      <c r="A2730" s="7">
        <v>44588</v>
      </c>
      <c r="B2730" s="8" t="s">
        <v>3116</v>
      </c>
      <c r="C2730" s="9" t="s">
        <v>27</v>
      </c>
      <c r="D2730" s="10">
        <v>2322</v>
      </c>
      <c r="E2730" s="11">
        <v>44588</v>
      </c>
      <c r="F2730" s="10">
        <v>2322</v>
      </c>
      <c r="G2730" s="12">
        <f>Tabla1[[#This Row],[Importe]]-Tabla1[[#This Row],[Pagado]]</f>
        <v>0</v>
      </c>
      <c r="H2730" s="9" t="s">
        <v>10</v>
      </c>
    </row>
    <row r="2731" spans="1:8" x14ac:dyDescent="0.25">
      <c r="A2731" s="7">
        <v>44588</v>
      </c>
      <c r="B2731" s="8" t="s">
        <v>3117</v>
      </c>
      <c r="C2731" s="9" t="s">
        <v>161</v>
      </c>
      <c r="D2731" s="10">
        <v>3397.7</v>
      </c>
      <c r="E2731" s="11">
        <v>44588</v>
      </c>
      <c r="F2731" s="10">
        <v>3397.7</v>
      </c>
      <c r="G2731" s="12">
        <f>Tabla1[[#This Row],[Importe]]-Tabla1[[#This Row],[Pagado]]</f>
        <v>0</v>
      </c>
      <c r="H2731" s="9" t="s">
        <v>10</v>
      </c>
    </row>
    <row r="2732" spans="1:8" x14ac:dyDescent="0.25">
      <c r="A2732" s="7">
        <v>44588</v>
      </c>
      <c r="B2732" s="8" t="s">
        <v>3118</v>
      </c>
      <c r="C2732" s="9" t="s">
        <v>31</v>
      </c>
      <c r="D2732" s="10">
        <v>4869</v>
      </c>
      <c r="E2732" s="11">
        <v>44588</v>
      </c>
      <c r="F2732" s="10">
        <v>4869</v>
      </c>
      <c r="G2732" s="12">
        <f>Tabla1[[#This Row],[Importe]]-Tabla1[[#This Row],[Pagado]]</f>
        <v>0</v>
      </c>
      <c r="H2732" s="9" t="s">
        <v>10</v>
      </c>
    </row>
    <row r="2733" spans="1:8" x14ac:dyDescent="0.25">
      <c r="A2733" s="7">
        <v>44588</v>
      </c>
      <c r="B2733" s="8" t="s">
        <v>3119</v>
      </c>
      <c r="C2733" s="9" t="s">
        <v>56</v>
      </c>
      <c r="D2733" s="10">
        <v>8786.7999999999993</v>
      </c>
      <c r="E2733" s="11">
        <v>44588</v>
      </c>
      <c r="F2733" s="10">
        <v>8786.7999999999993</v>
      </c>
      <c r="G2733" s="12">
        <f>Tabla1[[#This Row],[Importe]]-Tabla1[[#This Row],[Pagado]]</f>
        <v>0</v>
      </c>
      <c r="H2733" s="9" t="s">
        <v>10</v>
      </c>
    </row>
    <row r="2734" spans="1:8" x14ac:dyDescent="0.25">
      <c r="A2734" s="7">
        <v>44588</v>
      </c>
      <c r="B2734" s="8" t="s">
        <v>3120</v>
      </c>
      <c r="C2734" s="9" t="s">
        <v>289</v>
      </c>
      <c r="D2734" s="10">
        <v>2279.1999999999998</v>
      </c>
      <c r="E2734" s="11">
        <v>44588</v>
      </c>
      <c r="F2734" s="10">
        <v>2279.1999999999998</v>
      </c>
      <c r="G2734" s="12">
        <f>Tabla1[[#This Row],[Importe]]-Tabla1[[#This Row],[Pagado]]</f>
        <v>0</v>
      </c>
      <c r="H2734" s="9" t="s">
        <v>10</v>
      </c>
    </row>
    <row r="2735" spans="1:8" x14ac:dyDescent="0.25">
      <c r="A2735" s="7">
        <v>44588</v>
      </c>
      <c r="B2735" s="8" t="s">
        <v>3121</v>
      </c>
      <c r="C2735" s="9" t="s">
        <v>214</v>
      </c>
      <c r="D2735" s="10">
        <v>10187.1</v>
      </c>
      <c r="E2735" s="11">
        <v>44590</v>
      </c>
      <c r="F2735" s="10">
        <v>10187.1</v>
      </c>
      <c r="G2735" s="12">
        <f>Tabla1[[#This Row],[Importe]]-Tabla1[[#This Row],[Pagado]]</f>
        <v>0</v>
      </c>
      <c r="H2735" s="9" t="s">
        <v>10</v>
      </c>
    </row>
    <row r="2736" spans="1:8" x14ac:dyDescent="0.25">
      <c r="A2736" s="7">
        <v>44588</v>
      </c>
      <c r="B2736" s="8" t="s">
        <v>3122</v>
      </c>
      <c r="C2736" s="9" t="s">
        <v>144</v>
      </c>
      <c r="D2736" s="10">
        <v>4620.6000000000004</v>
      </c>
      <c r="E2736" s="11">
        <v>44588</v>
      </c>
      <c r="F2736" s="10">
        <v>4620.6000000000004</v>
      </c>
      <c r="G2736" s="12">
        <f>Tabla1[[#This Row],[Importe]]-Tabla1[[#This Row],[Pagado]]</f>
        <v>0</v>
      </c>
      <c r="H2736" s="9" t="s">
        <v>10</v>
      </c>
    </row>
    <row r="2737" spans="1:8" x14ac:dyDescent="0.25">
      <c r="A2737" s="7">
        <v>44588</v>
      </c>
      <c r="B2737" s="8" t="s">
        <v>3123</v>
      </c>
      <c r="C2737" s="9" t="s">
        <v>729</v>
      </c>
      <c r="D2737" s="10">
        <v>17747</v>
      </c>
      <c r="E2737" s="11">
        <v>44588</v>
      </c>
      <c r="F2737" s="10">
        <v>17747</v>
      </c>
      <c r="G2737" s="12">
        <f>Tabla1[[#This Row],[Importe]]-Tabla1[[#This Row],[Pagado]]</f>
        <v>0</v>
      </c>
      <c r="H2737" s="9" t="s">
        <v>10</v>
      </c>
    </row>
    <row r="2738" spans="1:8" x14ac:dyDescent="0.25">
      <c r="A2738" s="7">
        <v>44588</v>
      </c>
      <c r="B2738" s="8" t="s">
        <v>3124</v>
      </c>
      <c r="C2738" s="9" t="s">
        <v>33</v>
      </c>
      <c r="D2738" s="10">
        <v>9810</v>
      </c>
      <c r="E2738" s="11">
        <v>44588</v>
      </c>
      <c r="F2738" s="10">
        <v>9810</v>
      </c>
      <c r="G2738" s="12">
        <f>Tabla1[[#This Row],[Importe]]-Tabla1[[#This Row],[Pagado]]</f>
        <v>0</v>
      </c>
      <c r="H2738" s="9" t="s">
        <v>10</v>
      </c>
    </row>
    <row r="2739" spans="1:8" x14ac:dyDescent="0.25">
      <c r="A2739" s="7">
        <v>44588</v>
      </c>
      <c r="B2739" s="8" t="s">
        <v>3125</v>
      </c>
      <c r="C2739" s="9" t="s">
        <v>49</v>
      </c>
      <c r="D2739" s="10">
        <v>2585.5</v>
      </c>
      <c r="E2739" s="11">
        <v>44588</v>
      </c>
      <c r="F2739" s="10">
        <v>2585.5</v>
      </c>
      <c r="G2739" s="12">
        <f>Tabla1[[#This Row],[Importe]]-Tabla1[[#This Row],[Pagado]]</f>
        <v>0</v>
      </c>
      <c r="H2739" s="9" t="s">
        <v>10</v>
      </c>
    </row>
    <row r="2740" spans="1:8" x14ac:dyDescent="0.25">
      <c r="A2740" s="7">
        <v>44588</v>
      </c>
      <c r="B2740" s="8" t="s">
        <v>3126</v>
      </c>
      <c r="C2740" s="9" t="s">
        <v>159</v>
      </c>
      <c r="D2740" s="10">
        <v>911.2</v>
      </c>
      <c r="E2740" s="11">
        <v>44588</v>
      </c>
      <c r="F2740" s="10">
        <v>911.2</v>
      </c>
      <c r="G2740" s="12">
        <f>Tabla1[[#This Row],[Importe]]-Tabla1[[#This Row],[Pagado]]</f>
        <v>0</v>
      </c>
      <c r="H2740" s="9" t="s">
        <v>10</v>
      </c>
    </row>
    <row r="2741" spans="1:8" x14ac:dyDescent="0.25">
      <c r="A2741" s="7">
        <v>44588</v>
      </c>
      <c r="B2741" s="8" t="s">
        <v>3127</v>
      </c>
      <c r="C2741" s="9" t="s">
        <v>729</v>
      </c>
      <c r="D2741" s="10">
        <v>840</v>
      </c>
      <c r="E2741" s="11">
        <v>44588</v>
      </c>
      <c r="F2741" s="10">
        <v>840</v>
      </c>
      <c r="G2741" s="12">
        <f>Tabla1[[#This Row],[Importe]]-Tabla1[[#This Row],[Pagado]]</f>
        <v>0</v>
      </c>
      <c r="H2741" s="9" t="s">
        <v>10</v>
      </c>
    </row>
    <row r="2742" spans="1:8" x14ac:dyDescent="0.25">
      <c r="A2742" s="7">
        <v>44588</v>
      </c>
      <c r="B2742" s="8" t="s">
        <v>3128</v>
      </c>
      <c r="C2742" s="9" t="s">
        <v>191</v>
      </c>
      <c r="D2742" s="10">
        <v>3513.3</v>
      </c>
      <c r="E2742" s="11">
        <v>44588</v>
      </c>
      <c r="F2742" s="10">
        <v>3513.3</v>
      </c>
      <c r="G2742" s="12">
        <f>Tabla1[[#This Row],[Importe]]-Tabla1[[#This Row],[Pagado]]</f>
        <v>0</v>
      </c>
      <c r="H2742" s="9" t="s">
        <v>10</v>
      </c>
    </row>
    <row r="2743" spans="1:8" x14ac:dyDescent="0.25">
      <c r="A2743" s="7">
        <v>44588</v>
      </c>
      <c r="B2743" s="8" t="s">
        <v>3129</v>
      </c>
      <c r="C2743" s="9" t="s">
        <v>45</v>
      </c>
      <c r="D2743" s="10">
        <v>13508.2</v>
      </c>
      <c r="E2743" s="11">
        <v>44588</v>
      </c>
      <c r="F2743" s="10">
        <v>13508.2</v>
      </c>
      <c r="G2743" s="12">
        <f>Tabla1[[#This Row],[Importe]]-Tabla1[[#This Row],[Pagado]]</f>
        <v>0</v>
      </c>
      <c r="H2743" s="9" t="s">
        <v>10</v>
      </c>
    </row>
    <row r="2744" spans="1:8" x14ac:dyDescent="0.25">
      <c r="A2744" s="7">
        <v>44588</v>
      </c>
      <c r="B2744" s="8" t="s">
        <v>3130</v>
      </c>
      <c r="C2744" s="9" t="s">
        <v>228</v>
      </c>
      <c r="D2744" s="10">
        <v>5875.6</v>
      </c>
      <c r="E2744" s="11">
        <v>44588</v>
      </c>
      <c r="F2744" s="10">
        <v>5875.6</v>
      </c>
      <c r="G2744" s="12">
        <f>Tabla1[[#This Row],[Importe]]-Tabla1[[#This Row],[Pagado]]</f>
        <v>0</v>
      </c>
      <c r="H2744" s="9" t="s">
        <v>10</v>
      </c>
    </row>
    <row r="2745" spans="1:8" x14ac:dyDescent="0.25">
      <c r="A2745" s="7">
        <v>44588</v>
      </c>
      <c r="B2745" s="8" t="s">
        <v>3131</v>
      </c>
      <c r="C2745" s="9" t="s">
        <v>878</v>
      </c>
      <c r="D2745" s="10">
        <v>3388.5</v>
      </c>
      <c r="E2745" s="11">
        <v>44588</v>
      </c>
      <c r="F2745" s="10">
        <v>3388.5</v>
      </c>
      <c r="G2745" s="12">
        <f>Tabla1[[#This Row],[Importe]]-Tabla1[[#This Row],[Pagado]]</f>
        <v>0</v>
      </c>
      <c r="H2745" s="9" t="s">
        <v>10</v>
      </c>
    </row>
    <row r="2746" spans="1:8" x14ac:dyDescent="0.25">
      <c r="A2746" s="7">
        <v>44588</v>
      </c>
      <c r="B2746" s="8" t="s">
        <v>3132</v>
      </c>
      <c r="C2746" s="9" t="s">
        <v>24</v>
      </c>
      <c r="D2746" s="10">
        <v>3784.9</v>
      </c>
      <c r="E2746" s="11">
        <v>44588</v>
      </c>
      <c r="F2746" s="10">
        <v>3784.9</v>
      </c>
      <c r="G2746" s="12">
        <f>Tabla1[[#This Row],[Importe]]-Tabla1[[#This Row],[Pagado]]</f>
        <v>0</v>
      </c>
      <c r="H2746" s="9" t="s">
        <v>10</v>
      </c>
    </row>
    <row r="2747" spans="1:8" x14ac:dyDescent="0.25">
      <c r="A2747" s="7">
        <v>44588</v>
      </c>
      <c r="B2747" s="8" t="s">
        <v>3133</v>
      </c>
      <c r="C2747" s="9" t="s">
        <v>703</v>
      </c>
      <c r="D2747" s="10">
        <v>7317</v>
      </c>
      <c r="E2747" s="11">
        <v>44588</v>
      </c>
      <c r="F2747" s="10">
        <v>7317</v>
      </c>
      <c r="G2747" s="12">
        <f>Tabla1[[#This Row],[Importe]]-Tabla1[[#This Row],[Pagado]]</f>
        <v>0</v>
      </c>
      <c r="H2747" s="9" t="s">
        <v>10</v>
      </c>
    </row>
    <row r="2748" spans="1:8" x14ac:dyDescent="0.25">
      <c r="A2748" s="7">
        <v>44588</v>
      </c>
      <c r="B2748" s="8" t="s">
        <v>3134</v>
      </c>
      <c r="C2748" s="9" t="s">
        <v>934</v>
      </c>
      <c r="D2748" s="10">
        <v>3159.84</v>
      </c>
      <c r="E2748" s="11">
        <v>44588</v>
      </c>
      <c r="F2748" s="10">
        <v>3159.84</v>
      </c>
      <c r="G2748" s="12">
        <f>Tabla1[[#This Row],[Importe]]-Tabla1[[#This Row],[Pagado]]</f>
        <v>0</v>
      </c>
      <c r="H2748" s="9" t="s">
        <v>10</v>
      </c>
    </row>
    <row r="2749" spans="1:8" x14ac:dyDescent="0.25">
      <c r="A2749" s="7">
        <v>44588</v>
      </c>
      <c r="B2749" s="8" t="s">
        <v>3135</v>
      </c>
      <c r="C2749" s="9" t="s">
        <v>159</v>
      </c>
      <c r="D2749" s="10">
        <v>1285.2</v>
      </c>
      <c r="E2749" s="11">
        <v>44588</v>
      </c>
      <c r="F2749" s="10">
        <v>1285.2</v>
      </c>
      <c r="G2749" s="12">
        <f>Tabla1[[#This Row],[Importe]]-Tabla1[[#This Row],[Pagado]]</f>
        <v>0</v>
      </c>
      <c r="H2749" s="9" t="s">
        <v>10</v>
      </c>
    </row>
    <row r="2750" spans="1:8" x14ac:dyDescent="0.25">
      <c r="A2750" s="7">
        <v>44588</v>
      </c>
      <c r="B2750" s="8" t="s">
        <v>3136</v>
      </c>
      <c r="C2750" s="9" t="s">
        <v>79</v>
      </c>
      <c r="D2750" s="10">
        <v>4055</v>
      </c>
      <c r="E2750" s="11" t="s">
        <v>3137</v>
      </c>
      <c r="F2750" s="10">
        <v>4055</v>
      </c>
      <c r="G2750" s="12">
        <f>Tabla1[[#This Row],[Importe]]-Tabla1[[#This Row],[Pagado]]</f>
        <v>0</v>
      </c>
      <c r="H2750" s="9" t="s">
        <v>10</v>
      </c>
    </row>
    <row r="2751" spans="1:8" x14ac:dyDescent="0.25">
      <c r="A2751" s="7">
        <v>44588</v>
      </c>
      <c r="B2751" s="8" t="s">
        <v>3138</v>
      </c>
      <c r="C2751" s="9" t="s">
        <v>142</v>
      </c>
      <c r="D2751" s="10">
        <v>78773.820000000007</v>
      </c>
      <c r="E2751" s="11">
        <v>44617</v>
      </c>
      <c r="F2751" s="10">
        <v>78773.820000000007</v>
      </c>
      <c r="G2751" s="12">
        <f>Tabla1[[#This Row],[Importe]]-Tabla1[[#This Row],[Pagado]]</f>
        <v>0</v>
      </c>
      <c r="H2751" s="9" t="s">
        <v>10</v>
      </c>
    </row>
    <row r="2752" spans="1:8" x14ac:dyDescent="0.25">
      <c r="A2752" s="7">
        <v>44588</v>
      </c>
      <c r="B2752" s="8" t="s">
        <v>3139</v>
      </c>
      <c r="C2752" s="9" t="s">
        <v>382</v>
      </c>
      <c r="D2752" s="10">
        <v>4771.2</v>
      </c>
      <c r="E2752" s="11">
        <v>44588</v>
      </c>
      <c r="F2752" s="10">
        <v>4771.2</v>
      </c>
      <c r="G2752" s="12">
        <f>Tabla1[[#This Row],[Importe]]-Tabla1[[#This Row],[Pagado]]</f>
        <v>0</v>
      </c>
      <c r="H2752" s="9" t="s">
        <v>10</v>
      </c>
    </row>
    <row r="2753" spans="1:8" x14ac:dyDescent="0.25">
      <c r="A2753" s="7">
        <v>44588</v>
      </c>
      <c r="B2753" s="8" t="s">
        <v>3140</v>
      </c>
      <c r="C2753" s="9" t="s">
        <v>275</v>
      </c>
      <c r="D2753" s="10">
        <v>77563.58</v>
      </c>
      <c r="E2753" s="11">
        <v>44597</v>
      </c>
      <c r="F2753" s="10">
        <v>77563.58</v>
      </c>
      <c r="G2753" s="12">
        <f>Tabla1[[#This Row],[Importe]]-Tabla1[[#This Row],[Pagado]]</f>
        <v>0</v>
      </c>
      <c r="H2753" s="9" t="s">
        <v>10</v>
      </c>
    </row>
    <row r="2754" spans="1:8" x14ac:dyDescent="0.25">
      <c r="A2754" s="7">
        <v>44588</v>
      </c>
      <c r="B2754" s="8" t="s">
        <v>3141</v>
      </c>
      <c r="C2754" s="9" t="s">
        <v>67</v>
      </c>
      <c r="D2754" s="10">
        <v>935</v>
      </c>
      <c r="E2754" s="11">
        <v>44588</v>
      </c>
      <c r="F2754" s="10">
        <v>935</v>
      </c>
      <c r="G2754" s="12">
        <f>Tabla1[[#This Row],[Importe]]-Tabla1[[#This Row],[Pagado]]</f>
        <v>0</v>
      </c>
      <c r="H2754" s="9" t="s">
        <v>10</v>
      </c>
    </row>
    <row r="2755" spans="1:8" x14ac:dyDescent="0.25">
      <c r="A2755" s="7">
        <v>44588</v>
      </c>
      <c r="B2755" s="8" t="s">
        <v>3142</v>
      </c>
      <c r="C2755" s="9" t="s">
        <v>62</v>
      </c>
      <c r="D2755" s="10">
        <v>3671.2</v>
      </c>
      <c r="E2755" s="11">
        <v>44588</v>
      </c>
      <c r="F2755" s="10">
        <v>3671.2</v>
      </c>
      <c r="G2755" s="12">
        <f>Tabla1[[#This Row],[Importe]]-Tabla1[[#This Row],[Pagado]]</f>
        <v>0</v>
      </c>
      <c r="H2755" s="9" t="s">
        <v>10</v>
      </c>
    </row>
    <row r="2756" spans="1:8" x14ac:dyDescent="0.25">
      <c r="A2756" s="7">
        <v>44588</v>
      </c>
      <c r="B2756" s="8" t="s">
        <v>3143</v>
      </c>
      <c r="C2756" s="9" t="s">
        <v>222</v>
      </c>
      <c r="D2756" s="10">
        <v>5662.3</v>
      </c>
      <c r="E2756" s="11">
        <v>44588</v>
      </c>
      <c r="F2756" s="10">
        <v>5662.3</v>
      </c>
      <c r="G2756" s="12">
        <f>Tabla1[[#This Row],[Importe]]-Tabla1[[#This Row],[Pagado]]</f>
        <v>0</v>
      </c>
      <c r="H2756" s="9" t="s">
        <v>10</v>
      </c>
    </row>
    <row r="2757" spans="1:8" x14ac:dyDescent="0.25">
      <c r="A2757" s="7">
        <v>44588</v>
      </c>
      <c r="B2757" s="8" t="s">
        <v>3144</v>
      </c>
      <c r="C2757" s="9" t="s">
        <v>1265</v>
      </c>
      <c r="D2757" s="10">
        <v>1105.4000000000001</v>
      </c>
      <c r="E2757" s="11">
        <v>44588</v>
      </c>
      <c r="F2757" s="10">
        <v>1105.4000000000001</v>
      </c>
      <c r="G2757" s="12">
        <f>Tabla1[[#This Row],[Importe]]-Tabla1[[#This Row],[Pagado]]</f>
        <v>0</v>
      </c>
      <c r="H2757" s="9" t="s">
        <v>10</v>
      </c>
    </row>
    <row r="2758" spans="1:8" x14ac:dyDescent="0.25">
      <c r="A2758" s="7">
        <v>44588</v>
      </c>
      <c r="B2758" s="8" t="s">
        <v>3145</v>
      </c>
      <c r="C2758" s="9" t="s">
        <v>31</v>
      </c>
      <c r="D2758" s="10">
        <v>1305</v>
      </c>
      <c r="E2758" s="11">
        <v>44588</v>
      </c>
      <c r="F2758" s="10">
        <v>1305</v>
      </c>
      <c r="G2758" s="12">
        <f>Tabla1[[#This Row],[Importe]]-Tabla1[[#This Row],[Pagado]]</f>
        <v>0</v>
      </c>
      <c r="H2758" s="9" t="s">
        <v>10</v>
      </c>
    </row>
    <row r="2759" spans="1:8" x14ac:dyDescent="0.25">
      <c r="A2759" s="7">
        <v>44588</v>
      </c>
      <c r="B2759" s="8" t="s">
        <v>3146</v>
      </c>
      <c r="C2759" s="9" t="s">
        <v>131</v>
      </c>
      <c r="D2759" s="10">
        <v>12154.2</v>
      </c>
      <c r="E2759" s="11">
        <v>44588</v>
      </c>
      <c r="F2759" s="10">
        <v>12154.2</v>
      </c>
      <c r="G2759" s="12">
        <f>Tabla1[[#This Row],[Importe]]-Tabla1[[#This Row],[Pagado]]</f>
        <v>0</v>
      </c>
      <c r="H2759" s="9" t="s">
        <v>10</v>
      </c>
    </row>
    <row r="2760" spans="1:8" x14ac:dyDescent="0.25">
      <c r="A2760" s="7">
        <v>44588</v>
      </c>
      <c r="B2760" s="8" t="s">
        <v>3147</v>
      </c>
      <c r="C2760" s="9" t="s">
        <v>233</v>
      </c>
      <c r="D2760" s="10">
        <v>6330.9</v>
      </c>
      <c r="E2760" s="11">
        <v>44588</v>
      </c>
      <c r="F2760" s="10">
        <v>6330.9</v>
      </c>
      <c r="G2760" s="12">
        <f>Tabla1[[#This Row],[Importe]]-Tabla1[[#This Row],[Pagado]]</f>
        <v>0</v>
      </c>
      <c r="H2760" s="9" t="s">
        <v>10</v>
      </c>
    </row>
    <row r="2761" spans="1:8" x14ac:dyDescent="0.25">
      <c r="A2761" s="7">
        <v>44588</v>
      </c>
      <c r="B2761" s="8" t="s">
        <v>3148</v>
      </c>
      <c r="C2761" s="9" t="s">
        <v>298</v>
      </c>
      <c r="D2761" s="10">
        <v>10000</v>
      </c>
      <c r="E2761" s="11">
        <v>44588</v>
      </c>
      <c r="F2761" s="10">
        <v>10000</v>
      </c>
      <c r="G2761" s="12">
        <f>Tabla1[[#This Row],[Importe]]-Tabla1[[#This Row],[Pagado]]</f>
        <v>0</v>
      </c>
      <c r="H2761" s="9" t="s">
        <v>10</v>
      </c>
    </row>
    <row r="2762" spans="1:8" x14ac:dyDescent="0.25">
      <c r="A2762" s="7">
        <v>44588</v>
      </c>
      <c r="B2762" s="8" t="s">
        <v>3149</v>
      </c>
      <c r="C2762" s="9" t="s">
        <v>31</v>
      </c>
      <c r="D2762" s="10">
        <v>5940</v>
      </c>
      <c r="E2762" s="11">
        <v>44588</v>
      </c>
      <c r="F2762" s="10">
        <v>5940</v>
      </c>
      <c r="G2762" s="12">
        <f>Tabla1[[#This Row],[Importe]]-Tabla1[[#This Row],[Pagado]]</f>
        <v>0</v>
      </c>
      <c r="H2762" s="9" t="s">
        <v>10</v>
      </c>
    </row>
    <row r="2763" spans="1:8" x14ac:dyDescent="0.25">
      <c r="A2763" s="7">
        <v>44588</v>
      </c>
      <c r="B2763" s="8" t="s">
        <v>3150</v>
      </c>
      <c r="C2763" s="9" t="s">
        <v>409</v>
      </c>
      <c r="D2763" s="10">
        <v>9692.1</v>
      </c>
      <c r="E2763" s="11">
        <v>44616</v>
      </c>
      <c r="F2763" s="10">
        <v>9692.1</v>
      </c>
      <c r="G2763" s="12">
        <f>Tabla1[[#This Row],[Importe]]-Tabla1[[#This Row],[Pagado]]</f>
        <v>0</v>
      </c>
      <c r="H2763" s="9" t="s">
        <v>10</v>
      </c>
    </row>
    <row r="2764" spans="1:8" x14ac:dyDescent="0.25">
      <c r="A2764" s="7">
        <v>44588</v>
      </c>
      <c r="B2764" s="8" t="s">
        <v>3151</v>
      </c>
      <c r="C2764" s="9" t="s">
        <v>715</v>
      </c>
      <c r="D2764" s="10">
        <v>7993.4</v>
      </c>
      <c r="E2764" s="11">
        <v>44588</v>
      </c>
      <c r="F2764" s="10">
        <v>7993.4</v>
      </c>
      <c r="G2764" s="12">
        <f>Tabla1[[#This Row],[Importe]]-Tabla1[[#This Row],[Pagado]]</f>
        <v>0</v>
      </c>
      <c r="H2764" s="9" t="s">
        <v>10</v>
      </c>
    </row>
    <row r="2765" spans="1:8" x14ac:dyDescent="0.25">
      <c r="A2765" s="7">
        <v>44588</v>
      </c>
      <c r="B2765" s="8" t="s">
        <v>3152</v>
      </c>
      <c r="C2765" s="9" t="s">
        <v>1021</v>
      </c>
      <c r="D2765" s="10">
        <v>6825.5</v>
      </c>
      <c r="E2765" s="11">
        <v>44588</v>
      </c>
      <c r="F2765" s="10">
        <v>6825.5</v>
      </c>
      <c r="G2765" s="12">
        <f>Tabla1[[#This Row],[Importe]]-Tabla1[[#This Row],[Pagado]]</f>
        <v>0</v>
      </c>
      <c r="H2765" s="9" t="s">
        <v>10</v>
      </c>
    </row>
    <row r="2766" spans="1:8" x14ac:dyDescent="0.25">
      <c r="A2766" s="7">
        <v>44588</v>
      </c>
      <c r="B2766" s="8" t="s">
        <v>3153</v>
      </c>
      <c r="C2766" s="9" t="s">
        <v>135</v>
      </c>
      <c r="D2766" s="10">
        <v>1220.0999999999999</v>
      </c>
      <c r="E2766" s="11">
        <v>44588</v>
      </c>
      <c r="F2766" s="10">
        <v>1220.0999999999999</v>
      </c>
      <c r="G2766" s="12">
        <f>Tabla1[[#This Row],[Importe]]-Tabla1[[#This Row],[Pagado]]</f>
        <v>0</v>
      </c>
      <c r="H2766" s="9" t="s">
        <v>10</v>
      </c>
    </row>
    <row r="2767" spans="1:8" x14ac:dyDescent="0.25">
      <c r="A2767" s="7">
        <v>44588</v>
      </c>
      <c r="B2767" s="8" t="s">
        <v>3154</v>
      </c>
      <c r="C2767" s="9" t="s">
        <v>1064</v>
      </c>
      <c r="D2767" s="10">
        <v>2854.8</v>
      </c>
      <c r="E2767" s="11">
        <v>44588</v>
      </c>
      <c r="F2767" s="10">
        <v>2854.8</v>
      </c>
      <c r="G2767" s="12">
        <f>Tabla1[[#This Row],[Importe]]-Tabla1[[#This Row],[Pagado]]</f>
        <v>0</v>
      </c>
      <c r="H2767" s="9" t="s">
        <v>10</v>
      </c>
    </row>
    <row r="2768" spans="1:8" x14ac:dyDescent="0.25">
      <c r="A2768" s="7">
        <v>44588</v>
      </c>
      <c r="B2768" s="8" t="s">
        <v>3155</v>
      </c>
      <c r="C2768" s="9" t="s">
        <v>994</v>
      </c>
      <c r="D2768" s="10">
        <v>2084.8000000000002</v>
      </c>
      <c r="E2768" s="11">
        <v>44588</v>
      </c>
      <c r="F2768" s="10">
        <v>2084.8000000000002</v>
      </c>
      <c r="G2768" s="12">
        <f>Tabla1[[#This Row],[Importe]]-Tabla1[[#This Row],[Pagado]]</f>
        <v>0</v>
      </c>
      <c r="H2768" s="9" t="s">
        <v>10</v>
      </c>
    </row>
    <row r="2769" spans="1:8" x14ac:dyDescent="0.25">
      <c r="A2769" s="7">
        <v>44588</v>
      </c>
      <c r="B2769" s="8" t="s">
        <v>3156</v>
      </c>
      <c r="C2769" s="9" t="s">
        <v>419</v>
      </c>
      <c r="D2769" s="10">
        <v>1518</v>
      </c>
      <c r="E2769" s="11">
        <v>44588</v>
      </c>
      <c r="F2769" s="10">
        <v>1518</v>
      </c>
      <c r="G2769" s="12">
        <f>Tabla1[[#This Row],[Importe]]-Tabla1[[#This Row],[Pagado]]</f>
        <v>0</v>
      </c>
      <c r="H2769" s="9" t="s">
        <v>10</v>
      </c>
    </row>
    <row r="2770" spans="1:8" x14ac:dyDescent="0.25">
      <c r="A2770" s="7">
        <v>44588</v>
      </c>
      <c r="B2770" s="8" t="s">
        <v>3157</v>
      </c>
      <c r="C2770" s="9" t="s">
        <v>407</v>
      </c>
      <c r="D2770" s="10">
        <v>12000</v>
      </c>
      <c r="E2770" s="11">
        <v>44607</v>
      </c>
      <c r="F2770" s="10">
        <v>12000</v>
      </c>
      <c r="G2770" s="12">
        <f>Tabla1[[#This Row],[Importe]]-Tabla1[[#This Row],[Pagado]]</f>
        <v>0</v>
      </c>
      <c r="H2770" s="9" t="s">
        <v>10</v>
      </c>
    </row>
    <row r="2771" spans="1:8" x14ac:dyDescent="0.25">
      <c r="A2771" s="7">
        <v>44588</v>
      </c>
      <c r="B2771" s="8" t="s">
        <v>3158</v>
      </c>
      <c r="C2771" s="9" t="s">
        <v>244</v>
      </c>
      <c r="D2771" s="10">
        <v>1913.6</v>
      </c>
      <c r="E2771" s="11">
        <v>44588</v>
      </c>
      <c r="F2771" s="10">
        <v>1913.6</v>
      </c>
      <c r="G2771" s="12">
        <f>Tabla1[[#This Row],[Importe]]-Tabla1[[#This Row],[Pagado]]</f>
        <v>0</v>
      </c>
      <c r="H2771" s="9" t="s">
        <v>10</v>
      </c>
    </row>
    <row r="2772" spans="1:8" x14ac:dyDescent="0.25">
      <c r="A2772" s="7">
        <v>44588</v>
      </c>
      <c r="B2772" s="8" t="s">
        <v>3159</v>
      </c>
      <c r="C2772" s="9" t="s">
        <v>698</v>
      </c>
      <c r="D2772" s="10">
        <v>3056.6</v>
      </c>
      <c r="E2772" s="11">
        <v>44588</v>
      </c>
      <c r="F2772" s="10">
        <v>3056.6</v>
      </c>
      <c r="G2772" s="12">
        <f>Tabla1[[#This Row],[Importe]]-Tabla1[[#This Row],[Pagado]]</f>
        <v>0</v>
      </c>
      <c r="H2772" s="9" t="s">
        <v>10</v>
      </c>
    </row>
    <row r="2773" spans="1:8" x14ac:dyDescent="0.25">
      <c r="A2773" s="7">
        <v>44588</v>
      </c>
      <c r="B2773" s="8" t="s">
        <v>3160</v>
      </c>
      <c r="C2773" s="9" t="s">
        <v>870</v>
      </c>
      <c r="D2773" s="10">
        <v>28320</v>
      </c>
      <c r="E2773" s="11">
        <v>44589</v>
      </c>
      <c r="F2773" s="10">
        <v>28320</v>
      </c>
      <c r="G2773" s="12">
        <f>Tabla1[[#This Row],[Importe]]-Tabla1[[#This Row],[Pagado]]</f>
        <v>0</v>
      </c>
      <c r="H2773" s="9" t="s">
        <v>10</v>
      </c>
    </row>
    <row r="2774" spans="1:8" x14ac:dyDescent="0.25">
      <c r="A2774" s="7">
        <v>44588</v>
      </c>
      <c r="B2774" s="8" t="s">
        <v>3161</v>
      </c>
      <c r="C2774" s="9" t="s">
        <v>647</v>
      </c>
      <c r="D2774" s="10">
        <v>1748.6</v>
      </c>
      <c r="E2774" s="11">
        <v>44588</v>
      </c>
      <c r="F2774" s="10">
        <v>1748.6</v>
      </c>
      <c r="G2774" s="12">
        <f>Tabla1[[#This Row],[Importe]]-Tabla1[[#This Row],[Pagado]]</f>
        <v>0</v>
      </c>
      <c r="H2774" s="9" t="s">
        <v>10</v>
      </c>
    </row>
    <row r="2775" spans="1:8" x14ac:dyDescent="0.25">
      <c r="A2775" s="7">
        <v>44588</v>
      </c>
      <c r="B2775" s="8" t="s">
        <v>3162</v>
      </c>
      <c r="C2775" s="9" t="s">
        <v>67</v>
      </c>
      <c r="D2775" s="10">
        <v>3287.1</v>
      </c>
      <c r="E2775" s="11">
        <v>44588</v>
      </c>
      <c r="F2775" s="10">
        <v>3287.1</v>
      </c>
      <c r="G2775" s="12">
        <f>Tabla1[[#This Row],[Importe]]-Tabla1[[#This Row],[Pagado]]</f>
        <v>0</v>
      </c>
      <c r="H2775" s="9" t="s">
        <v>10</v>
      </c>
    </row>
    <row r="2776" spans="1:8" x14ac:dyDescent="0.25">
      <c r="A2776" s="7">
        <v>44588</v>
      </c>
      <c r="B2776" s="8" t="s">
        <v>3163</v>
      </c>
      <c r="C2776" s="9" t="s">
        <v>16</v>
      </c>
      <c r="D2776" s="10">
        <v>2337.5</v>
      </c>
      <c r="E2776" s="11">
        <v>44588</v>
      </c>
      <c r="F2776" s="10">
        <v>2337.5</v>
      </c>
      <c r="G2776" s="12">
        <f>Tabla1[[#This Row],[Importe]]-Tabla1[[#This Row],[Pagado]]</f>
        <v>0</v>
      </c>
      <c r="H2776" s="9" t="s">
        <v>10</v>
      </c>
    </row>
    <row r="2777" spans="1:8" x14ac:dyDescent="0.25">
      <c r="A2777" s="7">
        <v>44588</v>
      </c>
      <c r="B2777" s="8" t="s">
        <v>3164</v>
      </c>
      <c r="C2777" s="9" t="s">
        <v>151</v>
      </c>
      <c r="D2777" s="10">
        <v>4454</v>
      </c>
      <c r="E2777" s="11">
        <v>44588</v>
      </c>
      <c r="F2777" s="10">
        <v>4454</v>
      </c>
      <c r="G2777" s="12">
        <f>Tabla1[[#This Row],[Importe]]-Tabla1[[#This Row],[Pagado]]</f>
        <v>0</v>
      </c>
      <c r="H2777" s="9" t="s">
        <v>10</v>
      </c>
    </row>
    <row r="2778" spans="1:8" x14ac:dyDescent="0.25">
      <c r="A2778" s="7">
        <v>44588</v>
      </c>
      <c r="B2778" s="8" t="s">
        <v>3165</v>
      </c>
      <c r="C2778" s="9" t="s">
        <v>196</v>
      </c>
      <c r="D2778" s="10">
        <v>5262.6</v>
      </c>
      <c r="E2778" s="11">
        <v>44589</v>
      </c>
      <c r="F2778" s="10">
        <v>5262.6</v>
      </c>
      <c r="G2778" s="12">
        <f>Tabla1[[#This Row],[Importe]]-Tabla1[[#This Row],[Pagado]]</f>
        <v>0</v>
      </c>
      <c r="H2778" s="9" t="s">
        <v>10</v>
      </c>
    </row>
    <row r="2779" spans="1:8" x14ac:dyDescent="0.25">
      <c r="A2779" s="7">
        <v>44588</v>
      </c>
      <c r="B2779" s="8" t="s">
        <v>3166</v>
      </c>
      <c r="C2779" s="9" t="s">
        <v>843</v>
      </c>
      <c r="D2779" s="10">
        <v>13696</v>
      </c>
      <c r="E2779" s="11">
        <v>44588</v>
      </c>
      <c r="F2779" s="10">
        <v>13696</v>
      </c>
      <c r="G2779" s="12">
        <f>Tabla1[[#This Row],[Importe]]-Tabla1[[#This Row],[Pagado]]</f>
        <v>0</v>
      </c>
      <c r="H2779" s="9" t="s">
        <v>10</v>
      </c>
    </row>
    <row r="2780" spans="1:8" x14ac:dyDescent="0.25">
      <c r="A2780" s="7">
        <v>44588</v>
      </c>
      <c r="B2780" s="8" t="s">
        <v>3167</v>
      </c>
      <c r="C2780" s="9" t="s">
        <v>14</v>
      </c>
      <c r="D2780" s="10">
        <v>26428.799999999999</v>
      </c>
      <c r="E2780" s="11">
        <v>44588</v>
      </c>
      <c r="F2780" s="10">
        <v>26428.799999999999</v>
      </c>
      <c r="G2780" s="12">
        <f>Tabla1[[#This Row],[Importe]]-Tabla1[[#This Row],[Pagado]]</f>
        <v>0</v>
      </c>
      <c r="H2780" s="9" t="s">
        <v>10</v>
      </c>
    </row>
    <row r="2781" spans="1:8" x14ac:dyDescent="0.25">
      <c r="A2781" s="7">
        <v>44588</v>
      </c>
      <c r="B2781" s="8" t="s">
        <v>3168</v>
      </c>
      <c r="C2781" s="9" t="s">
        <v>149</v>
      </c>
      <c r="D2781" s="10">
        <v>1168.3</v>
      </c>
      <c r="E2781" s="11">
        <v>44588</v>
      </c>
      <c r="F2781" s="10">
        <v>1168.3</v>
      </c>
      <c r="G2781" s="12">
        <f>Tabla1[[#This Row],[Importe]]-Tabla1[[#This Row],[Pagado]]</f>
        <v>0</v>
      </c>
      <c r="H2781" s="9" t="s">
        <v>10</v>
      </c>
    </row>
    <row r="2782" spans="1:8" x14ac:dyDescent="0.25">
      <c r="A2782" s="7">
        <v>44588</v>
      </c>
      <c r="B2782" s="8" t="s">
        <v>3169</v>
      </c>
      <c r="C2782" s="9" t="s">
        <v>14</v>
      </c>
      <c r="D2782" s="10">
        <v>375</v>
      </c>
      <c r="E2782" s="11">
        <v>44588</v>
      </c>
      <c r="F2782" s="10">
        <v>375</v>
      </c>
      <c r="G2782" s="12">
        <f>Tabla1[[#This Row],[Importe]]-Tabla1[[#This Row],[Pagado]]</f>
        <v>0</v>
      </c>
      <c r="H2782" s="9" t="s">
        <v>10</v>
      </c>
    </row>
    <row r="2783" spans="1:8" x14ac:dyDescent="0.25">
      <c r="A2783" s="7">
        <v>44588</v>
      </c>
      <c r="B2783" s="8" t="s">
        <v>3170</v>
      </c>
      <c r="C2783" s="9" t="s">
        <v>71</v>
      </c>
      <c r="D2783" s="10">
        <v>1260</v>
      </c>
      <c r="E2783" s="11">
        <v>44588</v>
      </c>
      <c r="F2783" s="10">
        <v>1260</v>
      </c>
      <c r="G2783" s="12">
        <f>Tabla1[[#This Row],[Importe]]-Tabla1[[#This Row],[Pagado]]</f>
        <v>0</v>
      </c>
      <c r="H2783" s="9" t="s">
        <v>10</v>
      </c>
    </row>
    <row r="2784" spans="1:8" x14ac:dyDescent="0.25">
      <c r="A2784" s="7">
        <v>44588</v>
      </c>
      <c r="B2784" s="8" t="s">
        <v>3171</v>
      </c>
      <c r="C2784" s="9" t="s">
        <v>269</v>
      </c>
      <c r="D2784" s="10">
        <v>2588</v>
      </c>
      <c r="E2784" s="11">
        <v>44588</v>
      </c>
      <c r="F2784" s="10">
        <v>2588</v>
      </c>
      <c r="G2784" s="12">
        <f>Tabla1[[#This Row],[Importe]]-Tabla1[[#This Row],[Pagado]]</f>
        <v>0</v>
      </c>
      <c r="H2784" s="9" t="s">
        <v>10</v>
      </c>
    </row>
    <row r="2785" spans="1:8" x14ac:dyDescent="0.25">
      <c r="A2785" s="7">
        <v>44588</v>
      </c>
      <c r="B2785" s="8" t="s">
        <v>3172</v>
      </c>
      <c r="C2785" s="9" t="s">
        <v>31</v>
      </c>
      <c r="D2785" s="10">
        <v>54</v>
      </c>
      <c r="E2785" s="11">
        <v>44588</v>
      </c>
      <c r="F2785" s="10">
        <v>54</v>
      </c>
      <c r="G2785" s="12">
        <f>Tabla1[[#This Row],[Importe]]-Tabla1[[#This Row],[Pagado]]</f>
        <v>0</v>
      </c>
      <c r="H2785" s="9" t="s">
        <v>10</v>
      </c>
    </row>
    <row r="2786" spans="1:8" x14ac:dyDescent="0.25">
      <c r="A2786" s="7">
        <v>44588</v>
      </c>
      <c r="B2786" s="8" t="s">
        <v>3173</v>
      </c>
      <c r="C2786" s="9" t="s">
        <v>53</v>
      </c>
      <c r="D2786" s="10">
        <v>1083</v>
      </c>
      <c r="E2786" s="11">
        <v>44588</v>
      </c>
      <c r="F2786" s="10">
        <v>1083</v>
      </c>
      <c r="G2786" s="12">
        <f>Tabla1[[#This Row],[Importe]]-Tabla1[[#This Row],[Pagado]]</f>
        <v>0</v>
      </c>
      <c r="H2786" s="9" t="s">
        <v>10</v>
      </c>
    </row>
    <row r="2787" spans="1:8" x14ac:dyDescent="0.25">
      <c r="A2787" s="7">
        <v>44588</v>
      </c>
      <c r="B2787" s="8" t="s">
        <v>3174</v>
      </c>
      <c r="C2787" s="9" t="s">
        <v>196</v>
      </c>
      <c r="D2787" s="10">
        <v>10932.6</v>
      </c>
      <c r="E2787" s="11">
        <v>44589</v>
      </c>
      <c r="F2787" s="10">
        <v>10932.6</v>
      </c>
      <c r="G2787" s="12">
        <f>Tabla1[[#This Row],[Importe]]-Tabla1[[#This Row],[Pagado]]</f>
        <v>0</v>
      </c>
      <c r="H2787" s="9" t="s">
        <v>10</v>
      </c>
    </row>
    <row r="2788" spans="1:8" x14ac:dyDescent="0.25">
      <c r="A2788" s="7">
        <v>44588</v>
      </c>
      <c r="B2788" s="8" t="s">
        <v>3175</v>
      </c>
      <c r="C2788" s="9" t="s">
        <v>196</v>
      </c>
      <c r="D2788" s="10">
        <v>1306.5</v>
      </c>
      <c r="E2788" s="11">
        <v>44589</v>
      </c>
      <c r="F2788" s="10">
        <v>1306.5</v>
      </c>
      <c r="G2788" s="12">
        <f>Tabla1[[#This Row],[Importe]]-Tabla1[[#This Row],[Pagado]]</f>
        <v>0</v>
      </c>
      <c r="H2788" s="9" t="s">
        <v>10</v>
      </c>
    </row>
    <row r="2789" spans="1:8" x14ac:dyDescent="0.25">
      <c r="A2789" s="7">
        <v>44588</v>
      </c>
      <c r="B2789" s="8" t="s">
        <v>3176</v>
      </c>
      <c r="C2789" s="9" t="s">
        <v>3177</v>
      </c>
      <c r="D2789" s="10">
        <v>3852.8</v>
      </c>
      <c r="E2789" s="11">
        <v>44599</v>
      </c>
      <c r="F2789" s="10">
        <v>3852.8</v>
      </c>
      <c r="G2789" s="12">
        <f>Tabla1[[#This Row],[Importe]]-Tabla1[[#This Row],[Pagado]]</f>
        <v>0</v>
      </c>
      <c r="H2789" s="9" t="s">
        <v>10</v>
      </c>
    </row>
    <row r="2790" spans="1:8" x14ac:dyDescent="0.25">
      <c r="A2790" s="7">
        <v>44588</v>
      </c>
      <c r="B2790" s="8" t="s">
        <v>3178</v>
      </c>
      <c r="C2790" s="9" t="s">
        <v>31</v>
      </c>
      <c r="D2790" s="10">
        <v>549.5</v>
      </c>
      <c r="E2790" s="11">
        <v>44588</v>
      </c>
      <c r="F2790" s="10">
        <v>549.5</v>
      </c>
      <c r="G2790" s="12">
        <f>Tabla1[[#This Row],[Importe]]-Tabla1[[#This Row],[Pagado]]</f>
        <v>0</v>
      </c>
      <c r="H2790" s="9" t="s">
        <v>10</v>
      </c>
    </row>
    <row r="2791" spans="1:8" x14ac:dyDescent="0.25">
      <c r="A2791" s="7">
        <v>44589</v>
      </c>
      <c r="B2791" s="8" t="s">
        <v>3179</v>
      </c>
      <c r="C2791" s="9" t="s">
        <v>887</v>
      </c>
      <c r="D2791" s="10">
        <v>9165</v>
      </c>
      <c r="E2791" s="11">
        <v>44590</v>
      </c>
      <c r="F2791" s="10">
        <v>9165</v>
      </c>
      <c r="G2791" s="12">
        <f>Tabla1[[#This Row],[Importe]]-Tabla1[[#This Row],[Pagado]]</f>
        <v>0</v>
      </c>
      <c r="H2791" s="9" t="s">
        <v>10</v>
      </c>
    </row>
    <row r="2792" spans="1:8" x14ac:dyDescent="0.25">
      <c r="A2792" s="7">
        <v>44589</v>
      </c>
      <c r="B2792" s="8" t="s">
        <v>3180</v>
      </c>
      <c r="C2792" s="9" t="s">
        <v>475</v>
      </c>
      <c r="D2792" s="10">
        <v>72685.600000000006</v>
      </c>
      <c r="E2792" s="11">
        <v>44590</v>
      </c>
      <c r="F2792" s="10">
        <v>72685.600000000006</v>
      </c>
      <c r="G2792" s="12">
        <f>Tabla1[[#This Row],[Importe]]-Tabla1[[#This Row],[Pagado]]</f>
        <v>0</v>
      </c>
      <c r="H2792" s="9" t="s">
        <v>10</v>
      </c>
    </row>
    <row r="2793" spans="1:8" x14ac:dyDescent="0.25">
      <c r="A2793" s="7">
        <v>44589</v>
      </c>
      <c r="B2793" s="8" t="s">
        <v>3181</v>
      </c>
      <c r="C2793" s="9" t="s">
        <v>83</v>
      </c>
      <c r="D2793" s="10">
        <v>4064.5</v>
      </c>
      <c r="E2793" s="11">
        <v>44589</v>
      </c>
      <c r="F2793" s="10">
        <v>4064.5</v>
      </c>
      <c r="G2793" s="12">
        <f>Tabla1[[#This Row],[Importe]]-Tabla1[[#This Row],[Pagado]]</f>
        <v>0</v>
      </c>
      <c r="H2793" s="9" t="s">
        <v>10</v>
      </c>
    </row>
    <row r="2794" spans="1:8" x14ac:dyDescent="0.25">
      <c r="A2794" s="7">
        <v>44589</v>
      </c>
      <c r="B2794" s="8" t="s">
        <v>3182</v>
      </c>
      <c r="C2794" s="9" t="s">
        <v>85</v>
      </c>
      <c r="D2794" s="10">
        <v>1860</v>
      </c>
      <c r="E2794" s="11">
        <v>44589</v>
      </c>
      <c r="F2794" s="10">
        <v>1860</v>
      </c>
      <c r="G2794" s="12">
        <f>Tabla1[[#This Row],[Importe]]-Tabla1[[#This Row],[Pagado]]</f>
        <v>0</v>
      </c>
      <c r="H2794" s="9" t="s">
        <v>10</v>
      </c>
    </row>
    <row r="2795" spans="1:8" x14ac:dyDescent="0.25">
      <c r="A2795" s="7">
        <v>44589</v>
      </c>
      <c r="B2795" s="8" t="s">
        <v>3183</v>
      </c>
      <c r="C2795" s="9" t="s">
        <v>87</v>
      </c>
      <c r="D2795" s="10">
        <v>3513.8</v>
      </c>
      <c r="E2795" s="11">
        <v>44589</v>
      </c>
      <c r="F2795" s="10">
        <v>3513.8</v>
      </c>
      <c r="G2795" s="12">
        <f>Tabla1[[#This Row],[Importe]]-Tabla1[[#This Row],[Pagado]]</f>
        <v>0</v>
      </c>
      <c r="H2795" s="9" t="s">
        <v>10</v>
      </c>
    </row>
    <row r="2796" spans="1:8" x14ac:dyDescent="0.25">
      <c r="A2796" s="7">
        <v>44589</v>
      </c>
      <c r="B2796" s="8" t="s">
        <v>3184</v>
      </c>
      <c r="C2796" s="9" t="s">
        <v>1237</v>
      </c>
      <c r="D2796" s="10">
        <v>61607.7</v>
      </c>
      <c r="E2796" s="11">
        <v>44589</v>
      </c>
      <c r="F2796" s="10">
        <v>61607.7</v>
      </c>
      <c r="G2796" s="12">
        <f>Tabla1[[#This Row],[Importe]]-Tabla1[[#This Row],[Pagado]]</f>
        <v>0</v>
      </c>
      <c r="H2796" s="9" t="s">
        <v>10</v>
      </c>
    </row>
    <row r="2797" spans="1:8" x14ac:dyDescent="0.25">
      <c r="A2797" s="7">
        <v>44589</v>
      </c>
      <c r="B2797" s="8" t="s">
        <v>3185</v>
      </c>
      <c r="C2797" s="9" t="s">
        <v>12</v>
      </c>
      <c r="D2797" s="10">
        <v>33016.050000000003</v>
      </c>
      <c r="E2797" s="11">
        <v>44591</v>
      </c>
      <c r="F2797" s="10">
        <v>33016.050000000003</v>
      </c>
      <c r="G2797" s="12">
        <f>Tabla1[[#This Row],[Importe]]-Tabla1[[#This Row],[Pagado]]</f>
        <v>0</v>
      </c>
      <c r="H2797" s="9" t="s">
        <v>10</v>
      </c>
    </row>
    <row r="2798" spans="1:8" x14ac:dyDescent="0.25">
      <c r="A2798" s="7">
        <v>44589</v>
      </c>
      <c r="B2798" s="8" t="s">
        <v>3186</v>
      </c>
      <c r="C2798" s="9" t="s">
        <v>49</v>
      </c>
      <c r="D2798" s="10">
        <v>2284.8000000000002</v>
      </c>
      <c r="E2798" s="11">
        <v>44589</v>
      </c>
      <c r="F2798" s="10">
        <v>2284.8000000000002</v>
      </c>
      <c r="G2798" s="12">
        <f>Tabla1[[#This Row],[Importe]]-Tabla1[[#This Row],[Pagado]]</f>
        <v>0</v>
      </c>
      <c r="H2798" s="9" t="s">
        <v>10</v>
      </c>
    </row>
    <row r="2799" spans="1:8" x14ac:dyDescent="0.25">
      <c r="A2799" s="7">
        <v>44589</v>
      </c>
      <c r="B2799" s="8" t="s">
        <v>3187</v>
      </c>
      <c r="C2799" s="9" t="s">
        <v>314</v>
      </c>
      <c r="D2799" s="10">
        <v>3710</v>
      </c>
      <c r="E2799" s="11">
        <v>44589</v>
      </c>
      <c r="F2799" s="10">
        <v>3710</v>
      </c>
      <c r="G2799" s="12">
        <f>Tabla1[[#This Row],[Importe]]-Tabla1[[#This Row],[Pagado]]</f>
        <v>0</v>
      </c>
      <c r="H2799" s="9" t="s">
        <v>10</v>
      </c>
    </row>
    <row r="2800" spans="1:8" x14ac:dyDescent="0.25">
      <c r="A2800" s="7">
        <v>44589</v>
      </c>
      <c r="B2800" s="8" t="s">
        <v>3188</v>
      </c>
      <c r="C2800" s="9" t="s">
        <v>105</v>
      </c>
      <c r="D2800" s="10">
        <v>4555</v>
      </c>
      <c r="E2800" s="11">
        <v>44590</v>
      </c>
      <c r="F2800" s="10">
        <v>4555</v>
      </c>
      <c r="G2800" s="12">
        <f>Tabla1[[#This Row],[Importe]]-Tabla1[[#This Row],[Pagado]]</f>
        <v>0</v>
      </c>
      <c r="H2800" s="9" t="s">
        <v>10</v>
      </c>
    </row>
    <row r="2801" spans="1:8" x14ac:dyDescent="0.25">
      <c r="A2801" s="7">
        <v>44589</v>
      </c>
      <c r="B2801" s="8" t="s">
        <v>3189</v>
      </c>
      <c r="C2801" s="9" t="s">
        <v>111</v>
      </c>
      <c r="D2801" s="10">
        <v>4315</v>
      </c>
      <c r="E2801" s="11">
        <v>44590</v>
      </c>
      <c r="F2801" s="10">
        <v>4315</v>
      </c>
      <c r="G2801" s="12">
        <f>Tabla1[[#This Row],[Importe]]-Tabla1[[#This Row],[Pagado]]</f>
        <v>0</v>
      </c>
      <c r="H2801" s="9" t="s">
        <v>10</v>
      </c>
    </row>
    <row r="2802" spans="1:8" x14ac:dyDescent="0.25">
      <c r="A2802" s="7">
        <v>44589</v>
      </c>
      <c r="B2802" s="8" t="s">
        <v>3190</v>
      </c>
      <c r="C2802" s="9" t="s">
        <v>64</v>
      </c>
      <c r="D2802" s="10">
        <v>4480.3999999999996</v>
      </c>
      <c r="E2802" s="11">
        <v>44590</v>
      </c>
      <c r="F2802" s="10">
        <v>4480.3999999999996</v>
      </c>
      <c r="G2802" s="12">
        <f>Tabla1[[#This Row],[Importe]]-Tabla1[[#This Row],[Pagado]]</f>
        <v>0</v>
      </c>
      <c r="H2802" s="9" t="s">
        <v>10</v>
      </c>
    </row>
    <row r="2803" spans="1:8" x14ac:dyDescent="0.25">
      <c r="A2803" s="7">
        <v>44589</v>
      </c>
      <c r="B2803" s="8" t="s">
        <v>3191</v>
      </c>
      <c r="C2803" s="9" t="s">
        <v>345</v>
      </c>
      <c r="D2803" s="10">
        <v>475.2</v>
      </c>
      <c r="E2803" s="11">
        <v>44589</v>
      </c>
      <c r="F2803" s="10">
        <v>475.2</v>
      </c>
      <c r="G2803" s="12">
        <f>Tabla1[[#This Row],[Importe]]-Tabla1[[#This Row],[Pagado]]</f>
        <v>0</v>
      </c>
      <c r="H2803" s="9" t="s">
        <v>10</v>
      </c>
    </row>
    <row r="2804" spans="1:8" x14ac:dyDescent="0.25">
      <c r="A2804" s="7">
        <v>44589</v>
      </c>
      <c r="B2804" s="8" t="s">
        <v>3192</v>
      </c>
      <c r="C2804" s="9" t="s">
        <v>105</v>
      </c>
      <c r="D2804" s="10">
        <v>2251.1999999999998</v>
      </c>
      <c r="E2804" s="11">
        <v>44590</v>
      </c>
      <c r="F2804" s="10">
        <v>2251.1999999999998</v>
      </c>
      <c r="G2804" s="12">
        <f>Tabla1[[#This Row],[Importe]]-Tabla1[[#This Row],[Pagado]]</f>
        <v>0</v>
      </c>
      <c r="H2804" s="9" t="s">
        <v>10</v>
      </c>
    </row>
    <row r="2805" spans="1:8" x14ac:dyDescent="0.25">
      <c r="A2805" s="7">
        <v>44589</v>
      </c>
      <c r="B2805" s="8" t="s">
        <v>3193</v>
      </c>
      <c r="C2805" s="9" t="s">
        <v>60</v>
      </c>
      <c r="D2805" s="10">
        <v>4352.3999999999996</v>
      </c>
      <c r="E2805" s="11">
        <v>44592</v>
      </c>
      <c r="F2805" s="10">
        <v>4352.3999999999996</v>
      </c>
      <c r="G2805" s="12">
        <f>Tabla1[[#This Row],[Importe]]-Tabla1[[#This Row],[Pagado]]</f>
        <v>0</v>
      </c>
      <c r="H2805" s="9" t="s">
        <v>10</v>
      </c>
    </row>
    <row r="2806" spans="1:8" x14ac:dyDescent="0.25">
      <c r="A2806" s="7">
        <v>44589</v>
      </c>
      <c r="B2806" s="8" t="s">
        <v>3194</v>
      </c>
      <c r="C2806" s="9" t="s">
        <v>109</v>
      </c>
      <c r="D2806" s="10">
        <v>4305</v>
      </c>
      <c r="E2806" s="11">
        <v>44590</v>
      </c>
      <c r="F2806" s="10">
        <v>4305</v>
      </c>
      <c r="G2806" s="12">
        <f>Tabla1[[#This Row],[Importe]]-Tabla1[[#This Row],[Pagado]]</f>
        <v>0</v>
      </c>
      <c r="H2806" s="9" t="s">
        <v>10</v>
      </c>
    </row>
    <row r="2807" spans="1:8" x14ac:dyDescent="0.25">
      <c r="A2807" s="7">
        <v>44589</v>
      </c>
      <c r="B2807" s="8" t="s">
        <v>3195</v>
      </c>
      <c r="C2807" s="9" t="s">
        <v>118</v>
      </c>
      <c r="D2807" s="10">
        <v>4294.2</v>
      </c>
      <c r="E2807" s="11">
        <v>44590</v>
      </c>
      <c r="F2807" s="10">
        <v>4294.2</v>
      </c>
      <c r="G2807" s="12">
        <f>Tabla1[[#This Row],[Importe]]-Tabla1[[#This Row],[Pagado]]</f>
        <v>0</v>
      </c>
      <c r="H2807" s="9" t="s">
        <v>10</v>
      </c>
    </row>
    <row r="2808" spans="1:8" x14ac:dyDescent="0.25">
      <c r="A2808" s="7">
        <v>44589</v>
      </c>
      <c r="B2808" s="8" t="s">
        <v>3196</v>
      </c>
      <c r="C2808" s="9" t="s">
        <v>481</v>
      </c>
      <c r="D2808" s="10">
        <v>628.6</v>
      </c>
      <c r="E2808" s="11">
        <v>44589</v>
      </c>
      <c r="F2808" s="10">
        <v>628.6</v>
      </c>
      <c r="G2808" s="12">
        <f>Tabla1[[#This Row],[Importe]]-Tabla1[[#This Row],[Pagado]]</f>
        <v>0</v>
      </c>
      <c r="H2808" s="9" t="s">
        <v>10</v>
      </c>
    </row>
    <row r="2809" spans="1:8" x14ac:dyDescent="0.25">
      <c r="A2809" s="7">
        <v>44589</v>
      </c>
      <c r="B2809" s="8" t="s">
        <v>3197</v>
      </c>
      <c r="C2809" s="9" t="s">
        <v>114</v>
      </c>
      <c r="D2809" s="10">
        <v>8600</v>
      </c>
      <c r="E2809" s="11">
        <v>44590</v>
      </c>
      <c r="F2809" s="10">
        <v>8600</v>
      </c>
      <c r="G2809" s="12">
        <f>Tabla1[[#This Row],[Importe]]-Tabla1[[#This Row],[Pagado]]</f>
        <v>0</v>
      </c>
      <c r="H2809" s="9" t="s">
        <v>10</v>
      </c>
    </row>
    <row r="2810" spans="1:8" x14ac:dyDescent="0.25">
      <c r="A2810" s="7">
        <v>44589</v>
      </c>
      <c r="B2810" s="8" t="s">
        <v>3198</v>
      </c>
      <c r="C2810" s="9" t="s">
        <v>9</v>
      </c>
      <c r="D2810" s="10">
        <v>6473.2</v>
      </c>
      <c r="E2810" s="11">
        <v>44589</v>
      </c>
      <c r="F2810" s="10">
        <v>6473.2</v>
      </c>
      <c r="G2810" s="12">
        <f>Tabla1[[#This Row],[Importe]]-Tabla1[[#This Row],[Pagado]]</f>
        <v>0</v>
      </c>
      <c r="H2810" s="9" t="s">
        <v>10</v>
      </c>
    </row>
    <row r="2811" spans="1:8" x14ac:dyDescent="0.25">
      <c r="A2811" s="7">
        <v>44589</v>
      </c>
      <c r="B2811" s="8" t="s">
        <v>3199</v>
      </c>
      <c r="C2811" s="9" t="s">
        <v>89</v>
      </c>
      <c r="D2811" s="10">
        <v>3991.6</v>
      </c>
      <c r="E2811" s="11">
        <v>44590</v>
      </c>
      <c r="F2811" s="10">
        <v>3991.6</v>
      </c>
      <c r="G2811" s="12">
        <f>Tabla1[[#This Row],[Importe]]-Tabla1[[#This Row],[Pagado]]</f>
        <v>0</v>
      </c>
      <c r="H2811" s="9" t="s">
        <v>10</v>
      </c>
    </row>
    <row r="2812" spans="1:8" x14ac:dyDescent="0.25">
      <c r="A2812" s="7">
        <v>44589</v>
      </c>
      <c r="B2812" s="8" t="s">
        <v>3200</v>
      </c>
      <c r="C2812" s="9" t="s">
        <v>95</v>
      </c>
      <c r="D2812" s="10">
        <v>17363.2</v>
      </c>
      <c r="E2812" s="11">
        <v>44589</v>
      </c>
      <c r="F2812" s="10">
        <v>17363.2</v>
      </c>
      <c r="G2812" s="12">
        <f>Tabla1[[#This Row],[Importe]]-Tabla1[[#This Row],[Pagado]]</f>
        <v>0</v>
      </c>
      <c r="H2812" s="9" t="s">
        <v>10</v>
      </c>
    </row>
    <row r="2813" spans="1:8" x14ac:dyDescent="0.25">
      <c r="A2813" s="7">
        <v>44589</v>
      </c>
      <c r="B2813" s="8" t="s">
        <v>3201</v>
      </c>
      <c r="C2813" s="9" t="s">
        <v>3202</v>
      </c>
      <c r="D2813" s="10">
        <v>0</v>
      </c>
      <c r="E2813" s="13" t="s">
        <v>189</v>
      </c>
      <c r="F2813" s="10">
        <v>0</v>
      </c>
      <c r="G2813" s="12">
        <f>Tabla1[[#This Row],[Importe]]-Tabla1[[#This Row],[Pagado]]</f>
        <v>0</v>
      </c>
      <c r="H2813" s="9" t="s">
        <v>189</v>
      </c>
    </row>
    <row r="2814" spans="1:8" x14ac:dyDescent="0.25">
      <c r="A2814" s="7">
        <v>44589</v>
      </c>
      <c r="B2814" s="8" t="s">
        <v>3203</v>
      </c>
      <c r="C2814" s="9" t="s">
        <v>348</v>
      </c>
      <c r="D2814" s="10">
        <v>2866.2</v>
      </c>
      <c r="E2814" s="11">
        <v>44589</v>
      </c>
      <c r="F2814" s="10">
        <v>2866.2</v>
      </c>
      <c r="G2814" s="12">
        <f>Tabla1[[#This Row],[Importe]]-Tabla1[[#This Row],[Pagado]]</f>
        <v>0</v>
      </c>
      <c r="H2814" s="9" t="s">
        <v>10</v>
      </c>
    </row>
    <row r="2815" spans="1:8" ht="30" x14ac:dyDescent="0.25">
      <c r="A2815" s="7">
        <v>44589</v>
      </c>
      <c r="B2815" s="8" t="s">
        <v>3204</v>
      </c>
      <c r="C2815" s="9" t="s">
        <v>39</v>
      </c>
      <c r="D2815" s="10">
        <v>19892.2</v>
      </c>
      <c r="E2815" s="11" t="s">
        <v>3642</v>
      </c>
      <c r="F2815" s="10">
        <f>4500+15392.2</f>
        <v>19892.2</v>
      </c>
      <c r="G2815" s="12">
        <f>Tabla1[[#This Row],[Importe]]-Tabla1[[#This Row],[Pagado]]</f>
        <v>0</v>
      </c>
      <c r="H2815" s="9" t="s">
        <v>10</v>
      </c>
    </row>
    <row r="2816" spans="1:8" x14ac:dyDescent="0.25">
      <c r="A2816" s="7">
        <v>44589</v>
      </c>
      <c r="B2816" s="8" t="s">
        <v>3205</v>
      </c>
      <c r="C2816" s="9" t="s">
        <v>99</v>
      </c>
      <c r="D2816" s="10">
        <v>3048</v>
      </c>
      <c r="E2816" s="11">
        <v>44592</v>
      </c>
      <c r="F2816" s="10">
        <v>3048</v>
      </c>
      <c r="G2816" s="12">
        <f>Tabla1[[#This Row],[Importe]]-Tabla1[[#This Row],[Pagado]]</f>
        <v>0</v>
      </c>
      <c r="H2816" s="9" t="s">
        <v>10</v>
      </c>
    </row>
    <row r="2817" spans="1:8" x14ac:dyDescent="0.25">
      <c r="A2817" s="7">
        <v>44589</v>
      </c>
      <c r="B2817" s="8" t="s">
        <v>3206</v>
      </c>
      <c r="C2817" s="9" t="s">
        <v>93</v>
      </c>
      <c r="D2817" s="10">
        <v>888</v>
      </c>
      <c r="E2817" s="11">
        <v>44590</v>
      </c>
      <c r="F2817" s="10">
        <v>888</v>
      </c>
      <c r="G2817" s="12">
        <f>Tabla1[[#This Row],[Importe]]-Tabla1[[#This Row],[Pagado]]</f>
        <v>0</v>
      </c>
      <c r="H2817" s="9" t="s">
        <v>10</v>
      </c>
    </row>
    <row r="2818" spans="1:8" x14ac:dyDescent="0.25">
      <c r="A2818" s="7">
        <v>44589</v>
      </c>
      <c r="B2818" s="8" t="s">
        <v>3207</v>
      </c>
      <c r="C2818" s="9" t="s">
        <v>97</v>
      </c>
      <c r="D2818" s="10">
        <v>6811.2</v>
      </c>
      <c r="E2818" s="11">
        <v>44590</v>
      </c>
      <c r="F2818" s="10">
        <v>6811.2</v>
      </c>
      <c r="G2818" s="12">
        <f>Tabla1[[#This Row],[Importe]]-Tabla1[[#This Row],[Pagado]]</f>
        <v>0</v>
      </c>
      <c r="H2818" s="9" t="s">
        <v>10</v>
      </c>
    </row>
    <row r="2819" spans="1:8" x14ac:dyDescent="0.25">
      <c r="A2819" s="7">
        <v>44589</v>
      </c>
      <c r="B2819" s="8" t="s">
        <v>3208</v>
      </c>
      <c r="C2819" s="9" t="s">
        <v>22</v>
      </c>
      <c r="D2819" s="10">
        <v>34312.400000000001</v>
      </c>
      <c r="E2819" s="11">
        <v>44591</v>
      </c>
      <c r="F2819" s="10">
        <v>34312.400000000001</v>
      </c>
      <c r="G2819" s="12">
        <f>Tabla1[[#This Row],[Importe]]-Tabla1[[#This Row],[Pagado]]</f>
        <v>0</v>
      </c>
      <c r="H2819" s="9" t="s">
        <v>10</v>
      </c>
    </row>
    <row r="2820" spans="1:8" x14ac:dyDescent="0.25">
      <c r="A2820" s="7">
        <v>44589</v>
      </c>
      <c r="B2820" s="8" t="s">
        <v>3209</v>
      </c>
      <c r="C2820" s="9" t="s">
        <v>414</v>
      </c>
      <c r="D2820" s="10">
        <v>15260</v>
      </c>
      <c r="E2820" s="11">
        <v>44589</v>
      </c>
      <c r="F2820" s="10">
        <v>15260</v>
      </c>
      <c r="G2820" s="12">
        <f>Tabla1[[#This Row],[Importe]]-Tabla1[[#This Row],[Pagado]]</f>
        <v>0</v>
      </c>
      <c r="H2820" s="9" t="s">
        <v>10</v>
      </c>
    </row>
    <row r="2821" spans="1:8" x14ac:dyDescent="0.25">
      <c r="A2821" s="7">
        <v>44589</v>
      </c>
      <c r="B2821" s="8" t="s">
        <v>3210</v>
      </c>
      <c r="C2821" s="9" t="s">
        <v>131</v>
      </c>
      <c r="D2821" s="10">
        <v>17117.400000000001</v>
      </c>
      <c r="E2821" s="11">
        <v>44589</v>
      </c>
      <c r="F2821" s="10">
        <v>17117.400000000001</v>
      </c>
      <c r="G2821" s="12">
        <f>Tabla1[[#This Row],[Importe]]-Tabla1[[#This Row],[Pagado]]</f>
        <v>0</v>
      </c>
      <c r="H2821" s="9" t="s">
        <v>10</v>
      </c>
    </row>
    <row r="2822" spans="1:8" x14ac:dyDescent="0.25">
      <c r="A2822" s="7">
        <v>44589</v>
      </c>
      <c r="B2822" s="8" t="s">
        <v>3211</v>
      </c>
      <c r="C2822" s="9" t="s">
        <v>196</v>
      </c>
      <c r="D2822" s="10">
        <v>91103.16</v>
      </c>
      <c r="E2822" s="11">
        <v>44589</v>
      </c>
      <c r="F2822" s="10">
        <v>91103.16</v>
      </c>
      <c r="G2822" s="12">
        <f>Tabla1[[#This Row],[Importe]]-Tabla1[[#This Row],[Pagado]]</f>
        <v>0</v>
      </c>
      <c r="H2822" s="9" t="s">
        <v>10</v>
      </c>
    </row>
    <row r="2823" spans="1:8" x14ac:dyDescent="0.25">
      <c r="A2823" s="7">
        <v>44589</v>
      </c>
      <c r="B2823" s="8" t="s">
        <v>3212</v>
      </c>
      <c r="C2823" s="9" t="s">
        <v>135</v>
      </c>
      <c r="D2823" s="10">
        <v>975.1</v>
      </c>
      <c r="E2823" s="11">
        <v>44589</v>
      </c>
      <c r="F2823" s="10">
        <v>975.1</v>
      </c>
      <c r="G2823" s="12">
        <f>Tabla1[[#This Row],[Importe]]-Tabla1[[#This Row],[Pagado]]</f>
        <v>0</v>
      </c>
      <c r="H2823" s="9" t="s">
        <v>10</v>
      </c>
    </row>
    <row r="2824" spans="1:8" x14ac:dyDescent="0.25">
      <c r="A2824" s="7">
        <v>44589</v>
      </c>
      <c r="B2824" s="8" t="s">
        <v>3213</v>
      </c>
      <c r="C2824" s="9" t="s">
        <v>179</v>
      </c>
      <c r="D2824" s="10">
        <v>850</v>
      </c>
      <c r="E2824" s="11">
        <v>44589</v>
      </c>
      <c r="F2824" s="10">
        <v>850</v>
      </c>
      <c r="G2824" s="12">
        <f>Tabla1[[#This Row],[Importe]]-Tabla1[[#This Row],[Pagado]]</f>
        <v>0</v>
      </c>
      <c r="H2824" s="9" t="s">
        <v>10</v>
      </c>
    </row>
    <row r="2825" spans="1:8" x14ac:dyDescent="0.25">
      <c r="A2825" s="7">
        <v>44589</v>
      </c>
      <c r="B2825" s="8" t="s">
        <v>3214</v>
      </c>
      <c r="C2825" s="9" t="s">
        <v>31</v>
      </c>
      <c r="D2825" s="10">
        <v>1298.5</v>
      </c>
      <c r="E2825" s="11">
        <v>44589</v>
      </c>
      <c r="F2825" s="10">
        <v>1298.5</v>
      </c>
      <c r="G2825" s="12">
        <f>Tabla1[[#This Row],[Importe]]-Tabla1[[#This Row],[Pagado]]</f>
        <v>0</v>
      </c>
      <c r="H2825" s="9" t="s">
        <v>10</v>
      </c>
    </row>
    <row r="2826" spans="1:8" x14ac:dyDescent="0.25">
      <c r="A2826" s="7">
        <v>44589</v>
      </c>
      <c r="B2826" s="8" t="s">
        <v>3215</v>
      </c>
      <c r="C2826" s="9" t="s">
        <v>29</v>
      </c>
      <c r="D2826" s="10">
        <v>5695</v>
      </c>
      <c r="E2826" s="11">
        <v>44589</v>
      </c>
      <c r="F2826" s="10">
        <v>5695</v>
      </c>
      <c r="G2826" s="12">
        <f>Tabla1[[#This Row],[Importe]]-Tabla1[[#This Row],[Pagado]]</f>
        <v>0</v>
      </c>
      <c r="H2826" s="9" t="s">
        <v>10</v>
      </c>
    </row>
    <row r="2827" spans="1:8" x14ac:dyDescent="0.25">
      <c r="A2827" s="7">
        <v>44589</v>
      </c>
      <c r="B2827" s="8" t="s">
        <v>3216</v>
      </c>
      <c r="C2827" s="9" t="s">
        <v>79</v>
      </c>
      <c r="D2827" s="10">
        <v>9295</v>
      </c>
      <c r="E2827" s="11">
        <v>44589</v>
      </c>
      <c r="F2827" s="10">
        <v>9295</v>
      </c>
      <c r="G2827" s="12">
        <f>Tabla1[[#This Row],[Importe]]-Tabla1[[#This Row],[Pagado]]</f>
        <v>0</v>
      </c>
      <c r="H2827" s="9" t="s">
        <v>10</v>
      </c>
    </row>
    <row r="2828" spans="1:8" x14ac:dyDescent="0.25">
      <c r="A2828" s="7">
        <v>44589</v>
      </c>
      <c r="B2828" s="8" t="s">
        <v>3217</v>
      </c>
      <c r="C2828" s="9" t="s">
        <v>79</v>
      </c>
      <c r="D2828" s="10">
        <v>5000</v>
      </c>
      <c r="E2828" s="11">
        <v>44589</v>
      </c>
      <c r="F2828" s="10">
        <v>5000</v>
      </c>
      <c r="G2828" s="12">
        <f>Tabla1[[#This Row],[Importe]]-Tabla1[[#This Row],[Pagado]]</f>
        <v>0</v>
      </c>
      <c r="H2828" s="9" t="s">
        <v>10</v>
      </c>
    </row>
    <row r="2829" spans="1:8" x14ac:dyDescent="0.25">
      <c r="A2829" s="7">
        <v>44589</v>
      </c>
      <c r="B2829" s="8" t="s">
        <v>3218</v>
      </c>
      <c r="C2829" s="9" t="s">
        <v>380</v>
      </c>
      <c r="D2829" s="10">
        <v>4073.2</v>
      </c>
      <c r="E2829" s="11">
        <v>44589</v>
      </c>
      <c r="F2829" s="10">
        <v>4073.2</v>
      </c>
      <c r="G2829" s="12">
        <f>Tabla1[[#This Row],[Importe]]-Tabla1[[#This Row],[Pagado]]</f>
        <v>0</v>
      </c>
      <c r="H2829" s="9" t="s">
        <v>10</v>
      </c>
    </row>
    <row r="2830" spans="1:8" x14ac:dyDescent="0.25">
      <c r="A2830" s="7">
        <v>44589</v>
      </c>
      <c r="B2830" s="8" t="s">
        <v>3219</v>
      </c>
      <c r="C2830" s="9" t="s">
        <v>157</v>
      </c>
      <c r="D2830" s="10">
        <v>1912.8</v>
      </c>
      <c r="E2830" s="11">
        <v>44589</v>
      </c>
      <c r="F2830" s="10">
        <v>1912.8</v>
      </c>
      <c r="G2830" s="12">
        <f>Tabla1[[#This Row],[Importe]]-Tabla1[[#This Row],[Pagado]]</f>
        <v>0</v>
      </c>
      <c r="H2830" s="9" t="s">
        <v>10</v>
      </c>
    </row>
    <row r="2831" spans="1:8" x14ac:dyDescent="0.25">
      <c r="A2831" s="7">
        <v>44589</v>
      </c>
      <c r="B2831" s="8" t="s">
        <v>3220</v>
      </c>
      <c r="C2831" s="9" t="s">
        <v>525</v>
      </c>
      <c r="D2831" s="10">
        <v>2845.4</v>
      </c>
      <c r="E2831" s="11">
        <v>44589</v>
      </c>
      <c r="F2831" s="10">
        <v>2845.4</v>
      </c>
      <c r="G2831" s="12">
        <f>Tabla1[[#This Row],[Importe]]-Tabla1[[#This Row],[Pagado]]</f>
        <v>0</v>
      </c>
      <c r="H2831" s="9" t="s">
        <v>10</v>
      </c>
    </row>
    <row r="2832" spans="1:8" x14ac:dyDescent="0.25">
      <c r="A2832" s="7">
        <v>44589</v>
      </c>
      <c r="B2832" s="8" t="s">
        <v>3221</v>
      </c>
      <c r="C2832" s="9" t="s">
        <v>520</v>
      </c>
      <c r="D2832" s="10">
        <v>2213.4</v>
      </c>
      <c r="E2832" s="11">
        <v>44589</v>
      </c>
      <c r="F2832" s="10">
        <v>2213.4</v>
      </c>
      <c r="G2832" s="12">
        <f>Tabla1[[#This Row],[Importe]]-Tabla1[[#This Row],[Pagado]]</f>
        <v>0</v>
      </c>
      <c r="H2832" s="9" t="s">
        <v>10</v>
      </c>
    </row>
    <row r="2833" spans="1:8" x14ac:dyDescent="0.25">
      <c r="A2833" s="7">
        <v>44589</v>
      </c>
      <c r="B2833" s="8" t="s">
        <v>3222</v>
      </c>
      <c r="C2833" s="9" t="s">
        <v>159</v>
      </c>
      <c r="D2833" s="10">
        <v>1723.8</v>
      </c>
      <c r="E2833" s="11">
        <v>44589</v>
      </c>
      <c r="F2833" s="10">
        <v>1723.8</v>
      </c>
      <c r="G2833" s="12">
        <f>Tabla1[[#This Row],[Importe]]-Tabla1[[#This Row],[Pagado]]</f>
        <v>0</v>
      </c>
      <c r="H2833" s="9" t="s">
        <v>10</v>
      </c>
    </row>
    <row r="2834" spans="1:8" x14ac:dyDescent="0.25">
      <c r="A2834" s="7">
        <v>44589</v>
      </c>
      <c r="B2834" s="8" t="s">
        <v>3223</v>
      </c>
      <c r="C2834" s="9" t="s">
        <v>183</v>
      </c>
      <c r="D2834" s="10">
        <v>1579.92</v>
      </c>
      <c r="E2834" s="11">
        <v>44589</v>
      </c>
      <c r="F2834" s="10">
        <v>1579.92</v>
      </c>
      <c r="G2834" s="12">
        <f>Tabla1[[#This Row],[Importe]]-Tabla1[[#This Row],[Pagado]]</f>
        <v>0</v>
      </c>
      <c r="H2834" s="9" t="s">
        <v>10</v>
      </c>
    </row>
    <row r="2835" spans="1:8" x14ac:dyDescent="0.25">
      <c r="A2835" s="7">
        <v>44589</v>
      </c>
      <c r="B2835" s="8" t="s">
        <v>3224</v>
      </c>
      <c r="C2835" s="9" t="s">
        <v>35</v>
      </c>
      <c r="D2835" s="10">
        <v>2373</v>
      </c>
      <c r="E2835" s="11">
        <v>44589</v>
      </c>
      <c r="F2835" s="10">
        <v>2373</v>
      </c>
      <c r="G2835" s="12">
        <f>Tabla1[[#This Row],[Importe]]-Tabla1[[#This Row],[Pagado]]</f>
        <v>0</v>
      </c>
      <c r="H2835" s="9" t="s">
        <v>10</v>
      </c>
    </row>
    <row r="2836" spans="1:8" x14ac:dyDescent="0.25">
      <c r="A2836" s="7">
        <v>44589</v>
      </c>
      <c r="B2836" s="8" t="s">
        <v>3225</v>
      </c>
      <c r="C2836" s="9" t="s">
        <v>56</v>
      </c>
      <c r="D2836" s="10">
        <v>5193.6000000000004</v>
      </c>
      <c r="E2836" s="11">
        <v>44589</v>
      </c>
      <c r="F2836" s="10">
        <v>5193.6000000000004</v>
      </c>
      <c r="G2836" s="12">
        <f>Tabla1[[#This Row],[Importe]]-Tabla1[[#This Row],[Pagado]]</f>
        <v>0</v>
      </c>
      <c r="H2836" s="9" t="s">
        <v>10</v>
      </c>
    </row>
    <row r="2837" spans="1:8" x14ac:dyDescent="0.25">
      <c r="A2837" s="7">
        <v>44589</v>
      </c>
      <c r="B2837" s="8" t="s">
        <v>3226</v>
      </c>
      <c r="C2837" s="9" t="s">
        <v>27</v>
      </c>
      <c r="D2837" s="10">
        <v>2648.8</v>
      </c>
      <c r="E2837" s="11">
        <v>44589</v>
      </c>
      <c r="F2837" s="10">
        <v>2648.8</v>
      </c>
      <c r="G2837" s="12">
        <f>Tabla1[[#This Row],[Importe]]-Tabla1[[#This Row],[Pagado]]</f>
        <v>0</v>
      </c>
      <c r="H2837" s="9" t="s">
        <v>10</v>
      </c>
    </row>
    <row r="2838" spans="1:8" x14ac:dyDescent="0.25">
      <c r="A2838" s="7">
        <v>44589</v>
      </c>
      <c r="B2838" s="8" t="s">
        <v>3227</v>
      </c>
      <c r="C2838" s="9" t="s">
        <v>357</v>
      </c>
      <c r="D2838" s="10">
        <v>1053.5999999999999</v>
      </c>
      <c r="E2838" s="11">
        <v>44589</v>
      </c>
      <c r="F2838" s="10">
        <v>1053.5999999999999</v>
      </c>
      <c r="G2838" s="12">
        <f>Tabla1[[#This Row],[Importe]]-Tabla1[[#This Row],[Pagado]]</f>
        <v>0</v>
      </c>
      <c r="H2838" s="9" t="s">
        <v>10</v>
      </c>
    </row>
    <row r="2839" spans="1:8" x14ac:dyDescent="0.25">
      <c r="A2839" s="7">
        <v>44589</v>
      </c>
      <c r="B2839" s="8" t="s">
        <v>3228</v>
      </c>
      <c r="C2839" s="9" t="s">
        <v>31</v>
      </c>
      <c r="D2839" s="10">
        <v>1094.0999999999999</v>
      </c>
      <c r="E2839" s="11">
        <v>44589</v>
      </c>
      <c r="F2839" s="10">
        <v>1094.0999999999999</v>
      </c>
      <c r="G2839" s="12">
        <f>Tabla1[[#This Row],[Importe]]-Tabla1[[#This Row],[Pagado]]</f>
        <v>0</v>
      </c>
      <c r="H2839" s="9" t="s">
        <v>10</v>
      </c>
    </row>
    <row r="2840" spans="1:8" x14ac:dyDescent="0.25">
      <c r="A2840" s="7">
        <v>44589</v>
      </c>
      <c r="B2840" s="8" t="s">
        <v>3229</v>
      </c>
      <c r="C2840" s="9" t="s">
        <v>31</v>
      </c>
      <c r="D2840" s="10">
        <v>243.2</v>
      </c>
      <c r="E2840" s="11">
        <v>44589</v>
      </c>
      <c r="F2840" s="10">
        <v>243.2</v>
      </c>
      <c r="G2840" s="12">
        <f>Tabla1[[#This Row],[Importe]]-Tabla1[[#This Row],[Pagado]]</f>
        <v>0</v>
      </c>
      <c r="H2840" s="9" t="s">
        <v>10</v>
      </c>
    </row>
    <row r="2841" spans="1:8" x14ac:dyDescent="0.25">
      <c r="A2841" s="7">
        <v>44589</v>
      </c>
      <c r="B2841" s="8" t="s">
        <v>3230</v>
      </c>
      <c r="C2841" s="9" t="s">
        <v>448</v>
      </c>
      <c r="D2841" s="10">
        <v>16656.8</v>
      </c>
      <c r="E2841" s="11">
        <v>44589</v>
      </c>
      <c r="F2841" s="10">
        <v>16656.8</v>
      </c>
      <c r="G2841" s="12">
        <f>Tabla1[[#This Row],[Importe]]-Tabla1[[#This Row],[Pagado]]</f>
        <v>0</v>
      </c>
      <c r="H2841" s="9" t="s">
        <v>10</v>
      </c>
    </row>
    <row r="2842" spans="1:8" x14ac:dyDescent="0.25">
      <c r="A2842" s="7">
        <v>44589</v>
      </c>
      <c r="B2842" s="8" t="s">
        <v>3231</v>
      </c>
      <c r="C2842" s="9" t="s">
        <v>127</v>
      </c>
      <c r="D2842" s="10">
        <v>4043</v>
      </c>
      <c r="E2842" s="11">
        <v>44589</v>
      </c>
      <c r="F2842" s="10">
        <v>4043</v>
      </c>
      <c r="G2842" s="12">
        <f>Tabla1[[#This Row],[Importe]]-Tabla1[[#This Row],[Pagado]]</f>
        <v>0</v>
      </c>
      <c r="H2842" s="9" t="s">
        <v>10</v>
      </c>
    </row>
    <row r="2843" spans="1:8" x14ac:dyDescent="0.25">
      <c r="A2843" s="7">
        <v>44589</v>
      </c>
      <c r="B2843" s="8" t="s">
        <v>3232</v>
      </c>
      <c r="C2843" s="9" t="s">
        <v>129</v>
      </c>
      <c r="D2843" s="10">
        <v>3721</v>
      </c>
      <c r="E2843" s="11">
        <v>44589</v>
      </c>
      <c r="F2843" s="10">
        <v>3721</v>
      </c>
      <c r="G2843" s="12">
        <f>Tabla1[[#This Row],[Importe]]-Tabla1[[#This Row],[Pagado]]</f>
        <v>0</v>
      </c>
      <c r="H2843" s="9" t="s">
        <v>10</v>
      </c>
    </row>
    <row r="2844" spans="1:8" x14ac:dyDescent="0.25">
      <c r="A2844" s="7">
        <v>44589</v>
      </c>
      <c r="B2844" s="8" t="s">
        <v>3233</v>
      </c>
      <c r="C2844" s="9" t="s">
        <v>45</v>
      </c>
      <c r="D2844" s="10">
        <v>10617.4</v>
      </c>
      <c r="E2844" s="11">
        <v>44589</v>
      </c>
      <c r="F2844" s="10">
        <v>10617.4</v>
      </c>
      <c r="G2844" s="12">
        <f>Tabla1[[#This Row],[Importe]]-Tabla1[[#This Row],[Pagado]]</f>
        <v>0</v>
      </c>
      <c r="H2844" s="9" t="s">
        <v>10</v>
      </c>
    </row>
    <row r="2845" spans="1:8" x14ac:dyDescent="0.25">
      <c r="A2845" s="7">
        <v>44589</v>
      </c>
      <c r="B2845" s="8" t="s">
        <v>3234</v>
      </c>
      <c r="C2845" s="9" t="s">
        <v>224</v>
      </c>
      <c r="D2845" s="10">
        <v>11283.6</v>
      </c>
      <c r="E2845" s="11">
        <v>44596</v>
      </c>
      <c r="F2845" s="10">
        <v>11283.6</v>
      </c>
      <c r="G2845" s="12">
        <f>Tabla1[[#This Row],[Importe]]-Tabla1[[#This Row],[Pagado]]</f>
        <v>0</v>
      </c>
      <c r="H2845" s="9" t="s">
        <v>10</v>
      </c>
    </row>
    <row r="2846" spans="1:8" x14ac:dyDescent="0.25">
      <c r="A2846" s="7">
        <v>44589</v>
      </c>
      <c r="B2846" s="8" t="s">
        <v>3235</v>
      </c>
      <c r="C2846" s="9" t="s">
        <v>520</v>
      </c>
      <c r="D2846" s="10">
        <v>375</v>
      </c>
      <c r="E2846" s="11">
        <v>44589</v>
      </c>
      <c r="F2846" s="10">
        <v>375</v>
      </c>
      <c r="G2846" s="12">
        <f>Tabla1[[#This Row],[Importe]]-Tabla1[[#This Row],[Pagado]]</f>
        <v>0</v>
      </c>
      <c r="H2846" s="9" t="s">
        <v>10</v>
      </c>
    </row>
    <row r="2847" spans="1:8" x14ac:dyDescent="0.25">
      <c r="A2847" s="7">
        <v>44589</v>
      </c>
      <c r="B2847" s="8" t="s">
        <v>3236</v>
      </c>
      <c r="C2847" s="9" t="s">
        <v>146</v>
      </c>
      <c r="D2847" s="10">
        <v>2726.4</v>
      </c>
      <c r="E2847" s="11">
        <v>44589</v>
      </c>
      <c r="F2847" s="10">
        <v>2726.4</v>
      </c>
      <c r="G2847" s="12">
        <f>Tabla1[[#This Row],[Importe]]-Tabla1[[#This Row],[Pagado]]</f>
        <v>0</v>
      </c>
      <c r="H2847" s="9" t="s">
        <v>10</v>
      </c>
    </row>
    <row r="2848" spans="1:8" x14ac:dyDescent="0.25">
      <c r="A2848" s="7">
        <v>44589</v>
      </c>
      <c r="B2848" s="8" t="s">
        <v>3237</v>
      </c>
      <c r="C2848" s="9" t="s">
        <v>380</v>
      </c>
      <c r="D2848" s="10">
        <v>374.5</v>
      </c>
      <c r="E2848" s="11">
        <v>44589</v>
      </c>
      <c r="F2848" s="10">
        <v>374.5</v>
      </c>
      <c r="G2848" s="12">
        <f>Tabla1[[#This Row],[Importe]]-Tabla1[[#This Row],[Pagado]]</f>
        <v>0</v>
      </c>
      <c r="H2848" s="9" t="s">
        <v>10</v>
      </c>
    </row>
    <row r="2849" spans="1:8" x14ac:dyDescent="0.25">
      <c r="A2849" s="7">
        <v>44589</v>
      </c>
      <c r="B2849" s="8" t="s">
        <v>3238</v>
      </c>
      <c r="C2849" s="9" t="s">
        <v>183</v>
      </c>
      <c r="D2849" s="10">
        <v>1019.2</v>
      </c>
      <c r="E2849" s="11">
        <v>44589</v>
      </c>
      <c r="F2849" s="10">
        <v>1019.2</v>
      </c>
      <c r="G2849" s="12">
        <f>Tabla1[[#This Row],[Importe]]-Tabla1[[#This Row],[Pagado]]</f>
        <v>0</v>
      </c>
      <c r="H2849" s="9" t="s">
        <v>10</v>
      </c>
    </row>
    <row r="2850" spans="1:8" x14ac:dyDescent="0.25">
      <c r="A2850" s="7">
        <v>44589</v>
      </c>
      <c r="B2850" s="8" t="s">
        <v>3239</v>
      </c>
      <c r="C2850" s="9" t="s">
        <v>37</v>
      </c>
      <c r="D2850" s="10">
        <v>3416</v>
      </c>
      <c r="E2850" s="11">
        <v>44589</v>
      </c>
      <c r="F2850" s="10">
        <v>3416</v>
      </c>
      <c r="G2850" s="12">
        <f>Tabla1[[#This Row],[Importe]]-Tabla1[[#This Row],[Pagado]]</f>
        <v>0</v>
      </c>
      <c r="H2850" s="9" t="s">
        <v>10</v>
      </c>
    </row>
    <row r="2851" spans="1:8" x14ac:dyDescent="0.25">
      <c r="A2851" s="7">
        <v>44589</v>
      </c>
      <c r="B2851" s="8" t="s">
        <v>3240</v>
      </c>
      <c r="C2851" s="9" t="s">
        <v>373</v>
      </c>
      <c r="D2851" s="10">
        <v>1667.8</v>
      </c>
      <c r="E2851" s="11">
        <v>44589</v>
      </c>
      <c r="F2851" s="10">
        <v>1667.8</v>
      </c>
      <c r="G2851" s="12">
        <f>Tabla1[[#This Row],[Importe]]-Tabla1[[#This Row],[Pagado]]</f>
        <v>0</v>
      </c>
      <c r="H2851" s="9" t="s">
        <v>10</v>
      </c>
    </row>
    <row r="2852" spans="1:8" x14ac:dyDescent="0.25">
      <c r="A2852" s="7">
        <v>44589</v>
      </c>
      <c r="B2852" s="8" t="s">
        <v>3241</v>
      </c>
      <c r="C2852" s="9" t="s">
        <v>2114</v>
      </c>
      <c r="D2852" s="10">
        <v>1312</v>
      </c>
      <c r="E2852" s="11">
        <v>44589</v>
      </c>
      <c r="F2852" s="10">
        <v>1312</v>
      </c>
      <c r="G2852" s="12">
        <f>Tabla1[[#This Row],[Importe]]-Tabla1[[#This Row],[Pagado]]</f>
        <v>0</v>
      </c>
      <c r="H2852" s="9" t="s">
        <v>10</v>
      </c>
    </row>
    <row r="2853" spans="1:8" x14ac:dyDescent="0.25">
      <c r="A2853" s="7">
        <v>44589</v>
      </c>
      <c r="B2853" s="8" t="s">
        <v>3242</v>
      </c>
      <c r="C2853" s="9" t="s">
        <v>2114</v>
      </c>
      <c r="D2853" s="10">
        <v>397.6</v>
      </c>
      <c r="E2853" s="11">
        <v>44589</v>
      </c>
      <c r="F2853" s="10">
        <v>397.6</v>
      </c>
      <c r="G2853" s="12">
        <f>Tabla1[[#This Row],[Importe]]-Tabla1[[#This Row],[Pagado]]</f>
        <v>0</v>
      </c>
      <c r="H2853" s="9" t="s">
        <v>10</v>
      </c>
    </row>
    <row r="2854" spans="1:8" x14ac:dyDescent="0.25">
      <c r="A2854" s="7">
        <v>44589</v>
      </c>
      <c r="B2854" s="8" t="s">
        <v>3243</v>
      </c>
      <c r="C2854" s="9" t="s">
        <v>151</v>
      </c>
      <c r="D2854" s="10">
        <v>6895.2</v>
      </c>
      <c r="E2854" s="11">
        <v>44589</v>
      </c>
      <c r="F2854" s="10">
        <v>6895.2</v>
      </c>
      <c r="G2854" s="12">
        <f>Tabla1[[#This Row],[Importe]]-Tabla1[[#This Row],[Pagado]]</f>
        <v>0</v>
      </c>
      <c r="H2854" s="9" t="s">
        <v>10</v>
      </c>
    </row>
    <row r="2855" spans="1:8" x14ac:dyDescent="0.25">
      <c r="A2855" s="7">
        <v>44589</v>
      </c>
      <c r="B2855" s="8" t="s">
        <v>3244</v>
      </c>
      <c r="C2855" s="9" t="s">
        <v>191</v>
      </c>
      <c r="D2855" s="10">
        <v>3203.8</v>
      </c>
      <c r="E2855" s="11">
        <v>44589</v>
      </c>
      <c r="F2855" s="10">
        <v>3203.8</v>
      </c>
      <c r="G2855" s="12">
        <f>Tabla1[[#This Row],[Importe]]-Tabla1[[#This Row],[Pagado]]</f>
        <v>0</v>
      </c>
      <c r="H2855" s="9" t="s">
        <v>10</v>
      </c>
    </row>
    <row r="2856" spans="1:8" x14ac:dyDescent="0.25">
      <c r="A2856" s="7">
        <v>44589</v>
      </c>
      <c r="B2856" s="8" t="s">
        <v>3245</v>
      </c>
      <c r="C2856" s="9" t="s">
        <v>24</v>
      </c>
      <c r="D2856" s="10">
        <v>3528</v>
      </c>
      <c r="E2856" s="11">
        <v>44589</v>
      </c>
      <c r="F2856" s="10">
        <v>3528</v>
      </c>
      <c r="G2856" s="12">
        <f>Tabla1[[#This Row],[Importe]]-Tabla1[[#This Row],[Pagado]]</f>
        <v>0</v>
      </c>
      <c r="H2856" s="9" t="s">
        <v>10</v>
      </c>
    </row>
    <row r="2857" spans="1:8" x14ac:dyDescent="0.25">
      <c r="A2857" s="7">
        <v>44589</v>
      </c>
      <c r="B2857" s="8" t="s">
        <v>3246</v>
      </c>
      <c r="C2857" s="9" t="s">
        <v>555</v>
      </c>
      <c r="D2857" s="10">
        <v>26656.400000000001</v>
      </c>
      <c r="E2857" s="11">
        <v>44589</v>
      </c>
      <c r="F2857" s="10">
        <v>26656.400000000001</v>
      </c>
      <c r="G2857" s="12">
        <f>Tabla1[[#This Row],[Importe]]-Tabla1[[#This Row],[Pagado]]</f>
        <v>0</v>
      </c>
      <c r="H2857" s="9" t="s">
        <v>10</v>
      </c>
    </row>
    <row r="2858" spans="1:8" x14ac:dyDescent="0.25">
      <c r="A2858" s="7">
        <v>44589</v>
      </c>
      <c r="B2858" s="8" t="s">
        <v>3247</v>
      </c>
      <c r="C2858" s="9" t="s">
        <v>24</v>
      </c>
      <c r="D2858" s="10">
        <v>504.4</v>
      </c>
      <c r="E2858" s="11">
        <v>44589</v>
      </c>
      <c r="F2858" s="10">
        <v>504.4</v>
      </c>
      <c r="G2858" s="12">
        <f>Tabla1[[#This Row],[Importe]]-Tabla1[[#This Row],[Pagado]]</f>
        <v>0</v>
      </c>
      <c r="H2858" s="9" t="s">
        <v>10</v>
      </c>
    </row>
    <row r="2859" spans="1:8" x14ac:dyDescent="0.25">
      <c r="A2859" s="7">
        <v>44589</v>
      </c>
      <c r="B2859" s="8" t="s">
        <v>3248</v>
      </c>
      <c r="C2859" s="9" t="s">
        <v>392</v>
      </c>
      <c r="D2859" s="10">
        <v>10880</v>
      </c>
      <c r="E2859" s="11">
        <v>44600</v>
      </c>
      <c r="F2859" s="10">
        <v>10880</v>
      </c>
      <c r="G2859" s="12">
        <f>Tabla1[[#This Row],[Importe]]-Tabla1[[#This Row],[Pagado]]</f>
        <v>0</v>
      </c>
      <c r="H2859" s="9" t="s">
        <v>10</v>
      </c>
    </row>
    <row r="2860" spans="1:8" x14ac:dyDescent="0.25">
      <c r="A2860" s="7">
        <v>44589</v>
      </c>
      <c r="B2860" s="8" t="s">
        <v>3249</v>
      </c>
      <c r="C2860" s="9" t="s">
        <v>142</v>
      </c>
      <c r="D2860" s="10">
        <v>38574.800000000003</v>
      </c>
      <c r="E2860" s="11">
        <v>44617</v>
      </c>
      <c r="F2860" s="10">
        <v>38574.800000000003</v>
      </c>
      <c r="G2860" s="12">
        <f>Tabla1[[#This Row],[Importe]]-Tabla1[[#This Row],[Pagado]]</f>
        <v>0</v>
      </c>
      <c r="H2860" s="9" t="s">
        <v>10</v>
      </c>
    </row>
    <row r="2861" spans="1:8" x14ac:dyDescent="0.25">
      <c r="A2861" s="7">
        <v>44589</v>
      </c>
      <c r="B2861" s="8" t="s">
        <v>3250</v>
      </c>
      <c r="C2861" s="9" t="s">
        <v>62</v>
      </c>
      <c r="D2861" s="10">
        <v>3577.6</v>
      </c>
      <c r="E2861" s="11">
        <v>44589</v>
      </c>
      <c r="F2861" s="10">
        <v>3577.6</v>
      </c>
      <c r="G2861" s="12">
        <f>Tabla1[[#This Row],[Importe]]-Tabla1[[#This Row],[Pagado]]</f>
        <v>0</v>
      </c>
      <c r="H2861" s="9" t="s">
        <v>10</v>
      </c>
    </row>
    <row r="2862" spans="1:8" x14ac:dyDescent="0.25">
      <c r="A2862" s="7">
        <v>44589</v>
      </c>
      <c r="B2862" s="8" t="s">
        <v>3251</v>
      </c>
      <c r="C2862" s="9" t="s">
        <v>31</v>
      </c>
      <c r="D2862" s="10">
        <v>472.5</v>
      </c>
      <c r="E2862" s="11">
        <v>44589</v>
      </c>
      <c r="F2862" s="10">
        <v>472.5</v>
      </c>
      <c r="G2862" s="12">
        <f>Tabla1[[#This Row],[Importe]]-Tabla1[[#This Row],[Pagado]]</f>
        <v>0</v>
      </c>
      <c r="H2862" s="9" t="s">
        <v>10</v>
      </c>
    </row>
    <row r="2863" spans="1:8" x14ac:dyDescent="0.25">
      <c r="A2863" s="7">
        <v>44589</v>
      </c>
      <c r="B2863" s="8" t="s">
        <v>3252</v>
      </c>
      <c r="C2863" s="9" t="s">
        <v>419</v>
      </c>
      <c r="D2863" s="10">
        <v>7182.5</v>
      </c>
      <c r="E2863" s="11">
        <v>44589</v>
      </c>
      <c r="F2863" s="10">
        <v>7182.5</v>
      </c>
      <c r="G2863" s="12">
        <f>Tabla1[[#This Row],[Importe]]-Tabla1[[#This Row],[Pagado]]</f>
        <v>0</v>
      </c>
      <c r="H2863" s="9" t="s">
        <v>10</v>
      </c>
    </row>
    <row r="2864" spans="1:8" x14ac:dyDescent="0.25">
      <c r="A2864" s="7">
        <v>44589</v>
      </c>
      <c r="B2864" s="8" t="s">
        <v>3253</v>
      </c>
      <c r="C2864" s="9" t="s">
        <v>419</v>
      </c>
      <c r="D2864" s="10">
        <v>1564</v>
      </c>
      <c r="E2864" s="11">
        <v>44589</v>
      </c>
      <c r="F2864" s="10">
        <v>1564</v>
      </c>
      <c r="G2864" s="12">
        <f>Tabla1[[#This Row],[Importe]]-Tabla1[[#This Row],[Pagado]]</f>
        <v>0</v>
      </c>
      <c r="H2864" s="9" t="s">
        <v>10</v>
      </c>
    </row>
    <row r="2865" spans="1:8" x14ac:dyDescent="0.25">
      <c r="A2865" s="7">
        <v>44589</v>
      </c>
      <c r="B2865" s="8" t="s">
        <v>3254</v>
      </c>
      <c r="C2865" s="9" t="s">
        <v>670</v>
      </c>
      <c r="D2865" s="10">
        <v>3906</v>
      </c>
      <c r="E2865" s="11">
        <v>44589</v>
      </c>
      <c r="F2865" s="10">
        <v>3906</v>
      </c>
      <c r="G2865" s="12">
        <f>Tabla1[[#This Row],[Importe]]-Tabla1[[#This Row],[Pagado]]</f>
        <v>0</v>
      </c>
      <c r="H2865" s="9" t="s">
        <v>10</v>
      </c>
    </row>
    <row r="2866" spans="1:8" x14ac:dyDescent="0.25">
      <c r="A2866" s="7">
        <v>44589</v>
      </c>
      <c r="B2866" s="8" t="s">
        <v>3255</v>
      </c>
      <c r="C2866" s="9" t="s">
        <v>237</v>
      </c>
      <c r="D2866" s="10">
        <v>2503.1</v>
      </c>
      <c r="E2866" s="11">
        <v>44589</v>
      </c>
      <c r="F2866" s="10">
        <v>2503.1</v>
      </c>
      <c r="G2866" s="12">
        <f>Tabla1[[#This Row],[Importe]]-Tabla1[[#This Row],[Pagado]]</f>
        <v>0</v>
      </c>
      <c r="H2866" s="9" t="s">
        <v>10</v>
      </c>
    </row>
    <row r="2867" spans="1:8" x14ac:dyDescent="0.25">
      <c r="A2867" s="7">
        <v>44589</v>
      </c>
      <c r="B2867" s="8" t="s">
        <v>3256</v>
      </c>
      <c r="C2867" s="9" t="s">
        <v>1064</v>
      </c>
      <c r="D2867" s="10">
        <v>1068.5999999999999</v>
      </c>
      <c r="E2867" s="11">
        <v>44589</v>
      </c>
      <c r="F2867" s="10">
        <v>1068.5999999999999</v>
      </c>
      <c r="G2867" s="12">
        <f>Tabla1[[#This Row],[Importe]]-Tabla1[[#This Row],[Pagado]]</f>
        <v>0</v>
      </c>
      <c r="H2867" s="9" t="s">
        <v>10</v>
      </c>
    </row>
    <row r="2868" spans="1:8" x14ac:dyDescent="0.25">
      <c r="A2868" s="7">
        <v>44589</v>
      </c>
      <c r="B2868" s="8" t="s">
        <v>3257</v>
      </c>
      <c r="C2868" s="9" t="s">
        <v>216</v>
      </c>
      <c r="D2868" s="10">
        <v>1330</v>
      </c>
      <c r="E2868" s="11">
        <v>44589</v>
      </c>
      <c r="F2868" s="10">
        <v>1330</v>
      </c>
      <c r="G2868" s="12">
        <f>Tabla1[[#This Row],[Importe]]-Tabla1[[#This Row],[Pagado]]</f>
        <v>0</v>
      </c>
      <c r="H2868" s="9" t="s">
        <v>10</v>
      </c>
    </row>
    <row r="2869" spans="1:8" x14ac:dyDescent="0.25">
      <c r="A2869" s="7">
        <v>44589</v>
      </c>
      <c r="B2869" s="8" t="s">
        <v>3258</v>
      </c>
      <c r="C2869" s="9" t="s">
        <v>592</v>
      </c>
      <c r="D2869" s="10">
        <v>29648</v>
      </c>
      <c r="E2869" s="11">
        <v>44597</v>
      </c>
      <c r="F2869" s="10">
        <v>29648</v>
      </c>
      <c r="G2869" s="12">
        <f>Tabla1[[#This Row],[Importe]]-Tabla1[[#This Row],[Pagado]]</f>
        <v>0</v>
      </c>
      <c r="H2869" s="9" t="s">
        <v>10</v>
      </c>
    </row>
    <row r="2870" spans="1:8" x14ac:dyDescent="0.25">
      <c r="A2870" s="7">
        <v>44589</v>
      </c>
      <c r="B2870" s="8" t="s">
        <v>3259</v>
      </c>
      <c r="C2870" s="9" t="s">
        <v>1630</v>
      </c>
      <c r="D2870" s="10">
        <v>4886.3999999999996</v>
      </c>
      <c r="E2870" s="11">
        <v>44590</v>
      </c>
      <c r="F2870" s="10">
        <v>4886.3999999999996</v>
      </c>
      <c r="G2870" s="12">
        <f>Tabla1[[#This Row],[Importe]]-Tabla1[[#This Row],[Pagado]]</f>
        <v>0</v>
      </c>
      <c r="H2870" s="9" t="s">
        <v>10</v>
      </c>
    </row>
    <row r="2871" spans="1:8" x14ac:dyDescent="0.25">
      <c r="A2871" s="7">
        <v>44589</v>
      </c>
      <c r="B2871" s="8" t="s">
        <v>3260</v>
      </c>
      <c r="C2871" s="9" t="s">
        <v>31</v>
      </c>
      <c r="D2871" s="10">
        <v>4125.8</v>
      </c>
      <c r="E2871" s="11">
        <v>44590</v>
      </c>
      <c r="F2871" s="10">
        <v>4125.8</v>
      </c>
      <c r="G2871" s="12">
        <f>Tabla1[[#This Row],[Importe]]-Tabla1[[#This Row],[Pagado]]</f>
        <v>0</v>
      </c>
      <c r="H2871" s="9" t="s">
        <v>10</v>
      </c>
    </row>
    <row r="2872" spans="1:8" x14ac:dyDescent="0.25">
      <c r="A2872" s="7">
        <v>44589</v>
      </c>
      <c r="B2872" s="8" t="s">
        <v>3261</v>
      </c>
      <c r="C2872" s="9" t="s">
        <v>541</v>
      </c>
      <c r="D2872" s="10">
        <v>12120</v>
      </c>
      <c r="E2872" s="11">
        <v>44590</v>
      </c>
      <c r="F2872" s="10">
        <v>12120</v>
      </c>
      <c r="G2872" s="12">
        <f>Tabla1[[#This Row],[Importe]]-Tabla1[[#This Row],[Pagado]]</f>
        <v>0</v>
      </c>
      <c r="H2872" s="9" t="s">
        <v>10</v>
      </c>
    </row>
    <row r="2873" spans="1:8" x14ac:dyDescent="0.25">
      <c r="A2873" s="7">
        <v>44589</v>
      </c>
      <c r="B2873" s="8" t="s">
        <v>3262</v>
      </c>
      <c r="C2873" s="9" t="s">
        <v>414</v>
      </c>
      <c r="D2873" s="10">
        <v>3318.4</v>
      </c>
      <c r="E2873" s="11">
        <v>44589</v>
      </c>
      <c r="F2873" s="10">
        <v>3318.4</v>
      </c>
      <c r="G2873" s="12">
        <f>Tabla1[[#This Row],[Importe]]-Tabla1[[#This Row],[Pagado]]</f>
        <v>0</v>
      </c>
      <c r="H2873" s="9" t="s">
        <v>10</v>
      </c>
    </row>
    <row r="2874" spans="1:8" x14ac:dyDescent="0.25">
      <c r="A2874" s="7">
        <v>44589</v>
      </c>
      <c r="B2874" s="8" t="s">
        <v>3263</v>
      </c>
      <c r="C2874" s="9" t="s">
        <v>414</v>
      </c>
      <c r="D2874" s="10">
        <v>92.08</v>
      </c>
      <c r="E2874" s="11">
        <v>44601</v>
      </c>
      <c r="F2874" s="10">
        <v>92.08</v>
      </c>
      <c r="G2874" s="12">
        <f>Tabla1[[#This Row],[Importe]]-Tabla1[[#This Row],[Pagado]]</f>
        <v>0</v>
      </c>
      <c r="H2874" s="9" t="s">
        <v>10</v>
      </c>
    </row>
    <row r="2875" spans="1:8" x14ac:dyDescent="0.25">
      <c r="A2875" s="7">
        <v>44589</v>
      </c>
      <c r="B2875" s="8" t="s">
        <v>3264</v>
      </c>
      <c r="C2875" s="9" t="s">
        <v>51</v>
      </c>
      <c r="D2875" s="10">
        <v>3273.6</v>
      </c>
      <c r="E2875" s="11">
        <v>44589</v>
      </c>
      <c r="F2875" s="10">
        <v>3273.6</v>
      </c>
      <c r="G2875" s="12">
        <f>Tabla1[[#This Row],[Importe]]-Tabla1[[#This Row],[Pagado]]</f>
        <v>0</v>
      </c>
      <c r="H2875" s="9" t="s">
        <v>10</v>
      </c>
    </row>
    <row r="2876" spans="1:8" x14ac:dyDescent="0.25">
      <c r="A2876" s="7">
        <v>44589</v>
      </c>
      <c r="B2876" s="8" t="s">
        <v>3265</v>
      </c>
      <c r="C2876" s="9" t="s">
        <v>1644</v>
      </c>
      <c r="D2876" s="10">
        <v>9187.2000000000007</v>
      </c>
      <c r="E2876" s="11">
        <v>44590</v>
      </c>
      <c r="F2876" s="10">
        <v>9187.2000000000007</v>
      </c>
      <c r="G2876" s="12">
        <f>Tabla1[[#This Row],[Importe]]-Tabla1[[#This Row],[Pagado]]</f>
        <v>0</v>
      </c>
      <c r="H2876" s="9" t="s">
        <v>10</v>
      </c>
    </row>
    <row r="2877" spans="1:8" x14ac:dyDescent="0.25">
      <c r="A2877" s="7">
        <v>44589</v>
      </c>
      <c r="B2877" s="8" t="s">
        <v>3266</v>
      </c>
      <c r="C2877" s="9" t="s">
        <v>244</v>
      </c>
      <c r="D2877" s="10">
        <v>12273.8</v>
      </c>
      <c r="E2877" s="11">
        <v>44589</v>
      </c>
      <c r="F2877" s="10">
        <v>12273.8</v>
      </c>
      <c r="G2877" s="12">
        <f>Tabla1[[#This Row],[Importe]]-Tabla1[[#This Row],[Pagado]]</f>
        <v>0</v>
      </c>
      <c r="H2877" s="9" t="s">
        <v>10</v>
      </c>
    </row>
    <row r="2878" spans="1:8" x14ac:dyDescent="0.25">
      <c r="A2878" s="7">
        <v>44589</v>
      </c>
      <c r="B2878" s="8" t="s">
        <v>3267</v>
      </c>
      <c r="C2878" s="9" t="s">
        <v>31</v>
      </c>
      <c r="D2878" s="10">
        <v>3232</v>
      </c>
      <c r="E2878" s="11">
        <v>44590</v>
      </c>
      <c r="F2878" s="10">
        <v>3232</v>
      </c>
      <c r="G2878" s="12">
        <f>Tabla1[[#This Row],[Importe]]-Tabla1[[#This Row],[Pagado]]</f>
        <v>0</v>
      </c>
      <c r="H2878" s="9" t="s">
        <v>10</v>
      </c>
    </row>
    <row r="2879" spans="1:8" x14ac:dyDescent="0.25">
      <c r="A2879" s="7">
        <v>44589</v>
      </c>
      <c r="B2879" s="8" t="s">
        <v>3268</v>
      </c>
      <c r="C2879" s="9" t="s">
        <v>1630</v>
      </c>
      <c r="D2879" s="10">
        <v>4166.3999999999996</v>
      </c>
      <c r="E2879" s="11">
        <v>44590</v>
      </c>
      <c r="F2879" s="10">
        <v>4166.3999999999996</v>
      </c>
      <c r="G2879" s="12">
        <f>Tabla1[[#This Row],[Importe]]-Tabla1[[#This Row],[Pagado]]</f>
        <v>0</v>
      </c>
      <c r="H2879" s="9" t="s">
        <v>10</v>
      </c>
    </row>
    <row r="2880" spans="1:8" x14ac:dyDescent="0.25">
      <c r="A2880" s="7">
        <v>44589</v>
      </c>
      <c r="B2880" s="8" t="s">
        <v>3269</v>
      </c>
      <c r="C2880" s="9" t="s">
        <v>67</v>
      </c>
      <c r="D2880" s="10">
        <v>10224.4</v>
      </c>
      <c r="E2880" s="11">
        <v>44586</v>
      </c>
      <c r="F2880" s="10">
        <v>10224.4</v>
      </c>
      <c r="G2880" s="12">
        <f>Tabla1[[#This Row],[Importe]]-Tabla1[[#This Row],[Pagado]]</f>
        <v>0</v>
      </c>
      <c r="H2880" s="9" t="s">
        <v>10</v>
      </c>
    </row>
    <row r="2881" spans="1:8" x14ac:dyDescent="0.25">
      <c r="A2881" s="7">
        <v>44589</v>
      </c>
      <c r="B2881" s="8" t="s">
        <v>3270</v>
      </c>
      <c r="C2881" s="9" t="s">
        <v>365</v>
      </c>
      <c r="D2881" s="10">
        <v>763.8</v>
      </c>
      <c r="E2881" s="11">
        <v>44589</v>
      </c>
      <c r="F2881" s="10">
        <v>763.8</v>
      </c>
      <c r="G2881" s="12">
        <f>Tabla1[[#This Row],[Importe]]-Tabla1[[#This Row],[Pagado]]</f>
        <v>0</v>
      </c>
      <c r="H2881" s="9" t="s">
        <v>10</v>
      </c>
    </row>
    <row r="2882" spans="1:8" x14ac:dyDescent="0.25">
      <c r="A2882" s="7">
        <v>44589</v>
      </c>
      <c r="B2882" s="8" t="s">
        <v>3271</v>
      </c>
      <c r="C2882" s="9" t="s">
        <v>31</v>
      </c>
      <c r="D2882" s="10">
        <v>4596.2</v>
      </c>
      <c r="E2882" s="11">
        <v>44592</v>
      </c>
      <c r="F2882" s="10">
        <v>4596.2</v>
      </c>
      <c r="G2882" s="12">
        <f>Tabla1[[#This Row],[Importe]]-Tabla1[[#This Row],[Pagado]]</f>
        <v>0</v>
      </c>
      <c r="H2882" s="9" t="s">
        <v>10</v>
      </c>
    </row>
    <row r="2883" spans="1:8" x14ac:dyDescent="0.25">
      <c r="A2883" s="7">
        <v>44589</v>
      </c>
      <c r="B2883" s="8" t="s">
        <v>3272</v>
      </c>
      <c r="C2883" s="9" t="s">
        <v>365</v>
      </c>
      <c r="D2883" s="10">
        <v>307.8</v>
      </c>
      <c r="E2883" s="11">
        <v>44595</v>
      </c>
      <c r="F2883" s="10">
        <v>307.8</v>
      </c>
      <c r="G2883" s="12">
        <f>Tabla1[[#This Row],[Importe]]-Tabla1[[#This Row],[Pagado]]</f>
        <v>0</v>
      </c>
      <c r="H2883" s="9" t="s">
        <v>10</v>
      </c>
    </row>
    <row r="2884" spans="1:8" x14ac:dyDescent="0.25">
      <c r="A2884" s="7">
        <v>44589</v>
      </c>
      <c r="B2884" s="8" t="s">
        <v>3273</v>
      </c>
      <c r="C2884" s="9" t="s">
        <v>56</v>
      </c>
      <c r="D2884" s="10">
        <v>4966.2</v>
      </c>
      <c r="E2884" s="11">
        <v>44598</v>
      </c>
      <c r="F2884" s="10">
        <v>4966.2</v>
      </c>
      <c r="G2884" s="12">
        <f>Tabla1[[#This Row],[Importe]]-Tabla1[[#This Row],[Pagado]]</f>
        <v>0</v>
      </c>
      <c r="H2884" s="9" t="s">
        <v>10</v>
      </c>
    </row>
    <row r="2885" spans="1:8" x14ac:dyDescent="0.25">
      <c r="A2885" s="7">
        <v>44589</v>
      </c>
      <c r="B2885" s="8" t="s">
        <v>3274</v>
      </c>
      <c r="C2885" s="9" t="s">
        <v>698</v>
      </c>
      <c r="D2885" s="10">
        <v>3437.6</v>
      </c>
      <c r="E2885" s="11">
        <v>44601</v>
      </c>
      <c r="F2885" s="10">
        <v>3437.6</v>
      </c>
      <c r="G2885" s="12">
        <f>Tabla1[[#This Row],[Importe]]-Tabla1[[#This Row],[Pagado]]</f>
        <v>0</v>
      </c>
      <c r="H2885" s="9" t="s">
        <v>10</v>
      </c>
    </row>
    <row r="2886" spans="1:8" x14ac:dyDescent="0.25">
      <c r="A2886" s="7">
        <v>44589</v>
      </c>
      <c r="B2886" s="8" t="s">
        <v>3275</v>
      </c>
      <c r="C2886" s="9" t="s">
        <v>133</v>
      </c>
      <c r="D2886" s="10">
        <v>14448</v>
      </c>
      <c r="E2886" s="11">
        <v>44611</v>
      </c>
      <c r="F2886" s="10">
        <v>14448</v>
      </c>
      <c r="G2886" s="12">
        <f>Tabla1[[#This Row],[Importe]]-Tabla1[[#This Row],[Pagado]]</f>
        <v>0</v>
      </c>
      <c r="H2886" s="9" t="s">
        <v>10</v>
      </c>
    </row>
    <row r="2887" spans="1:8" x14ac:dyDescent="0.25">
      <c r="A2887" s="7">
        <v>44589</v>
      </c>
      <c r="B2887" s="8" t="s">
        <v>3276</v>
      </c>
      <c r="C2887" s="9" t="s">
        <v>56</v>
      </c>
      <c r="D2887" s="10">
        <v>266</v>
      </c>
      <c r="E2887" s="11">
        <v>44589</v>
      </c>
      <c r="F2887" s="10">
        <v>266</v>
      </c>
      <c r="G2887" s="12">
        <f>Tabla1[[#This Row],[Importe]]-Tabla1[[#This Row],[Pagado]]</f>
        <v>0</v>
      </c>
      <c r="H2887" s="9" t="s">
        <v>10</v>
      </c>
    </row>
    <row r="2888" spans="1:8" x14ac:dyDescent="0.25">
      <c r="A2888" s="7">
        <v>44589</v>
      </c>
      <c r="B2888" s="8" t="s">
        <v>3277</v>
      </c>
      <c r="C2888" s="9" t="s">
        <v>2393</v>
      </c>
      <c r="D2888" s="10">
        <v>30146.12</v>
      </c>
      <c r="E2888" s="11">
        <v>44589</v>
      </c>
      <c r="F2888" s="10">
        <v>30146.12</v>
      </c>
      <c r="G2888" s="12">
        <f>Tabla1[[#This Row],[Importe]]-Tabla1[[#This Row],[Pagado]]</f>
        <v>0</v>
      </c>
      <c r="H2888" s="9" t="s">
        <v>10</v>
      </c>
    </row>
    <row r="2889" spans="1:8" x14ac:dyDescent="0.25">
      <c r="A2889" s="7">
        <v>44589</v>
      </c>
      <c r="B2889" s="8" t="s">
        <v>3278</v>
      </c>
      <c r="C2889" s="9" t="s">
        <v>58</v>
      </c>
      <c r="D2889" s="10">
        <v>5868.2</v>
      </c>
      <c r="E2889" s="11">
        <v>44589</v>
      </c>
      <c r="F2889" s="10">
        <v>5868.2</v>
      </c>
      <c r="G2889" s="12">
        <f>Tabla1[[#This Row],[Importe]]-Tabla1[[#This Row],[Pagado]]</f>
        <v>0</v>
      </c>
      <c r="H2889" s="9" t="s">
        <v>10</v>
      </c>
    </row>
    <row r="2890" spans="1:8" x14ac:dyDescent="0.25">
      <c r="A2890" s="7">
        <v>44589</v>
      </c>
      <c r="B2890" s="8" t="s">
        <v>3279</v>
      </c>
      <c r="C2890" s="9" t="s">
        <v>71</v>
      </c>
      <c r="D2890" s="10">
        <v>556.79999999999995</v>
      </c>
      <c r="E2890" s="11">
        <v>44589</v>
      </c>
      <c r="F2890" s="10">
        <v>556.79999999999995</v>
      </c>
      <c r="G2890" s="12">
        <f>Tabla1[[#This Row],[Importe]]-Tabla1[[#This Row],[Pagado]]</f>
        <v>0</v>
      </c>
      <c r="H2890" s="9" t="s">
        <v>10</v>
      </c>
    </row>
    <row r="2891" spans="1:8" x14ac:dyDescent="0.25">
      <c r="A2891" s="7">
        <v>44589</v>
      </c>
      <c r="B2891" s="8" t="s">
        <v>3280</v>
      </c>
      <c r="C2891" s="9" t="s">
        <v>849</v>
      </c>
      <c r="D2891" s="10">
        <v>6055</v>
      </c>
      <c r="E2891" s="11">
        <v>44589</v>
      </c>
      <c r="F2891" s="10">
        <v>6055</v>
      </c>
      <c r="G2891" s="12">
        <f>Tabla1[[#This Row],[Importe]]-Tabla1[[#This Row],[Pagado]]</f>
        <v>0</v>
      </c>
      <c r="H2891" s="9" t="s">
        <v>10</v>
      </c>
    </row>
    <row r="2892" spans="1:8" x14ac:dyDescent="0.25">
      <c r="A2892" s="7">
        <v>44589</v>
      </c>
      <c r="B2892" s="8" t="s">
        <v>3281</v>
      </c>
      <c r="C2892" s="9" t="s">
        <v>154</v>
      </c>
      <c r="D2892" s="10">
        <v>78906</v>
      </c>
      <c r="E2892" s="11">
        <v>44596</v>
      </c>
      <c r="F2892" s="10">
        <v>78906</v>
      </c>
      <c r="G2892" s="12">
        <f>Tabla1[[#This Row],[Importe]]-Tabla1[[#This Row],[Pagado]]</f>
        <v>0</v>
      </c>
      <c r="H2892" s="9" t="s">
        <v>10</v>
      </c>
    </row>
    <row r="2893" spans="1:8" x14ac:dyDescent="0.25">
      <c r="A2893" s="7">
        <v>44589</v>
      </c>
      <c r="B2893" s="8" t="s">
        <v>3282</v>
      </c>
      <c r="C2893" s="9" t="s">
        <v>75</v>
      </c>
      <c r="D2893" s="10">
        <v>4375</v>
      </c>
      <c r="E2893" s="11">
        <v>44589</v>
      </c>
      <c r="F2893" s="10">
        <v>4375</v>
      </c>
      <c r="G2893" s="12">
        <f>Tabla1[[#This Row],[Importe]]-Tabla1[[#This Row],[Pagado]]</f>
        <v>0</v>
      </c>
      <c r="H2893" s="9" t="s">
        <v>10</v>
      </c>
    </row>
    <row r="2894" spans="1:8" x14ac:dyDescent="0.25">
      <c r="A2894" s="7">
        <v>44589</v>
      </c>
      <c r="B2894" s="8" t="s">
        <v>3283</v>
      </c>
      <c r="C2894" s="9" t="s">
        <v>473</v>
      </c>
      <c r="D2894" s="10">
        <v>4462.5</v>
      </c>
      <c r="E2894" s="11">
        <v>44589</v>
      </c>
      <c r="F2894" s="10">
        <v>4462.5</v>
      </c>
      <c r="G2894" s="12">
        <f>Tabla1[[#This Row],[Importe]]-Tabla1[[#This Row],[Pagado]]</f>
        <v>0</v>
      </c>
      <c r="H2894" s="9" t="s">
        <v>10</v>
      </c>
    </row>
    <row r="2895" spans="1:8" x14ac:dyDescent="0.25">
      <c r="A2895" s="7">
        <v>44589</v>
      </c>
      <c r="B2895" s="8" t="s">
        <v>3284</v>
      </c>
      <c r="C2895" s="9" t="s">
        <v>3285</v>
      </c>
      <c r="D2895" s="10">
        <v>0</v>
      </c>
      <c r="E2895" s="13" t="s">
        <v>189</v>
      </c>
      <c r="F2895" s="10">
        <v>0</v>
      </c>
      <c r="G2895" s="12">
        <f>Tabla1[[#This Row],[Importe]]-Tabla1[[#This Row],[Pagado]]</f>
        <v>0</v>
      </c>
      <c r="H2895" s="9" t="s">
        <v>189</v>
      </c>
    </row>
    <row r="2896" spans="1:8" x14ac:dyDescent="0.25">
      <c r="A2896" s="7">
        <v>44589</v>
      </c>
      <c r="B2896" s="8" t="s">
        <v>3286</v>
      </c>
      <c r="C2896" s="9" t="s">
        <v>218</v>
      </c>
      <c r="D2896" s="10">
        <v>25965.599999999999</v>
      </c>
      <c r="E2896" s="11">
        <v>44596</v>
      </c>
      <c r="F2896" s="10">
        <v>25965.599999999999</v>
      </c>
      <c r="G2896" s="12">
        <f>Tabla1[[#This Row],[Importe]]-Tabla1[[#This Row],[Pagado]]</f>
        <v>0</v>
      </c>
      <c r="H2896" s="9" t="s">
        <v>10</v>
      </c>
    </row>
    <row r="2897" spans="1:8" x14ac:dyDescent="0.25">
      <c r="A2897" s="7">
        <v>44589</v>
      </c>
      <c r="B2897" s="8" t="s">
        <v>3287</v>
      </c>
      <c r="C2897" s="9" t="s">
        <v>212</v>
      </c>
      <c r="D2897" s="10">
        <v>47704.4</v>
      </c>
      <c r="E2897" s="11">
        <v>44596</v>
      </c>
      <c r="F2897" s="10">
        <v>47704.4</v>
      </c>
      <c r="G2897" s="12">
        <f>Tabla1[[#This Row],[Importe]]-Tabla1[[#This Row],[Pagado]]</f>
        <v>0</v>
      </c>
      <c r="H2897" s="9" t="s">
        <v>10</v>
      </c>
    </row>
    <row r="2898" spans="1:8" x14ac:dyDescent="0.25">
      <c r="A2898" s="7">
        <v>44589</v>
      </c>
      <c r="B2898" s="8" t="s">
        <v>3288</v>
      </c>
      <c r="C2898" s="9" t="s">
        <v>206</v>
      </c>
      <c r="D2898" s="10">
        <v>35152.800000000003</v>
      </c>
      <c r="E2898" s="11">
        <v>44596</v>
      </c>
      <c r="F2898" s="10">
        <v>35152.800000000003</v>
      </c>
      <c r="G2898" s="12">
        <f>Tabla1[[#This Row],[Importe]]-Tabla1[[#This Row],[Pagado]]</f>
        <v>0</v>
      </c>
      <c r="H2898" s="9" t="s">
        <v>10</v>
      </c>
    </row>
    <row r="2899" spans="1:8" x14ac:dyDescent="0.25">
      <c r="A2899" s="7">
        <v>44589</v>
      </c>
      <c r="B2899" s="8" t="s">
        <v>3289</v>
      </c>
      <c r="C2899" s="9" t="s">
        <v>592</v>
      </c>
      <c r="D2899" s="10">
        <v>7797</v>
      </c>
      <c r="E2899" s="11">
        <v>44597</v>
      </c>
      <c r="F2899" s="10">
        <v>7797</v>
      </c>
      <c r="G2899" s="12">
        <f>Tabla1[[#This Row],[Importe]]-Tabla1[[#This Row],[Pagado]]</f>
        <v>0</v>
      </c>
      <c r="H2899" s="9" t="s">
        <v>10</v>
      </c>
    </row>
    <row r="2900" spans="1:8" x14ac:dyDescent="0.25">
      <c r="A2900" s="7">
        <v>44589</v>
      </c>
      <c r="B2900" s="8" t="s">
        <v>3290</v>
      </c>
      <c r="C2900" s="9" t="s">
        <v>173</v>
      </c>
      <c r="D2900" s="10">
        <v>25815.22</v>
      </c>
      <c r="E2900" s="11">
        <v>44590</v>
      </c>
      <c r="F2900" s="10">
        <v>25815.22</v>
      </c>
      <c r="G2900" s="12">
        <f>Tabla1[[#This Row],[Importe]]-Tabla1[[#This Row],[Pagado]]</f>
        <v>0</v>
      </c>
      <c r="H2900" s="9" t="s">
        <v>10</v>
      </c>
    </row>
    <row r="2901" spans="1:8" x14ac:dyDescent="0.25">
      <c r="A2901" s="7">
        <v>44589</v>
      </c>
      <c r="B2901" s="8" t="s">
        <v>3291</v>
      </c>
      <c r="C2901" s="9" t="s">
        <v>212</v>
      </c>
      <c r="D2901" s="10">
        <v>8649.6</v>
      </c>
      <c r="E2901" s="11">
        <v>44596</v>
      </c>
      <c r="F2901" s="10">
        <v>8649.6</v>
      </c>
      <c r="G2901" s="12">
        <f>Tabla1[[#This Row],[Importe]]-Tabla1[[#This Row],[Pagado]]</f>
        <v>0</v>
      </c>
      <c r="H2901" s="9" t="s">
        <v>10</v>
      </c>
    </row>
    <row r="2902" spans="1:8" x14ac:dyDescent="0.25">
      <c r="A2902" s="7">
        <v>44589</v>
      </c>
      <c r="B2902" s="8" t="s">
        <v>3292</v>
      </c>
      <c r="C2902" s="9" t="s">
        <v>269</v>
      </c>
      <c r="D2902" s="10">
        <v>4220.3999999999996</v>
      </c>
      <c r="E2902" s="11">
        <v>44589</v>
      </c>
      <c r="F2902" s="10">
        <v>4220.3999999999996</v>
      </c>
      <c r="G2902" s="12">
        <f>Tabla1[[#This Row],[Importe]]-Tabla1[[#This Row],[Pagado]]</f>
        <v>0</v>
      </c>
      <c r="H2902" s="9" t="s">
        <v>10</v>
      </c>
    </row>
    <row r="2903" spans="1:8" x14ac:dyDescent="0.25">
      <c r="A2903" s="7">
        <v>44589</v>
      </c>
      <c r="B2903" s="8" t="s">
        <v>3293</v>
      </c>
      <c r="C2903" s="9" t="s">
        <v>133</v>
      </c>
      <c r="D2903" s="10">
        <v>9003.2000000000007</v>
      </c>
      <c r="E2903" s="11">
        <v>44589</v>
      </c>
      <c r="F2903" s="10">
        <v>9003.2000000000007</v>
      </c>
      <c r="G2903" s="12">
        <f>Tabla1[[#This Row],[Importe]]-Tabla1[[#This Row],[Pagado]]</f>
        <v>0</v>
      </c>
      <c r="H2903" s="9" t="s">
        <v>10</v>
      </c>
    </row>
    <row r="2904" spans="1:8" x14ac:dyDescent="0.25">
      <c r="A2904" s="7">
        <v>44589</v>
      </c>
      <c r="B2904" s="8" t="s">
        <v>3294</v>
      </c>
      <c r="C2904" s="9" t="s">
        <v>208</v>
      </c>
      <c r="D2904" s="10">
        <v>25612.799999999999</v>
      </c>
      <c r="E2904" s="11">
        <v>44597</v>
      </c>
      <c r="F2904" s="10">
        <v>25612.799999999999</v>
      </c>
      <c r="G2904" s="12">
        <f>Tabla1[[#This Row],[Importe]]-Tabla1[[#This Row],[Pagado]]</f>
        <v>0</v>
      </c>
      <c r="H2904" s="9" t="s">
        <v>10</v>
      </c>
    </row>
    <row r="2905" spans="1:8" x14ac:dyDescent="0.25">
      <c r="A2905" s="7">
        <v>44589</v>
      </c>
      <c r="B2905" s="8" t="s">
        <v>3295</v>
      </c>
      <c r="C2905" s="9" t="s">
        <v>359</v>
      </c>
      <c r="D2905" s="10">
        <v>1622</v>
      </c>
      <c r="E2905" s="11">
        <v>44590</v>
      </c>
      <c r="F2905" s="10">
        <v>1622</v>
      </c>
      <c r="G2905" s="12">
        <f>Tabla1[[#This Row],[Importe]]-Tabla1[[#This Row],[Pagado]]</f>
        <v>0</v>
      </c>
      <c r="H2905" s="9" t="s">
        <v>10</v>
      </c>
    </row>
    <row r="2906" spans="1:8" x14ac:dyDescent="0.25">
      <c r="A2906" s="7">
        <v>44589</v>
      </c>
      <c r="B2906" s="8" t="s">
        <v>3296</v>
      </c>
      <c r="C2906" s="9" t="s">
        <v>804</v>
      </c>
      <c r="D2906" s="10">
        <v>6786</v>
      </c>
      <c r="E2906" s="11">
        <v>44589</v>
      </c>
      <c r="F2906" s="10">
        <v>6786</v>
      </c>
      <c r="G2906" s="12">
        <f>Tabla1[[#This Row],[Importe]]-Tabla1[[#This Row],[Pagado]]</f>
        <v>0</v>
      </c>
      <c r="H2906" s="9" t="s">
        <v>10</v>
      </c>
    </row>
    <row r="2907" spans="1:8" x14ac:dyDescent="0.25">
      <c r="A2907" s="7">
        <v>44589</v>
      </c>
      <c r="B2907" s="8" t="s">
        <v>3297</v>
      </c>
      <c r="C2907" s="9" t="s">
        <v>198</v>
      </c>
      <c r="D2907" s="10">
        <v>4726.3999999999996</v>
      </c>
      <c r="E2907" s="11">
        <v>44590</v>
      </c>
      <c r="F2907" s="10">
        <v>4726.3999999999996</v>
      </c>
      <c r="G2907" s="12">
        <f>Tabla1[[#This Row],[Importe]]-Tabla1[[#This Row],[Pagado]]</f>
        <v>0</v>
      </c>
      <c r="H2907" s="9" t="s">
        <v>10</v>
      </c>
    </row>
    <row r="2908" spans="1:8" x14ac:dyDescent="0.25">
      <c r="A2908" s="7">
        <v>44589</v>
      </c>
      <c r="B2908" s="8" t="s">
        <v>3298</v>
      </c>
      <c r="C2908" s="9" t="s">
        <v>175</v>
      </c>
      <c r="D2908" s="10">
        <v>12717.4</v>
      </c>
      <c r="E2908" s="11">
        <v>44590</v>
      </c>
      <c r="F2908" s="10">
        <v>12717.4</v>
      </c>
      <c r="G2908" s="12">
        <f>Tabla1[[#This Row],[Importe]]-Tabla1[[#This Row],[Pagado]]</f>
        <v>0</v>
      </c>
      <c r="H2908" s="9" t="s">
        <v>10</v>
      </c>
    </row>
    <row r="2909" spans="1:8" x14ac:dyDescent="0.25">
      <c r="A2909" s="7">
        <v>44589</v>
      </c>
      <c r="B2909" s="8" t="s">
        <v>3299</v>
      </c>
      <c r="C2909" s="9" t="s">
        <v>31</v>
      </c>
      <c r="D2909" s="10">
        <v>2812.6</v>
      </c>
      <c r="E2909" s="11">
        <v>44589</v>
      </c>
      <c r="F2909" s="10">
        <v>2812.6</v>
      </c>
      <c r="G2909" s="12">
        <f>Tabla1[[#This Row],[Importe]]-Tabla1[[#This Row],[Pagado]]</f>
        <v>0</v>
      </c>
      <c r="H2909" s="9" t="s">
        <v>10</v>
      </c>
    </row>
    <row r="2910" spans="1:8" x14ac:dyDescent="0.25">
      <c r="A2910" s="7">
        <v>44589</v>
      </c>
      <c r="B2910" s="8" t="s">
        <v>3300</v>
      </c>
      <c r="C2910" s="9" t="s">
        <v>450</v>
      </c>
      <c r="D2910" s="10">
        <v>4337.1000000000004</v>
      </c>
      <c r="E2910" s="11">
        <v>44589</v>
      </c>
      <c r="F2910" s="10">
        <v>4337.1000000000004</v>
      </c>
      <c r="G2910" s="12">
        <f>Tabla1[[#This Row],[Importe]]-Tabla1[[#This Row],[Pagado]]</f>
        <v>0</v>
      </c>
      <c r="H2910" s="9" t="s">
        <v>10</v>
      </c>
    </row>
    <row r="2911" spans="1:8" x14ac:dyDescent="0.25">
      <c r="A2911" s="7">
        <v>44589</v>
      </c>
      <c r="B2911" s="8" t="s">
        <v>3301</v>
      </c>
      <c r="C2911" s="9" t="s">
        <v>107</v>
      </c>
      <c r="D2911" s="10">
        <v>7945.6</v>
      </c>
      <c r="E2911" s="11">
        <v>44589</v>
      </c>
      <c r="F2911" s="10">
        <v>7945.6</v>
      </c>
      <c r="G2911" s="12">
        <f>Tabla1[[#This Row],[Importe]]-Tabla1[[#This Row],[Pagado]]</f>
        <v>0</v>
      </c>
      <c r="H2911" s="9" t="s">
        <v>10</v>
      </c>
    </row>
    <row r="2912" spans="1:8" x14ac:dyDescent="0.25">
      <c r="A2912" s="7">
        <v>44589</v>
      </c>
      <c r="B2912" s="8" t="s">
        <v>3302</v>
      </c>
      <c r="C2912" s="9" t="s">
        <v>107</v>
      </c>
      <c r="D2912" s="10">
        <v>1026</v>
      </c>
      <c r="E2912" s="11">
        <v>44589</v>
      </c>
      <c r="F2912" s="10">
        <v>1026</v>
      </c>
      <c r="G2912" s="12">
        <f>Tabla1[[#This Row],[Importe]]-Tabla1[[#This Row],[Pagado]]</f>
        <v>0</v>
      </c>
      <c r="H2912" s="9" t="s">
        <v>10</v>
      </c>
    </row>
    <row r="2913" spans="1:8" x14ac:dyDescent="0.25">
      <c r="A2913" s="7">
        <v>44589</v>
      </c>
      <c r="B2913" s="8" t="s">
        <v>3303</v>
      </c>
      <c r="C2913" s="9" t="s">
        <v>3304</v>
      </c>
      <c r="D2913" s="10">
        <v>0</v>
      </c>
      <c r="E2913" s="13" t="s">
        <v>189</v>
      </c>
      <c r="F2913" s="10">
        <v>0</v>
      </c>
      <c r="G2913" s="12">
        <f>Tabla1[[#This Row],[Importe]]-Tabla1[[#This Row],[Pagado]]</f>
        <v>0</v>
      </c>
      <c r="H2913" s="17" t="s">
        <v>3305</v>
      </c>
    </row>
    <row r="2914" spans="1:8" x14ac:dyDescent="0.25">
      <c r="A2914" s="7">
        <v>44589</v>
      </c>
      <c r="B2914" s="8" t="s">
        <v>3306</v>
      </c>
      <c r="C2914" s="9" t="s">
        <v>18</v>
      </c>
      <c r="D2914" s="10">
        <v>1108.8</v>
      </c>
      <c r="E2914" s="11">
        <v>44590</v>
      </c>
      <c r="F2914" s="10">
        <v>1108.8</v>
      </c>
      <c r="G2914" s="12">
        <f>Tabla1[[#This Row],[Importe]]-Tabla1[[#This Row],[Pagado]]</f>
        <v>0</v>
      </c>
      <c r="H2914" s="9" t="s">
        <v>10</v>
      </c>
    </row>
    <row r="2915" spans="1:8" x14ac:dyDescent="0.25">
      <c r="A2915" s="7">
        <v>44589</v>
      </c>
      <c r="B2915" s="8" t="s">
        <v>3307</v>
      </c>
      <c r="C2915" s="9" t="s">
        <v>214</v>
      </c>
      <c r="D2915" s="10">
        <v>1015</v>
      </c>
      <c r="E2915" s="11">
        <v>44589</v>
      </c>
      <c r="F2915" s="10">
        <v>1015</v>
      </c>
      <c r="G2915" s="12">
        <f>Tabla1[[#This Row],[Importe]]-Tabla1[[#This Row],[Pagado]]</f>
        <v>0</v>
      </c>
      <c r="H2915" s="9" t="s">
        <v>10</v>
      </c>
    </row>
    <row r="2916" spans="1:8" x14ac:dyDescent="0.25">
      <c r="A2916" s="7">
        <v>44589</v>
      </c>
      <c r="B2916" s="8" t="s">
        <v>3308</v>
      </c>
      <c r="C2916" s="9" t="s">
        <v>872</v>
      </c>
      <c r="D2916" s="10">
        <v>3622.5</v>
      </c>
      <c r="E2916" s="11">
        <v>44589</v>
      </c>
      <c r="F2916" s="10">
        <v>3622.5</v>
      </c>
      <c r="G2916" s="12">
        <f>Tabla1[[#This Row],[Importe]]-Tabla1[[#This Row],[Pagado]]</f>
        <v>0</v>
      </c>
      <c r="H2916" s="9" t="s">
        <v>10</v>
      </c>
    </row>
    <row r="2917" spans="1:8" x14ac:dyDescent="0.25">
      <c r="A2917" s="7">
        <v>44589</v>
      </c>
      <c r="B2917" s="8" t="s">
        <v>3309</v>
      </c>
      <c r="C2917" s="9" t="s">
        <v>857</v>
      </c>
      <c r="D2917" s="10">
        <v>2062.6</v>
      </c>
      <c r="E2917" s="11">
        <v>44589</v>
      </c>
      <c r="F2917" s="10">
        <v>2062.6</v>
      </c>
      <c r="G2917" s="12">
        <f>Tabla1[[#This Row],[Importe]]-Tabla1[[#This Row],[Pagado]]</f>
        <v>0</v>
      </c>
      <c r="H2917" s="9" t="s">
        <v>10</v>
      </c>
    </row>
    <row r="2918" spans="1:8" x14ac:dyDescent="0.25">
      <c r="A2918" s="7">
        <v>44589</v>
      </c>
      <c r="B2918" s="8" t="s">
        <v>3310</v>
      </c>
      <c r="C2918" s="9" t="s">
        <v>732</v>
      </c>
      <c r="D2918" s="10">
        <v>7987.2</v>
      </c>
      <c r="E2918" s="11">
        <v>44589</v>
      </c>
      <c r="F2918" s="10">
        <v>7987.2</v>
      </c>
      <c r="G2918" s="12">
        <f>Tabla1[[#This Row],[Importe]]-Tabla1[[#This Row],[Pagado]]</f>
        <v>0</v>
      </c>
      <c r="H2918" s="9" t="s">
        <v>10</v>
      </c>
    </row>
    <row r="2919" spans="1:8" x14ac:dyDescent="0.25">
      <c r="A2919" s="7">
        <v>44589</v>
      </c>
      <c r="B2919" s="8" t="s">
        <v>3311</v>
      </c>
      <c r="C2919" s="9" t="s">
        <v>452</v>
      </c>
      <c r="D2919" s="10">
        <v>6745.6</v>
      </c>
      <c r="E2919" s="11">
        <v>44589</v>
      </c>
      <c r="F2919" s="10">
        <v>6745.6</v>
      </c>
      <c r="G2919" s="12">
        <f>Tabla1[[#This Row],[Importe]]-Tabla1[[#This Row],[Pagado]]</f>
        <v>0</v>
      </c>
      <c r="H2919" s="9" t="s">
        <v>10</v>
      </c>
    </row>
    <row r="2920" spans="1:8" x14ac:dyDescent="0.25">
      <c r="A2920" s="7">
        <v>44589</v>
      </c>
      <c r="B2920" s="8" t="s">
        <v>3312</v>
      </c>
      <c r="C2920" s="9" t="s">
        <v>9</v>
      </c>
      <c r="D2920" s="10">
        <v>3629.8</v>
      </c>
      <c r="E2920" s="11">
        <v>44589</v>
      </c>
      <c r="F2920" s="10">
        <v>3629.8</v>
      </c>
      <c r="G2920" s="12">
        <f>Tabla1[[#This Row],[Importe]]-Tabla1[[#This Row],[Pagado]]</f>
        <v>0</v>
      </c>
      <c r="H2920" s="9" t="s">
        <v>10</v>
      </c>
    </row>
    <row r="2921" spans="1:8" x14ac:dyDescent="0.25">
      <c r="A2921" s="7">
        <v>44589</v>
      </c>
      <c r="B2921" s="8" t="s">
        <v>3313</v>
      </c>
      <c r="C2921" s="9" t="s">
        <v>31</v>
      </c>
      <c r="D2921" s="10">
        <v>1925.18</v>
      </c>
      <c r="E2921" s="11">
        <v>44589</v>
      </c>
      <c r="F2921" s="10">
        <v>1925.18</v>
      </c>
      <c r="G2921" s="12">
        <f>Tabla1[[#This Row],[Importe]]-Tabla1[[#This Row],[Pagado]]</f>
        <v>0</v>
      </c>
      <c r="H2921" s="9" t="s">
        <v>10</v>
      </c>
    </row>
    <row r="2922" spans="1:8" x14ac:dyDescent="0.25">
      <c r="A2922" s="7">
        <v>44589</v>
      </c>
      <c r="B2922" s="8" t="s">
        <v>3314</v>
      </c>
      <c r="C2922" s="9" t="s">
        <v>31</v>
      </c>
      <c r="D2922" s="10">
        <v>2506.8000000000002</v>
      </c>
      <c r="E2922" s="11">
        <v>44589</v>
      </c>
      <c r="F2922" s="10">
        <v>2506.8000000000002</v>
      </c>
      <c r="G2922" s="12">
        <f>Tabla1[[#This Row],[Importe]]-Tabla1[[#This Row],[Pagado]]</f>
        <v>0</v>
      </c>
      <c r="H2922" s="9" t="s">
        <v>10</v>
      </c>
    </row>
    <row r="2923" spans="1:8" x14ac:dyDescent="0.25">
      <c r="A2923" s="7">
        <v>44589</v>
      </c>
      <c r="B2923" s="8" t="s">
        <v>3315</v>
      </c>
      <c r="C2923" s="9" t="s">
        <v>31</v>
      </c>
      <c r="D2923" s="10">
        <v>78</v>
      </c>
      <c r="E2923" s="11">
        <v>44589</v>
      </c>
      <c r="F2923" s="10">
        <v>78</v>
      </c>
      <c r="G2923" s="12">
        <f>Tabla1[[#This Row],[Importe]]-Tabla1[[#This Row],[Pagado]]</f>
        <v>0</v>
      </c>
      <c r="H2923" s="9" t="s">
        <v>10</v>
      </c>
    </row>
    <row r="2924" spans="1:8" x14ac:dyDescent="0.25">
      <c r="A2924" s="7">
        <v>44589</v>
      </c>
      <c r="B2924" s="8" t="s">
        <v>3316</v>
      </c>
      <c r="C2924" s="9" t="s">
        <v>31</v>
      </c>
      <c r="D2924" s="10">
        <v>397.8</v>
      </c>
      <c r="E2924" s="11">
        <v>44589</v>
      </c>
      <c r="F2924" s="10">
        <v>397.8</v>
      </c>
      <c r="G2924" s="12">
        <f>Tabla1[[#This Row],[Importe]]-Tabla1[[#This Row],[Pagado]]</f>
        <v>0</v>
      </c>
      <c r="H2924" s="9" t="s">
        <v>10</v>
      </c>
    </row>
    <row r="2925" spans="1:8" x14ac:dyDescent="0.25">
      <c r="A2925" s="7">
        <v>44589</v>
      </c>
      <c r="B2925" s="8" t="s">
        <v>3317</v>
      </c>
      <c r="C2925" s="9" t="s">
        <v>275</v>
      </c>
      <c r="D2925" s="10">
        <v>105418.2</v>
      </c>
      <c r="E2925" s="11">
        <v>44597</v>
      </c>
      <c r="F2925" s="10">
        <v>105418.2</v>
      </c>
      <c r="G2925" s="12">
        <f>Tabla1[[#This Row],[Importe]]-Tabla1[[#This Row],[Pagado]]</f>
        <v>0</v>
      </c>
      <c r="H2925" s="9" t="s">
        <v>10</v>
      </c>
    </row>
    <row r="2926" spans="1:8" x14ac:dyDescent="0.25">
      <c r="A2926" s="7">
        <v>44589</v>
      </c>
      <c r="B2926" s="8" t="s">
        <v>3318</v>
      </c>
      <c r="C2926" s="9" t="s">
        <v>47</v>
      </c>
      <c r="D2926" s="10">
        <v>61909.8</v>
      </c>
      <c r="E2926" s="11">
        <v>44590</v>
      </c>
      <c r="F2926" s="10">
        <v>61909.8</v>
      </c>
      <c r="G2926" s="12">
        <f>Tabla1[[#This Row],[Importe]]-Tabla1[[#This Row],[Pagado]]</f>
        <v>0</v>
      </c>
      <c r="H2926" s="9" t="s">
        <v>10</v>
      </c>
    </row>
    <row r="2927" spans="1:8" x14ac:dyDescent="0.25">
      <c r="A2927" s="7">
        <v>44589</v>
      </c>
      <c r="B2927" s="8" t="s">
        <v>3319</v>
      </c>
      <c r="C2927" s="9" t="s">
        <v>22</v>
      </c>
      <c r="D2927" s="10">
        <v>4128.8</v>
      </c>
      <c r="E2927" s="11">
        <v>44589</v>
      </c>
      <c r="F2927" s="10">
        <v>4128.8</v>
      </c>
      <c r="G2927" s="12">
        <f>Tabla1[[#This Row],[Importe]]-Tabla1[[#This Row],[Pagado]]</f>
        <v>0</v>
      </c>
      <c r="H2927" s="9" t="s">
        <v>10</v>
      </c>
    </row>
    <row r="2928" spans="1:8" x14ac:dyDescent="0.25">
      <c r="A2928" s="7">
        <v>44589</v>
      </c>
      <c r="B2928" s="8" t="s">
        <v>3320</v>
      </c>
      <c r="C2928" s="9" t="s">
        <v>1016</v>
      </c>
      <c r="D2928" s="10">
        <v>4469.3999999999996</v>
      </c>
      <c r="E2928" s="11">
        <v>44590</v>
      </c>
      <c r="F2928" s="10">
        <v>4469.3999999999996</v>
      </c>
      <c r="G2928" s="12">
        <f>Tabla1[[#This Row],[Importe]]-Tabla1[[#This Row],[Pagado]]</f>
        <v>0</v>
      </c>
      <c r="H2928" s="9" t="s">
        <v>10</v>
      </c>
    </row>
    <row r="2929" spans="1:8" x14ac:dyDescent="0.25">
      <c r="A2929" s="7">
        <v>44590</v>
      </c>
      <c r="B2929" s="8" t="s">
        <v>3321</v>
      </c>
      <c r="C2929" s="9" t="s">
        <v>3322</v>
      </c>
      <c r="D2929" s="10">
        <v>16576.2</v>
      </c>
      <c r="E2929" s="11">
        <v>44593</v>
      </c>
      <c r="F2929" s="10">
        <v>16576.2</v>
      </c>
      <c r="G2929" s="12">
        <f>Tabla1[[#This Row],[Importe]]-Tabla1[[#This Row],[Pagado]]</f>
        <v>0</v>
      </c>
      <c r="H2929" s="9" t="s">
        <v>10</v>
      </c>
    </row>
    <row r="2930" spans="1:8" ht="30" x14ac:dyDescent="0.25">
      <c r="A2930" s="7">
        <v>44590</v>
      </c>
      <c r="B2930" s="8" t="s">
        <v>3323</v>
      </c>
      <c r="C2930" s="9" t="s">
        <v>75</v>
      </c>
      <c r="D2930" s="10">
        <v>17990</v>
      </c>
      <c r="E2930" s="11" t="s">
        <v>3324</v>
      </c>
      <c r="F2930" s="10">
        <f>8860+9130</f>
        <v>17990</v>
      </c>
      <c r="G2930" s="12">
        <f>Tabla1[[#This Row],[Importe]]-Tabla1[[#This Row],[Pagado]]</f>
        <v>0</v>
      </c>
      <c r="H2930" s="9" t="s">
        <v>10</v>
      </c>
    </row>
    <row r="2931" spans="1:8" x14ac:dyDescent="0.25">
      <c r="A2931" s="7">
        <v>44590</v>
      </c>
      <c r="B2931" s="8" t="s">
        <v>3325</v>
      </c>
      <c r="C2931" s="9" t="s">
        <v>475</v>
      </c>
      <c r="D2931" s="10">
        <v>69600</v>
      </c>
      <c r="E2931" s="11">
        <v>44592</v>
      </c>
      <c r="F2931" s="10">
        <v>69600</v>
      </c>
      <c r="G2931" s="12">
        <f>Tabla1[[#This Row],[Importe]]-Tabla1[[#This Row],[Pagado]]</f>
        <v>0</v>
      </c>
      <c r="H2931" s="9" t="s">
        <v>10</v>
      </c>
    </row>
    <row r="2932" spans="1:8" x14ac:dyDescent="0.25">
      <c r="A2932" s="7">
        <v>44590</v>
      </c>
      <c r="B2932" s="8" t="s">
        <v>3326</v>
      </c>
      <c r="C2932" s="9" t="s">
        <v>12</v>
      </c>
      <c r="D2932" s="10">
        <v>55928.3</v>
      </c>
      <c r="E2932" s="11">
        <v>44591</v>
      </c>
      <c r="F2932" s="10">
        <v>55928.3</v>
      </c>
      <c r="G2932" s="12">
        <f>Tabla1[[#This Row],[Importe]]-Tabla1[[#This Row],[Pagado]]</f>
        <v>0</v>
      </c>
      <c r="H2932" s="9" t="s">
        <v>10</v>
      </c>
    </row>
    <row r="2933" spans="1:8" x14ac:dyDescent="0.25">
      <c r="A2933" s="7">
        <v>44590</v>
      </c>
      <c r="B2933" s="8" t="s">
        <v>3327</v>
      </c>
      <c r="C2933" s="9" t="s">
        <v>89</v>
      </c>
      <c r="D2933" s="10">
        <v>6310.4</v>
      </c>
      <c r="E2933" s="11">
        <v>44592</v>
      </c>
      <c r="F2933" s="10">
        <v>6310.4</v>
      </c>
      <c r="G2933" s="12">
        <f>Tabla1[[#This Row],[Importe]]-Tabla1[[#This Row],[Pagado]]</f>
        <v>0</v>
      </c>
      <c r="H2933" s="9" t="s">
        <v>10</v>
      </c>
    </row>
    <row r="2934" spans="1:8" x14ac:dyDescent="0.25">
      <c r="A2934" s="7">
        <v>44590</v>
      </c>
      <c r="B2934" s="8" t="s">
        <v>3328</v>
      </c>
      <c r="C2934" s="9" t="s">
        <v>481</v>
      </c>
      <c r="D2934" s="10">
        <v>1759.1</v>
      </c>
      <c r="E2934" s="11">
        <v>44590</v>
      </c>
      <c r="F2934" s="10">
        <v>1759.1</v>
      </c>
      <c r="G2934" s="12">
        <f>Tabla1[[#This Row],[Importe]]-Tabla1[[#This Row],[Pagado]]</f>
        <v>0</v>
      </c>
      <c r="H2934" s="9" t="s">
        <v>10</v>
      </c>
    </row>
    <row r="2935" spans="1:8" x14ac:dyDescent="0.25">
      <c r="A2935" s="7">
        <v>44590</v>
      </c>
      <c r="B2935" s="8" t="s">
        <v>3329</v>
      </c>
      <c r="C2935" s="9" t="s">
        <v>414</v>
      </c>
      <c r="D2935" s="10">
        <v>22560</v>
      </c>
      <c r="E2935" s="11">
        <v>44617</v>
      </c>
      <c r="F2935" s="10">
        <v>22560</v>
      </c>
      <c r="G2935" s="12">
        <f>Tabla1[[#This Row],[Importe]]-Tabla1[[#This Row],[Pagado]]</f>
        <v>0</v>
      </c>
      <c r="H2935" s="9" t="s">
        <v>10</v>
      </c>
    </row>
    <row r="2936" spans="1:8" x14ac:dyDescent="0.25">
      <c r="A2936" s="7">
        <v>44590</v>
      </c>
      <c r="B2936" s="8" t="s">
        <v>3330</v>
      </c>
      <c r="C2936" s="9" t="s">
        <v>60</v>
      </c>
      <c r="D2936" s="10">
        <v>9232</v>
      </c>
      <c r="E2936" s="11">
        <v>44595</v>
      </c>
      <c r="F2936" s="10">
        <v>9232</v>
      </c>
      <c r="G2936" s="12">
        <f>Tabla1[[#This Row],[Importe]]-Tabla1[[#This Row],[Pagado]]</f>
        <v>0</v>
      </c>
      <c r="H2936" s="9" t="s">
        <v>10</v>
      </c>
    </row>
    <row r="2937" spans="1:8" x14ac:dyDescent="0.25">
      <c r="A2937" s="7">
        <v>44590</v>
      </c>
      <c r="B2937" s="8" t="s">
        <v>3331</v>
      </c>
      <c r="C2937" s="9" t="s">
        <v>64</v>
      </c>
      <c r="D2937" s="10">
        <v>9031.6</v>
      </c>
      <c r="E2937" s="11">
        <v>44592</v>
      </c>
      <c r="F2937" s="10">
        <v>9031.6</v>
      </c>
      <c r="G2937" s="12">
        <f>Tabla1[[#This Row],[Importe]]-Tabla1[[#This Row],[Pagado]]</f>
        <v>0</v>
      </c>
      <c r="H2937" s="9" t="s">
        <v>10</v>
      </c>
    </row>
    <row r="2938" spans="1:8" x14ac:dyDescent="0.25">
      <c r="A2938" s="7">
        <v>44590</v>
      </c>
      <c r="B2938" s="8" t="s">
        <v>3332</v>
      </c>
      <c r="C2938" s="9" t="s">
        <v>109</v>
      </c>
      <c r="D2938" s="10">
        <v>8725</v>
      </c>
      <c r="E2938" s="11">
        <v>44592</v>
      </c>
      <c r="F2938" s="10">
        <v>8725</v>
      </c>
      <c r="G2938" s="12">
        <f>Tabla1[[#This Row],[Importe]]-Tabla1[[#This Row],[Pagado]]</f>
        <v>0</v>
      </c>
      <c r="H2938" s="9" t="s">
        <v>10</v>
      </c>
    </row>
    <row r="2939" spans="1:8" x14ac:dyDescent="0.25">
      <c r="A2939" s="7">
        <v>44590</v>
      </c>
      <c r="B2939" s="8" t="s">
        <v>3333</v>
      </c>
      <c r="C2939" s="9" t="s">
        <v>99</v>
      </c>
      <c r="D2939" s="10">
        <v>6576.8</v>
      </c>
      <c r="E2939" s="11">
        <v>44592</v>
      </c>
      <c r="F2939" s="10">
        <v>6576.8</v>
      </c>
      <c r="G2939" s="12">
        <f>Tabla1[[#This Row],[Importe]]-Tabla1[[#This Row],[Pagado]]</f>
        <v>0</v>
      </c>
      <c r="H2939" s="9" t="s">
        <v>10</v>
      </c>
    </row>
    <row r="2940" spans="1:8" x14ac:dyDescent="0.25">
      <c r="A2940" s="7">
        <v>44590</v>
      </c>
      <c r="B2940" s="8" t="s">
        <v>3334</v>
      </c>
      <c r="C2940" s="9" t="s">
        <v>116</v>
      </c>
      <c r="D2940" s="10">
        <v>3936.4</v>
      </c>
      <c r="E2940" s="11">
        <v>44592</v>
      </c>
      <c r="F2940" s="10">
        <v>3936.4</v>
      </c>
      <c r="G2940" s="12">
        <f>Tabla1[[#This Row],[Importe]]-Tabla1[[#This Row],[Pagado]]</f>
        <v>0</v>
      </c>
      <c r="H2940" s="9" t="s">
        <v>10</v>
      </c>
    </row>
    <row r="2941" spans="1:8" x14ac:dyDescent="0.25">
      <c r="A2941" s="7">
        <v>44590</v>
      </c>
      <c r="B2941" s="8" t="s">
        <v>3335</v>
      </c>
      <c r="C2941" s="9" t="s">
        <v>326</v>
      </c>
      <c r="D2941" s="10">
        <v>14420</v>
      </c>
      <c r="E2941" s="11">
        <v>44592</v>
      </c>
      <c r="F2941" s="10">
        <v>14420</v>
      </c>
      <c r="G2941" s="12">
        <f>Tabla1[[#This Row],[Importe]]-Tabla1[[#This Row],[Pagado]]</f>
        <v>0</v>
      </c>
      <c r="H2941" s="9" t="s">
        <v>10</v>
      </c>
    </row>
    <row r="2942" spans="1:8" x14ac:dyDescent="0.25">
      <c r="A2942" s="7">
        <v>44590</v>
      </c>
      <c r="B2942" s="8" t="s">
        <v>3336</v>
      </c>
      <c r="C2942" s="9" t="s">
        <v>79</v>
      </c>
      <c r="D2942" s="10">
        <v>19660</v>
      </c>
      <c r="E2942" s="11">
        <v>44590</v>
      </c>
      <c r="F2942" s="10">
        <v>19660</v>
      </c>
      <c r="G2942" s="12">
        <f>Tabla1[[#This Row],[Importe]]-Tabla1[[#This Row],[Pagado]]</f>
        <v>0</v>
      </c>
      <c r="H2942" s="9" t="s">
        <v>10</v>
      </c>
    </row>
    <row r="2943" spans="1:8" x14ac:dyDescent="0.25">
      <c r="A2943" s="7">
        <v>44590</v>
      </c>
      <c r="B2943" s="8" t="s">
        <v>3337</v>
      </c>
      <c r="C2943" s="9" t="s">
        <v>9</v>
      </c>
      <c r="D2943" s="10">
        <v>6694.3</v>
      </c>
      <c r="E2943" s="11">
        <v>44590</v>
      </c>
      <c r="F2943" s="10">
        <v>6694.3</v>
      </c>
      <c r="G2943" s="12">
        <f>Tabla1[[#This Row],[Importe]]-Tabla1[[#This Row],[Pagado]]</f>
        <v>0</v>
      </c>
      <c r="H2943" s="9" t="s">
        <v>10</v>
      </c>
    </row>
    <row r="2944" spans="1:8" x14ac:dyDescent="0.25">
      <c r="A2944" s="7">
        <v>44590</v>
      </c>
      <c r="B2944" s="8" t="s">
        <v>3338</v>
      </c>
      <c r="C2944" s="9" t="s">
        <v>111</v>
      </c>
      <c r="D2944" s="10">
        <v>8730</v>
      </c>
      <c r="E2944" s="11">
        <v>44592</v>
      </c>
      <c r="F2944" s="10">
        <v>8730</v>
      </c>
      <c r="G2944" s="12">
        <f>Tabla1[[#This Row],[Importe]]-Tabla1[[#This Row],[Pagado]]</f>
        <v>0</v>
      </c>
      <c r="H2944" s="9" t="s">
        <v>10</v>
      </c>
    </row>
    <row r="2945" spans="1:8" x14ac:dyDescent="0.25">
      <c r="A2945" s="7">
        <v>44590</v>
      </c>
      <c r="B2945" s="8" t="s">
        <v>3339</v>
      </c>
      <c r="C2945" s="9" t="s">
        <v>97</v>
      </c>
      <c r="D2945" s="10">
        <v>16638</v>
      </c>
      <c r="E2945" s="11">
        <v>44592</v>
      </c>
      <c r="F2945" s="10">
        <v>16638</v>
      </c>
      <c r="G2945" s="12">
        <f>Tabla1[[#This Row],[Importe]]-Tabla1[[#This Row],[Pagado]]</f>
        <v>0</v>
      </c>
      <c r="H2945" s="9" t="s">
        <v>10</v>
      </c>
    </row>
    <row r="2946" spans="1:8" ht="30" x14ac:dyDescent="0.25">
      <c r="A2946" s="7">
        <v>44590</v>
      </c>
      <c r="B2946" s="8" t="s">
        <v>3340</v>
      </c>
      <c r="C2946" s="9" t="s">
        <v>39</v>
      </c>
      <c r="D2946" s="10">
        <v>35009.599999999999</v>
      </c>
      <c r="E2946" s="11" t="s">
        <v>3643</v>
      </c>
      <c r="F2946" s="10">
        <f>5000+30009.6</f>
        <v>35009.599999999999</v>
      </c>
      <c r="G2946" s="12">
        <f>Tabla1[[#This Row],[Importe]]-Tabla1[[#This Row],[Pagado]]</f>
        <v>0</v>
      </c>
      <c r="H2946" s="9" t="s">
        <v>10</v>
      </c>
    </row>
    <row r="2947" spans="1:8" x14ac:dyDescent="0.25">
      <c r="A2947" s="7">
        <v>44590</v>
      </c>
      <c r="B2947" s="8" t="s">
        <v>3341</v>
      </c>
      <c r="C2947" s="9" t="s">
        <v>105</v>
      </c>
      <c r="D2947" s="10">
        <v>13901.4</v>
      </c>
      <c r="E2947" s="11">
        <v>44593</v>
      </c>
      <c r="F2947" s="10">
        <v>13901.4</v>
      </c>
      <c r="G2947" s="12">
        <f>Tabla1[[#This Row],[Importe]]-Tabla1[[#This Row],[Pagado]]</f>
        <v>0</v>
      </c>
      <c r="H2947" s="9" t="s">
        <v>10</v>
      </c>
    </row>
    <row r="2948" spans="1:8" x14ac:dyDescent="0.25">
      <c r="A2948" s="7">
        <v>44590</v>
      </c>
      <c r="B2948" s="8" t="s">
        <v>3342</v>
      </c>
      <c r="C2948" s="9" t="s">
        <v>12</v>
      </c>
      <c r="D2948" s="10">
        <v>3782</v>
      </c>
      <c r="E2948" s="11">
        <v>44591</v>
      </c>
      <c r="F2948" s="10">
        <v>3782</v>
      </c>
      <c r="G2948" s="12">
        <f>Tabla1[[#This Row],[Importe]]-Tabla1[[#This Row],[Pagado]]</f>
        <v>0</v>
      </c>
      <c r="H2948" s="9" t="s">
        <v>10</v>
      </c>
    </row>
    <row r="2949" spans="1:8" x14ac:dyDescent="0.25">
      <c r="A2949" s="7">
        <v>44590</v>
      </c>
      <c r="B2949" s="8" t="s">
        <v>3343</v>
      </c>
      <c r="C2949" s="9" t="s">
        <v>31</v>
      </c>
      <c r="D2949" s="10">
        <v>4105.5</v>
      </c>
      <c r="E2949" s="11">
        <v>44590</v>
      </c>
      <c r="F2949" s="10">
        <v>4105.5</v>
      </c>
      <c r="G2949" s="12">
        <f>Tabla1[[#This Row],[Importe]]-Tabla1[[#This Row],[Pagado]]</f>
        <v>0</v>
      </c>
      <c r="H2949" s="9" t="s">
        <v>10</v>
      </c>
    </row>
    <row r="2950" spans="1:8" x14ac:dyDescent="0.25">
      <c r="A2950" s="7">
        <v>44590</v>
      </c>
      <c r="B2950" s="8" t="s">
        <v>3344</v>
      </c>
      <c r="C2950" s="9" t="s">
        <v>120</v>
      </c>
      <c r="D2950" s="10">
        <v>4342</v>
      </c>
      <c r="E2950" s="11">
        <v>44592</v>
      </c>
      <c r="F2950" s="10">
        <v>4342</v>
      </c>
      <c r="G2950" s="12">
        <f>Tabla1[[#This Row],[Importe]]-Tabla1[[#This Row],[Pagado]]</f>
        <v>0</v>
      </c>
      <c r="H2950" s="9" t="s">
        <v>10</v>
      </c>
    </row>
    <row r="2951" spans="1:8" x14ac:dyDescent="0.25">
      <c r="A2951" s="7">
        <v>44590</v>
      </c>
      <c r="B2951" s="8" t="s">
        <v>3345</v>
      </c>
      <c r="C2951" s="9" t="s">
        <v>314</v>
      </c>
      <c r="D2951" s="10">
        <v>4290</v>
      </c>
      <c r="E2951" s="11">
        <v>44590</v>
      </c>
      <c r="F2951" s="10">
        <v>4290</v>
      </c>
      <c r="G2951" s="12">
        <f>Tabla1[[#This Row],[Importe]]-Tabla1[[#This Row],[Pagado]]</f>
        <v>0</v>
      </c>
      <c r="H2951" s="9" t="s">
        <v>10</v>
      </c>
    </row>
    <row r="2952" spans="1:8" x14ac:dyDescent="0.25">
      <c r="A2952" s="7">
        <v>44590</v>
      </c>
      <c r="B2952" s="8" t="s">
        <v>3346</v>
      </c>
      <c r="C2952" s="9" t="s">
        <v>114</v>
      </c>
      <c r="D2952" s="10">
        <v>9381</v>
      </c>
      <c r="E2952" s="11">
        <v>44592</v>
      </c>
      <c r="F2952" s="10">
        <v>9381</v>
      </c>
      <c r="G2952" s="12">
        <f>Tabla1[[#This Row],[Importe]]-Tabla1[[#This Row],[Pagado]]</f>
        <v>0</v>
      </c>
      <c r="H2952" s="9" t="s">
        <v>10</v>
      </c>
    </row>
    <row r="2953" spans="1:8" x14ac:dyDescent="0.25">
      <c r="A2953" s="7">
        <v>44590</v>
      </c>
      <c r="B2953" s="8" t="s">
        <v>3347</v>
      </c>
      <c r="C2953" s="9" t="s">
        <v>93</v>
      </c>
      <c r="D2953" s="10">
        <v>12225.8</v>
      </c>
      <c r="E2953" s="11">
        <v>44592</v>
      </c>
      <c r="F2953" s="10">
        <v>12225.8</v>
      </c>
      <c r="G2953" s="12">
        <f>Tabla1[[#This Row],[Importe]]-Tabla1[[#This Row],[Pagado]]</f>
        <v>0</v>
      </c>
      <c r="H2953" s="9" t="s">
        <v>10</v>
      </c>
    </row>
    <row r="2954" spans="1:8" x14ac:dyDescent="0.25">
      <c r="A2954" s="7">
        <v>44590</v>
      </c>
      <c r="B2954" s="8" t="s">
        <v>3348</v>
      </c>
      <c r="C2954" s="9" t="s">
        <v>224</v>
      </c>
      <c r="D2954" s="10">
        <v>1397.8</v>
      </c>
      <c r="E2954" s="11">
        <v>44590</v>
      </c>
      <c r="F2954" s="10">
        <v>1397.8</v>
      </c>
      <c r="G2954" s="12">
        <f>Tabla1[[#This Row],[Importe]]-Tabla1[[#This Row],[Pagado]]</f>
        <v>0</v>
      </c>
      <c r="H2954" s="9" t="s">
        <v>10</v>
      </c>
    </row>
    <row r="2955" spans="1:8" x14ac:dyDescent="0.25">
      <c r="A2955" s="7">
        <v>44590</v>
      </c>
      <c r="B2955" s="8" t="s">
        <v>3349</v>
      </c>
      <c r="C2955" s="9" t="s">
        <v>348</v>
      </c>
      <c r="D2955" s="10">
        <v>4109.2</v>
      </c>
      <c r="E2955" s="11">
        <v>44590</v>
      </c>
      <c r="F2955" s="10">
        <v>4109.2</v>
      </c>
      <c r="G2955" s="12">
        <f>Tabla1[[#This Row],[Importe]]-Tabla1[[#This Row],[Pagado]]</f>
        <v>0</v>
      </c>
      <c r="H2955" s="9" t="s">
        <v>10</v>
      </c>
    </row>
    <row r="2956" spans="1:8" ht="30" x14ac:dyDescent="0.25">
      <c r="A2956" s="7">
        <v>44590</v>
      </c>
      <c r="B2956" s="8" t="s">
        <v>3350</v>
      </c>
      <c r="C2956" s="9" t="s">
        <v>22</v>
      </c>
      <c r="D2956" s="10">
        <v>45902.8</v>
      </c>
      <c r="E2956" s="11" t="s">
        <v>3642</v>
      </c>
      <c r="F2956" s="10">
        <f>40000+5902.8</f>
        <v>45902.8</v>
      </c>
      <c r="G2956" s="12">
        <f>Tabla1[[#This Row],[Importe]]-Tabla1[[#This Row],[Pagado]]</f>
        <v>0</v>
      </c>
      <c r="H2956" s="9" t="s">
        <v>10</v>
      </c>
    </row>
    <row r="2957" spans="1:8" x14ac:dyDescent="0.25">
      <c r="A2957" s="7">
        <v>44590</v>
      </c>
      <c r="B2957" s="8" t="s">
        <v>3351</v>
      </c>
      <c r="C2957" s="9" t="s">
        <v>146</v>
      </c>
      <c r="D2957" s="10">
        <v>2937.6</v>
      </c>
      <c r="E2957" s="11">
        <v>44590</v>
      </c>
      <c r="F2957" s="10">
        <v>2937.6</v>
      </c>
      <c r="G2957" s="12">
        <f>Tabla1[[#This Row],[Importe]]-Tabla1[[#This Row],[Pagado]]</f>
        <v>0</v>
      </c>
      <c r="H2957" s="9" t="s">
        <v>10</v>
      </c>
    </row>
    <row r="2958" spans="1:8" x14ac:dyDescent="0.25">
      <c r="A2958" s="7">
        <v>44590</v>
      </c>
      <c r="B2958" s="8" t="s">
        <v>3352</v>
      </c>
      <c r="C2958" s="9" t="s">
        <v>31</v>
      </c>
      <c r="D2958" s="10">
        <v>450</v>
      </c>
      <c r="E2958" s="11">
        <v>44590</v>
      </c>
      <c r="F2958" s="10">
        <v>450</v>
      </c>
      <c r="G2958" s="12">
        <f>Tabla1[[#This Row],[Importe]]-Tabla1[[#This Row],[Pagado]]</f>
        <v>0</v>
      </c>
      <c r="H2958" s="9" t="s">
        <v>10</v>
      </c>
    </row>
    <row r="2959" spans="1:8" x14ac:dyDescent="0.25">
      <c r="A2959" s="7">
        <v>44590</v>
      </c>
      <c r="B2959" s="8" t="s">
        <v>3353</v>
      </c>
      <c r="C2959" s="9" t="s">
        <v>107</v>
      </c>
      <c r="D2959" s="10">
        <v>27107.200000000001</v>
      </c>
      <c r="E2959" s="11">
        <v>44590</v>
      </c>
      <c r="F2959" s="10">
        <v>27107.200000000001</v>
      </c>
      <c r="G2959" s="12">
        <f>Tabla1[[#This Row],[Importe]]-Tabla1[[#This Row],[Pagado]]</f>
        <v>0</v>
      </c>
      <c r="H2959" s="9" t="s">
        <v>10</v>
      </c>
    </row>
    <row r="2960" spans="1:8" x14ac:dyDescent="0.25">
      <c r="A2960" s="7">
        <v>44590</v>
      </c>
      <c r="B2960" s="8" t="s">
        <v>3354</v>
      </c>
      <c r="C2960" s="9" t="s">
        <v>357</v>
      </c>
      <c r="D2960" s="10">
        <v>3788.1</v>
      </c>
      <c r="E2960" s="11">
        <v>44590</v>
      </c>
      <c r="F2960" s="10">
        <v>3788.1</v>
      </c>
      <c r="G2960" s="12">
        <f>Tabla1[[#This Row],[Importe]]-Tabla1[[#This Row],[Pagado]]</f>
        <v>0</v>
      </c>
      <c r="H2960" s="9" t="s">
        <v>10</v>
      </c>
    </row>
    <row r="2961" spans="1:8" x14ac:dyDescent="0.25">
      <c r="A2961" s="7">
        <v>44590</v>
      </c>
      <c r="B2961" s="8" t="s">
        <v>3355</v>
      </c>
      <c r="C2961" s="9" t="s">
        <v>131</v>
      </c>
      <c r="D2961" s="10">
        <v>11153.1</v>
      </c>
      <c r="E2961" s="11">
        <v>44590</v>
      </c>
      <c r="F2961" s="10">
        <v>11153.1</v>
      </c>
      <c r="G2961" s="12">
        <f>Tabla1[[#This Row],[Importe]]-Tabla1[[#This Row],[Pagado]]</f>
        <v>0</v>
      </c>
      <c r="H2961" s="9" t="s">
        <v>10</v>
      </c>
    </row>
    <row r="2962" spans="1:8" x14ac:dyDescent="0.25">
      <c r="A2962" s="7">
        <v>44590</v>
      </c>
      <c r="B2962" s="8" t="s">
        <v>3356</v>
      </c>
      <c r="C2962" s="9" t="s">
        <v>129</v>
      </c>
      <c r="D2962" s="10">
        <v>5143</v>
      </c>
      <c r="E2962" s="11">
        <v>44590</v>
      </c>
      <c r="F2962" s="10">
        <v>5143</v>
      </c>
      <c r="G2962" s="12">
        <f>Tabla1[[#This Row],[Importe]]-Tabla1[[#This Row],[Pagado]]</f>
        <v>0</v>
      </c>
      <c r="H2962" s="9" t="s">
        <v>10</v>
      </c>
    </row>
    <row r="2963" spans="1:8" x14ac:dyDescent="0.25">
      <c r="A2963" s="7">
        <v>44590</v>
      </c>
      <c r="B2963" s="8" t="s">
        <v>3357</v>
      </c>
      <c r="C2963" s="9" t="s">
        <v>196</v>
      </c>
      <c r="D2963" s="10">
        <v>81224.759999999995</v>
      </c>
      <c r="E2963" s="11">
        <v>44597</v>
      </c>
      <c r="F2963" s="10">
        <v>81224.759999999995</v>
      </c>
      <c r="G2963" s="12">
        <f>Tabla1[[#This Row],[Importe]]-Tabla1[[#This Row],[Pagado]]</f>
        <v>0</v>
      </c>
      <c r="H2963" s="9" t="s">
        <v>10</v>
      </c>
    </row>
    <row r="2964" spans="1:8" x14ac:dyDescent="0.25">
      <c r="A2964" s="7">
        <v>44590</v>
      </c>
      <c r="B2964" s="8" t="s">
        <v>3358</v>
      </c>
      <c r="C2964" s="9" t="s">
        <v>196</v>
      </c>
      <c r="D2964" s="10">
        <v>4089.6</v>
      </c>
      <c r="E2964" s="11">
        <v>44597</v>
      </c>
      <c r="F2964" s="10">
        <v>4089.6</v>
      </c>
      <c r="G2964" s="12">
        <f>Tabla1[[#This Row],[Importe]]-Tabla1[[#This Row],[Pagado]]</f>
        <v>0</v>
      </c>
      <c r="H2964" s="9" t="s">
        <v>10</v>
      </c>
    </row>
    <row r="2965" spans="1:8" x14ac:dyDescent="0.25">
      <c r="A2965" s="7">
        <v>44590</v>
      </c>
      <c r="B2965" s="8" t="s">
        <v>3359</v>
      </c>
      <c r="C2965" s="9" t="s">
        <v>16</v>
      </c>
      <c r="D2965" s="10">
        <v>5959.8</v>
      </c>
      <c r="E2965" s="11">
        <v>44590</v>
      </c>
      <c r="F2965" s="10">
        <v>5959.8</v>
      </c>
      <c r="G2965" s="12">
        <f>Tabla1[[#This Row],[Importe]]-Tabla1[[#This Row],[Pagado]]</f>
        <v>0</v>
      </c>
      <c r="H2965" s="9" t="s">
        <v>10</v>
      </c>
    </row>
    <row r="2966" spans="1:8" x14ac:dyDescent="0.25">
      <c r="A2966" s="7">
        <v>44590</v>
      </c>
      <c r="B2966" s="8" t="s">
        <v>3360</v>
      </c>
      <c r="C2966" s="9" t="s">
        <v>339</v>
      </c>
      <c r="D2966" s="10">
        <v>2841.3</v>
      </c>
      <c r="E2966" s="11">
        <v>44590</v>
      </c>
      <c r="F2966" s="10">
        <v>2841.3</v>
      </c>
      <c r="G2966" s="12">
        <f>Tabla1[[#This Row],[Importe]]-Tabla1[[#This Row],[Pagado]]</f>
        <v>0</v>
      </c>
      <c r="H2966" s="9" t="s">
        <v>10</v>
      </c>
    </row>
    <row r="2967" spans="1:8" x14ac:dyDescent="0.25">
      <c r="A2967" s="7">
        <v>44590</v>
      </c>
      <c r="B2967" s="8" t="s">
        <v>3361</v>
      </c>
      <c r="C2967" s="9" t="s">
        <v>484</v>
      </c>
      <c r="D2967" s="10">
        <v>5753.6</v>
      </c>
      <c r="E2967" s="11">
        <v>44590</v>
      </c>
      <c r="F2967" s="10">
        <v>5753.6</v>
      </c>
      <c r="G2967" s="12">
        <f>Tabla1[[#This Row],[Importe]]-Tabla1[[#This Row],[Pagado]]</f>
        <v>0</v>
      </c>
      <c r="H2967" s="9" t="s">
        <v>10</v>
      </c>
    </row>
    <row r="2968" spans="1:8" x14ac:dyDescent="0.25">
      <c r="A2968" s="7">
        <v>44590</v>
      </c>
      <c r="B2968" s="8" t="s">
        <v>3362</v>
      </c>
      <c r="C2968" s="9" t="s">
        <v>179</v>
      </c>
      <c r="D2968" s="10">
        <v>1285</v>
      </c>
      <c r="E2968" s="11">
        <v>44590</v>
      </c>
      <c r="F2968" s="10">
        <v>1285</v>
      </c>
      <c r="G2968" s="12">
        <f>Tabla1[[#This Row],[Importe]]-Tabla1[[#This Row],[Pagado]]</f>
        <v>0</v>
      </c>
      <c r="H2968" s="9" t="s">
        <v>10</v>
      </c>
    </row>
    <row r="2969" spans="1:8" x14ac:dyDescent="0.25">
      <c r="A2969" s="7">
        <v>44590</v>
      </c>
      <c r="B2969" s="8" t="s">
        <v>3363</v>
      </c>
      <c r="C2969" s="9" t="s">
        <v>484</v>
      </c>
      <c r="D2969" s="10">
        <v>201.6</v>
      </c>
      <c r="E2969" s="11">
        <v>44590</v>
      </c>
      <c r="F2969" s="10">
        <v>201.6</v>
      </c>
      <c r="G2969" s="12">
        <f>Tabla1[[#This Row],[Importe]]-Tabla1[[#This Row],[Pagado]]</f>
        <v>0</v>
      </c>
      <c r="H2969" s="9" t="s">
        <v>10</v>
      </c>
    </row>
    <row r="2970" spans="1:8" x14ac:dyDescent="0.25">
      <c r="A2970" s="7">
        <v>44590</v>
      </c>
      <c r="B2970" s="8" t="s">
        <v>3364</v>
      </c>
      <c r="C2970" s="9" t="s">
        <v>230</v>
      </c>
      <c r="D2970" s="10">
        <v>4452</v>
      </c>
      <c r="E2970" s="11">
        <v>44590</v>
      </c>
      <c r="F2970" s="10">
        <v>4452</v>
      </c>
      <c r="G2970" s="12">
        <f>Tabla1[[#This Row],[Importe]]-Tabla1[[#This Row],[Pagado]]</f>
        <v>0</v>
      </c>
      <c r="H2970" s="9" t="s">
        <v>10</v>
      </c>
    </row>
    <row r="2971" spans="1:8" x14ac:dyDescent="0.25">
      <c r="A2971" s="7">
        <v>44590</v>
      </c>
      <c r="B2971" s="8" t="s">
        <v>3365</v>
      </c>
      <c r="C2971" s="9" t="s">
        <v>140</v>
      </c>
      <c r="D2971" s="10">
        <v>1323</v>
      </c>
      <c r="E2971" s="11">
        <v>44590</v>
      </c>
      <c r="F2971" s="10">
        <v>1323</v>
      </c>
      <c r="G2971" s="12">
        <f>Tabla1[[#This Row],[Importe]]-Tabla1[[#This Row],[Pagado]]</f>
        <v>0</v>
      </c>
      <c r="H2971" s="9" t="s">
        <v>10</v>
      </c>
    </row>
    <row r="2972" spans="1:8" x14ac:dyDescent="0.25">
      <c r="A2972" s="7">
        <v>44590</v>
      </c>
      <c r="B2972" s="8" t="s">
        <v>3366</v>
      </c>
      <c r="C2972" s="9" t="s">
        <v>333</v>
      </c>
      <c r="D2972" s="10">
        <v>2347.3000000000002</v>
      </c>
      <c r="E2972" s="11">
        <v>44590</v>
      </c>
      <c r="F2972" s="10">
        <v>2347.3000000000002</v>
      </c>
      <c r="G2972" s="12">
        <f>Tabla1[[#This Row],[Importe]]-Tabla1[[#This Row],[Pagado]]</f>
        <v>0</v>
      </c>
      <c r="H2972" s="9" t="s">
        <v>10</v>
      </c>
    </row>
    <row r="2973" spans="1:8" x14ac:dyDescent="0.25">
      <c r="A2973" s="7">
        <v>44590</v>
      </c>
      <c r="B2973" s="8" t="s">
        <v>3367</v>
      </c>
      <c r="C2973" s="9" t="s">
        <v>196</v>
      </c>
      <c r="D2973" s="10">
        <v>8445.7999999999993</v>
      </c>
      <c r="E2973" s="11">
        <v>44597</v>
      </c>
      <c r="F2973" s="10">
        <v>8445.7999999999993</v>
      </c>
      <c r="G2973" s="12">
        <f>Tabla1[[#This Row],[Importe]]-Tabla1[[#This Row],[Pagado]]</f>
        <v>0</v>
      </c>
      <c r="H2973" s="9" t="s">
        <v>10</v>
      </c>
    </row>
    <row r="2974" spans="1:8" x14ac:dyDescent="0.25">
      <c r="A2974" s="7">
        <v>44590</v>
      </c>
      <c r="B2974" s="8" t="s">
        <v>3368</v>
      </c>
      <c r="C2974" s="9" t="s">
        <v>135</v>
      </c>
      <c r="D2974" s="10">
        <v>808.5</v>
      </c>
      <c r="E2974" s="11">
        <v>44590</v>
      </c>
      <c r="F2974" s="10">
        <v>808.5</v>
      </c>
      <c r="G2974" s="12">
        <f>Tabla1[[#This Row],[Importe]]-Tabla1[[#This Row],[Pagado]]</f>
        <v>0</v>
      </c>
      <c r="H2974" s="9" t="s">
        <v>10</v>
      </c>
    </row>
    <row r="2975" spans="1:8" x14ac:dyDescent="0.25">
      <c r="A2975" s="7">
        <v>44590</v>
      </c>
      <c r="B2975" s="8" t="s">
        <v>3369</v>
      </c>
      <c r="C2975" s="9" t="s">
        <v>31</v>
      </c>
      <c r="D2975" s="10">
        <v>1388.8</v>
      </c>
      <c r="E2975" s="11">
        <v>44590</v>
      </c>
      <c r="F2975" s="10">
        <v>1388.8</v>
      </c>
      <c r="G2975" s="12">
        <f>Tabla1[[#This Row],[Importe]]-Tabla1[[#This Row],[Pagado]]</f>
        <v>0</v>
      </c>
      <c r="H2975" s="9" t="s">
        <v>10</v>
      </c>
    </row>
    <row r="2976" spans="1:8" x14ac:dyDescent="0.25">
      <c r="A2976" s="7">
        <v>44590</v>
      </c>
      <c r="B2976" s="8" t="s">
        <v>3370</v>
      </c>
      <c r="C2976" s="9" t="s">
        <v>664</v>
      </c>
      <c r="D2976" s="10">
        <v>5664.4</v>
      </c>
      <c r="E2976" s="11">
        <v>44590</v>
      </c>
      <c r="F2976" s="10">
        <v>5664.4</v>
      </c>
      <c r="G2976" s="12">
        <f>Tabla1[[#This Row],[Importe]]-Tabla1[[#This Row],[Pagado]]</f>
        <v>0</v>
      </c>
      <c r="H2976" s="9" t="s">
        <v>10</v>
      </c>
    </row>
    <row r="2977" spans="1:8" x14ac:dyDescent="0.25">
      <c r="A2977" s="7">
        <v>44590</v>
      </c>
      <c r="B2977" s="8" t="s">
        <v>3371</v>
      </c>
      <c r="C2977" s="9" t="s">
        <v>161</v>
      </c>
      <c r="D2977" s="10">
        <v>1053.5</v>
      </c>
      <c r="E2977" s="11">
        <v>44590</v>
      </c>
      <c r="F2977" s="10">
        <v>1053.5</v>
      </c>
      <c r="G2977" s="12">
        <f>Tabla1[[#This Row],[Importe]]-Tabla1[[#This Row],[Pagado]]</f>
        <v>0</v>
      </c>
      <c r="H2977" s="9" t="s">
        <v>10</v>
      </c>
    </row>
    <row r="2978" spans="1:8" x14ac:dyDescent="0.25">
      <c r="A2978" s="7">
        <v>44590</v>
      </c>
      <c r="B2978" s="8" t="s">
        <v>3372</v>
      </c>
      <c r="C2978" s="9" t="s">
        <v>29</v>
      </c>
      <c r="D2978" s="10">
        <v>4825</v>
      </c>
      <c r="E2978" s="11">
        <v>44590</v>
      </c>
      <c r="F2978" s="10">
        <v>4825</v>
      </c>
      <c r="G2978" s="12">
        <f>Tabla1[[#This Row],[Importe]]-Tabla1[[#This Row],[Pagado]]</f>
        <v>0</v>
      </c>
      <c r="H2978" s="9" t="s">
        <v>10</v>
      </c>
    </row>
    <row r="2979" spans="1:8" x14ac:dyDescent="0.25">
      <c r="A2979" s="7">
        <v>44590</v>
      </c>
      <c r="B2979" s="8" t="s">
        <v>3373</v>
      </c>
      <c r="C2979" s="9" t="s">
        <v>1239</v>
      </c>
      <c r="D2979" s="10">
        <v>19201.400000000001</v>
      </c>
      <c r="E2979" s="11">
        <v>44590</v>
      </c>
      <c r="F2979" s="10">
        <v>19201.400000000001</v>
      </c>
      <c r="G2979" s="12">
        <f>Tabla1[[#This Row],[Importe]]-Tabla1[[#This Row],[Pagado]]</f>
        <v>0</v>
      </c>
      <c r="H2979" s="9" t="s">
        <v>10</v>
      </c>
    </row>
    <row r="2980" spans="1:8" x14ac:dyDescent="0.25">
      <c r="A2980" s="7">
        <v>44590</v>
      </c>
      <c r="B2980" s="8" t="s">
        <v>3374</v>
      </c>
      <c r="C2980" s="9" t="s">
        <v>146</v>
      </c>
      <c r="D2980" s="10">
        <v>4310.3999999999996</v>
      </c>
      <c r="E2980" s="11">
        <v>44590</v>
      </c>
      <c r="F2980" s="10">
        <v>4310.3999999999996</v>
      </c>
      <c r="G2980" s="12">
        <f>Tabla1[[#This Row],[Importe]]-Tabla1[[#This Row],[Pagado]]</f>
        <v>0</v>
      </c>
      <c r="H2980" s="9" t="s">
        <v>10</v>
      </c>
    </row>
    <row r="2981" spans="1:8" x14ac:dyDescent="0.25">
      <c r="A2981" s="7">
        <v>44590</v>
      </c>
      <c r="B2981" s="8" t="s">
        <v>3375</v>
      </c>
      <c r="C2981" s="9" t="s">
        <v>414</v>
      </c>
      <c r="D2981" s="10">
        <v>36.81</v>
      </c>
      <c r="E2981" s="11">
        <v>44601</v>
      </c>
      <c r="F2981" s="10">
        <v>36.81</v>
      </c>
      <c r="G2981" s="12">
        <f>Tabla1[[#This Row],[Importe]]-Tabla1[[#This Row],[Pagado]]</f>
        <v>0</v>
      </c>
      <c r="H2981" s="9" t="s">
        <v>10</v>
      </c>
    </row>
    <row r="2982" spans="1:8" x14ac:dyDescent="0.25">
      <c r="A2982" s="7">
        <v>44590</v>
      </c>
      <c r="B2982" s="8" t="s">
        <v>3376</v>
      </c>
      <c r="C2982" s="9" t="s">
        <v>181</v>
      </c>
      <c r="D2982" s="10">
        <v>15842.8</v>
      </c>
      <c r="E2982" s="11">
        <v>44590</v>
      </c>
      <c r="F2982" s="10">
        <v>15842.8</v>
      </c>
      <c r="G2982" s="12">
        <f>Tabla1[[#This Row],[Importe]]-Tabla1[[#This Row],[Pagado]]</f>
        <v>0</v>
      </c>
      <c r="H2982" s="9" t="s">
        <v>10</v>
      </c>
    </row>
    <row r="2983" spans="1:8" x14ac:dyDescent="0.25">
      <c r="A2983" s="7">
        <v>44590</v>
      </c>
      <c r="B2983" s="8" t="s">
        <v>3377</v>
      </c>
      <c r="C2983" s="9" t="s">
        <v>312</v>
      </c>
      <c r="D2983" s="10">
        <v>1726.2</v>
      </c>
      <c r="E2983" s="11">
        <v>44590</v>
      </c>
      <c r="F2983" s="10">
        <v>1726.2</v>
      </c>
      <c r="G2983" s="12">
        <f>Tabla1[[#This Row],[Importe]]-Tabla1[[#This Row],[Pagado]]</f>
        <v>0</v>
      </c>
      <c r="H2983" s="9" t="s">
        <v>10</v>
      </c>
    </row>
    <row r="2984" spans="1:8" x14ac:dyDescent="0.25">
      <c r="A2984" s="7">
        <v>44590</v>
      </c>
      <c r="B2984" s="8" t="s">
        <v>3378</v>
      </c>
      <c r="C2984" s="9" t="s">
        <v>45</v>
      </c>
      <c r="D2984" s="10">
        <v>8238</v>
      </c>
      <c r="E2984" s="11">
        <v>44590</v>
      </c>
      <c r="F2984" s="10">
        <v>8238</v>
      </c>
      <c r="G2984" s="12">
        <f>Tabla1[[#This Row],[Importe]]-Tabla1[[#This Row],[Pagado]]</f>
        <v>0</v>
      </c>
      <c r="H2984" s="9" t="s">
        <v>10</v>
      </c>
    </row>
    <row r="2985" spans="1:8" x14ac:dyDescent="0.25">
      <c r="A2985" s="7">
        <v>44590</v>
      </c>
      <c r="B2985" s="8" t="s">
        <v>3379</v>
      </c>
      <c r="C2985" s="9" t="s">
        <v>49</v>
      </c>
      <c r="D2985" s="10">
        <v>3357</v>
      </c>
      <c r="E2985" s="11">
        <v>44590</v>
      </c>
      <c r="F2985" s="10">
        <v>3357</v>
      </c>
      <c r="G2985" s="12">
        <f>Tabla1[[#This Row],[Importe]]-Tabla1[[#This Row],[Pagado]]</f>
        <v>0</v>
      </c>
      <c r="H2985" s="9" t="s">
        <v>10</v>
      </c>
    </row>
    <row r="2986" spans="1:8" x14ac:dyDescent="0.25">
      <c r="A2986" s="7">
        <v>44590</v>
      </c>
      <c r="B2986" s="8" t="s">
        <v>3380</v>
      </c>
      <c r="C2986" s="9" t="s">
        <v>85</v>
      </c>
      <c r="D2986" s="10">
        <v>2237.1999999999998</v>
      </c>
      <c r="E2986" s="11">
        <v>44590</v>
      </c>
      <c r="F2986" s="10">
        <v>2237.1999999999998</v>
      </c>
      <c r="G2986" s="12">
        <f>Tabla1[[#This Row],[Importe]]-Tabla1[[#This Row],[Pagado]]</f>
        <v>0</v>
      </c>
      <c r="H2986" s="9" t="s">
        <v>10</v>
      </c>
    </row>
    <row r="2987" spans="1:8" x14ac:dyDescent="0.25">
      <c r="A2987" s="7">
        <v>44590</v>
      </c>
      <c r="B2987" s="8" t="s">
        <v>3381</v>
      </c>
      <c r="C2987" s="9" t="s">
        <v>284</v>
      </c>
      <c r="D2987" s="10">
        <v>10380</v>
      </c>
      <c r="E2987" s="11">
        <v>44591</v>
      </c>
      <c r="F2987" s="10">
        <v>10380</v>
      </c>
      <c r="G2987" s="12">
        <f>Tabla1[[#This Row],[Importe]]-Tabla1[[#This Row],[Pagado]]</f>
        <v>0</v>
      </c>
      <c r="H2987" s="9" t="s">
        <v>10</v>
      </c>
    </row>
    <row r="2988" spans="1:8" x14ac:dyDescent="0.25">
      <c r="A2988" s="7">
        <v>44590</v>
      </c>
      <c r="B2988" s="8" t="s">
        <v>3382</v>
      </c>
      <c r="C2988" s="9" t="s">
        <v>58</v>
      </c>
      <c r="D2988" s="10">
        <v>3536</v>
      </c>
      <c r="E2988" s="11">
        <v>44590</v>
      </c>
      <c r="F2988" s="10">
        <v>3536</v>
      </c>
      <c r="G2988" s="12">
        <f>Tabla1[[#This Row],[Importe]]-Tabla1[[#This Row],[Pagado]]</f>
        <v>0</v>
      </c>
      <c r="H2988" s="9" t="s">
        <v>10</v>
      </c>
    </row>
    <row r="2989" spans="1:8" x14ac:dyDescent="0.25">
      <c r="A2989" s="7">
        <v>44590</v>
      </c>
      <c r="B2989" s="8" t="s">
        <v>3383</v>
      </c>
      <c r="C2989" s="9" t="s">
        <v>282</v>
      </c>
      <c r="D2989" s="10">
        <v>5300</v>
      </c>
      <c r="E2989" s="11">
        <v>44591</v>
      </c>
      <c r="F2989" s="10">
        <v>5300</v>
      </c>
      <c r="G2989" s="12">
        <f>Tabla1[[#This Row],[Importe]]-Tabla1[[#This Row],[Pagado]]</f>
        <v>0</v>
      </c>
      <c r="H2989" s="9" t="s">
        <v>10</v>
      </c>
    </row>
    <row r="2990" spans="1:8" x14ac:dyDescent="0.25">
      <c r="A2990" s="7">
        <v>44590</v>
      </c>
      <c r="B2990" s="8" t="s">
        <v>3384</v>
      </c>
      <c r="C2990" s="9" t="s">
        <v>710</v>
      </c>
      <c r="D2990" s="10">
        <v>480.2</v>
      </c>
      <c r="E2990" s="11">
        <v>44590</v>
      </c>
      <c r="F2990" s="10">
        <v>480.2</v>
      </c>
      <c r="G2990" s="12">
        <f>Tabla1[[#This Row],[Importe]]-Tabla1[[#This Row],[Pagado]]</f>
        <v>0</v>
      </c>
      <c r="H2990" s="9" t="s">
        <v>10</v>
      </c>
    </row>
    <row r="2991" spans="1:8" x14ac:dyDescent="0.25">
      <c r="A2991" s="7">
        <v>44590</v>
      </c>
      <c r="B2991" s="8" t="s">
        <v>3385</v>
      </c>
      <c r="C2991" s="9" t="s">
        <v>359</v>
      </c>
      <c r="D2991" s="10">
        <v>2332</v>
      </c>
      <c r="E2991" s="11">
        <v>44590</v>
      </c>
      <c r="F2991" s="10">
        <v>2332</v>
      </c>
      <c r="G2991" s="12">
        <f>Tabla1[[#This Row],[Importe]]-Tabla1[[#This Row],[Pagado]]</f>
        <v>0</v>
      </c>
      <c r="H2991" s="9" t="s">
        <v>10</v>
      </c>
    </row>
    <row r="2992" spans="1:8" x14ac:dyDescent="0.25">
      <c r="A2992" s="7">
        <v>44590</v>
      </c>
      <c r="B2992" s="8" t="s">
        <v>3386</v>
      </c>
      <c r="C2992" s="9" t="s">
        <v>280</v>
      </c>
      <c r="D2992" s="10">
        <v>2640</v>
      </c>
      <c r="E2992" s="11">
        <v>44591</v>
      </c>
      <c r="F2992" s="10">
        <v>2640</v>
      </c>
      <c r="G2992" s="12">
        <f>Tabla1[[#This Row],[Importe]]-Tabla1[[#This Row],[Pagado]]</f>
        <v>0</v>
      </c>
      <c r="H2992" s="9" t="s">
        <v>10</v>
      </c>
    </row>
    <row r="2993" spans="1:8" x14ac:dyDescent="0.25">
      <c r="A2993" s="7">
        <v>44590</v>
      </c>
      <c r="B2993" s="8" t="s">
        <v>3387</v>
      </c>
      <c r="C2993" s="9" t="s">
        <v>431</v>
      </c>
      <c r="D2993" s="10">
        <v>520</v>
      </c>
      <c r="E2993" s="11">
        <v>44591</v>
      </c>
      <c r="F2993" s="10">
        <v>520</v>
      </c>
      <c r="G2993" s="12">
        <f>Tabla1[[#This Row],[Importe]]-Tabla1[[#This Row],[Pagado]]</f>
        <v>0</v>
      </c>
      <c r="H2993" s="9" t="s">
        <v>10</v>
      </c>
    </row>
    <row r="2994" spans="1:8" x14ac:dyDescent="0.25">
      <c r="A2994" s="7">
        <v>44590</v>
      </c>
      <c r="B2994" s="8" t="s">
        <v>3388</v>
      </c>
      <c r="C2994" s="9" t="s">
        <v>56</v>
      </c>
      <c r="D2994" s="10">
        <v>10693</v>
      </c>
      <c r="E2994" s="11">
        <v>44590</v>
      </c>
      <c r="F2994" s="10">
        <v>10693</v>
      </c>
      <c r="G2994" s="12">
        <f>Tabla1[[#This Row],[Importe]]-Tabla1[[#This Row],[Pagado]]</f>
        <v>0</v>
      </c>
      <c r="H2994" s="9" t="s">
        <v>10</v>
      </c>
    </row>
    <row r="2995" spans="1:8" x14ac:dyDescent="0.25">
      <c r="A2995" s="7">
        <v>44590</v>
      </c>
      <c r="B2995" s="8" t="s">
        <v>3389</v>
      </c>
      <c r="C2995" s="9" t="s">
        <v>230</v>
      </c>
      <c r="D2995" s="10">
        <v>1036.8</v>
      </c>
      <c r="E2995" s="11">
        <v>44590</v>
      </c>
      <c r="F2995" s="10">
        <v>1036.8</v>
      </c>
      <c r="G2995" s="12">
        <f>Tabla1[[#This Row],[Importe]]-Tabla1[[#This Row],[Pagado]]</f>
        <v>0</v>
      </c>
      <c r="H2995" s="9" t="s">
        <v>10</v>
      </c>
    </row>
    <row r="2996" spans="1:8" x14ac:dyDescent="0.25">
      <c r="A2996" s="7">
        <v>44590</v>
      </c>
      <c r="B2996" s="8" t="s">
        <v>3390</v>
      </c>
      <c r="C2996" s="9" t="s">
        <v>382</v>
      </c>
      <c r="D2996" s="10">
        <v>5784</v>
      </c>
      <c r="E2996" s="11">
        <v>44590</v>
      </c>
      <c r="F2996" s="10">
        <v>5784</v>
      </c>
      <c r="G2996" s="12">
        <f>Tabla1[[#This Row],[Importe]]-Tabla1[[#This Row],[Pagado]]</f>
        <v>0</v>
      </c>
      <c r="H2996" s="9" t="s">
        <v>10</v>
      </c>
    </row>
    <row r="2997" spans="1:8" x14ac:dyDescent="0.25">
      <c r="A2997" s="7">
        <v>44590</v>
      </c>
      <c r="B2997" s="8" t="s">
        <v>3391</v>
      </c>
      <c r="C2997" s="9" t="s">
        <v>89</v>
      </c>
      <c r="D2997" s="10">
        <v>2950.6</v>
      </c>
      <c r="E2997" s="11">
        <v>44590</v>
      </c>
      <c r="F2997" s="10">
        <v>2950.6</v>
      </c>
      <c r="G2997" s="12">
        <f>Tabla1[[#This Row],[Importe]]-Tabla1[[#This Row],[Pagado]]</f>
        <v>0</v>
      </c>
      <c r="H2997" s="9" t="s">
        <v>10</v>
      </c>
    </row>
    <row r="2998" spans="1:8" x14ac:dyDescent="0.25">
      <c r="A2998" s="7">
        <v>44590</v>
      </c>
      <c r="B2998" s="8" t="s">
        <v>3392</v>
      </c>
      <c r="C2998" s="9" t="s">
        <v>53</v>
      </c>
      <c r="D2998" s="10">
        <v>4498.2</v>
      </c>
      <c r="E2998" s="11">
        <v>44590</v>
      </c>
      <c r="F2998" s="10">
        <v>4498.2</v>
      </c>
      <c r="G2998" s="12">
        <f>Tabla1[[#This Row],[Importe]]-Tabla1[[#This Row],[Pagado]]</f>
        <v>0</v>
      </c>
      <c r="H2998" s="9" t="s">
        <v>10</v>
      </c>
    </row>
    <row r="2999" spans="1:8" x14ac:dyDescent="0.25">
      <c r="A2999" s="7">
        <v>44590</v>
      </c>
      <c r="B2999" s="8" t="s">
        <v>3393</v>
      </c>
      <c r="C2999" s="9" t="s">
        <v>1064</v>
      </c>
      <c r="D2999" s="10">
        <v>811.2</v>
      </c>
      <c r="E2999" s="11">
        <v>44590</v>
      </c>
      <c r="F2999" s="10">
        <v>811.2</v>
      </c>
      <c r="G2999" s="12">
        <f>Tabla1[[#This Row],[Importe]]-Tabla1[[#This Row],[Pagado]]</f>
        <v>0</v>
      </c>
      <c r="H2999" s="9" t="s">
        <v>10</v>
      </c>
    </row>
    <row r="3000" spans="1:8" x14ac:dyDescent="0.25">
      <c r="A3000" s="7">
        <v>44590</v>
      </c>
      <c r="B3000" s="8" t="s">
        <v>3394</v>
      </c>
      <c r="C3000" s="9" t="s">
        <v>216</v>
      </c>
      <c r="D3000" s="10">
        <v>1775</v>
      </c>
      <c r="E3000" s="11">
        <v>44590</v>
      </c>
      <c r="F3000" s="10">
        <v>1775</v>
      </c>
      <c r="G3000" s="12">
        <f>Tabla1[[#This Row],[Importe]]-Tabla1[[#This Row],[Pagado]]</f>
        <v>0</v>
      </c>
      <c r="H3000" s="9" t="s">
        <v>10</v>
      </c>
    </row>
    <row r="3001" spans="1:8" x14ac:dyDescent="0.25">
      <c r="A3001" s="7">
        <v>44590</v>
      </c>
      <c r="B3001" s="8" t="s">
        <v>3395</v>
      </c>
      <c r="C3001" s="9" t="s">
        <v>24</v>
      </c>
      <c r="D3001" s="10">
        <v>3509.1</v>
      </c>
      <c r="E3001" s="11">
        <v>44590</v>
      </c>
      <c r="F3001" s="10">
        <v>3509.1</v>
      </c>
      <c r="G3001" s="12">
        <f>Tabla1[[#This Row],[Importe]]-Tabla1[[#This Row],[Pagado]]</f>
        <v>0</v>
      </c>
      <c r="H3001" s="9" t="s">
        <v>10</v>
      </c>
    </row>
    <row r="3002" spans="1:8" x14ac:dyDescent="0.25">
      <c r="A3002" s="7">
        <v>44590</v>
      </c>
      <c r="B3002" s="8" t="s">
        <v>3396</v>
      </c>
      <c r="C3002" s="9" t="s">
        <v>142</v>
      </c>
      <c r="D3002" s="10">
        <v>53825.279999999999</v>
      </c>
      <c r="E3002" s="11">
        <v>44617</v>
      </c>
      <c r="F3002" s="10">
        <v>53825.279999999999</v>
      </c>
      <c r="G3002" s="12">
        <f>Tabla1[[#This Row],[Importe]]-Tabla1[[#This Row],[Pagado]]</f>
        <v>0</v>
      </c>
      <c r="H3002" s="9" t="s">
        <v>10</v>
      </c>
    </row>
    <row r="3003" spans="1:8" x14ac:dyDescent="0.25">
      <c r="A3003" s="7">
        <v>44590</v>
      </c>
      <c r="B3003" s="8" t="s">
        <v>3397</v>
      </c>
      <c r="C3003" s="9" t="s">
        <v>289</v>
      </c>
      <c r="D3003" s="10">
        <v>8899.2000000000007</v>
      </c>
      <c r="E3003" s="11">
        <v>44590</v>
      </c>
      <c r="F3003" s="10">
        <v>8899.2000000000007</v>
      </c>
      <c r="G3003" s="12">
        <f>Tabla1[[#This Row],[Importe]]-Tabla1[[#This Row],[Pagado]]</f>
        <v>0</v>
      </c>
      <c r="H3003" s="9" t="s">
        <v>10</v>
      </c>
    </row>
    <row r="3004" spans="1:8" x14ac:dyDescent="0.25">
      <c r="A3004" s="7">
        <v>44590</v>
      </c>
      <c r="B3004" s="8" t="s">
        <v>3398</v>
      </c>
      <c r="C3004" s="9" t="s">
        <v>191</v>
      </c>
      <c r="D3004" s="10">
        <v>1392.3</v>
      </c>
      <c r="E3004" s="11">
        <v>44590</v>
      </c>
      <c r="F3004" s="10">
        <v>1392.3</v>
      </c>
      <c r="G3004" s="12">
        <f>Tabla1[[#This Row],[Importe]]-Tabla1[[#This Row],[Pagado]]</f>
        <v>0</v>
      </c>
      <c r="H3004" s="9" t="s">
        <v>10</v>
      </c>
    </row>
    <row r="3005" spans="1:8" x14ac:dyDescent="0.25">
      <c r="A3005" s="7">
        <v>44590</v>
      </c>
      <c r="B3005" s="8" t="s">
        <v>3399</v>
      </c>
      <c r="C3005" s="9" t="s">
        <v>31</v>
      </c>
      <c r="D3005" s="10">
        <v>3933.9</v>
      </c>
      <c r="E3005" s="11">
        <v>44590</v>
      </c>
      <c r="F3005" s="10">
        <v>3933.9</v>
      </c>
      <c r="G3005" s="12">
        <f>Tabla1[[#This Row],[Importe]]-Tabla1[[#This Row],[Pagado]]</f>
        <v>0</v>
      </c>
      <c r="H3005" s="9" t="s">
        <v>10</v>
      </c>
    </row>
    <row r="3006" spans="1:8" x14ac:dyDescent="0.25">
      <c r="A3006" s="7">
        <v>44590</v>
      </c>
      <c r="B3006" s="8" t="s">
        <v>3400</v>
      </c>
      <c r="C3006" s="9" t="s">
        <v>31</v>
      </c>
      <c r="D3006" s="10">
        <v>980</v>
      </c>
      <c r="E3006" s="11">
        <v>44590</v>
      </c>
      <c r="F3006" s="10">
        <v>980</v>
      </c>
      <c r="G3006" s="12">
        <f>Tabla1[[#This Row],[Importe]]-Tabla1[[#This Row],[Pagado]]</f>
        <v>0</v>
      </c>
      <c r="H3006" s="9" t="s">
        <v>10</v>
      </c>
    </row>
    <row r="3007" spans="1:8" x14ac:dyDescent="0.25">
      <c r="A3007" s="7">
        <v>44590</v>
      </c>
      <c r="B3007" s="8" t="s">
        <v>3401</v>
      </c>
      <c r="C3007" s="9" t="s">
        <v>3402</v>
      </c>
      <c r="D3007" s="10">
        <v>837</v>
      </c>
      <c r="E3007" s="11">
        <v>44590</v>
      </c>
      <c r="F3007" s="10">
        <v>837</v>
      </c>
      <c r="G3007" s="12">
        <f>Tabla1[[#This Row],[Importe]]-Tabla1[[#This Row],[Pagado]]</f>
        <v>0</v>
      </c>
      <c r="H3007" s="9" t="s">
        <v>10</v>
      </c>
    </row>
    <row r="3008" spans="1:8" x14ac:dyDescent="0.25">
      <c r="A3008" s="7">
        <v>44590</v>
      </c>
      <c r="B3008" s="8" t="s">
        <v>3403</v>
      </c>
      <c r="C3008" s="9" t="s">
        <v>414</v>
      </c>
      <c r="D3008" s="10">
        <v>16.53</v>
      </c>
      <c r="E3008" s="11">
        <v>44601</v>
      </c>
      <c r="F3008" s="10">
        <v>16.53</v>
      </c>
      <c r="G3008" s="12">
        <f>Tabla1[[#This Row],[Importe]]-Tabla1[[#This Row],[Pagado]]</f>
        <v>0</v>
      </c>
      <c r="H3008" s="9" t="s">
        <v>10</v>
      </c>
    </row>
    <row r="3009" spans="1:8" x14ac:dyDescent="0.25">
      <c r="A3009" s="7">
        <v>44590</v>
      </c>
      <c r="B3009" s="8" t="s">
        <v>3404</v>
      </c>
      <c r="C3009" s="9" t="s">
        <v>67</v>
      </c>
      <c r="D3009" s="10">
        <v>1410</v>
      </c>
      <c r="E3009" s="11">
        <v>44590</v>
      </c>
      <c r="F3009" s="10">
        <v>1410</v>
      </c>
      <c r="G3009" s="12">
        <f>Tabla1[[#This Row],[Importe]]-Tabla1[[#This Row],[Pagado]]</f>
        <v>0</v>
      </c>
      <c r="H3009" s="9" t="s">
        <v>10</v>
      </c>
    </row>
    <row r="3010" spans="1:8" x14ac:dyDescent="0.25">
      <c r="A3010" s="7">
        <v>44590</v>
      </c>
      <c r="B3010" s="8" t="s">
        <v>3405</v>
      </c>
      <c r="C3010" s="9" t="s">
        <v>555</v>
      </c>
      <c r="D3010" s="10">
        <v>34000</v>
      </c>
      <c r="E3010" s="11">
        <v>44590</v>
      </c>
      <c r="F3010" s="10">
        <v>34000</v>
      </c>
      <c r="G3010" s="12">
        <f>Tabla1[[#This Row],[Importe]]-Tabla1[[#This Row],[Pagado]]</f>
        <v>0</v>
      </c>
      <c r="H3010" s="9" t="s">
        <v>10</v>
      </c>
    </row>
    <row r="3011" spans="1:8" x14ac:dyDescent="0.25">
      <c r="A3011" s="7">
        <v>44590</v>
      </c>
      <c r="B3011" s="8" t="s">
        <v>3406</v>
      </c>
      <c r="C3011" s="9" t="s">
        <v>934</v>
      </c>
      <c r="D3011" s="10">
        <v>3159.84</v>
      </c>
      <c r="E3011" s="11">
        <v>44590</v>
      </c>
      <c r="F3011" s="10">
        <v>3159.84</v>
      </c>
      <c r="G3011" s="12">
        <f>Tabla1[[#This Row],[Importe]]-Tabla1[[#This Row],[Pagado]]</f>
        <v>0</v>
      </c>
      <c r="H3011" s="9" t="s">
        <v>10</v>
      </c>
    </row>
    <row r="3012" spans="1:8" x14ac:dyDescent="0.25">
      <c r="A3012" s="7">
        <v>44590</v>
      </c>
      <c r="B3012" s="8" t="s">
        <v>3407</v>
      </c>
      <c r="C3012" s="9" t="s">
        <v>670</v>
      </c>
      <c r="D3012" s="10">
        <v>4286.3999999999996</v>
      </c>
      <c r="E3012" s="11">
        <v>44590</v>
      </c>
      <c r="F3012" s="10">
        <v>4286.3999999999996</v>
      </c>
      <c r="G3012" s="12">
        <f>Tabla1[[#This Row],[Importe]]-Tabla1[[#This Row],[Pagado]]</f>
        <v>0</v>
      </c>
      <c r="H3012" s="9" t="s">
        <v>10</v>
      </c>
    </row>
    <row r="3013" spans="1:8" x14ac:dyDescent="0.25">
      <c r="A3013" s="7">
        <v>44590</v>
      </c>
      <c r="B3013" s="8" t="s">
        <v>3408</v>
      </c>
      <c r="C3013" s="9" t="s">
        <v>368</v>
      </c>
      <c r="D3013" s="10">
        <v>5651.12</v>
      </c>
      <c r="E3013" s="11">
        <v>44590</v>
      </c>
      <c r="F3013" s="10">
        <v>5651.12</v>
      </c>
      <c r="G3013" s="12">
        <f>Tabla1[[#This Row],[Importe]]-Tabla1[[#This Row],[Pagado]]</f>
        <v>0</v>
      </c>
      <c r="H3013" s="9" t="s">
        <v>10</v>
      </c>
    </row>
    <row r="3014" spans="1:8" x14ac:dyDescent="0.25">
      <c r="A3014" s="7">
        <v>44590</v>
      </c>
      <c r="B3014" s="8" t="s">
        <v>3409</v>
      </c>
      <c r="C3014" s="9" t="s">
        <v>368</v>
      </c>
      <c r="D3014" s="10">
        <v>812</v>
      </c>
      <c r="E3014" s="11">
        <v>44590</v>
      </c>
      <c r="F3014" s="10">
        <v>812</v>
      </c>
      <c r="G3014" s="12">
        <f>Tabla1[[#This Row],[Importe]]-Tabla1[[#This Row],[Pagado]]</f>
        <v>0</v>
      </c>
      <c r="H3014" s="9" t="s">
        <v>10</v>
      </c>
    </row>
    <row r="3015" spans="1:8" x14ac:dyDescent="0.25">
      <c r="A3015" s="7">
        <v>44590</v>
      </c>
      <c r="B3015" s="8" t="s">
        <v>3410</v>
      </c>
      <c r="C3015" s="9" t="s">
        <v>365</v>
      </c>
      <c r="D3015" s="10">
        <v>892.5</v>
      </c>
      <c r="E3015" s="11">
        <v>44590</v>
      </c>
      <c r="F3015" s="10">
        <v>892.5</v>
      </c>
      <c r="G3015" s="12">
        <f>Tabla1[[#This Row],[Importe]]-Tabla1[[#This Row],[Pagado]]</f>
        <v>0</v>
      </c>
      <c r="H3015" s="9" t="s">
        <v>10</v>
      </c>
    </row>
    <row r="3016" spans="1:8" x14ac:dyDescent="0.25">
      <c r="A3016" s="7">
        <v>44590</v>
      </c>
      <c r="B3016" s="8" t="s">
        <v>3411</v>
      </c>
      <c r="C3016" s="9" t="s">
        <v>409</v>
      </c>
      <c r="D3016" s="10">
        <v>6851.4</v>
      </c>
      <c r="E3016" s="11">
        <v>44596</v>
      </c>
      <c r="F3016" s="10">
        <v>6851.4</v>
      </c>
      <c r="G3016" s="12">
        <f>Tabla1[[#This Row],[Importe]]-Tabla1[[#This Row],[Pagado]]</f>
        <v>0</v>
      </c>
      <c r="H3016" s="9" t="s">
        <v>10</v>
      </c>
    </row>
    <row r="3017" spans="1:8" x14ac:dyDescent="0.25">
      <c r="A3017" s="7">
        <v>44590</v>
      </c>
      <c r="B3017" s="8" t="s">
        <v>3412</v>
      </c>
      <c r="C3017" s="9" t="s">
        <v>698</v>
      </c>
      <c r="D3017" s="10">
        <v>4315.2</v>
      </c>
      <c r="E3017" s="11">
        <v>44590</v>
      </c>
      <c r="F3017" s="10">
        <v>4315.2</v>
      </c>
      <c r="G3017" s="12">
        <f>Tabla1[[#This Row],[Importe]]-Tabla1[[#This Row],[Pagado]]</f>
        <v>0</v>
      </c>
      <c r="H3017" s="9" t="s">
        <v>10</v>
      </c>
    </row>
    <row r="3018" spans="1:8" x14ac:dyDescent="0.25">
      <c r="A3018" s="7">
        <v>44590</v>
      </c>
      <c r="B3018" s="8" t="s">
        <v>3413</v>
      </c>
      <c r="C3018" s="9" t="s">
        <v>67</v>
      </c>
      <c r="D3018" s="10">
        <v>1040</v>
      </c>
      <c r="E3018" s="11">
        <v>44590</v>
      </c>
      <c r="F3018" s="10">
        <v>1040</v>
      </c>
      <c r="G3018" s="12">
        <f>Tabla1[[#This Row],[Importe]]-Tabla1[[#This Row],[Pagado]]</f>
        <v>0</v>
      </c>
      <c r="H3018" s="9" t="s">
        <v>10</v>
      </c>
    </row>
    <row r="3019" spans="1:8" x14ac:dyDescent="0.25">
      <c r="A3019" s="7">
        <v>44590</v>
      </c>
      <c r="B3019" s="8" t="s">
        <v>3414</v>
      </c>
      <c r="C3019" s="9" t="s">
        <v>319</v>
      </c>
      <c r="D3019" s="10">
        <v>6679</v>
      </c>
      <c r="E3019" s="11">
        <v>44591</v>
      </c>
      <c r="F3019" s="10">
        <v>6679</v>
      </c>
      <c r="G3019" s="12">
        <f>Tabla1[[#This Row],[Importe]]-Tabla1[[#This Row],[Pagado]]</f>
        <v>0</v>
      </c>
      <c r="H3019" s="9" t="s">
        <v>10</v>
      </c>
    </row>
    <row r="3020" spans="1:8" x14ac:dyDescent="0.25">
      <c r="A3020" s="7">
        <v>44590</v>
      </c>
      <c r="B3020" s="8" t="s">
        <v>3415</v>
      </c>
      <c r="C3020" s="9" t="s">
        <v>520</v>
      </c>
      <c r="D3020" s="10">
        <v>8162</v>
      </c>
      <c r="E3020" s="11">
        <v>44590</v>
      </c>
      <c r="F3020" s="10">
        <v>8162</v>
      </c>
      <c r="G3020" s="12">
        <f>Tabla1[[#This Row],[Importe]]-Tabla1[[#This Row],[Pagado]]</f>
        <v>0</v>
      </c>
      <c r="H3020" s="9" t="s">
        <v>10</v>
      </c>
    </row>
    <row r="3021" spans="1:8" x14ac:dyDescent="0.25">
      <c r="A3021" s="7">
        <v>44590</v>
      </c>
      <c r="B3021" s="8" t="s">
        <v>3416</v>
      </c>
      <c r="C3021" s="9" t="s">
        <v>151</v>
      </c>
      <c r="D3021" s="10">
        <v>3876</v>
      </c>
      <c r="E3021" s="11">
        <v>44591</v>
      </c>
      <c r="F3021" s="10">
        <v>3876</v>
      </c>
      <c r="G3021" s="12">
        <f>Tabla1[[#This Row],[Importe]]-Tabla1[[#This Row],[Pagado]]</f>
        <v>0</v>
      </c>
      <c r="H3021" s="9" t="s">
        <v>10</v>
      </c>
    </row>
    <row r="3022" spans="1:8" x14ac:dyDescent="0.25">
      <c r="A3022" s="7">
        <v>44590</v>
      </c>
      <c r="B3022" s="8" t="s">
        <v>3417</v>
      </c>
      <c r="C3022" s="9" t="s">
        <v>380</v>
      </c>
      <c r="D3022" s="10">
        <v>8303.6</v>
      </c>
      <c r="E3022" s="11">
        <v>44591</v>
      </c>
      <c r="F3022" s="10">
        <v>8303.6</v>
      </c>
      <c r="G3022" s="12">
        <f>Tabla1[[#This Row],[Importe]]-Tabla1[[#This Row],[Pagado]]</f>
        <v>0</v>
      </c>
      <c r="H3022" s="9" t="s">
        <v>10</v>
      </c>
    </row>
    <row r="3023" spans="1:8" x14ac:dyDescent="0.25">
      <c r="A3023" s="7">
        <v>44590</v>
      </c>
      <c r="B3023" s="8" t="s">
        <v>3418</v>
      </c>
      <c r="C3023" s="9" t="s">
        <v>159</v>
      </c>
      <c r="D3023" s="10">
        <v>1965.2</v>
      </c>
      <c r="E3023" s="11">
        <v>44591</v>
      </c>
      <c r="F3023" s="10">
        <v>1965.2</v>
      </c>
      <c r="G3023" s="12">
        <f>Tabla1[[#This Row],[Importe]]-Tabla1[[#This Row],[Pagado]]</f>
        <v>0</v>
      </c>
      <c r="H3023" s="9" t="s">
        <v>10</v>
      </c>
    </row>
    <row r="3024" spans="1:8" x14ac:dyDescent="0.25">
      <c r="A3024" s="7">
        <v>44590</v>
      </c>
      <c r="B3024" s="8" t="s">
        <v>3419</v>
      </c>
      <c r="C3024" s="9" t="s">
        <v>525</v>
      </c>
      <c r="D3024" s="10">
        <v>2598.4</v>
      </c>
      <c r="E3024" s="11">
        <v>44591</v>
      </c>
      <c r="F3024" s="10">
        <v>2598.4</v>
      </c>
      <c r="G3024" s="12">
        <f>Tabla1[[#This Row],[Importe]]-Tabla1[[#This Row],[Pagado]]</f>
        <v>0</v>
      </c>
      <c r="H3024" s="9" t="s">
        <v>10</v>
      </c>
    </row>
    <row r="3025" spans="1:8" x14ac:dyDescent="0.25">
      <c r="A3025" s="7">
        <v>44590</v>
      </c>
      <c r="B3025" s="8" t="s">
        <v>3420</v>
      </c>
      <c r="C3025" s="9" t="s">
        <v>518</v>
      </c>
      <c r="D3025" s="10">
        <v>1472.8</v>
      </c>
      <c r="E3025" s="11">
        <v>44591</v>
      </c>
      <c r="F3025" s="10">
        <v>1472.8</v>
      </c>
      <c r="G3025" s="12">
        <f>Tabla1[[#This Row],[Importe]]-Tabla1[[#This Row],[Pagado]]</f>
        <v>0</v>
      </c>
      <c r="H3025" s="9" t="s">
        <v>10</v>
      </c>
    </row>
    <row r="3026" spans="1:8" x14ac:dyDescent="0.25">
      <c r="A3026" s="7">
        <v>44590</v>
      </c>
      <c r="B3026" s="8" t="s">
        <v>3421</v>
      </c>
      <c r="C3026" s="9" t="s">
        <v>157</v>
      </c>
      <c r="D3026" s="10">
        <v>2328.6</v>
      </c>
      <c r="E3026" s="11">
        <v>44591</v>
      </c>
      <c r="F3026" s="10">
        <v>2328.6</v>
      </c>
      <c r="G3026" s="12">
        <f>Tabla1[[#This Row],[Importe]]-Tabla1[[#This Row],[Pagado]]</f>
        <v>0</v>
      </c>
      <c r="H3026" s="9" t="s">
        <v>10</v>
      </c>
    </row>
    <row r="3027" spans="1:8" x14ac:dyDescent="0.25">
      <c r="A3027" s="7">
        <v>44590</v>
      </c>
      <c r="B3027" s="8" t="s">
        <v>3422</v>
      </c>
      <c r="C3027" s="9" t="s">
        <v>426</v>
      </c>
      <c r="D3027" s="10">
        <v>5120.5</v>
      </c>
      <c r="E3027" s="11">
        <v>44591</v>
      </c>
      <c r="F3027" s="10">
        <v>5120.5</v>
      </c>
      <c r="G3027" s="12">
        <f>Tabla1[[#This Row],[Importe]]-Tabla1[[#This Row],[Pagado]]</f>
        <v>0</v>
      </c>
      <c r="H3027" s="9" t="s">
        <v>10</v>
      </c>
    </row>
    <row r="3028" spans="1:8" x14ac:dyDescent="0.25">
      <c r="A3028" s="7">
        <v>44590</v>
      </c>
      <c r="B3028" s="8" t="s">
        <v>3423</v>
      </c>
      <c r="C3028" s="9" t="s">
        <v>261</v>
      </c>
      <c r="D3028" s="10">
        <v>33564.93</v>
      </c>
      <c r="E3028" s="11">
        <v>44591</v>
      </c>
      <c r="F3028" s="10">
        <v>33564.93</v>
      </c>
      <c r="G3028" s="12">
        <f>Tabla1[[#This Row],[Importe]]-Tabla1[[#This Row],[Pagado]]</f>
        <v>0</v>
      </c>
      <c r="H3028" s="9" t="s">
        <v>10</v>
      </c>
    </row>
    <row r="3029" spans="1:8" x14ac:dyDescent="0.25">
      <c r="A3029" s="7">
        <v>44590</v>
      </c>
      <c r="B3029" s="8" t="s">
        <v>3424</v>
      </c>
      <c r="C3029" s="9" t="s">
        <v>319</v>
      </c>
      <c r="D3029" s="10">
        <v>4229</v>
      </c>
      <c r="E3029" s="11">
        <v>44591</v>
      </c>
      <c r="F3029" s="10">
        <v>4229</v>
      </c>
      <c r="G3029" s="12">
        <f>Tabla1[[#This Row],[Importe]]-Tabla1[[#This Row],[Pagado]]</f>
        <v>0</v>
      </c>
      <c r="H3029" s="9" t="s">
        <v>10</v>
      </c>
    </row>
    <row r="3030" spans="1:8" x14ac:dyDescent="0.25">
      <c r="A3030" s="7">
        <v>44590</v>
      </c>
      <c r="B3030" s="8" t="s">
        <v>3425</v>
      </c>
      <c r="C3030" s="9" t="s">
        <v>183</v>
      </c>
      <c r="D3030" s="10">
        <v>439.4</v>
      </c>
      <c r="E3030" s="11">
        <v>44591</v>
      </c>
      <c r="F3030" s="10">
        <v>439.4</v>
      </c>
      <c r="G3030" s="12">
        <f>Tabla1[[#This Row],[Importe]]-Tabla1[[#This Row],[Pagado]]</f>
        <v>0</v>
      </c>
      <c r="H3030" s="9" t="s">
        <v>10</v>
      </c>
    </row>
    <row r="3031" spans="1:8" x14ac:dyDescent="0.25">
      <c r="A3031" s="7">
        <v>44590</v>
      </c>
      <c r="B3031" s="8" t="s">
        <v>3426</v>
      </c>
      <c r="C3031" s="9" t="s">
        <v>169</v>
      </c>
      <c r="D3031" s="10">
        <v>1650.6</v>
      </c>
      <c r="E3031" s="11">
        <v>44591</v>
      </c>
      <c r="F3031" s="10">
        <v>1650.6</v>
      </c>
      <c r="G3031" s="12">
        <f>Tabla1[[#This Row],[Importe]]-Tabla1[[#This Row],[Pagado]]</f>
        <v>0</v>
      </c>
      <c r="H3031" s="9" t="s">
        <v>10</v>
      </c>
    </row>
    <row r="3032" spans="1:8" x14ac:dyDescent="0.25">
      <c r="A3032" s="7">
        <v>44590</v>
      </c>
      <c r="B3032" s="8" t="s">
        <v>3427</v>
      </c>
      <c r="C3032" s="9" t="s">
        <v>459</v>
      </c>
      <c r="D3032" s="10">
        <v>213</v>
      </c>
      <c r="E3032" s="11">
        <v>44590</v>
      </c>
      <c r="F3032" s="10">
        <v>213</v>
      </c>
      <c r="G3032" s="12">
        <f>Tabla1[[#This Row],[Importe]]-Tabla1[[#This Row],[Pagado]]</f>
        <v>0</v>
      </c>
      <c r="H3032" s="9" t="s">
        <v>10</v>
      </c>
    </row>
    <row r="3033" spans="1:8" x14ac:dyDescent="0.25">
      <c r="A3033" s="7">
        <v>44590</v>
      </c>
      <c r="B3033" s="8" t="s">
        <v>3428</v>
      </c>
      <c r="C3033" s="9" t="s">
        <v>461</v>
      </c>
      <c r="D3033" s="10">
        <v>394</v>
      </c>
      <c r="E3033" s="11">
        <v>44591</v>
      </c>
      <c r="F3033" s="10">
        <v>394</v>
      </c>
      <c r="G3033" s="12">
        <f>Tabla1[[#This Row],[Importe]]-Tabla1[[#This Row],[Pagado]]</f>
        <v>0</v>
      </c>
      <c r="H3033" s="9" t="s">
        <v>10</v>
      </c>
    </row>
    <row r="3034" spans="1:8" x14ac:dyDescent="0.25">
      <c r="A3034" s="7">
        <v>44590</v>
      </c>
      <c r="B3034" s="8" t="s">
        <v>3429</v>
      </c>
      <c r="C3034" s="9" t="s">
        <v>457</v>
      </c>
      <c r="D3034" s="10">
        <v>198</v>
      </c>
      <c r="E3034" s="11">
        <v>44590</v>
      </c>
      <c r="F3034" s="10">
        <v>198</v>
      </c>
      <c r="G3034" s="12">
        <f>Tabla1[[#This Row],[Importe]]-Tabla1[[#This Row],[Pagado]]</f>
        <v>0</v>
      </c>
      <c r="H3034" s="9" t="s">
        <v>10</v>
      </c>
    </row>
    <row r="3035" spans="1:8" x14ac:dyDescent="0.25">
      <c r="A3035" s="7">
        <v>44590</v>
      </c>
      <c r="B3035" s="8" t="s">
        <v>3430</v>
      </c>
      <c r="C3035" s="9" t="s">
        <v>151</v>
      </c>
      <c r="D3035" s="10">
        <v>2121.6</v>
      </c>
      <c r="E3035" s="11">
        <v>44591</v>
      </c>
      <c r="F3035" s="10">
        <v>2121.6</v>
      </c>
      <c r="G3035" s="12">
        <f>Tabla1[[#This Row],[Importe]]-Tabla1[[#This Row],[Pagado]]</f>
        <v>0</v>
      </c>
      <c r="H3035" s="9" t="s">
        <v>10</v>
      </c>
    </row>
    <row r="3036" spans="1:8" x14ac:dyDescent="0.25">
      <c r="A3036" s="7">
        <v>44590</v>
      </c>
      <c r="B3036" s="8" t="s">
        <v>3431</v>
      </c>
      <c r="C3036" s="9" t="s">
        <v>183</v>
      </c>
      <c r="D3036" s="10">
        <v>159.6</v>
      </c>
      <c r="E3036" s="11">
        <v>44591</v>
      </c>
      <c r="F3036" s="10">
        <v>159.6</v>
      </c>
      <c r="G3036" s="12">
        <f>Tabla1[[#This Row],[Importe]]-Tabla1[[#This Row],[Pagado]]</f>
        <v>0</v>
      </c>
      <c r="H3036" s="9" t="s">
        <v>10</v>
      </c>
    </row>
    <row r="3037" spans="1:8" x14ac:dyDescent="0.25">
      <c r="A3037" s="7">
        <v>44590</v>
      </c>
      <c r="B3037" s="8" t="s">
        <v>3432</v>
      </c>
      <c r="C3037" s="9" t="s">
        <v>31</v>
      </c>
      <c r="D3037" s="10">
        <v>1911</v>
      </c>
      <c r="E3037" s="11">
        <v>44590</v>
      </c>
      <c r="F3037" s="10">
        <v>1911</v>
      </c>
      <c r="G3037" s="12">
        <f>Tabla1[[#This Row],[Importe]]-Tabla1[[#This Row],[Pagado]]</f>
        <v>0</v>
      </c>
      <c r="H3037" s="9" t="s">
        <v>10</v>
      </c>
    </row>
    <row r="3038" spans="1:8" x14ac:dyDescent="0.25">
      <c r="A3038" s="7">
        <v>44590</v>
      </c>
      <c r="B3038" s="8" t="s">
        <v>3433</v>
      </c>
      <c r="C3038" s="9" t="s">
        <v>51</v>
      </c>
      <c r="D3038" s="10">
        <v>5749.2</v>
      </c>
      <c r="E3038" s="11">
        <v>44590</v>
      </c>
      <c r="F3038" s="10">
        <v>5749.2</v>
      </c>
      <c r="G3038" s="12">
        <f>Tabla1[[#This Row],[Importe]]-Tabla1[[#This Row],[Pagado]]</f>
        <v>0</v>
      </c>
      <c r="H3038" s="9" t="s">
        <v>10</v>
      </c>
    </row>
    <row r="3039" spans="1:8" x14ac:dyDescent="0.25">
      <c r="A3039" s="7">
        <v>44590</v>
      </c>
      <c r="B3039" s="8" t="s">
        <v>3434</v>
      </c>
      <c r="C3039" s="9" t="s">
        <v>237</v>
      </c>
      <c r="D3039" s="10">
        <v>899.5</v>
      </c>
      <c r="E3039" s="11">
        <v>44590</v>
      </c>
      <c r="F3039" s="10">
        <v>899.5</v>
      </c>
      <c r="G3039" s="12">
        <f>Tabla1[[#This Row],[Importe]]-Tabla1[[#This Row],[Pagado]]</f>
        <v>0</v>
      </c>
      <c r="H3039" s="9" t="s">
        <v>10</v>
      </c>
    </row>
    <row r="3040" spans="1:8" x14ac:dyDescent="0.25">
      <c r="A3040" s="7">
        <v>44590</v>
      </c>
      <c r="B3040" s="8" t="s">
        <v>3435</v>
      </c>
      <c r="C3040" s="9" t="s">
        <v>71</v>
      </c>
      <c r="D3040" s="10">
        <v>2175.3000000000002</v>
      </c>
      <c r="E3040" s="11">
        <v>44590</v>
      </c>
      <c r="F3040" s="10">
        <v>2175.3000000000002</v>
      </c>
      <c r="G3040" s="12">
        <f>Tabla1[[#This Row],[Importe]]-Tabla1[[#This Row],[Pagado]]</f>
        <v>0</v>
      </c>
      <c r="H3040" s="9" t="s">
        <v>10</v>
      </c>
    </row>
    <row r="3041" spans="1:8" ht="30" x14ac:dyDescent="0.25">
      <c r="A3041" s="7">
        <v>44590</v>
      </c>
      <c r="B3041" s="8" t="s">
        <v>3436</v>
      </c>
      <c r="C3041" s="9" t="s">
        <v>275</v>
      </c>
      <c r="D3041" s="10">
        <v>95977.24</v>
      </c>
      <c r="E3041" s="11" t="s">
        <v>3650</v>
      </c>
      <c r="F3041" s="10">
        <f>56629.75+39347.49</f>
        <v>95977.239999999991</v>
      </c>
      <c r="G3041" s="12">
        <f>Tabla1[[#This Row],[Importe]]-Tabla1[[#This Row],[Pagado]]</f>
        <v>0</v>
      </c>
      <c r="H3041" s="9" t="s">
        <v>10</v>
      </c>
    </row>
    <row r="3042" spans="1:8" x14ac:dyDescent="0.25">
      <c r="A3042" s="7">
        <v>44590</v>
      </c>
      <c r="B3042" s="8" t="s">
        <v>3437</v>
      </c>
      <c r="C3042" s="9" t="s">
        <v>83</v>
      </c>
      <c r="D3042" s="10">
        <v>10063.6</v>
      </c>
      <c r="E3042" s="11">
        <v>44590</v>
      </c>
      <c r="F3042" s="10">
        <v>10063.6</v>
      </c>
      <c r="G3042" s="12">
        <f>Tabla1[[#This Row],[Importe]]-Tabla1[[#This Row],[Pagado]]</f>
        <v>0</v>
      </c>
      <c r="H3042" s="9" t="s">
        <v>10</v>
      </c>
    </row>
    <row r="3043" spans="1:8" x14ac:dyDescent="0.25">
      <c r="A3043" s="7">
        <v>44590</v>
      </c>
      <c r="B3043" s="8" t="s">
        <v>3438</v>
      </c>
      <c r="C3043" s="9" t="s">
        <v>1174</v>
      </c>
      <c r="D3043" s="10">
        <v>17814</v>
      </c>
      <c r="E3043" s="11">
        <v>44590</v>
      </c>
      <c r="F3043" s="10">
        <v>17814</v>
      </c>
      <c r="G3043" s="12">
        <f>Tabla1[[#This Row],[Importe]]-Tabla1[[#This Row],[Pagado]]</f>
        <v>0</v>
      </c>
      <c r="H3043" s="9" t="s">
        <v>10</v>
      </c>
    </row>
    <row r="3044" spans="1:8" x14ac:dyDescent="0.25">
      <c r="A3044" s="7">
        <v>44590</v>
      </c>
      <c r="B3044" s="8" t="s">
        <v>3439</v>
      </c>
      <c r="C3044" s="9" t="s">
        <v>681</v>
      </c>
      <c r="D3044" s="10">
        <v>5.85</v>
      </c>
      <c r="E3044" s="11">
        <v>44596</v>
      </c>
      <c r="F3044" s="10">
        <v>5.85</v>
      </c>
      <c r="G3044" s="12">
        <f>Tabla1[[#This Row],[Importe]]-Tabla1[[#This Row],[Pagado]]</f>
        <v>0</v>
      </c>
      <c r="H3044" s="9" t="s">
        <v>10</v>
      </c>
    </row>
    <row r="3045" spans="1:8" x14ac:dyDescent="0.25">
      <c r="A3045" s="7">
        <v>44590</v>
      </c>
      <c r="B3045" s="8" t="s">
        <v>3440</v>
      </c>
      <c r="C3045" s="9" t="s">
        <v>3648</v>
      </c>
      <c r="D3045" s="10">
        <v>0</v>
      </c>
      <c r="E3045" s="13" t="s">
        <v>189</v>
      </c>
      <c r="F3045" s="10">
        <v>0</v>
      </c>
      <c r="G3045" s="12">
        <f>Tabla1[[#This Row],[Importe]]-Tabla1[[#This Row],[Pagado]]</f>
        <v>0</v>
      </c>
      <c r="H3045" s="17" t="s">
        <v>3649</v>
      </c>
    </row>
    <row r="3046" spans="1:8" x14ac:dyDescent="0.25">
      <c r="A3046" s="7">
        <v>44590</v>
      </c>
      <c r="B3046" s="8" t="s">
        <v>3441</v>
      </c>
      <c r="C3046" s="9" t="s">
        <v>14</v>
      </c>
      <c r="D3046" s="10">
        <v>27313</v>
      </c>
      <c r="E3046" s="11">
        <v>44590</v>
      </c>
      <c r="F3046" s="10">
        <v>27313</v>
      </c>
      <c r="G3046" s="12">
        <f>Tabla1[[#This Row],[Importe]]-Tabla1[[#This Row],[Pagado]]</f>
        <v>0</v>
      </c>
      <c r="H3046" s="9" t="s">
        <v>10</v>
      </c>
    </row>
    <row r="3047" spans="1:8" x14ac:dyDescent="0.25">
      <c r="A3047" s="7">
        <v>44590</v>
      </c>
      <c r="B3047" s="8" t="s">
        <v>3442</v>
      </c>
      <c r="C3047" s="9" t="s">
        <v>31</v>
      </c>
      <c r="D3047" s="10">
        <v>486.5</v>
      </c>
      <c r="E3047" s="11">
        <v>44590</v>
      </c>
      <c r="F3047" s="10">
        <v>486.5</v>
      </c>
      <c r="G3047" s="12">
        <f>Tabla1[[#This Row],[Importe]]-Tabla1[[#This Row],[Pagado]]</f>
        <v>0</v>
      </c>
      <c r="H3047" s="9" t="s">
        <v>10</v>
      </c>
    </row>
    <row r="3048" spans="1:8" x14ac:dyDescent="0.25">
      <c r="A3048" s="7">
        <v>44590</v>
      </c>
      <c r="B3048" s="8" t="s">
        <v>3443</v>
      </c>
      <c r="C3048" s="9" t="s">
        <v>475</v>
      </c>
      <c r="D3048" s="10">
        <v>22193.200000000001</v>
      </c>
      <c r="E3048" s="11">
        <v>44592</v>
      </c>
      <c r="F3048" s="10">
        <v>22193.200000000001</v>
      </c>
      <c r="G3048" s="12">
        <f>Tabla1[[#This Row],[Importe]]-Tabla1[[#This Row],[Pagado]]</f>
        <v>0</v>
      </c>
      <c r="H3048" s="9" t="s">
        <v>10</v>
      </c>
    </row>
    <row r="3049" spans="1:8" x14ac:dyDescent="0.25">
      <c r="A3049" s="7">
        <v>44590</v>
      </c>
      <c r="B3049" s="8" t="s">
        <v>3444</v>
      </c>
      <c r="C3049" s="9" t="s">
        <v>303</v>
      </c>
      <c r="D3049" s="10">
        <v>201.6</v>
      </c>
      <c r="E3049" s="11">
        <v>44590</v>
      </c>
      <c r="F3049" s="10">
        <v>201.6</v>
      </c>
      <c r="G3049" s="12">
        <f>Tabla1[[#This Row],[Importe]]-Tabla1[[#This Row],[Pagado]]</f>
        <v>0</v>
      </c>
      <c r="H3049" s="9" t="s">
        <v>10</v>
      </c>
    </row>
    <row r="3050" spans="1:8" x14ac:dyDescent="0.25">
      <c r="A3050" s="7">
        <v>44590</v>
      </c>
      <c r="B3050" s="8" t="s">
        <v>3445</v>
      </c>
      <c r="C3050" s="9" t="s">
        <v>857</v>
      </c>
      <c r="D3050" s="10">
        <v>1595.6</v>
      </c>
      <c r="E3050" s="11">
        <v>44590</v>
      </c>
      <c r="F3050" s="10">
        <v>1595.6</v>
      </c>
      <c r="G3050" s="12">
        <f>Tabla1[[#This Row],[Importe]]-Tabla1[[#This Row],[Pagado]]</f>
        <v>0</v>
      </c>
      <c r="H3050" s="9" t="s">
        <v>10</v>
      </c>
    </row>
    <row r="3051" spans="1:8" x14ac:dyDescent="0.25">
      <c r="A3051" s="7">
        <v>44590</v>
      </c>
      <c r="B3051" s="8" t="s">
        <v>3446</v>
      </c>
      <c r="C3051" s="9" t="s">
        <v>27</v>
      </c>
      <c r="D3051" s="10">
        <v>1043.2</v>
      </c>
      <c r="E3051" s="11">
        <v>44590</v>
      </c>
      <c r="F3051" s="10">
        <v>1043.2</v>
      </c>
      <c r="G3051" s="12">
        <f>Tabla1[[#This Row],[Importe]]-Tabla1[[#This Row],[Pagado]]</f>
        <v>0</v>
      </c>
      <c r="H3051" s="9" t="s">
        <v>10</v>
      </c>
    </row>
    <row r="3052" spans="1:8" x14ac:dyDescent="0.25">
      <c r="A3052" s="7">
        <v>44590</v>
      </c>
      <c r="B3052" s="8" t="s">
        <v>3447</v>
      </c>
      <c r="C3052" s="9" t="s">
        <v>605</v>
      </c>
      <c r="D3052" s="10">
        <v>29832</v>
      </c>
      <c r="E3052" s="11">
        <v>44591</v>
      </c>
      <c r="F3052" s="10">
        <v>29832</v>
      </c>
      <c r="G3052" s="12">
        <f>Tabla1[[#This Row],[Importe]]-Tabla1[[#This Row],[Pagado]]</f>
        <v>0</v>
      </c>
      <c r="H3052" s="9" t="s">
        <v>10</v>
      </c>
    </row>
    <row r="3053" spans="1:8" x14ac:dyDescent="0.25">
      <c r="A3053" s="7">
        <v>44590</v>
      </c>
      <c r="B3053" s="8" t="s">
        <v>3448</v>
      </c>
      <c r="C3053" s="9" t="s">
        <v>35</v>
      </c>
      <c r="D3053" s="10">
        <v>2097.9</v>
      </c>
      <c r="E3053" s="11">
        <v>44590</v>
      </c>
      <c r="F3053" s="10">
        <v>2097.9</v>
      </c>
      <c r="G3053" s="12">
        <f>Tabla1[[#This Row],[Importe]]-Tabla1[[#This Row],[Pagado]]</f>
        <v>0</v>
      </c>
      <c r="H3053" s="9" t="s">
        <v>10</v>
      </c>
    </row>
    <row r="3054" spans="1:8" x14ac:dyDescent="0.25">
      <c r="A3054" s="7">
        <v>44590</v>
      </c>
      <c r="B3054" s="8" t="s">
        <v>3449</v>
      </c>
      <c r="C3054" s="9" t="s">
        <v>1003</v>
      </c>
      <c r="D3054" s="10">
        <v>1149.2</v>
      </c>
      <c r="E3054" s="11">
        <v>44591</v>
      </c>
      <c r="F3054" s="10">
        <v>1149.2</v>
      </c>
      <c r="G3054" s="12">
        <f>Tabla1[[#This Row],[Importe]]-Tabla1[[#This Row],[Pagado]]</f>
        <v>0</v>
      </c>
      <c r="H3054" s="9" t="s">
        <v>10</v>
      </c>
    </row>
    <row r="3055" spans="1:8" x14ac:dyDescent="0.25">
      <c r="A3055" s="7">
        <v>44590</v>
      </c>
      <c r="B3055" s="8" t="s">
        <v>3450</v>
      </c>
      <c r="C3055" s="9" t="s">
        <v>450</v>
      </c>
      <c r="D3055" s="10">
        <v>644</v>
      </c>
      <c r="E3055" s="11">
        <v>44590</v>
      </c>
      <c r="F3055" s="10">
        <v>644</v>
      </c>
      <c r="G3055" s="12">
        <f>Tabla1[[#This Row],[Importe]]-Tabla1[[#This Row],[Pagado]]</f>
        <v>0</v>
      </c>
      <c r="H3055" s="9" t="s">
        <v>10</v>
      </c>
    </row>
    <row r="3056" spans="1:8" x14ac:dyDescent="0.25">
      <c r="A3056" s="7">
        <v>44590</v>
      </c>
      <c r="B3056" s="8" t="s">
        <v>3451</v>
      </c>
      <c r="C3056" s="9" t="s">
        <v>605</v>
      </c>
      <c r="D3056" s="10">
        <v>61327.199999999997</v>
      </c>
      <c r="E3056" s="11">
        <v>44591</v>
      </c>
      <c r="F3056" s="10">
        <v>61327.199999999997</v>
      </c>
      <c r="G3056" s="12">
        <f>Tabla1[[#This Row],[Importe]]-Tabla1[[#This Row],[Pagado]]</f>
        <v>0</v>
      </c>
      <c r="H3056" s="9" t="s">
        <v>10</v>
      </c>
    </row>
    <row r="3057" spans="1:8" x14ac:dyDescent="0.25">
      <c r="A3057" s="7">
        <v>44590</v>
      </c>
      <c r="B3057" s="8" t="s">
        <v>3452</v>
      </c>
      <c r="C3057" s="9" t="s">
        <v>583</v>
      </c>
      <c r="D3057" s="10">
        <v>4185</v>
      </c>
      <c r="E3057" s="11">
        <v>44590</v>
      </c>
      <c r="F3057" s="10">
        <v>4185</v>
      </c>
      <c r="G3057" s="12">
        <f>Tabla1[[#This Row],[Importe]]-Tabla1[[#This Row],[Pagado]]</f>
        <v>0</v>
      </c>
      <c r="H3057" s="9" t="s">
        <v>10</v>
      </c>
    </row>
    <row r="3058" spans="1:8" x14ac:dyDescent="0.25">
      <c r="A3058" s="7">
        <v>44590</v>
      </c>
      <c r="B3058" s="8" t="s">
        <v>3453</v>
      </c>
      <c r="C3058" s="9" t="s">
        <v>298</v>
      </c>
      <c r="D3058" s="10">
        <v>2616.6</v>
      </c>
      <c r="E3058" s="11">
        <v>44590</v>
      </c>
      <c r="F3058" s="10">
        <v>2616.6</v>
      </c>
      <c r="G3058" s="12">
        <f>Tabla1[[#This Row],[Importe]]-Tabla1[[#This Row],[Pagado]]</f>
        <v>0</v>
      </c>
      <c r="H3058" s="9" t="s">
        <v>10</v>
      </c>
    </row>
    <row r="3059" spans="1:8" x14ac:dyDescent="0.25">
      <c r="A3059" s="7">
        <v>44590</v>
      </c>
      <c r="B3059" s="8" t="s">
        <v>3454</v>
      </c>
      <c r="C3059" s="9" t="s">
        <v>31</v>
      </c>
      <c r="D3059" s="10">
        <v>188</v>
      </c>
      <c r="E3059" s="11">
        <v>44591</v>
      </c>
      <c r="F3059" s="10">
        <v>188</v>
      </c>
      <c r="G3059" s="12">
        <f>Tabla1[[#This Row],[Importe]]-Tabla1[[#This Row],[Pagado]]</f>
        <v>0</v>
      </c>
      <c r="H3059" s="9" t="s">
        <v>10</v>
      </c>
    </row>
    <row r="3060" spans="1:8" x14ac:dyDescent="0.25">
      <c r="A3060" s="7">
        <v>44590</v>
      </c>
      <c r="B3060" s="8" t="s">
        <v>3455</v>
      </c>
      <c r="C3060" s="9" t="s">
        <v>3456</v>
      </c>
      <c r="D3060" s="10">
        <v>0</v>
      </c>
      <c r="E3060" s="13" t="s">
        <v>189</v>
      </c>
      <c r="F3060" s="10">
        <v>0</v>
      </c>
      <c r="G3060" s="12">
        <f>Tabla1[[#This Row],[Importe]]-Tabla1[[#This Row],[Pagado]]</f>
        <v>0</v>
      </c>
      <c r="H3060" s="9" t="s">
        <v>189</v>
      </c>
    </row>
    <row r="3061" spans="1:8" x14ac:dyDescent="0.25">
      <c r="A3061" s="7">
        <v>44591</v>
      </c>
      <c r="B3061" s="8" t="s">
        <v>3457</v>
      </c>
      <c r="C3061" s="9" t="s">
        <v>314</v>
      </c>
      <c r="D3061" s="10">
        <v>854</v>
      </c>
      <c r="E3061" s="11">
        <v>44591</v>
      </c>
      <c r="F3061" s="10">
        <v>854</v>
      </c>
      <c r="G3061" s="12">
        <f>Tabla1[[#This Row],[Importe]]-Tabla1[[#This Row],[Pagado]]</f>
        <v>0</v>
      </c>
      <c r="H3061" s="9" t="s">
        <v>10</v>
      </c>
    </row>
    <row r="3062" spans="1:8" x14ac:dyDescent="0.25">
      <c r="A3062" s="7">
        <v>44591</v>
      </c>
      <c r="B3062" s="8" t="s">
        <v>3458</v>
      </c>
      <c r="C3062" s="9" t="s">
        <v>9</v>
      </c>
      <c r="D3062" s="10">
        <v>5564.8</v>
      </c>
      <c r="E3062" s="11">
        <v>44591</v>
      </c>
      <c r="F3062" s="10">
        <v>5564.8</v>
      </c>
      <c r="G3062" s="12">
        <f>Tabla1[[#This Row],[Importe]]-Tabla1[[#This Row],[Pagado]]</f>
        <v>0</v>
      </c>
      <c r="H3062" s="9" t="s">
        <v>10</v>
      </c>
    </row>
    <row r="3063" spans="1:8" x14ac:dyDescent="0.25">
      <c r="A3063" s="7">
        <v>44591</v>
      </c>
      <c r="B3063" s="8" t="s">
        <v>3459</v>
      </c>
      <c r="C3063" s="9" t="s">
        <v>924</v>
      </c>
      <c r="D3063" s="10">
        <v>12230.5</v>
      </c>
      <c r="E3063" s="11">
        <v>44591</v>
      </c>
      <c r="F3063" s="10">
        <v>12230.5</v>
      </c>
      <c r="G3063" s="12">
        <f>Tabla1[[#This Row],[Importe]]-Tabla1[[#This Row],[Pagado]]</f>
        <v>0</v>
      </c>
      <c r="H3063" s="9" t="s">
        <v>10</v>
      </c>
    </row>
    <row r="3064" spans="1:8" x14ac:dyDescent="0.25">
      <c r="A3064" s="7">
        <v>44591</v>
      </c>
      <c r="B3064" s="8" t="s">
        <v>3460</v>
      </c>
      <c r="C3064" s="9" t="s">
        <v>12</v>
      </c>
      <c r="D3064" s="10">
        <v>48294.55</v>
      </c>
      <c r="E3064" s="11">
        <v>44592</v>
      </c>
      <c r="F3064" s="10">
        <v>48294.55</v>
      </c>
      <c r="G3064" s="12">
        <f>Tabla1[[#This Row],[Importe]]-Tabla1[[#This Row],[Pagado]]</f>
        <v>0</v>
      </c>
      <c r="H3064" s="9" t="s">
        <v>10</v>
      </c>
    </row>
    <row r="3065" spans="1:8" x14ac:dyDescent="0.25">
      <c r="A3065" s="7">
        <v>44591</v>
      </c>
      <c r="B3065" s="8" t="s">
        <v>3461</v>
      </c>
      <c r="C3065" s="9" t="s">
        <v>31</v>
      </c>
      <c r="D3065" s="10">
        <v>2257.1999999999998</v>
      </c>
      <c r="E3065" s="11">
        <v>44591</v>
      </c>
      <c r="F3065" s="10">
        <v>2257.1999999999998</v>
      </c>
      <c r="G3065" s="12">
        <f>Tabla1[[#This Row],[Importe]]-Tabla1[[#This Row],[Pagado]]</f>
        <v>0</v>
      </c>
      <c r="H3065" s="9" t="s">
        <v>10</v>
      </c>
    </row>
    <row r="3066" spans="1:8" x14ac:dyDescent="0.25">
      <c r="A3066" s="7">
        <v>44591</v>
      </c>
      <c r="B3066" s="8" t="s">
        <v>3462</v>
      </c>
      <c r="C3066" s="9" t="s">
        <v>16</v>
      </c>
      <c r="D3066" s="10">
        <v>8631.7000000000007</v>
      </c>
      <c r="E3066" s="11">
        <v>44591</v>
      </c>
      <c r="F3066" s="10">
        <v>8631.7000000000007</v>
      </c>
      <c r="G3066" s="12">
        <f>Tabla1[[#This Row],[Importe]]-Tabla1[[#This Row],[Pagado]]</f>
        <v>0</v>
      </c>
      <c r="H3066" s="9" t="s">
        <v>10</v>
      </c>
    </row>
    <row r="3067" spans="1:8" x14ac:dyDescent="0.25">
      <c r="A3067" s="7">
        <v>44591</v>
      </c>
      <c r="B3067" s="8" t="s">
        <v>3463</v>
      </c>
      <c r="C3067" s="9" t="s">
        <v>475</v>
      </c>
      <c r="D3067" s="10">
        <v>36915</v>
      </c>
      <c r="E3067" s="11">
        <v>44592</v>
      </c>
      <c r="F3067" s="10">
        <v>36915</v>
      </c>
      <c r="G3067" s="12">
        <f>Tabla1[[#This Row],[Importe]]-Tabla1[[#This Row],[Pagado]]</f>
        <v>0</v>
      </c>
      <c r="H3067" s="9" t="s">
        <v>10</v>
      </c>
    </row>
    <row r="3068" spans="1:8" x14ac:dyDescent="0.25">
      <c r="A3068" s="7">
        <v>44591</v>
      </c>
      <c r="B3068" s="8" t="s">
        <v>3464</v>
      </c>
      <c r="C3068" s="9" t="s">
        <v>149</v>
      </c>
      <c r="D3068" s="10">
        <v>2655.6</v>
      </c>
      <c r="E3068" s="11">
        <v>44591</v>
      </c>
      <c r="F3068" s="10">
        <v>2655.6</v>
      </c>
      <c r="G3068" s="12">
        <f>Tabla1[[#This Row],[Importe]]-Tabla1[[#This Row],[Pagado]]</f>
        <v>0</v>
      </c>
      <c r="H3068" s="9" t="s">
        <v>10</v>
      </c>
    </row>
    <row r="3069" spans="1:8" x14ac:dyDescent="0.25">
      <c r="A3069" s="7">
        <v>44591</v>
      </c>
      <c r="B3069" s="8" t="s">
        <v>3465</v>
      </c>
      <c r="C3069" s="9" t="s">
        <v>224</v>
      </c>
      <c r="D3069" s="10">
        <v>1191.0999999999999</v>
      </c>
      <c r="E3069" s="11">
        <v>44591</v>
      </c>
      <c r="F3069" s="10">
        <v>1191.0999999999999</v>
      </c>
      <c r="G3069" s="12">
        <f>Tabla1[[#This Row],[Importe]]-Tabla1[[#This Row],[Pagado]]</f>
        <v>0</v>
      </c>
      <c r="H3069" s="9" t="s">
        <v>10</v>
      </c>
    </row>
    <row r="3070" spans="1:8" x14ac:dyDescent="0.25">
      <c r="A3070" s="7">
        <v>44591</v>
      </c>
      <c r="B3070" s="8" t="s">
        <v>3466</v>
      </c>
      <c r="C3070" s="9" t="s">
        <v>51</v>
      </c>
      <c r="D3070" s="10">
        <v>377.3</v>
      </c>
      <c r="E3070" s="11">
        <v>44591</v>
      </c>
      <c r="F3070" s="10">
        <v>377.3</v>
      </c>
      <c r="G3070" s="12">
        <f>Tabla1[[#This Row],[Importe]]-Tabla1[[#This Row],[Pagado]]</f>
        <v>0</v>
      </c>
      <c r="H3070" s="9" t="s">
        <v>10</v>
      </c>
    </row>
    <row r="3071" spans="1:8" x14ac:dyDescent="0.25">
      <c r="A3071" s="7">
        <v>44591</v>
      </c>
      <c r="B3071" s="8" t="s">
        <v>3467</v>
      </c>
      <c r="C3071" s="9" t="s">
        <v>804</v>
      </c>
      <c r="D3071" s="10">
        <v>14683.4</v>
      </c>
      <c r="E3071" s="11">
        <v>44591</v>
      </c>
      <c r="F3071" s="10">
        <v>14683.4</v>
      </c>
      <c r="G3071" s="12">
        <f>Tabla1[[#This Row],[Importe]]-Tabla1[[#This Row],[Pagado]]</f>
        <v>0</v>
      </c>
      <c r="H3071" s="9" t="s">
        <v>10</v>
      </c>
    </row>
    <row r="3072" spans="1:8" x14ac:dyDescent="0.25">
      <c r="A3072" s="7">
        <v>44591</v>
      </c>
      <c r="B3072" s="8" t="s">
        <v>3468</v>
      </c>
      <c r="C3072" s="9" t="s">
        <v>22</v>
      </c>
      <c r="D3072" s="10">
        <v>51471.6</v>
      </c>
      <c r="E3072" s="11">
        <v>44593</v>
      </c>
      <c r="F3072" s="10">
        <v>51471.6</v>
      </c>
      <c r="G3072" s="12">
        <f>Tabla1[[#This Row],[Importe]]-Tabla1[[#This Row],[Pagado]]</f>
        <v>0</v>
      </c>
      <c r="H3072" s="9" t="s">
        <v>10</v>
      </c>
    </row>
    <row r="3073" spans="1:8" x14ac:dyDescent="0.25">
      <c r="A3073" s="7">
        <v>44591</v>
      </c>
      <c r="B3073" s="8" t="s">
        <v>3469</v>
      </c>
      <c r="C3073" s="9" t="s">
        <v>29</v>
      </c>
      <c r="D3073" s="10">
        <v>4665</v>
      </c>
      <c r="E3073" s="11">
        <v>44591</v>
      </c>
      <c r="F3073" s="10">
        <v>4665</v>
      </c>
      <c r="G3073" s="12">
        <f>Tabla1[[#This Row],[Importe]]-Tabla1[[#This Row],[Pagado]]</f>
        <v>0</v>
      </c>
      <c r="H3073" s="9" t="s">
        <v>10</v>
      </c>
    </row>
    <row r="3074" spans="1:8" x14ac:dyDescent="0.25">
      <c r="A3074" s="7">
        <v>44591</v>
      </c>
      <c r="B3074" s="8" t="s">
        <v>3470</v>
      </c>
      <c r="C3074" s="9" t="s">
        <v>27</v>
      </c>
      <c r="D3074" s="10">
        <v>2603.1999999999998</v>
      </c>
      <c r="E3074" s="11">
        <v>44591</v>
      </c>
      <c r="F3074" s="10">
        <v>2603.1999999999998</v>
      </c>
      <c r="G3074" s="12">
        <f>Tabla1[[#This Row],[Importe]]-Tabla1[[#This Row],[Pagado]]</f>
        <v>0</v>
      </c>
      <c r="H3074" s="9" t="s">
        <v>10</v>
      </c>
    </row>
    <row r="3075" spans="1:8" x14ac:dyDescent="0.25">
      <c r="A3075" s="7">
        <v>44591</v>
      </c>
      <c r="B3075" s="8" t="s">
        <v>3471</v>
      </c>
      <c r="C3075" s="9" t="s">
        <v>20</v>
      </c>
      <c r="D3075" s="10">
        <v>6220</v>
      </c>
      <c r="E3075" s="11">
        <v>44591</v>
      </c>
      <c r="F3075" s="10">
        <v>6220</v>
      </c>
      <c r="G3075" s="12">
        <f>Tabla1[[#This Row],[Importe]]-Tabla1[[#This Row],[Pagado]]</f>
        <v>0</v>
      </c>
      <c r="H3075" s="9" t="s">
        <v>10</v>
      </c>
    </row>
    <row r="3076" spans="1:8" x14ac:dyDescent="0.25">
      <c r="A3076" s="7">
        <v>44591</v>
      </c>
      <c r="B3076" s="8" t="s">
        <v>3472</v>
      </c>
      <c r="C3076" s="9" t="s">
        <v>27</v>
      </c>
      <c r="D3076" s="10">
        <v>598.4</v>
      </c>
      <c r="E3076" s="11">
        <v>44591</v>
      </c>
      <c r="F3076" s="10">
        <v>598.4</v>
      </c>
      <c r="G3076" s="12">
        <f>Tabla1[[#This Row],[Importe]]-Tabla1[[#This Row],[Pagado]]</f>
        <v>0</v>
      </c>
      <c r="H3076" s="9" t="s">
        <v>10</v>
      </c>
    </row>
    <row r="3077" spans="1:8" x14ac:dyDescent="0.25">
      <c r="A3077" s="7">
        <v>44591</v>
      </c>
      <c r="B3077" s="8" t="s">
        <v>3473</v>
      </c>
      <c r="C3077" s="9" t="s">
        <v>49</v>
      </c>
      <c r="D3077" s="10">
        <v>3094</v>
      </c>
      <c r="E3077" s="11">
        <v>44591</v>
      </c>
      <c r="F3077" s="10">
        <v>3094</v>
      </c>
      <c r="G3077" s="12">
        <f>Tabla1[[#This Row],[Importe]]-Tabla1[[#This Row],[Pagado]]</f>
        <v>0</v>
      </c>
      <c r="H3077" s="9" t="s">
        <v>10</v>
      </c>
    </row>
    <row r="3078" spans="1:8" x14ac:dyDescent="0.25">
      <c r="A3078" s="7">
        <v>44591</v>
      </c>
      <c r="B3078" s="8" t="s">
        <v>3474</v>
      </c>
      <c r="C3078" s="9" t="s">
        <v>969</v>
      </c>
      <c r="D3078" s="10">
        <v>4919.92</v>
      </c>
      <c r="E3078" s="11">
        <v>44591</v>
      </c>
      <c r="F3078" s="10">
        <v>4919.92</v>
      </c>
      <c r="G3078" s="12">
        <f>Tabla1[[#This Row],[Importe]]-Tabla1[[#This Row],[Pagado]]</f>
        <v>0</v>
      </c>
      <c r="H3078" s="9" t="s">
        <v>10</v>
      </c>
    </row>
    <row r="3079" spans="1:8" x14ac:dyDescent="0.25">
      <c r="A3079" s="7">
        <v>44591</v>
      </c>
      <c r="B3079" s="8" t="s">
        <v>3475</v>
      </c>
      <c r="C3079" s="9" t="s">
        <v>47</v>
      </c>
      <c r="D3079" s="10">
        <v>22947.8</v>
      </c>
      <c r="E3079" s="11">
        <v>44591</v>
      </c>
      <c r="F3079" s="10">
        <v>22947.8</v>
      </c>
      <c r="G3079" s="12">
        <f>Tabla1[[#This Row],[Importe]]-Tabla1[[#This Row],[Pagado]]</f>
        <v>0</v>
      </c>
      <c r="H3079" s="9" t="s">
        <v>10</v>
      </c>
    </row>
    <row r="3080" spans="1:8" x14ac:dyDescent="0.25">
      <c r="A3080" s="7">
        <v>44591</v>
      </c>
      <c r="B3080" s="8" t="s">
        <v>3476</v>
      </c>
      <c r="C3080" s="9" t="s">
        <v>481</v>
      </c>
      <c r="D3080" s="10">
        <v>832</v>
      </c>
      <c r="E3080" s="11">
        <v>44591</v>
      </c>
      <c r="F3080" s="10">
        <v>832</v>
      </c>
      <c r="G3080" s="12">
        <f>Tabla1[[#This Row],[Importe]]-Tabla1[[#This Row],[Pagado]]</f>
        <v>0</v>
      </c>
      <c r="H3080" s="9" t="s">
        <v>10</v>
      </c>
    </row>
    <row r="3081" spans="1:8" x14ac:dyDescent="0.25">
      <c r="A3081" s="7">
        <v>44591</v>
      </c>
      <c r="B3081" s="8" t="s">
        <v>3477</v>
      </c>
      <c r="C3081" s="9" t="s">
        <v>216</v>
      </c>
      <c r="D3081" s="10">
        <v>1405</v>
      </c>
      <c r="E3081" s="11">
        <v>44591</v>
      </c>
      <c r="F3081" s="10">
        <v>1405</v>
      </c>
      <c r="G3081" s="12">
        <f>Tabla1[[#This Row],[Importe]]-Tabla1[[#This Row],[Pagado]]</f>
        <v>0</v>
      </c>
      <c r="H3081" s="9" t="s">
        <v>10</v>
      </c>
    </row>
    <row r="3082" spans="1:8" x14ac:dyDescent="0.25">
      <c r="A3082" s="7">
        <v>44591</v>
      </c>
      <c r="B3082" s="8" t="s">
        <v>3478</v>
      </c>
      <c r="C3082" s="9" t="s">
        <v>161</v>
      </c>
      <c r="D3082" s="10">
        <v>3684</v>
      </c>
      <c r="E3082" s="11">
        <v>44591</v>
      </c>
      <c r="F3082" s="10">
        <v>3684</v>
      </c>
      <c r="G3082" s="12">
        <f>Tabla1[[#This Row],[Importe]]-Tabla1[[#This Row],[Pagado]]</f>
        <v>0</v>
      </c>
      <c r="H3082" s="9" t="s">
        <v>10</v>
      </c>
    </row>
    <row r="3083" spans="1:8" x14ac:dyDescent="0.25">
      <c r="A3083" s="7">
        <v>44591</v>
      </c>
      <c r="B3083" s="8" t="s">
        <v>3479</v>
      </c>
      <c r="C3083" s="9" t="s">
        <v>31</v>
      </c>
      <c r="D3083" s="10">
        <v>860.8</v>
      </c>
      <c r="E3083" s="11">
        <v>44591</v>
      </c>
      <c r="F3083" s="10">
        <v>860.8</v>
      </c>
      <c r="G3083" s="12">
        <f>Tabla1[[#This Row],[Importe]]-Tabla1[[#This Row],[Pagado]]</f>
        <v>0</v>
      </c>
      <c r="H3083" s="9" t="s">
        <v>10</v>
      </c>
    </row>
    <row r="3084" spans="1:8" x14ac:dyDescent="0.25">
      <c r="A3084" s="7">
        <v>44591</v>
      </c>
      <c r="B3084" s="8" t="s">
        <v>3480</v>
      </c>
      <c r="C3084" s="9" t="s">
        <v>45</v>
      </c>
      <c r="D3084" s="10">
        <v>6948</v>
      </c>
      <c r="E3084" s="11">
        <v>44591</v>
      </c>
      <c r="F3084" s="10">
        <v>6948</v>
      </c>
      <c r="G3084" s="12">
        <f>Tabla1[[#This Row],[Importe]]-Tabla1[[#This Row],[Pagado]]</f>
        <v>0</v>
      </c>
      <c r="H3084" s="9" t="s">
        <v>10</v>
      </c>
    </row>
    <row r="3085" spans="1:8" x14ac:dyDescent="0.25">
      <c r="A3085" s="7">
        <v>44591</v>
      </c>
      <c r="B3085" s="8" t="s">
        <v>3481</v>
      </c>
      <c r="C3085" s="9" t="s">
        <v>2139</v>
      </c>
      <c r="D3085" s="10">
        <v>6285.6</v>
      </c>
      <c r="E3085" s="11">
        <v>44591</v>
      </c>
      <c r="F3085" s="10">
        <v>6285.6</v>
      </c>
      <c r="G3085" s="12">
        <f>Tabla1[[#This Row],[Importe]]-Tabla1[[#This Row],[Pagado]]</f>
        <v>0</v>
      </c>
      <c r="H3085" s="9" t="s">
        <v>10</v>
      </c>
    </row>
    <row r="3086" spans="1:8" x14ac:dyDescent="0.25">
      <c r="A3086" s="7">
        <v>44591</v>
      </c>
      <c r="B3086" s="8" t="s">
        <v>3482</v>
      </c>
      <c r="C3086" s="9" t="s">
        <v>191</v>
      </c>
      <c r="D3086" s="10">
        <v>1587.6</v>
      </c>
      <c r="E3086" s="11">
        <v>44591</v>
      </c>
      <c r="F3086" s="10">
        <v>1587.6</v>
      </c>
      <c r="G3086" s="12">
        <f>Tabla1[[#This Row],[Importe]]-Tabla1[[#This Row],[Pagado]]</f>
        <v>0</v>
      </c>
      <c r="H3086" s="9" t="s">
        <v>10</v>
      </c>
    </row>
    <row r="3087" spans="1:8" x14ac:dyDescent="0.25">
      <c r="A3087" s="7">
        <v>44591</v>
      </c>
      <c r="B3087" s="8" t="s">
        <v>3483</v>
      </c>
      <c r="C3087" s="9" t="s">
        <v>298</v>
      </c>
      <c r="D3087" s="10">
        <v>2900.8</v>
      </c>
      <c r="E3087" s="11">
        <v>44591</v>
      </c>
      <c r="F3087" s="10">
        <v>2900.8</v>
      </c>
      <c r="G3087" s="12">
        <f>Tabla1[[#This Row],[Importe]]-Tabla1[[#This Row],[Pagado]]</f>
        <v>0</v>
      </c>
      <c r="H3087" s="9" t="s">
        <v>10</v>
      </c>
    </row>
    <row r="3088" spans="1:8" x14ac:dyDescent="0.25">
      <c r="A3088" s="7">
        <v>44591</v>
      </c>
      <c r="B3088" s="8" t="s">
        <v>3484</v>
      </c>
      <c r="C3088" s="9" t="s">
        <v>298</v>
      </c>
      <c r="D3088" s="10">
        <v>2974.3</v>
      </c>
      <c r="E3088" s="11">
        <v>44591</v>
      </c>
      <c r="F3088" s="10">
        <v>2974.3</v>
      </c>
      <c r="G3088" s="12">
        <f>Tabla1[[#This Row],[Importe]]-Tabla1[[#This Row],[Pagado]]</f>
        <v>0</v>
      </c>
      <c r="H3088" s="9" t="s">
        <v>10</v>
      </c>
    </row>
    <row r="3089" spans="1:8" x14ac:dyDescent="0.25">
      <c r="A3089" s="7">
        <v>44591</v>
      </c>
      <c r="B3089" s="8" t="s">
        <v>3485</v>
      </c>
      <c r="C3089" s="9" t="s">
        <v>131</v>
      </c>
      <c r="D3089" s="10">
        <v>634.1</v>
      </c>
      <c r="E3089" s="11">
        <v>44591</v>
      </c>
      <c r="F3089" s="10">
        <v>634.1</v>
      </c>
      <c r="G3089" s="12">
        <f>Tabla1[[#This Row],[Importe]]-Tabla1[[#This Row],[Pagado]]</f>
        <v>0</v>
      </c>
      <c r="H3089" s="9" t="s">
        <v>10</v>
      </c>
    </row>
    <row r="3090" spans="1:8" x14ac:dyDescent="0.25">
      <c r="A3090" s="7">
        <v>44591</v>
      </c>
      <c r="B3090" s="8" t="s">
        <v>3486</v>
      </c>
      <c r="C3090" s="9" t="s">
        <v>373</v>
      </c>
      <c r="D3090" s="10">
        <v>739.2</v>
      </c>
      <c r="E3090" s="11">
        <v>44591</v>
      </c>
      <c r="F3090" s="10">
        <v>739.2</v>
      </c>
      <c r="G3090" s="12">
        <f>Tabla1[[#This Row],[Importe]]-Tabla1[[#This Row],[Pagado]]</f>
        <v>0</v>
      </c>
      <c r="H3090" s="9" t="s">
        <v>10</v>
      </c>
    </row>
    <row r="3091" spans="1:8" x14ac:dyDescent="0.25">
      <c r="A3091" s="7">
        <v>44591</v>
      </c>
      <c r="B3091" s="8" t="s">
        <v>3487</v>
      </c>
      <c r="C3091" s="9" t="s">
        <v>71</v>
      </c>
      <c r="D3091" s="10">
        <v>1554</v>
      </c>
      <c r="E3091" s="11">
        <v>44591</v>
      </c>
      <c r="F3091" s="10">
        <v>1554</v>
      </c>
      <c r="G3091" s="12">
        <f>Tabla1[[#This Row],[Importe]]-Tabla1[[#This Row],[Pagado]]</f>
        <v>0</v>
      </c>
      <c r="H3091" s="9" t="s">
        <v>10</v>
      </c>
    </row>
    <row r="3092" spans="1:8" x14ac:dyDescent="0.25">
      <c r="A3092" s="7">
        <v>44591</v>
      </c>
      <c r="B3092" s="8" t="s">
        <v>3488</v>
      </c>
      <c r="C3092" s="9" t="s">
        <v>214</v>
      </c>
      <c r="D3092" s="10">
        <v>1000</v>
      </c>
      <c r="E3092" s="11">
        <v>44591</v>
      </c>
      <c r="F3092" s="10">
        <v>1000</v>
      </c>
      <c r="G3092" s="12">
        <f>Tabla1[[#This Row],[Importe]]-Tabla1[[#This Row],[Pagado]]</f>
        <v>0</v>
      </c>
      <c r="H3092" s="9" t="s">
        <v>10</v>
      </c>
    </row>
    <row r="3093" spans="1:8" x14ac:dyDescent="0.25">
      <c r="A3093" s="7">
        <v>44591</v>
      </c>
      <c r="B3093" s="8" t="s">
        <v>3489</v>
      </c>
      <c r="C3093" s="9" t="s">
        <v>67</v>
      </c>
      <c r="D3093" s="10">
        <v>3132</v>
      </c>
      <c r="E3093" s="11">
        <v>44591</v>
      </c>
      <c r="F3093" s="10">
        <v>3132</v>
      </c>
      <c r="G3093" s="12">
        <f>Tabla1[[#This Row],[Importe]]-Tabla1[[#This Row],[Pagado]]</f>
        <v>0</v>
      </c>
      <c r="H3093" s="9" t="s">
        <v>10</v>
      </c>
    </row>
    <row r="3094" spans="1:8" x14ac:dyDescent="0.25">
      <c r="A3094" s="7">
        <v>44591</v>
      </c>
      <c r="B3094" s="8" t="s">
        <v>3490</v>
      </c>
      <c r="C3094" s="9" t="s">
        <v>62</v>
      </c>
      <c r="D3094" s="10">
        <v>6680.2</v>
      </c>
      <c r="E3094" s="11">
        <v>44591</v>
      </c>
      <c r="F3094" s="10">
        <v>6680.2</v>
      </c>
      <c r="G3094" s="12">
        <f>Tabla1[[#This Row],[Importe]]-Tabla1[[#This Row],[Pagado]]</f>
        <v>0</v>
      </c>
      <c r="H3094" s="9" t="s">
        <v>10</v>
      </c>
    </row>
    <row r="3095" spans="1:8" x14ac:dyDescent="0.25">
      <c r="A3095" s="7">
        <v>44591</v>
      </c>
      <c r="B3095" s="8" t="s">
        <v>3491</v>
      </c>
      <c r="C3095" s="9" t="s">
        <v>31</v>
      </c>
      <c r="D3095" s="10">
        <v>2993.9</v>
      </c>
      <c r="E3095" s="11">
        <v>44591</v>
      </c>
      <c r="F3095" s="10">
        <v>2993.9</v>
      </c>
      <c r="G3095" s="12">
        <f>Tabla1[[#This Row],[Importe]]-Tabla1[[#This Row],[Pagado]]</f>
        <v>0</v>
      </c>
      <c r="H3095" s="9" t="s">
        <v>10</v>
      </c>
    </row>
    <row r="3096" spans="1:8" x14ac:dyDescent="0.25">
      <c r="A3096" s="7">
        <v>44591</v>
      </c>
      <c r="B3096" s="8" t="s">
        <v>3492</v>
      </c>
      <c r="C3096" s="9" t="s">
        <v>244</v>
      </c>
      <c r="D3096" s="10">
        <v>1570.8</v>
      </c>
      <c r="E3096" s="11">
        <v>44591</v>
      </c>
      <c r="F3096" s="10">
        <v>1570.8</v>
      </c>
      <c r="G3096" s="12">
        <f>Tabla1[[#This Row],[Importe]]-Tabla1[[#This Row],[Pagado]]</f>
        <v>0</v>
      </c>
      <c r="H3096" s="9" t="s">
        <v>10</v>
      </c>
    </row>
    <row r="3097" spans="1:8" x14ac:dyDescent="0.25">
      <c r="A3097" s="7">
        <v>44591</v>
      </c>
      <c r="B3097" s="8" t="s">
        <v>3493</v>
      </c>
      <c r="C3097" s="9" t="s">
        <v>56</v>
      </c>
      <c r="D3097" s="10">
        <v>8019.8</v>
      </c>
      <c r="E3097" s="11">
        <v>44591</v>
      </c>
      <c r="F3097" s="10">
        <v>8019.8</v>
      </c>
      <c r="G3097" s="12">
        <f>Tabla1[[#This Row],[Importe]]-Tabla1[[#This Row],[Pagado]]</f>
        <v>0</v>
      </c>
      <c r="H3097" s="9" t="s">
        <v>10</v>
      </c>
    </row>
    <row r="3098" spans="1:8" x14ac:dyDescent="0.25">
      <c r="A3098" s="7">
        <v>44591</v>
      </c>
      <c r="B3098" s="8" t="s">
        <v>3494</v>
      </c>
      <c r="C3098" s="9" t="s">
        <v>1038</v>
      </c>
      <c r="D3098" s="10">
        <v>1078.0999999999999</v>
      </c>
      <c r="E3098" s="11">
        <v>44591</v>
      </c>
      <c r="F3098" s="10">
        <v>1078.0999999999999</v>
      </c>
      <c r="G3098" s="12">
        <f>Tabla1[[#This Row],[Importe]]-Tabla1[[#This Row],[Pagado]]</f>
        <v>0</v>
      </c>
      <c r="H3098" s="9" t="s">
        <v>10</v>
      </c>
    </row>
    <row r="3099" spans="1:8" x14ac:dyDescent="0.25">
      <c r="A3099" s="7">
        <v>44591</v>
      </c>
      <c r="B3099" s="8" t="s">
        <v>3495</v>
      </c>
      <c r="C3099" s="9" t="s">
        <v>1421</v>
      </c>
      <c r="D3099" s="10">
        <v>34800.400000000001</v>
      </c>
      <c r="E3099" s="11">
        <v>44591</v>
      </c>
      <c r="F3099" s="10">
        <v>34800.400000000001</v>
      </c>
      <c r="G3099" s="12">
        <f>Tabla1[[#This Row],[Importe]]-Tabla1[[#This Row],[Pagado]]</f>
        <v>0</v>
      </c>
      <c r="H3099" s="9" t="s">
        <v>10</v>
      </c>
    </row>
    <row r="3100" spans="1:8" x14ac:dyDescent="0.25">
      <c r="A3100" s="7">
        <v>44591</v>
      </c>
      <c r="B3100" s="8" t="s">
        <v>3496</v>
      </c>
      <c r="C3100" s="9" t="s">
        <v>83</v>
      </c>
      <c r="D3100" s="10">
        <v>5665</v>
      </c>
      <c r="E3100" s="11">
        <v>44591</v>
      </c>
      <c r="F3100" s="10">
        <v>5665</v>
      </c>
      <c r="G3100" s="12">
        <f>Tabla1[[#This Row],[Importe]]-Tabla1[[#This Row],[Pagado]]</f>
        <v>0</v>
      </c>
      <c r="H3100" s="9" t="s">
        <v>10</v>
      </c>
    </row>
    <row r="3101" spans="1:8" x14ac:dyDescent="0.25">
      <c r="A3101" s="7">
        <v>44591</v>
      </c>
      <c r="B3101" s="8" t="s">
        <v>3497</v>
      </c>
      <c r="C3101" s="9" t="s">
        <v>9</v>
      </c>
      <c r="D3101" s="10">
        <v>2012.8</v>
      </c>
      <c r="E3101" s="11">
        <v>44591</v>
      </c>
      <c r="F3101" s="10">
        <v>2012.8</v>
      </c>
      <c r="G3101" s="12">
        <f>Tabla1[[#This Row],[Importe]]-Tabla1[[#This Row],[Pagado]]</f>
        <v>0</v>
      </c>
      <c r="H3101" s="9" t="s">
        <v>10</v>
      </c>
    </row>
    <row r="3102" spans="1:8" x14ac:dyDescent="0.25">
      <c r="A3102" s="7">
        <v>44591</v>
      </c>
      <c r="B3102" s="8" t="s">
        <v>3498</v>
      </c>
      <c r="C3102" s="9" t="s">
        <v>16</v>
      </c>
      <c r="D3102" s="10">
        <v>1770.3</v>
      </c>
      <c r="E3102" s="11">
        <v>44591</v>
      </c>
      <c r="F3102" s="10">
        <v>1770.3</v>
      </c>
      <c r="G3102" s="12">
        <f>Tabla1[[#This Row],[Importe]]-Tabla1[[#This Row],[Pagado]]</f>
        <v>0</v>
      </c>
      <c r="H3102" s="9" t="s">
        <v>10</v>
      </c>
    </row>
    <row r="3103" spans="1:8" x14ac:dyDescent="0.25">
      <c r="A3103" s="7">
        <v>44591</v>
      </c>
      <c r="B3103" s="8" t="s">
        <v>3499</v>
      </c>
      <c r="C3103" s="9" t="s">
        <v>69</v>
      </c>
      <c r="D3103" s="10">
        <v>1925</v>
      </c>
      <c r="E3103" s="11">
        <v>44591</v>
      </c>
      <c r="F3103" s="10">
        <v>1925</v>
      </c>
      <c r="G3103" s="12">
        <f>Tabla1[[#This Row],[Importe]]-Tabla1[[#This Row],[Pagado]]</f>
        <v>0</v>
      </c>
      <c r="H3103" s="9" t="s">
        <v>10</v>
      </c>
    </row>
    <row r="3104" spans="1:8" x14ac:dyDescent="0.25">
      <c r="A3104" s="7">
        <v>44591</v>
      </c>
      <c r="B3104" s="8" t="s">
        <v>3500</v>
      </c>
      <c r="C3104" s="9" t="s">
        <v>67</v>
      </c>
      <c r="D3104" s="10">
        <v>448</v>
      </c>
      <c r="E3104" s="11">
        <v>44591</v>
      </c>
      <c r="F3104" s="10">
        <v>448</v>
      </c>
      <c r="G3104" s="12">
        <f>Tabla1[[#This Row],[Importe]]-Tabla1[[#This Row],[Pagado]]</f>
        <v>0</v>
      </c>
      <c r="H3104" s="9" t="s">
        <v>10</v>
      </c>
    </row>
    <row r="3105" spans="1:8" x14ac:dyDescent="0.25">
      <c r="A3105" s="7">
        <v>44591</v>
      </c>
      <c r="B3105" s="8" t="s">
        <v>3501</v>
      </c>
      <c r="C3105" s="9" t="s">
        <v>53</v>
      </c>
      <c r="D3105" s="10">
        <v>1161.3</v>
      </c>
      <c r="E3105" s="11">
        <v>44591</v>
      </c>
      <c r="F3105" s="10">
        <v>1161.3</v>
      </c>
      <c r="G3105" s="12">
        <f>Tabla1[[#This Row],[Importe]]-Tabla1[[#This Row],[Pagado]]</f>
        <v>0</v>
      </c>
      <c r="H3105" s="9" t="s">
        <v>10</v>
      </c>
    </row>
    <row r="3106" spans="1:8" x14ac:dyDescent="0.25">
      <c r="A3106" s="7">
        <v>44591</v>
      </c>
      <c r="B3106" s="8" t="s">
        <v>3502</v>
      </c>
      <c r="C3106" s="9" t="s">
        <v>31</v>
      </c>
      <c r="D3106" s="10">
        <v>266</v>
      </c>
      <c r="E3106" s="11">
        <v>44591</v>
      </c>
      <c r="F3106" s="10">
        <v>266</v>
      </c>
      <c r="G3106" s="12">
        <f>Tabla1[[#This Row],[Importe]]-Tabla1[[#This Row],[Pagado]]</f>
        <v>0</v>
      </c>
      <c r="H3106" s="9" t="s">
        <v>10</v>
      </c>
    </row>
    <row r="3107" spans="1:8" x14ac:dyDescent="0.25">
      <c r="A3107" s="7">
        <v>44591</v>
      </c>
      <c r="B3107" s="8" t="s">
        <v>3503</v>
      </c>
      <c r="C3107" s="9" t="s">
        <v>35</v>
      </c>
      <c r="D3107" s="10">
        <v>362.6</v>
      </c>
      <c r="E3107" s="11">
        <v>44591</v>
      </c>
      <c r="F3107" s="10">
        <v>362.6</v>
      </c>
      <c r="G3107" s="12">
        <f>Tabla1[[#This Row],[Importe]]-Tabla1[[#This Row],[Pagado]]</f>
        <v>0</v>
      </c>
      <c r="H3107" s="9" t="s">
        <v>10</v>
      </c>
    </row>
    <row r="3108" spans="1:8" x14ac:dyDescent="0.25">
      <c r="A3108" s="7">
        <v>44591</v>
      </c>
      <c r="B3108" s="8" t="s">
        <v>3504</v>
      </c>
      <c r="C3108" s="9" t="s">
        <v>191</v>
      </c>
      <c r="D3108" s="10">
        <v>478.4</v>
      </c>
      <c r="E3108" s="11">
        <v>44592</v>
      </c>
      <c r="F3108" s="10">
        <v>478.4</v>
      </c>
      <c r="G3108" s="12">
        <f>Tabla1[[#This Row],[Importe]]-Tabla1[[#This Row],[Pagado]]</f>
        <v>0</v>
      </c>
      <c r="H3108" s="9" t="s">
        <v>10</v>
      </c>
    </row>
    <row r="3109" spans="1:8" ht="30" x14ac:dyDescent="0.25">
      <c r="A3109" s="7">
        <v>44592</v>
      </c>
      <c r="B3109" s="8" t="s">
        <v>3505</v>
      </c>
      <c r="C3109" s="9" t="s">
        <v>475</v>
      </c>
      <c r="D3109" s="10">
        <v>84458.6</v>
      </c>
      <c r="E3109" s="11" t="s">
        <v>3645</v>
      </c>
      <c r="F3109" s="10">
        <f>83450+1008.6</f>
        <v>84458.6</v>
      </c>
      <c r="G3109" s="12">
        <f>Tabla1[[#This Row],[Importe]]-Tabla1[[#This Row],[Pagado]]</f>
        <v>0</v>
      </c>
      <c r="H3109" s="9" t="s">
        <v>10</v>
      </c>
    </row>
    <row r="3110" spans="1:8" x14ac:dyDescent="0.25">
      <c r="A3110" s="7">
        <v>44592</v>
      </c>
      <c r="B3110" s="8" t="s">
        <v>3506</v>
      </c>
      <c r="C3110" s="9" t="s">
        <v>475</v>
      </c>
      <c r="D3110" s="10">
        <v>17175.599999999999</v>
      </c>
      <c r="E3110" s="11">
        <v>44594</v>
      </c>
      <c r="F3110" s="10">
        <v>17175.599999999999</v>
      </c>
      <c r="G3110" s="12">
        <f>Tabla1[[#This Row],[Importe]]-Tabla1[[#This Row],[Pagado]]</f>
        <v>0</v>
      </c>
      <c r="H3110" s="9" t="s">
        <v>10</v>
      </c>
    </row>
    <row r="3111" spans="1:8" x14ac:dyDescent="0.25">
      <c r="A3111" s="7">
        <v>44592</v>
      </c>
      <c r="B3111" s="8" t="s">
        <v>3507</v>
      </c>
      <c r="C3111" s="9" t="s">
        <v>20</v>
      </c>
      <c r="D3111" s="10">
        <v>1714.2</v>
      </c>
      <c r="E3111" s="11">
        <v>44592</v>
      </c>
      <c r="F3111" s="10">
        <v>1714.2</v>
      </c>
      <c r="G3111" s="12">
        <f>Tabla1[[#This Row],[Importe]]-Tabla1[[#This Row],[Pagado]]</f>
        <v>0</v>
      </c>
      <c r="H3111" s="9" t="s">
        <v>10</v>
      </c>
    </row>
    <row r="3112" spans="1:8" x14ac:dyDescent="0.25">
      <c r="A3112" s="7">
        <v>44592</v>
      </c>
      <c r="B3112" s="8" t="s">
        <v>3508</v>
      </c>
      <c r="C3112" s="9" t="s">
        <v>481</v>
      </c>
      <c r="D3112" s="10">
        <v>2531.4</v>
      </c>
      <c r="E3112" s="11">
        <v>44592</v>
      </c>
      <c r="F3112" s="10">
        <v>2531.4</v>
      </c>
      <c r="G3112" s="12">
        <f>Tabla1[[#This Row],[Importe]]-Tabla1[[#This Row],[Pagado]]</f>
        <v>0</v>
      </c>
      <c r="H3112" s="9" t="s">
        <v>10</v>
      </c>
    </row>
    <row r="3113" spans="1:8" x14ac:dyDescent="0.25">
      <c r="A3113" s="7">
        <v>44592</v>
      </c>
      <c r="B3113" s="8" t="s">
        <v>3509</v>
      </c>
      <c r="C3113" s="9" t="s">
        <v>314</v>
      </c>
      <c r="D3113" s="10">
        <v>1055</v>
      </c>
      <c r="E3113" s="11">
        <v>44593</v>
      </c>
      <c r="F3113" s="10">
        <v>1055</v>
      </c>
      <c r="G3113" s="12">
        <f>Tabla1[[#This Row],[Importe]]-Tabla1[[#This Row],[Pagado]]</f>
        <v>0</v>
      </c>
      <c r="H3113" s="9" t="s">
        <v>10</v>
      </c>
    </row>
    <row r="3114" spans="1:8" x14ac:dyDescent="0.25">
      <c r="A3114" s="7">
        <v>44592</v>
      </c>
      <c r="B3114" s="8" t="s">
        <v>3510</v>
      </c>
      <c r="C3114" s="9" t="s">
        <v>357</v>
      </c>
      <c r="D3114" s="10">
        <v>693.6</v>
      </c>
      <c r="E3114" s="11">
        <v>44593</v>
      </c>
      <c r="F3114" s="10">
        <v>693.6</v>
      </c>
      <c r="G3114" s="12">
        <f>Tabla1[[#This Row],[Importe]]-Tabla1[[#This Row],[Pagado]]</f>
        <v>0</v>
      </c>
      <c r="H3114" s="9" t="s">
        <v>10</v>
      </c>
    </row>
    <row r="3115" spans="1:8" x14ac:dyDescent="0.25">
      <c r="A3115" s="7">
        <v>44592</v>
      </c>
      <c r="B3115" s="8" t="s">
        <v>3511</v>
      </c>
      <c r="C3115" s="9" t="s">
        <v>140</v>
      </c>
      <c r="D3115" s="10">
        <v>4196.6000000000004</v>
      </c>
      <c r="E3115" s="11">
        <v>44593</v>
      </c>
      <c r="F3115" s="10">
        <v>4196.6000000000004</v>
      </c>
      <c r="G3115" s="12">
        <f>Tabla1[[#This Row],[Importe]]-Tabla1[[#This Row],[Pagado]]</f>
        <v>0</v>
      </c>
      <c r="H3115" s="9" t="s">
        <v>10</v>
      </c>
    </row>
    <row r="3116" spans="1:8" x14ac:dyDescent="0.25">
      <c r="A3116" s="7">
        <v>44592</v>
      </c>
      <c r="B3116" s="8" t="s">
        <v>3512</v>
      </c>
      <c r="C3116" s="9" t="s">
        <v>129</v>
      </c>
      <c r="D3116" s="10">
        <v>5296.2</v>
      </c>
      <c r="E3116" s="11">
        <v>44593</v>
      </c>
      <c r="F3116" s="10">
        <v>5296.2</v>
      </c>
      <c r="G3116" s="12">
        <f>Tabla1[[#This Row],[Importe]]-Tabla1[[#This Row],[Pagado]]</f>
        <v>0</v>
      </c>
      <c r="H3116" s="9" t="s">
        <v>10</v>
      </c>
    </row>
    <row r="3117" spans="1:8" x14ac:dyDescent="0.25">
      <c r="A3117" s="7">
        <v>44592</v>
      </c>
      <c r="B3117" s="8" t="s">
        <v>3513</v>
      </c>
      <c r="C3117" s="9" t="s">
        <v>127</v>
      </c>
      <c r="D3117" s="10">
        <v>3745.4</v>
      </c>
      <c r="E3117" s="11">
        <v>44593</v>
      </c>
      <c r="F3117" s="10">
        <v>3745.4</v>
      </c>
      <c r="G3117" s="12">
        <f>Tabla1[[#This Row],[Importe]]-Tabla1[[#This Row],[Pagado]]</f>
        <v>0</v>
      </c>
      <c r="H3117" s="9" t="s">
        <v>10</v>
      </c>
    </row>
    <row r="3118" spans="1:8" x14ac:dyDescent="0.25">
      <c r="A3118" s="7">
        <v>44592</v>
      </c>
      <c r="B3118" s="8" t="s">
        <v>3514</v>
      </c>
      <c r="C3118" s="9" t="s">
        <v>339</v>
      </c>
      <c r="D3118" s="10">
        <v>357.7</v>
      </c>
      <c r="E3118" s="11">
        <v>44593</v>
      </c>
      <c r="F3118" s="10">
        <v>357.7</v>
      </c>
      <c r="G3118" s="12">
        <f>Tabla1[[#This Row],[Importe]]-Tabla1[[#This Row],[Pagado]]</f>
        <v>0</v>
      </c>
      <c r="H3118" s="9" t="s">
        <v>10</v>
      </c>
    </row>
    <row r="3119" spans="1:8" x14ac:dyDescent="0.25">
      <c r="A3119" s="7">
        <v>44592</v>
      </c>
      <c r="B3119" s="8" t="s">
        <v>3515</v>
      </c>
      <c r="C3119" s="9" t="s">
        <v>125</v>
      </c>
      <c r="D3119" s="10">
        <v>1147.2</v>
      </c>
      <c r="E3119" s="11">
        <v>44593</v>
      </c>
      <c r="F3119" s="10">
        <v>1147.2</v>
      </c>
      <c r="G3119" s="12">
        <f>Tabla1[[#This Row],[Importe]]-Tabla1[[#This Row],[Pagado]]</f>
        <v>0</v>
      </c>
      <c r="H3119" s="9" t="s">
        <v>10</v>
      </c>
    </row>
    <row r="3120" spans="1:8" x14ac:dyDescent="0.25">
      <c r="A3120" s="7">
        <v>44592</v>
      </c>
      <c r="B3120" s="8" t="s">
        <v>3516</v>
      </c>
      <c r="C3120" s="9" t="s">
        <v>326</v>
      </c>
      <c r="D3120" s="10">
        <v>4190</v>
      </c>
      <c r="E3120" s="11">
        <v>44593</v>
      </c>
      <c r="F3120" s="10">
        <v>4190</v>
      </c>
      <c r="G3120" s="12">
        <f>Tabla1[[#This Row],[Importe]]-Tabla1[[#This Row],[Pagado]]</f>
        <v>0</v>
      </c>
      <c r="H3120" s="9" t="s">
        <v>10</v>
      </c>
    </row>
    <row r="3121" spans="1:8" x14ac:dyDescent="0.25">
      <c r="A3121" s="7">
        <v>44592</v>
      </c>
      <c r="B3121" s="8" t="s">
        <v>3517</v>
      </c>
      <c r="C3121" s="9" t="s">
        <v>60</v>
      </c>
      <c r="D3121" s="10">
        <v>4123.6000000000004</v>
      </c>
      <c r="E3121" s="11">
        <v>44593</v>
      </c>
      <c r="F3121" s="10">
        <v>4123.6000000000004</v>
      </c>
      <c r="G3121" s="12">
        <f>Tabla1[[#This Row],[Importe]]-Tabla1[[#This Row],[Pagado]]</f>
        <v>0</v>
      </c>
      <c r="H3121" s="9" t="s">
        <v>10</v>
      </c>
    </row>
    <row r="3122" spans="1:8" x14ac:dyDescent="0.25">
      <c r="A3122" s="7">
        <v>44592</v>
      </c>
      <c r="B3122" s="8" t="s">
        <v>3518</v>
      </c>
      <c r="C3122" s="9" t="s">
        <v>120</v>
      </c>
      <c r="D3122" s="10">
        <v>4300.3999999999996</v>
      </c>
      <c r="E3122" s="11">
        <v>44594</v>
      </c>
      <c r="F3122" s="10">
        <v>4300.3999999999996</v>
      </c>
      <c r="G3122" s="12">
        <f>Tabla1[[#This Row],[Importe]]-Tabla1[[#This Row],[Pagado]]</f>
        <v>0</v>
      </c>
      <c r="H3122" s="9" t="s">
        <v>10</v>
      </c>
    </row>
    <row r="3123" spans="1:8" x14ac:dyDescent="0.25">
      <c r="A3123" s="7">
        <v>44592</v>
      </c>
      <c r="B3123" s="8" t="s">
        <v>3519</v>
      </c>
      <c r="C3123" s="9" t="s">
        <v>105</v>
      </c>
      <c r="D3123" s="10">
        <v>4430</v>
      </c>
      <c r="E3123" s="11">
        <v>44594</v>
      </c>
      <c r="F3123" s="10">
        <v>4430</v>
      </c>
      <c r="G3123" s="12">
        <f>Tabla1[[#This Row],[Importe]]-Tabla1[[#This Row],[Pagado]]</f>
        <v>0</v>
      </c>
      <c r="H3123" s="9" t="s">
        <v>10</v>
      </c>
    </row>
    <row r="3124" spans="1:8" x14ac:dyDescent="0.25">
      <c r="A3124" s="7">
        <v>44592</v>
      </c>
      <c r="B3124" s="8" t="s">
        <v>3520</v>
      </c>
      <c r="C3124" s="9" t="s">
        <v>64</v>
      </c>
      <c r="D3124" s="10">
        <v>3759.6</v>
      </c>
      <c r="E3124" s="11">
        <v>44593</v>
      </c>
      <c r="F3124" s="10">
        <v>3759.6</v>
      </c>
      <c r="G3124" s="12">
        <f>Tabla1[[#This Row],[Importe]]-Tabla1[[#This Row],[Pagado]]</f>
        <v>0</v>
      </c>
      <c r="H3124" s="9" t="s">
        <v>10</v>
      </c>
    </row>
    <row r="3125" spans="1:8" x14ac:dyDescent="0.25">
      <c r="A3125" s="7">
        <v>44592</v>
      </c>
      <c r="B3125" s="8" t="s">
        <v>3521</v>
      </c>
      <c r="C3125" s="9" t="s">
        <v>99</v>
      </c>
      <c r="D3125" s="10">
        <v>4320</v>
      </c>
      <c r="E3125" s="11">
        <v>44593</v>
      </c>
      <c r="F3125" s="10">
        <v>4320</v>
      </c>
      <c r="G3125" s="12">
        <f>Tabla1[[#This Row],[Importe]]-Tabla1[[#This Row],[Pagado]]</f>
        <v>0</v>
      </c>
      <c r="H3125" s="9" t="s">
        <v>10</v>
      </c>
    </row>
    <row r="3126" spans="1:8" x14ac:dyDescent="0.25">
      <c r="A3126" s="7">
        <v>44592</v>
      </c>
      <c r="B3126" s="8" t="s">
        <v>3522</v>
      </c>
      <c r="C3126" s="9" t="s">
        <v>12</v>
      </c>
      <c r="D3126" s="10">
        <v>31958.6</v>
      </c>
      <c r="E3126" s="11">
        <v>44593</v>
      </c>
      <c r="F3126" s="10">
        <v>31958.6</v>
      </c>
      <c r="G3126" s="12">
        <f>Tabla1[[#This Row],[Importe]]-Tabla1[[#This Row],[Pagado]]</f>
        <v>0</v>
      </c>
      <c r="H3126" s="9" t="s">
        <v>10</v>
      </c>
    </row>
    <row r="3127" spans="1:8" x14ac:dyDescent="0.25">
      <c r="A3127" s="7">
        <v>44592</v>
      </c>
      <c r="B3127" s="8" t="s">
        <v>3523</v>
      </c>
      <c r="C3127" s="9" t="s">
        <v>111</v>
      </c>
      <c r="D3127" s="10">
        <v>4155</v>
      </c>
      <c r="E3127" s="11">
        <v>44593</v>
      </c>
      <c r="F3127" s="10">
        <v>4155</v>
      </c>
      <c r="G3127" s="12">
        <f>Tabla1[[#This Row],[Importe]]-Tabla1[[#This Row],[Pagado]]</f>
        <v>0</v>
      </c>
      <c r="H3127" s="9" t="s">
        <v>10</v>
      </c>
    </row>
    <row r="3128" spans="1:8" x14ac:dyDescent="0.25">
      <c r="A3128" s="7">
        <v>44592</v>
      </c>
      <c r="B3128" s="8" t="s">
        <v>3524</v>
      </c>
      <c r="C3128" s="9" t="s">
        <v>380</v>
      </c>
      <c r="D3128" s="10">
        <v>17639.8</v>
      </c>
      <c r="E3128" s="11">
        <v>44592</v>
      </c>
      <c r="F3128" s="10">
        <v>17639.8</v>
      </c>
      <c r="G3128" s="12">
        <f>Tabla1[[#This Row],[Importe]]-Tabla1[[#This Row],[Pagado]]</f>
        <v>0</v>
      </c>
      <c r="H3128" s="9" t="s">
        <v>10</v>
      </c>
    </row>
    <row r="3129" spans="1:8" x14ac:dyDescent="0.25">
      <c r="A3129" s="7">
        <v>44592</v>
      </c>
      <c r="B3129" s="8" t="s">
        <v>3525</v>
      </c>
      <c r="C3129" s="9" t="s">
        <v>520</v>
      </c>
      <c r="D3129" s="10">
        <v>3738</v>
      </c>
      <c r="E3129" s="11">
        <v>44594</v>
      </c>
      <c r="F3129" s="10">
        <v>3738</v>
      </c>
      <c r="G3129" s="12">
        <f>Tabla1[[#This Row],[Importe]]-Tabla1[[#This Row],[Pagado]]</f>
        <v>0</v>
      </c>
      <c r="H3129" s="9" t="s">
        <v>10</v>
      </c>
    </row>
    <row r="3130" spans="1:8" x14ac:dyDescent="0.25">
      <c r="A3130" s="7">
        <v>44592</v>
      </c>
      <c r="B3130" s="8" t="s">
        <v>3526</v>
      </c>
      <c r="C3130" s="9" t="s">
        <v>151</v>
      </c>
      <c r="D3130" s="10">
        <v>6589.2</v>
      </c>
      <c r="E3130" s="11">
        <v>44592</v>
      </c>
      <c r="F3130" s="10">
        <v>6589.2</v>
      </c>
      <c r="G3130" s="12">
        <f>Tabla1[[#This Row],[Importe]]-Tabla1[[#This Row],[Pagado]]</f>
        <v>0</v>
      </c>
      <c r="H3130" s="9" t="s">
        <v>10</v>
      </c>
    </row>
    <row r="3131" spans="1:8" x14ac:dyDescent="0.25">
      <c r="A3131" s="7">
        <v>44592</v>
      </c>
      <c r="B3131" s="8" t="s">
        <v>3527</v>
      </c>
      <c r="C3131" s="9" t="s">
        <v>75</v>
      </c>
      <c r="D3131" s="10">
        <v>6060</v>
      </c>
      <c r="E3131" s="11">
        <v>44592</v>
      </c>
      <c r="F3131" s="10">
        <v>6060</v>
      </c>
      <c r="G3131" s="12">
        <f>Tabla1[[#This Row],[Importe]]-Tabla1[[#This Row],[Pagado]]</f>
        <v>0</v>
      </c>
      <c r="H3131" s="9" t="s">
        <v>10</v>
      </c>
    </row>
    <row r="3132" spans="1:8" x14ac:dyDescent="0.25">
      <c r="A3132" s="7">
        <v>44592</v>
      </c>
      <c r="B3132" s="8" t="s">
        <v>3528</v>
      </c>
      <c r="C3132" s="9" t="s">
        <v>97</v>
      </c>
      <c r="D3132" s="10">
        <v>8160</v>
      </c>
      <c r="E3132" s="11">
        <v>44593</v>
      </c>
      <c r="F3132" s="10">
        <v>8160</v>
      </c>
      <c r="G3132" s="12">
        <f>Tabla1[[#This Row],[Importe]]-Tabla1[[#This Row],[Pagado]]</f>
        <v>0</v>
      </c>
      <c r="H3132" s="9" t="s">
        <v>10</v>
      </c>
    </row>
    <row r="3133" spans="1:8" x14ac:dyDescent="0.25">
      <c r="A3133" s="7">
        <v>44592</v>
      </c>
      <c r="B3133" s="8" t="s">
        <v>3529</v>
      </c>
      <c r="C3133" s="9" t="s">
        <v>9</v>
      </c>
      <c r="D3133" s="10">
        <v>5383.6</v>
      </c>
      <c r="E3133" s="11">
        <v>44592</v>
      </c>
      <c r="F3133" s="10">
        <v>5383.6</v>
      </c>
      <c r="G3133" s="12">
        <f>Tabla1[[#This Row],[Importe]]-Tabla1[[#This Row],[Pagado]]</f>
        <v>0</v>
      </c>
      <c r="H3133" s="9" t="s">
        <v>10</v>
      </c>
    </row>
    <row r="3134" spans="1:8" x14ac:dyDescent="0.25">
      <c r="A3134" s="7">
        <v>44592</v>
      </c>
      <c r="B3134" s="8" t="s">
        <v>3530</v>
      </c>
      <c r="C3134" s="9" t="s">
        <v>345</v>
      </c>
      <c r="D3134" s="10">
        <v>412.8</v>
      </c>
      <c r="E3134" s="11">
        <v>44592</v>
      </c>
      <c r="F3134" s="10">
        <v>412.8</v>
      </c>
      <c r="G3134" s="12">
        <f>Tabla1[[#This Row],[Importe]]-Tabla1[[#This Row],[Pagado]]</f>
        <v>0</v>
      </c>
      <c r="H3134" s="9" t="s">
        <v>10</v>
      </c>
    </row>
    <row r="3135" spans="1:8" x14ac:dyDescent="0.25">
      <c r="A3135" s="7">
        <v>44592</v>
      </c>
      <c r="B3135" s="8" t="s">
        <v>3531</v>
      </c>
      <c r="C3135" s="9" t="s">
        <v>114</v>
      </c>
      <c r="D3135" s="10">
        <v>4296.8</v>
      </c>
      <c r="E3135" s="11">
        <v>44593</v>
      </c>
      <c r="F3135" s="10">
        <v>4296.8</v>
      </c>
      <c r="G3135" s="12">
        <f>Tabla1[[#This Row],[Importe]]-Tabla1[[#This Row],[Pagado]]</f>
        <v>0</v>
      </c>
      <c r="H3135" s="9" t="s">
        <v>10</v>
      </c>
    </row>
    <row r="3136" spans="1:8" x14ac:dyDescent="0.25">
      <c r="A3136" s="7">
        <v>44592</v>
      </c>
      <c r="B3136" s="8" t="s">
        <v>3532</v>
      </c>
      <c r="C3136" s="9" t="s">
        <v>93</v>
      </c>
      <c r="D3136" s="10">
        <v>5261.8</v>
      </c>
      <c r="E3136" s="11">
        <v>44593</v>
      </c>
      <c r="F3136" s="10">
        <v>5261.8</v>
      </c>
      <c r="G3136" s="12">
        <f>Tabla1[[#This Row],[Importe]]-Tabla1[[#This Row],[Pagado]]</f>
        <v>0</v>
      </c>
      <c r="H3136" s="9" t="s">
        <v>10</v>
      </c>
    </row>
    <row r="3137" spans="1:8" ht="30" x14ac:dyDescent="0.25">
      <c r="A3137" s="7">
        <v>44592</v>
      </c>
      <c r="B3137" s="8" t="s">
        <v>3533</v>
      </c>
      <c r="C3137" s="9" t="s">
        <v>39</v>
      </c>
      <c r="D3137" s="10">
        <v>17038.8</v>
      </c>
      <c r="E3137" s="11" t="s">
        <v>3646</v>
      </c>
      <c r="F3137" s="10">
        <f>4000+13038.8</f>
        <v>17038.8</v>
      </c>
      <c r="G3137" s="12">
        <f>Tabla1[[#This Row],[Importe]]-Tabla1[[#This Row],[Pagado]]</f>
        <v>0</v>
      </c>
      <c r="H3137" s="9" t="s">
        <v>10</v>
      </c>
    </row>
    <row r="3138" spans="1:8" x14ac:dyDescent="0.25">
      <c r="A3138" s="7">
        <v>44592</v>
      </c>
      <c r="B3138" s="8" t="s">
        <v>3534</v>
      </c>
      <c r="C3138" s="9" t="s">
        <v>181</v>
      </c>
      <c r="D3138" s="10">
        <v>11472.4</v>
      </c>
      <c r="E3138" s="11">
        <v>44592</v>
      </c>
      <c r="F3138" s="10">
        <v>11472.4</v>
      </c>
      <c r="G3138" s="12">
        <f>Tabla1[[#This Row],[Importe]]-Tabla1[[#This Row],[Pagado]]</f>
        <v>0</v>
      </c>
      <c r="H3138" s="9" t="s">
        <v>10</v>
      </c>
    </row>
    <row r="3139" spans="1:8" x14ac:dyDescent="0.25">
      <c r="A3139" s="7">
        <v>44592</v>
      </c>
      <c r="B3139" s="8" t="s">
        <v>3535</v>
      </c>
      <c r="C3139" s="9" t="s">
        <v>368</v>
      </c>
      <c r="D3139" s="10">
        <v>6425.6</v>
      </c>
      <c r="E3139" s="11">
        <v>44592</v>
      </c>
      <c r="F3139" s="10">
        <v>6425.6</v>
      </c>
      <c r="G3139" s="12">
        <f>Tabla1[[#This Row],[Importe]]-Tabla1[[#This Row],[Pagado]]</f>
        <v>0</v>
      </c>
      <c r="H3139" s="9" t="s">
        <v>10</v>
      </c>
    </row>
    <row r="3140" spans="1:8" x14ac:dyDescent="0.25">
      <c r="A3140" s="7">
        <v>44592</v>
      </c>
      <c r="B3140" s="8" t="s">
        <v>3536</v>
      </c>
      <c r="C3140" s="9" t="s">
        <v>22</v>
      </c>
      <c r="D3140" s="10">
        <v>55017.599999999999</v>
      </c>
      <c r="E3140" s="11">
        <v>44593</v>
      </c>
      <c r="F3140" s="10">
        <v>55017.599999999999</v>
      </c>
      <c r="G3140" s="12">
        <f>Tabla1[[#This Row],[Importe]]-Tabla1[[#This Row],[Pagado]]</f>
        <v>0</v>
      </c>
      <c r="H3140" s="9" t="s">
        <v>10</v>
      </c>
    </row>
    <row r="3141" spans="1:8" x14ac:dyDescent="0.25">
      <c r="A3141" s="7">
        <v>44592</v>
      </c>
      <c r="B3141" s="8" t="s">
        <v>3537</v>
      </c>
      <c r="C3141" s="9" t="s">
        <v>89</v>
      </c>
      <c r="D3141" s="10">
        <v>3872.6</v>
      </c>
      <c r="E3141" s="11">
        <v>44593</v>
      </c>
      <c r="F3141" s="10">
        <v>3872.6</v>
      </c>
      <c r="G3141" s="12">
        <f>Tabla1[[#This Row],[Importe]]-Tabla1[[#This Row],[Pagado]]</f>
        <v>0</v>
      </c>
      <c r="H3141" s="9" t="s">
        <v>10</v>
      </c>
    </row>
    <row r="3142" spans="1:8" x14ac:dyDescent="0.25">
      <c r="A3142" s="7">
        <v>44592</v>
      </c>
      <c r="B3142" s="8" t="s">
        <v>3538</v>
      </c>
      <c r="C3142" s="9" t="s">
        <v>83</v>
      </c>
      <c r="D3142" s="10">
        <v>6859.5</v>
      </c>
      <c r="E3142" s="11">
        <v>44593</v>
      </c>
      <c r="F3142" s="10">
        <v>6859.5</v>
      </c>
      <c r="G3142" s="12">
        <f>Tabla1[[#This Row],[Importe]]-Tabla1[[#This Row],[Pagado]]</f>
        <v>0</v>
      </c>
      <c r="H3142" s="9" t="s">
        <v>10</v>
      </c>
    </row>
    <row r="3143" spans="1:8" x14ac:dyDescent="0.25">
      <c r="A3143" s="7">
        <v>44592</v>
      </c>
      <c r="B3143" s="8" t="s">
        <v>3539</v>
      </c>
      <c r="C3143" s="9" t="s">
        <v>131</v>
      </c>
      <c r="D3143" s="10">
        <v>6899.2</v>
      </c>
      <c r="E3143" s="11">
        <v>44592</v>
      </c>
      <c r="F3143" s="10">
        <v>6899.2</v>
      </c>
      <c r="G3143" s="12">
        <f>Tabla1[[#This Row],[Importe]]-Tabla1[[#This Row],[Pagado]]</f>
        <v>0</v>
      </c>
      <c r="H3143" s="9" t="s">
        <v>10</v>
      </c>
    </row>
    <row r="3144" spans="1:8" x14ac:dyDescent="0.25">
      <c r="A3144" s="7">
        <v>44592</v>
      </c>
      <c r="B3144" s="8" t="s">
        <v>3540</v>
      </c>
      <c r="C3144" s="9" t="s">
        <v>348</v>
      </c>
      <c r="D3144" s="10">
        <v>2016.2</v>
      </c>
      <c r="E3144" s="11">
        <v>44593</v>
      </c>
      <c r="F3144" s="10">
        <v>2016.2</v>
      </c>
      <c r="G3144" s="12">
        <f>Tabla1[[#This Row],[Importe]]-Tabla1[[#This Row],[Pagado]]</f>
        <v>0</v>
      </c>
      <c r="H3144" s="9" t="s">
        <v>10</v>
      </c>
    </row>
    <row r="3145" spans="1:8" x14ac:dyDescent="0.25">
      <c r="A3145" s="7">
        <v>44592</v>
      </c>
      <c r="B3145" s="8" t="s">
        <v>3541</v>
      </c>
      <c r="C3145" s="9" t="s">
        <v>319</v>
      </c>
      <c r="D3145" s="10">
        <v>854.4</v>
      </c>
      <c r="E3145" s="11">
        <v>44592</v>
      </c>
      <c r="F3145" s="10">
        <v>854.4</v>
      </c>
      <c r="G3145" s="12">
        <f>Tabla1[[#This Row],[Importe]]-Tabla1[[#This Row],[Pagado]]</f>
        <v>0</v>
      </c>
      <c r="H3145" s="9" t="s">
        <v>10</v>
      </c>
    </row>
    <row r="3146" spans="1:8" x14ac:dyDescent="0.25">
      <c r="A3146" s="7">
        <v>44592</v>
      </c>
      <c r="B3146" s="8" t="s">
        <v>3542</v>
      </c>
      <c r="C3146" s="9" t="s">
        <v>1502</v>
      </c>
      <c r="D3146" s="10">
        <v>0</v>
      </c>
      <c r="E3146" s="13" t="s">
        <v>189</v>
      </c>
      <c r="F3146" s="10">
        <v>0</v>
      </c>
      <c r="G3146" s="12">
        <f>Tabla1[[#This Row],[Importe]]-Tabla1[[#This Row],[Pagado]]</f>
        <v>0</v>
      </c>
      <c r="H3146" s="17" t="s">
        <v>3543</v>
      </c>
    </row>
    <row r="3147" spans="1:8" x14ac:dyDescent="0.25">
      <c r="A3147" s="7">
        <v>44592</v>
      </c>
      <c r="B3147" s="8" t="s">
        <v>3544</v>
      </c>
      <c r="C3147" s="9" t="s">
        <v>518</v>
      </c>
      <c r="D3147" s="10">
        <v>2271.8000000000002</v>
      </c>
      <c r="E3147" s="11">
        <v>44592</v>
      </c>
      <c r="F3147" s="10">
        <v>2271.8000000000002</v>
      </c>
      <c r="G3147" s="12">
        <f>Tabla1[[#This Row],[Importe]]-Tabla1[[#This Row],[Pagado]]</f>
        <v>0</v>
      </c>
      <c r="H3147" s="9" t="s">
        <v>10</v>
      </c>
    </row>
    <row r="3148" spans="1:8" x14ac:dyDescent="0.25">
      <c r="A3148" s="7">
        <v>44592</v>
      </c>
      <c r="B3148" s="8" t="s">
        <v>3545</v>
      </c>
      <c r="C3148" s="9" t="s">
        <v>159</v>
      </c>
      <c r="D3148" s="10">
        <v>2302.6</v>
      </c>
      <c r="E3148" s="11">
        <v>44592</v>
      </c>
      <c r="F3148" s="10">
        <v>2302.6</v>
      </c>
      <c r="G3148" s="12">
        <f>Tabla1[[#This Row],[Importe]]-Tabla1[[#This Row],[Pagado]]</f>
        <v>0</v>
      </c>
      <c r="H3148" s="9" t="s">
        <v>10</v>
      </c>
    </row>
    <row r="3149" spans="1:8" x14ac:dyDescent="0.25">
      <c r="A3149" s="7">
        <v>44592</v>
      </c>
      <c r="B3149" s="8" t="s">
        <v>3546</v>
      </c>
      <c r="C3149" s="9" t="s">
        <v>135</v>
      </c>
      <c r="D3149" s="10">
        <v>867.3</v>
      </c>
      <c r="E3149" s="11">
        <v>44592</v>
      </c>
      <c r="F3149" s="10">
        <v>867.3</v>
      </c>
      <c r="G3149" s="12">
        <f>Tabla1[[#This Row],[Importe]]-Tabla1[[#This Row],[Pagado]]</f>
        <v>0</v>
      </c>
      <c r="H3149" s="9" t="s">
        <v>10</v>
      </c>
    </row>
    <row r="3150" spans="1:8" x14ac:dyDescent="0.25">
      <c r="A3150" s="7">
        <v>44592</v>
      </c>
      <c r="B3150" s="8" t="s">
        <v>3547</v>
      </c>
      <c r="C3150" s="9" t="s">
        <v>179</v>
      </c>
      <c r="D3150" s="10">
        <v>515</v>
      </c>
      <c r="E3150" s="11">
        <v>44592</v>
      </c>
      <c r="F3150" s="10">
        <v>515</v>
      </c>
      <c r="G3150" s="12">
        <f>Tabla1[[#This Row],[Importe]]-Tabla1[[#This Row],[Pagado]]</f>
        <v>0</v>
      </c>
      <c r="H3150" s="9" t="s">
        <v>10</v>
      </c>
    </row>
    <row r="3151" spans="1:8" x14ac:dyDescent="0.25">
      <c r="A3151" s="7">
        <v>44592</v>
      </c>
      <c r="B3151" s="8" t="s">
        <v>3548</v>
      </c>
      <c r="C3151" s="9" t="s">
        <v>1003</v>
      </c>
      <c r="D3151" s="10">
        <v>1403.5</v>
      </c>
      <c r="E3151" s="11">
        <v>44592</v>
      </c>
      <c r="F3151" s="10">
        <v>1403.5</v>
      </c>
      <c r="G3151" s="12">
        <f>Tabla1[[#This Row],[Importe]]-Tabla1[[#This Row],[Pagado]]</f>
        <v>0</v>
      </c>
      <c r="H3151" s="9" t="s">
        <v>10</v>
      </c>
    </row>
    <row r="3152" spans="1:8" x14ac:dyDescent="0.25">
      <c r="A3152" s="7">
        <v>44592</v>
      </c>
      <c r="B3152" s="8" t="s">
        <v>3549</v>
      </c>
      <c r="C3152" s="9" t="s">
        <v>777</v>
      </c>
      <c r="D3152" s="10">
        <v>1666</v>
      </c>
      <c r="E3152" s="11">
        <v>44592</v>
      </c>
      <c r="F3152" s="10">
        <v>1666</v>
      </c>
      <c r="G3152" s="12">
        <f>Tabla1[[#This Row],[Importe]]-Tabla1[[#This Row],[Pagado]]</f>
        <v>0</v>
      </c>
      <c r="H3152" s="9" t="s">
        <v>10</v>
      </c>
    </row>
    <row r="3153" spans="1:8" x14ac:dyDescent="0.25">
      <c r="A3153" s="7">
        <v>44592</v>
      </c>
      <c r="B3153" s="8" t="s">
        <v>3550</v>
      </c>
      <c r="C3153" s="9" t="s">
        <v>3551</v>
      </c>
      <c r="D3153" s="10">
        <v>375</v>
      </c>
      <c r="E3153" s="11">
        <v>44592</v>
      </c>
      <c r="F3153" s="10">
        <v>375</v>
      </c>
      <c r="G3153" s="12">
        <f>Tabla1[[#This Row],[Importe]]-Tabla1[[#This Row],[Pagado]]</f>
        <v>0</v>
      </c>
      <c r="H3153" s="9" t="s">
        <v>10</v>
      </c>
    </row>
    <row r="3154" spans="1:8" x14ac:dyDescent="0.25">
      <c r="A3154" s="7">
        <v>44592</v>
      </c>
      <c r="B3154" s="8" t="s">
        <v>3552</v>
      </c>
      <c r="C3154" s="9" t="s">
        <v>144</v>
      </c>
      <c r="D3154" s="10">
        <v>2306.6</v>
      </c>
      <c r="E3154" s="11">
        <v>44593</v>
      </c>
      <c r="F3154" s="10">
        <v>2306.6</v>
      </c>
      <c r="G3154" s="12">
        <f>Tabla1[[#This Row],[Importe]]-Tabla1[[#This Row],[Pagado]]</f>
        <v>0</v>
      </c>
      <c r="H3154" s="9" t="s">
        <v>10</v>
      </c>
    </row>
    <row r="3155" spans="1:8" x14ac:dyDescent="0.25">
      <c r="A3155" s="7">
        <v>44592</v>
      </c>
      <c r="B3155" s="8" t="s">
        <v>3553</v>
      </c>
      <c r="C3155" s="9" t="s">
        <v>157</v>
      </c>
      <c r="D3155" s="10">
        <v>3489.6</v>
      </c>
      <c r="E3155" s="11">
        <v>44592</v>
      </c>
      <c r="F3155" s="10">
        <v>3489.6</v>
      </c>
      <c r="G3155" s="12">
        <f>Tabla1[[#This Row],[Importe]]-Tabla1[[#This Row],[Pagado]]</f>
        <v>0</v>
      </c>
      <c r="H3155" s="9" t="s">
        <v>10</v>
      </c>
    </row>
    <row r="3156" spans="1:8" x14ac:dyDescent="0.25">
      <c r="A3156" s="7">
        <v>44592</v>
      </c>
      <c r="B3156" s="8" t="s">
        <v>3554</v>
      </c>
      <c r="C3156" s="9" t="s">
        <v>49</v>
      </c>
      <c r="D3156" s="10">
        <v>3365.4</v>
      </c>
      <c r="E3156" s="11">
        <v>44592</v>
      </c>
      <c r="F3156" s="10">
        <v>3365.4</v>
      </c>
      <c r="G3156" s="12">
        <f>Tabla1[[#This Row],[Importe]]-Tabla1[[#This Row],[Pagado]]</f>
        <v>0</v>
      </c>
      <c r="H3156" s="9" t="s">
        <v>10</v>
      </c>
    </row>
    <row r="3157" spans="1:8" x14ac:dyDescent="0.25">
      <c r="A3157" s="7">
        <v>44592</v>
      </c>
      <c r="B3157" s="8" t="s">
        <v>3555</v>
      </c>
      <c r="C3157" s="9" t="s">
        <v>27</v>
      </c>
      <c r="D3157" s="10">
        <v>6755.2</v>
      </c>
      <c r="E3157" s="11">
        <v>44592</v>
      </c>
      <c r="F3157" s="10">
        <v>6755.2</v>
      </c>
      <c r="G3157" s="12">
        <f>Tabla1[[#This Row],[Importe]]-Tabla1[[#This Row],[Pagado]]</f>
        <v>0</v>
      </c>
      <c r="H3157" s="9" t="s">
        <v>10</v>
      </c>
    </row>
    <row r="3158" spans="1:8" x14ac:dyDescent="0.25">
      <c r="A3158" s="7">
        <v>44592</v>
      </c>
      <c r="B3158" s="8" t="s">
        <v>3556</v>
      </c>
      <c r="C3158" s="9" t="s">
        <v>664</v>
      </c>
      <c r="D3158" s="10">
        <v>18342.8</v>
      </c>
      <c r="E3158" s="11">
        <v>44592</v>
      </c>
      <c r="F3158" s="10">
        <v>18342.8</v>
      </c>
      <c r="G3158" s="12">
        <f>Tabla1[[#This Row],[Importe]]-Tabla1[[#This Row],[Pagado]]</f>
        <v>0</v>
      </c>
      <c r="H3158" s="9" t="s">
        <v>10</v>
      </c>
    </row>
    <row r="3159" spans="1:8" x14ac:dyDescent="0.25">
      <c r="A3159" s="7">
        <v>44592</v>
      </c>
      <c r="B3159" s="8" t="s">
        <v>3557</v>
      </c>
      <c r="C3159" s="9" t="s">
        <v>224</v>
      </c>
      <c r="D3159" s="10">
        <v>1391</v>
      </c>
      <c r="E3159" s="11">
        <v>44592</v>
      </c>
      <c r="F3159" s="10">
        <v>1391</v>
      </c>
      <c r="G3159" s="12">
        <f>Tabla1[[#This Row],[Importe]]-Tabla1[[#This Row],[Pagado]]</f>
        <v>0</v>
      </c>
      <c r="H3159" s="9" t="s">
        <v>10</v>
      </c>
    </row>
    <row r="3160" spans="1:8" x14ac:dyDescent="0.25">
      <c r="A3160" s="7">
        <v>44592</v>
      </c>
      <c r="B3160" s="8" t="s">
        <v>3558</v>
      </c>
      <c r="C3160" s="9" t="s">
        <v>3559</v>
      </c>
      <c r="D3160" s="10">
        <v>0</v>
      </c>
      <c r="E3160" s="13" t="s">
        <v>189</v>
      </c>
      <c r="F3160" s="10">
        <v>0</v>
      </c>
      <c r="G3160" s="12">
        <f>Tabla1[[#This Row],[Importe]]-Tabla1[[#This Row],[Pagado]]</f>
        <v>0</v>
      </c>
      <c r="H3160" s="9" t="s">
        <v>189</v>
      </c>
    </row>
    <row r="3161" spans="1:8" x14ac:dyDescent="0.25">
      <c r="A3161" s="7">
        <v>44592</v>
      </c>
      <c r="B3161" s="8" t="s">
        <v>3560</v>
      </c>
      <c r="C3161" s="9" t="s">
        <v>137</v>
      </c>
      <c r="D3161" s="10">
        <v>4111.8</v>
      </c>
      <c r="E3161" s="11">
        <v>44592</v>
      </c>
      <c r="F3161" s="10">
        <v>4111.8</v>
      </c>
      <c r="G3161" s="12">
        <f>Tabla1[[#This Row],[Importe]]-Tabla1[[#This Row],[Pagado]]</f>
        <v>0</v>
      </c>
      <c r="H3161" s="9" t="s">
        <v>10</v>
      </c>
    </row>
    <row r="3162" spans="1:8" x14ac:dyDescent="0.25">
      <c r="A3162" s="7">
        <v>44592</v>
      </c>
      <c r="B3162" s="8" t="s">
        <v>3561</v>
      </c>
      <c r="C3162" s="9" t="s">
        <v>520</v>
      </c>
      <c r="D3162" s="10">
        <v>406</v>
      </c>
      <c r="E3162" s="11">
        <v>44594</v>
      </c>
      <c r="F3162" s="10">
        <v>406</v>
      </c>
      <c r="G3162" s="12">
        <f>Tabla1[[#This Row],[Importe]]-Tabla1[[#This Row],[Pagado]]</f>
        <v>0</v>
      </c>
      <c r="H3162" s="9" t="s">
        <v>10</v>
      </c>
    </row>
    <row r="3163" spans="1:8" x14ac:dyDescent="0.25">
      <c r="A3163" s="7">
        <v>44592</v>
      </c>
      <c r="B3163" s="8" t="s">
        <v>3562</v>
      </c>
      <c r="C3163" s="9" t="s">
        <v>1038</v>
      </c>
      <c r="D3163" s="10">
        <v>5609</v>
      </c>
      <c r="E3163" s="11">
        <v>44592</v>
      </c>
      <c r="F3163" s="10">
        <v>5609</v>
      </c>
      <c r="G3163" s="12">
        <f>Tabla1[[#This Row],[Importe]]-Tabla1[[#This Row],[Pagado]]</f>
        <v>0</v>
      </c>
      <c r="H3163" s="9" t="s">
        <v>10</v>
      </c>
    </row>
    <row r="3164" spans="1:8" x14ac:dyDescent="0.25">
      <c r="A3164" s="7">
        <v>44592</v>
      </c>
      <c r="B3164" s="8" t="s">
        <v>3563</v>
      </c>
      <c r="C3164" s="9" t="s">
        <v>79</v>
      </c>
      <c r="D3164" s="10">
        <v>2450</v>
      </c>
      <c r="E3164" s="11">
        <v>44592</v>
      </c>
      <c r="F3164" s="10">
        <v>2450</v>
      </c>
      <c r="G3164" s="12">
        <f>Tabla1[[#This Row],[Importe]]-Tabla1[[#This Row],[Pagado]]</f>
        <v>0</v>
      </c>
      <c r="H3164" s="9" t="s">
        <v>10</v>
      </c>
    </row>
    <row r="3165" spans="1:8" x14ac:dyDescent="0.25">
      <c r="A3165" s="7">
        <v>44592</v>
      </c>
      <c r="B3165" s="8" t="s">
        <v>3564</v>
      </c>
      <c r="C3165" s="9" t="s">
        <v>175</v>
      </c>
      <c r="D3165" s="10">
        <v>20804</v>
      </c>
      <c r="E3165" s="11">
        <v>44592</v>
      </c>
      <c r="F3165" s="10">
        <v>20804</v>
      </c>
      <c r="G3165" s="12">
        <f>Tabla1[[#This Row],[Importe]]-Tabla1[[#This Row],[Pagado]]</f>
        <v>0</v>
      </c>
      <c r="H3165" s="9" t="s">
        <v>10</v>
      </c>
    </row>
    <row r="3166" spans="1:8" x14ac:dyDescent="0.25">
      <c r="A3166" s="7">
        <v>44592</v>
      </c>
      <c r="B3166" s="8" t="s">
        <v>3565</v>
      </c>
      <c r="C3166" s="9" t="s">
        <v>37</v>
      </c>
      <c r="D3166" s="10">
        <v>2598.4</v>
      </c>
      <c r="E3166" s="11">
        <v>44592</v>
      </c>
      <c r="F3166" s="10">
        <v>2598.4</v>
      </c>
      <c r="G3166" s="12">
        <f>Tabla1[[#This Row],[Importe]]-Tabla1[[#This Row],[Pagado]]</f>
        <v>0</v>
      </c>
      <c r="H3166" s="9" t="s">
        <v>10</v>
      </c>
    </row>
    <row r="3167" spans="1:8" x14ac:dyDescent="0.25">
      <c r="A3167" s="7">
        <v>44592</v>
      </c>
      <c r="B3167" s="8" t="s">
        <v>3566</v>
      </c>
      <c r="C3167" s="9" t="s">
        <v>196</v>
      </c>
      <c r="D3167" s="10">
        <v>121165.94</v>
      </c>
      <c r="E3167" s="11">
        <v>44597</v>
      </c>
      <c r="F3167" s="10">
        <v>121165.94</v>
      </c>
      <c r="G3167" s="12">
        <f>Tabla1[[#This Row],[Importe]]-Tabla1[[#This Row],[Pagado]]</f>
        <v>0</v>
      </c>
      <c r="H3167" s="9" t="s">
        <v>10</v>
      </c>
    </row>
    <row r="3168" spans="1:8" x14ac:dyDescent="0.25">
      <c r="A3168" s="7">
        <v>44592</v>
      </c>
      <c r="B3168" s="8" t="s">
        <v>3567</v>
      </c>
      <c r="C3168" s="9" t="s">
        <v>89</v>
      </c>
      <c r="D3168" s="10">
        <v>384</v>
      </c>
      <c r="E3168" s="11">
        <v>44592</v>
      </c>
      <c r="F3168" s="10">
        <v>384</v>
      </c>
      <c r="G3168" s="12">
        <f>Tabla1[[#This Row],[Importe]]-Tabla1[[#This Row],[Pagado]]</f>
        <v>0</v>
      </c>
      <c r="H3168" s="9" t="s">
        <v>10</v>
      </c>
    </row>
    <row r="3169" spans="1:8" x14ac:dyDescent="0.25">
      <c r="A3169" s="7">
        <v>44592</v>
      </c>
      <c r="B3169" s="8" t="s">
        <v>3568</v>
      </c>
      <c r="C3169" s="9" t="s">
        <v>154</v>
      </c>
      <c r="D3169" s="10">
        <v>21580.799999999999</v>
      </c>
      <c r="E3169" s="11">
        <v>44597</v>
      </c>
      <c r="F3169" s="10">
        <v>21580.799999999999</v>
      </c>
      <c r="G3169" s="12">
        <f>Tabla1[[#This Row],[Importe]]-Tabla1[[#This Row],[Pagado]]</f>
        <v>0</v>
      </c>
      <c r="H3169" s="9" t="s">
        <v>10</v>
      </c>
    </row>
    <row r="3170" spans="1:8" x14ac:dyDescent="0.25">
      <c r="A3170" s="7">
        <v>44592</v>
      </c>
      <c r="B3170" s="8" t="s">
        <v>3569</v>
      </c>
      <c r="C3170" s="9" t="s">
        <v>312</v>
      </c>
      <c r="D3170" s="10">
        <v>3705.2</v>
      </c>
      <c r="E3170" s="11">
        <v>44592</v>
      </c>
      <c r="F3170" s="10">
        <v>3705.2</v>
      </c>
      <c r="G3170" s="12">
        <f>Tabla1[[#This Row],[Importe]]-Tabla1[[#This Row],[Pagado]]</f>
        <v>0</v>
      </c>
      <c r="H3170" s="9" t="s">
        <v>10</v>
      </c>
    </row>
    <row r="3171" spans="1:8" x14ac:dyDescent="0.25">
      <c r="A3171" s="7">
        <v>44592</v>
      </c>
      <c r="B3171" s="8" t="s">
        <v>3570</v>
      </c>
      <c r="C3171" s="9" t="s">
        <v>3571</v>
      </c>
      <c r="D3171" s="10">
        <v>0</v>
      </c>
      <c r="E3171" s="13" t="s">
        <v>189</v>
      </c>
      <c r="F3171" s="10">
        <v>0</v>
      </c>
      <c r="G3171" s="12">
        <f>Tabla1[[#This Row],[Importe]]-Tabla1[[#This Row],[Pagado]]</f>
        <v>0</v>
      </c>
      <c r="H3171" s="9" t="s">
        <v>189</v>
      </c>
    </row>
    <row r="3172" spans="1:8" x14ac:dyDescent="0.25">
      <c r="A3172" s="7">
        <v>44592</v>
      </c>
      <c r="B3172" s="8" t="s">
        <v>3572</v>
      </c>
      <c r="C3172" s="9" t="s">
        <v>45</v>
      </c>
      <c r="D3172" s="10">
        <v>8079.6</v>
      </c>
      <c r="E3172" s="11">
        <v>44592</v>
      </c>
      <c r="F3172" s="10">
        <v>8079.6</v>
      </c>
      <c r="G3172" s="12">
        <f>Tabla1[[#This Row],[Importe]]-Tabla1[[#This Row],[Pagado]]</f>
        <v>0</v>
      </c>
      <c r="H3172" s="9" t="s">
        <v>10</v>
      </c>
    </row>
    <row r="3173" spans="1:8" x14ac:dyDescent="0.25">
      <c r="A3173" s="7">
        <v>44592</v>
      </c>
      <c r="B3173" s="8" t="s">
        <v>3573</v>
      </c>
      <c r="C3173" s="9" t="s">
        <v>142</v>
      </c>
      <c r="D3173" s="10">
        <v>2742.6</v>
      </c>
      <c r="E3173" s="11">
        <v>44617</v>
      </c>
      <c r="F3173" s="10">
        <v>2742.6</v>
      </c>
      <c r="G3173" s="12">
        <f>Tabla1[[#This Row],[Importe]]-Tabla1[[#This Row],[Pagado]]</f>
        <v>0</v>
      </c>
      <c r="H3173" s="9" t="s">
        <v>10</v>
      </c>
    </row>
    <row r="3174" spans="1:8" x14ac:dyDescent="0.25">
      <c r="A3174" s="7">
        <v>44592</v>
      </c>
      <c r="B3174" s="8" t="s">
        <v>3574</v>
      </c>
      <c r="C3174" s="9" t="s">
        <v>312</v>
      </c>
      <c r="D3174" s="10">
        <v>850</v>
      </c>
      <c r="E3174" s="11">
        <v>44592</v>
      </c>
      <c r="F3174" s="10">
        <v>850</v>
      </c>
      <c r="G3174" s="12">
        <f>Tabla1[[#This Row],[Importe]]-Tabla1[[#This Row],[Pagado]]</f>
        <v>0</v>
      </c>
      <c r="H3174" s="9" t="s">
        <v>10</v>
      </c>
    </row>
    <row r="3175" spans="1:8" x14ac:dyDescent="0.25">
      <c r="A3175" s="7">
        <v>44592</v>
      </c>
      <c r="B3175" s="8" t="s">
        <v>3575</v>
      </c>
      <c r="C3175" s="9" t="s">
        <v>414</v>
      </c>
      <c r="D3175" s="10">
        <v>10054.799999999999</v>
      </c>
      <c r="E3175" s="11">
        <v>44593</v>
      </c>
      <c r="F3175" s="10">
        <v>10054.799999999999</v>
      </c>
      <c r="G3175" s="12">
        <f>Tabla1[[#This Row],[Importe]]-Tabla1[[#This Row],[Pagado]]</f>
        <v>0</v>
      </c>
      <c r="H3175" s="9" t="s">
        <v>10</v>
      </c>
    </row>
    <row r="3176" spans="1:8" x14ac:dyDescent="0.25">
      <c r="A3176" s="7">
        <v>44592</v>
      </c>
      <c r="B3176" s="8" t="s">
        <v>3576</v>
      </c>
      <c r="C3176" s="9" t="s">
        <v>16</v>
      </c>
      <c r="D3176" s="10">
        <v>4877.7</v>
      </c>
      <c r="E3176" s="11">
        <v>44592</v>
      </c>
      <c r="F3176" s="10">
        <v>4877.7</v>
      </c>
      <c r="G3176" s="12">
        <f>Tabla1[[#This Row],[Importe]]-Tabla1[[#This Row],[Pagado]]</f>
        <v>0</v>
      </c>
      <c r="H3176" s="9" t="s">
        <v>10</v>
      </c>
    </row>
    <row r="3177" spans="1:8" x14ac:dyDescent="0.25">
      <c r="A3177" s="7">
        <v>44592</v>
      </c>
      <c r="B3177" s="8" t="s">
        <v>3577</v>
      </c>
      <c r="C3177" s="9" t="s">
        <v>230</v>
      </c>
      <c r="D3177" s="10">
        <v>4991.6000000000004</v>
      </c>
      <c r="E3177" s="11">
        <v>44592</v>
      </c>
      <c r="F3177" s="10">
        <v>4991.6000000000004</v>
      </c>
      <c r="G3177" s="12">
        <f>Tabla1[[#This Row],[Importe]]-Tabla1[[#This Row],[Pagado]]</f>
        <v>0</v>
      </c>
      <c r="H3177" s="9" t="s">
        <v>10</v>
      </c>
    </row>
    <row r="3178" spans="1:8" x14ac:dyDescent="0.25">
      <c r="A3178" s="7">
        <v>44592</v>
      </c>
      <c r="B3178" s="8" t="s">
        <v>3578</v>
      </c>
      <c r="C3178" s="9" t="s">
        <v>214</v>
      </c>
      <c r="D3178" s="10">
        <v>4323.1000000000004</v>
      </c>
      <c r="E3178" s="11">
        <v>44594</v>
      </c>
      <c r="F3178" s="10">
        <v>4323.1000000000004</v>
      </c>
      <c r="G3178" s="12">
        <f>Tabla1[[#This Row],[Importe]]-Tabla1[[#This Row],[Pagado]]</f>
        <v>0</v>
      </c>
      <c r="H3178" s="9" t="s">
        <v>10</v>
      </c>
    </row>
    <row r="3179" spans="1:8" x14ac:dyDescent="0.25">
      <c r="A3179" s="7">
        <v>44592</v>
      </c>
      <c r="B3179" s="8" t="s">
        <v>3579</v>
      </c>
      <c r="C3179" s="9" t="s">
        <v>107</v>
      </c>
      <c r="D3179" s="10">
        <v>12522</v>
      </c>
      <c r="E3179" s="11">
        <v>44593</v>
      </c>
      <c r="F3179" s="10">
        <v>12522</v>
      </c>
      <c r="G3179" s="12">
        <f>Tabla1[[#This Row],[Importe]]-Tabla1[[#This Row],[Pagado]]</f>
        <v>0</v>
      </c>
      <c r="H3179" s="9" t="s">
        <v>10</v>
      </c>
    </row>
    <row r="3180" spans="1:8" x14ac:dyDescent="0.25">
      <c r="A3180" s="7">
        <v>44592</v>
      </c>
      <c r="B3180" s="8" t="s">
        <v>3580</v>
      </c>
      <c r="C3180" s="9" t="s">
        <v>289</v>
      </c>
      <c r="D3180" s="10">
        <v>1303.4000000000001</v>
      </c>
      <c r="E3180" s="11">
        <v>44592</v>
      </c>
      <c r="F3180" s="10">
        <v>1303.4000000000001</v>
      </c>
      <c r="G3180" s="12">
        <f>Tabla1[[#This Row],[Importe]]-Tabla1[[#This Row],[Pagado]]</f>
        <v>0</v>
      </c>
      <c r="H3180" s="9" t="s">
        <v>10</v>
      </c>
    </row>
    <row r="3181" spans="1:8" x14ac:dyDescent="0.25">
      <c r="A3181" s="7">
        <v>44592</v>
      </c>
      <c r="B3181" s="8" t="s">
        <v>3581</v>
      </c>
      <c r="C3181" s="9" t="s">
        <v>24</v>
      </c>
      <c r="D3181" s="10">
        <v>613.70000000000005</v>
      </c>
      <c r="E3181" s="11">
        <v>44592</v>
      </c>
      <c r="F3181" s="10">
        <v>613.70000000000005</v>
      </c>
      <c r="G3181" s="12">
        <f>Tabla1[[#This Row],[Importe]]-Tabla1[[#This Row],[Pagado]]</f>
        <v>0</v>
      </c>
      <c r="H3181" s="9" t="s">
        <v>10</v>
      </c>
    </row>
    <row r="3182" spans="1:8" x14ac:dyDescent="0.25">
      <c r="A3182" s="7">
        <v>44592</v>
      </c>
      <c r="B3182" s="8" t="s">
        <v>3582</v>
      </c>
      <c r="C3182" s="9" t="s">
        <v>24</v>
      </c>
      <c r="D3182" s="10">
        <v>2891.4</v>
      </c>
      <c r="E3182" s="11">
        <v>44592</v>
      </c>
      <c r="F3182" s="10">
        <v>2891.4</v>
      </c>
      <c r="G3182" s="12">
        <f>Tabla1[[#This Row],[Importe]]-Tabla1[[#This Row],[Pagado]]</f>
        <v>0</v>
      </c>
      <c r="H3182" s="9" t="s">
        <v>10</v>
      </c>
    </row>
    <row r="3183" spans="1:8" x14ac:dyDescent="0.25">
      <c r="A3183" s="7">
        <v>44592</v>
      </c>
      <c r="B3183" s="8" t="s">
        <v>3583</v>
      </c>
      <c r="C3183" s="9" t="s">
        <v>382</v>
      </c>
      <c r="D3183" s="10">
        <v>7574.4</v>
      </c>
      <c r="E3183" s="11">
        <v>44592</v>
      </c>
      <c r="F3183" s="10">
        <v>7574.4</v>
      </c>
      <c r="G3183" s="12">
        <f>Tabla1[[#This Row],[Importe]]-Tabla1[[#This Row],[Pagado]]</f>
        <v>0</v>
      </c>
      <c r="H3183" s="9" t="s">
        <v>10</v>
      </c>
    </row>
    <row r="3184" spans="1:8" x14ac:dyDescent="0.25">
      <c r="A3184" s="7">
        <v>44592</v>
      </c>
      <c r="B3184" s="8" t="s">
        <v>3584</v>
      </c>
      <c r="C3184" s="9" t="s">
        <v>382</v>
      </c>
      <c r="D3184" s="10">
        <v>353.6</v>
      </c>
      <c r="E3184" s="11">
        <v>44592</v>
      </c>
      <c r="F3184" s="10">
        <v>353.6</v>
      </c>
      <c r="G3184" s="12">
        <f>Tabla1[[#This Row],[Importe]]-Tabla1[[#This Row],[Pagado]]</f>
        <v>0</v>
      </c>
      <c r="H3184" s="9" t="s">
        <v>10</v>
      </c>
    </row>
    <row r="3185" spans="1:8" x14ac:dyDescent="0.25">
      <c r="A3185" s="7">
        <v>44592</v>
      </c>
      <c r="B3185" s="8" t="s">
        <v>3585</v>
      </c>
      <c r="C3185" s="9" t="s">
        <v>1965</v>
      </c>
      <c r="D3185" s="10">
        <v>6542</v>
      </c>
      <c r="E3185" s="11">
        <v>44592</v>
      </c>
      <c r="F3185" s="10">
        <v>6542</v>
      </c>
      <c r="G3185" s="12">
        <f>Tabla1[[#This Row],[Importe]]-Tabla1[[#This Row],[Pagado]]</f>
        <v>0</v>
      </c>
      <c r="H3185" s="9" t="s">
        <v>10</v>
      </c>
    </row>
    <row r="3186" spans="1:8" x14ac:dyDescent="0.25">
      <c r="A3186" s="7">
        <v>44592</v>
      </c>
      <c r="B3186" s="8" t="s">
        <v>3586</v>
      </c>
      <c r="C3186" s="9" t="s">
        <v>216</v>
      </c>
      <c r="D3186" s="10">
        <v>1340</v>
      </c>
      <c r="E3186" s="11">
        <v>44592</v>
      </c>
      <c r="F3186" s="10">
        <v>1340</v>
      </c>
      <c r="G3186" s="12">
        <f>Tabla1[[#This Row],[Importe]]-Tabla1[[#This Row],[Pagado]]</f>
        <v>0</v>
      </c>
      <c r="H3186" s="9" t="s">
        <v>10</v>
      </c>
    </row>
    <row r="3187" spans="1:8" x14ac:dyDescent="0.25">
      <c r="A3187" s="7">
        <v>44592</v>
      </c>
      <c r="B3187" s="8" t="s">
        <v>3587</v>
      </c>
      <c r="C3187" s="9" t="s">
        <v>291</v>
      </c>
      <c r="D3187" s="10">
        <v>2768</v>
      </c>
      <c r="E3187" s="11">
        <v>44593</v>
      </c>
      <c r="F3187" s="10">
        <v>2768</v>
      </c>
      <c r="G3187" s="12">
        <f>Tabla1[[#This Row],[Importe]]-Tabla1[[#This Row],[Pagado]]</f>
        <v>0</v>
      </c>
      <c r="H3187" s="9" t="s">
        <v>10</v>
      </c>
    </row>
    <row r="3188" spans="1:8" x14ac:dyDescent="0.25">
      <c r="A3188" s="7">
        <v>44592</v>
      </c>
      <c r="B3188" s="8" t="s">
        <v>3588</v>
      </c>
      <c r="C3188" s="9" t="s">
        <v>419</v>
      </c>
      <c r="D3188" s="10">
        <v>7453.2</v>
      </c>
      <c r="E3188" s="11">
        <v>44592</v>
      </c>
      <c r="F3188" s="10">
        <v>7453.2</v>
      </c>
      <c r="G3188" s="12">
        <f>Tabla1[[#This Row],[Importe]]-Tabla1[[#This Row],[Pagado]]</f>
        <v>0</v>
      </c>
      <c r="H3188" s="9" t="s">
        <v>10</v>
      </c>
    </row>
    <row r="3189" spans="1:8" x14ac:dyDescent="0.25">
      <c r="A3189" s="7">
        <v>44592</v>
      </c>
      <c r="B3189" s="8" t="s">
        <v>3589</v>
      </c>
      <c r="C3189" s="9" t="s">
        <v>62</v>
      </c>
      <c r="D3189" s="10">
        <v>3540.2</v>
      </c>
      <c r="E3189" s="11">
        <v>44592</v>
      </c>
      <c r="F3189" s="10">
        <v>3540.2</v>
      </c>
      <c r="G3189" s="12">
        <f>Tabla1[[#This Row],[Importe]]-Tabla1[[#This Row],[Pagado]]</f>
        <v>0</v>
      </c>
      <c r="H3189" s="9" t="s">
        <v>10</v>
      </c>
    </row>
    <row r="3190" spans="1:8" x14ac:dyDescent="0.25">
      <c r="A3190" s="7">
        <v>44592</v>
      </c>
      <c r="B3190" s="8" t="s">
        <v>3590</v>
      </c>
      <c r="C3190" s="9" t="s">
        <v>222</v>
      </c>
      <c r="D3190" s="10">
        <v>8052.1</v>
      </c>
      <c r="E3190" s="11">
        <v>44592</v>
      </c>
      <c r="F3190" s="10">
        <v>8052.1</v>
      </c>
      <c r="G3190" s="12">
        <f>Tabla1[[#This Row],[Importe]]-Tabla1[[#This Row],[Pagado]]</f>
        <v>0</v>
      </c>
      <c r="H3190" s="9" t="s">
        <v>10</v>
      </c>
    </row>
    <row r="3191" spans="1:8" x14ac:dyDescent="0.25">
      <c r="A3191" s="7">
        <v>44592</v>
      </c>
      <c r="B3191" s="8" t="s">
        <v>3591</v>
      </c>
      <c r="C3191" s="9" t="s">
        <v>218</v>
      </c>
      <c r="D3191" s="10">
        <v>6876</v>
      </c>
      <c r="E3191" s="11">
        <v>44596</v>
      </c>
      <c r="F3191" s="10">
        <v>6876</v>
      </c>
      <c r="G3191" s="12">
        <f>Tabla1[[#This Row],[Importe]]-Tabla1[[#This Row],[Pagado]]</f>
        <v>0</v>
      </c>
      <c r="H3191" s="9" t="s">
        <v>10</v>
      </c>
    </row>
    <row r="3192" spans="1:8" x14ac:dyDescent="0.25">
      <c r="A3192" s="7">
        <v>44592</v>
      </c>
      <c r="B3192" s="8" t="s">
        <v>3592</v>
      </c>
      <c r="C3192" s="9" t="s">
        <v>206</v>
      </c>
      <c r="D3192" s="10">
        <v>44429.4</v>
      </c>
      <c r="E3192" s="11">
        <v>44596</v>
      </c>
      <c r="F3192" s="10">
        <v>44429.4</v>
      </c>
      <c r="G3192" s="12">
        <f>Tabla1[[#This Row],[Importe]]-Tabla1[[#This Row],[Pagado]]</f>
        <v>0</v>
      </c>
      <c r="H3192" s="9" t="s">
        <v>10</v>
      </c>
    </row>
    <row r="3193" spans="1:8" x14ac:dyDescent="0.25">
      <c r="A3193" s="7">
        <v>44592</v>
      </c>
      <c r="B3193" s="8" t="s">
        <v>3593</v>
      </c>
      <c r="C3193" s="9" t="s">
        <v>233</v>
      </c>
      <c r="D3193" s="10">
        <v>4145.3999999999996</v>
      </c>
      <c r="E3193" s="11">
        <v>44592</v>
      </c>
      <c r="F3193" s="10">
        <v>4145.3999999999996</v>
      </c>
      <c r="G3193" s="12">
        <f>Tabla1[[#This Row],[Importe]]-Tabla1[[#This Row],[Pagado]]</f>
        <v>0</v>
      </c>
      <c r="H3193" s="9" t="s">
        <v>10</v>
      </c>
    </row>
    <row r="3194" spans="1:8" x14ac:dyDescent="0.25">
      <c r="A3194" s="7">
        <v>44592</v>
      </c>
      <c r="B3194" s="8" t="s">
        <v>3594</v>
      </c>
      <c r="C3194" s="9" t="s">
        <v>212</v>
      </c>
      <c r="D3194" s="10">
        <v>59085.4</v>
      </c>
      <c r="E3194" s="11">
        <v>44597</v>
      </c>
      <c r="F3194" s="10">
        <v>59085.4</v>
      </c>
      <c r="G3194" s="12">
        <f>Tabla1[[#This Row],[Importe]]-Tabla1[[#This Row],[Pagado]]</f>
        <v>0</v>
      </c>
      <c r="H3194" s="9" t="s">
        <v>10</v>
      </c>
    </row>
    <row r="3195" spans="1:8" x14ac:dyDescent="0.25">
      <c r="A3195" s="7">
        <v>44592</v>
      </c>
      <c r="B3195" s="8" t="s">
        <v>3595</v>
      </c>
      <c r="C3195" s="9" t="s">
        <v>208</v>
      </c>
      <c r="D3195" s="10">
        <v>14428.8</v>
      </c>
      <c r="E3195" s="11">
        <v>44603</v>
      </c>
      <c r="F3195" s="10">
        <v>14428.8</v>
      </c>
      <c r="G3195" s="12">
        <f>Tabla1[[#This Row],[Importe]]-Tabla1[[#This Row],[Pagado]]</f>
        <v>0</v>
      </c>
      <c r="H3195" s="9" t="s">
        <v>10</v>
      </c>
    </row>
    <row r="3196" spans="1:8" x14ac:dyDescent="0.25">
      <c r="A3196" s="7">
        <v>44592</v>
      </c>
      <c r="B3196" s="8" t="s">
        <v>3596</v>
      </c>
      <c r="C3196" s="9" t="s">
        <v>191</v>
      </c>
      <c r="D3196" s="10">
        <v>1455.3</v>
      </c>
      <c r="E3196" s="11">
        <v>44592</v>
      </c>
      <c r="F3196" s="10">
        <v>1455.3</v>
      </c>
      <c r="G3196" s="12">
        <f>Tabla1[[#This Row],[Importe]]-Tabla1[[#This Row],[Pagado]]</f>
        <v>0</v>
      </c>
      <c r="H3196" s="9" t="s">
        <v>10</v>
      </c>
    </row>
    <row r="3197" spans="1:8" x14ac:dyDescent="0.25">
      <c r="A3197" s="7">
        <v>44592</v>
      </c>
      <c r="B3197" s="8" t="s">
        <v>3597</v>
      </c>
      <c r="C3197" s="9" t="s">
        <v>173</v>
      </c>
      <c r="D3197" s="10">
        <v>30807.919999999998</v>
      </c>
      <c r="E3197" s="11">
        <v>44593</v>
      </c>
      <c r="F3197" s="10">
        <v>30807.919999999998</v>
      </c>
      <c r="G3197" s="12">
        <f>Tabla1[[#This Row],[Importe]]-Tabla1[[#This Row],[Pagado]]</f>
        <v>0</v>
      </c>
      <c r="H3197" s="9" t="s">
        <v>10</v>
      </c>
    </row>
    <row r="3198" spans="1:8" x14ac:dyDescent="0.25">
      <c r="A3198" s="7">
        <v>44592</v>
      </c>
      <c r="B3198" s="8" t="s">
        <v>3598</v>
      </c>
      <c r="C3198" s="9" t="s">
        <v>200</v>
      </c>
      <c r="D3198" s="10">
        <v>550</v>
      </c>
      <c r="E3198" s="11">
        <v>44593</v>
      </c>
      <c r="F3198" s="10">
        <v>550</v>
      </c>
      <c r="G3198" s="12">
        <f>Tabla1[[#This Row],[Importe]]-Tabla1[[#This Row],[Pagado]]</f>
        <v>0</v>
      </c>
      <c r="H3198" s="9" t="s">
        <v>10</v>
      </c>
    </row>
    <row r="3199" spans="1:8" x14ac:dyDescent="0.25">
      <c r="A3199" s="7">
        <v>44592</v>
      </c>
      <c r="B3199" s="8" t="s">
        <v>3599</v>
      </c>
      <c r="C3199" s="9" t="s">
        <v>1265</v>
      </c>
      <c r="D3199" s="10">
        <v>671.6</v>
      </c>
      <c r="E3199" s="11">
        <v>44592</v>
      </c>
      <c r="F3199" s="10">
        <v>671.6</v>
      </c>
      <c r="G3199" s="12">
        <f>Tabla1[[#This Row],[Importe]]-Tabla1[[#This Row],[Pagado]]</f>
        <v>0</v>
      </c>
      <c r="H3199" s="9" t="s">
        <v>10</v>
      </c>
    </row>
    <row r="3200" spans="1:8" x14ac:dyDescent="0.25">
      <c r="A3200" s="7">
        <v>44592</v>
      </c>
      <c r="B3200" s="8" t="s">
        <v>3600</v>
      </c>
      <c r="C3200" s="9" t="s">
        <v>261</v>
      </c>
      <c r="D3200" s="10">
        <v>30864.9</v>
      </c>
      <c r="E3200" s="11">
        <v>44593</v>
      </c>
      <c r="F3200" s="10">
        <v>30864.9</v>
      </c>
      <c r="G3200" s="12">
        <f>Tabla1[[#This Row],[Importe]]-Tabla1[[#This Row],[Pagado]]</f>
        <v>0</v>
      </c>
      <c r="H3200" s="9" t="s">
        <v>10</v>
      </c>
    </row>
    <row r="3201" spans="1:8" x14ac:dyDescent="0.25">
      <c r="A3201" s="7">
        <v>44592</v>
      </c>
      <c r="B3201" s="8" t="s">
        <v>3601</v>
      </c>
      <c r="C3201" s="9" t="s">
        <v>133</v>
      </c>
      <c r="D3201" s="10">
        <v>11932.8</v>
      </c>
      <c r="E3201" s="11">
        <v>44593</v>
      </c>
      <c r="F3201" s="10">
        <v>11932.8</v>
      </c>
      <c r="G3201" s="12">
        <f>Tabla1[[#This Row],[Importe]]-Tabla1[[#This Row],[Pagado]]</f>
        <v>0</v>
      </c>
      <c r="H3201" s="9" t="s">
        <v>10</v>
      </c>
    </row>
    <row r="3202" spans="1:8" x14ac:dyDescent="0.25">
      <c r="A3202" s="7">
        <v>44592</v>
      </c>
      <c r="B3202" s="8" t="s">
        <v>3602</v>
      </c>
      <c r="C3202" s="9" t="s">
        <v>1644</v>
      </c>
      <c r="D3202" s="10">
        <v>9480</v>
      </c>
      <c r="E3202" s="11">
        <v>44593</v>
      </c>
      <c r="F3202" s="10">
        <v>9480</v>
      </c>
      <c r="G3202" s="12">
        <f>Tabla1[[#This Row],[Importe]]-Tabla1[[#This Row],[Pagado]]</f>
        <v>0</v>
      </c>
      <c r="H3202" s="9" t="s">
        <v>10</v>
      </c>
    </row>
    <row r="3203" spans="1:8" x14ac:dyDescent="0.25">
      <c r="A3203" s="7">
        <v>44592</v>
      </c>
      <c r="B3203" s="8" t="s">
        <v>3603</v>
      </c>
      <c r="C3203" s="9" t="s">
        <v>188</v>
      </c>
      <c r="D3203" s="10">
        <v>0</v>
      </c>
      <c r="E3203" s="13" t="s">
        <v>189</v>
      </c>
      <c r="F3203" s="10">
        <v>0</v>
      </c>
      <c r="G3203" s="12">
        <f>Tabla1[[#This Row],[Importe]]-Tabla1[[#This Row],[Pagado]]</f>
        <v>0</v>
      </c>
      <c r="H3203" s="9" t="s">
        <v>189</v>
      </c>
    </row>
    <row r="3204" spans="1:8" x14ac:dyDescent="0.25">
      <c r="A3204" s="7">
        <v>44592</v>
      </c>
      <c r="B3204" s="8" t="s">
        <v>3604</v>
      </c>
      <c r="C3204" s="9" t="s">
        <v>240</v>
      </c>
      <c r="D3204" s="10">
        <v>11116.8</v>
      </c>
      <c r="E3204" s="11">
        <v>44592</v>
      </c>
      <c r="F3204" s="10">
        <v>11116.8</v>
      </c>
      <c r="G3204" s="12">
        <f>Tabla1[[#This Row],[Importe]]-Tabla1[[#This Row],[Pagado]]</f>
        <v>0</v>
      </c>
      <c r="H3204" s="9" t="s">
        <v>10</v>
      </c>
    </row>
    <row r="3205" spans="1:8" x14ac:dyDescent="0.25">
      <c r="A3205" s="7">
        <v>44592</v>
      </c>
      <c r="B3205" s="8" t="s">
        <v>3605</v>
      </c>
      <c r="C3205" s="9" t="s">
        <v>1630</v>
      </c>
      <c r="D3205" s="10">
        <v>7487.2</v>
      </c>
      <c r="E3205" s="11">
        <v>44593</v>
      </c>
      <c r="F3205" s="10">
        <v>7487.2</v>
      </c>
      <c r="G3205" s="12">
        <f>Tabla1[[#This Row],[Importe]]-Tabla1[[#This Row],[Pagado]]</f>
        <v>0</v>
      </c>
      <c r="H3205" s="9" t="s">
        <v>10</v>
      </c>
    </row>
    <row r="3206" spans="1:8" x14ac:dyDescent="0.25">
      <c r="A3206" s="7">
        <v>44592</v>
      </c>
      <c r="B3206" s="8" t="s">
        <v>3606</v>
      </c>
      <c r="C3206" s="9" t="s">
        <v>31</v>
      </c>
      <c r="D3206" s="10">
        <v>6139.7</v>
      </c>
      <c r="E3206" s="11">
        <v>44593</v>
      </c>
      <c r="F3206" s="10">
        <v>6139.7</v>
      </c>
      <c r="G3206" s="12">
        <f>Tabla1[[#This Row],[Importe]]-Tabla1[[#This Row],[Pagado]]</f>
        <v>0</v>
      </c>
      <c r="H3206" s="9" t="s">
        <v>10</v>
      </c>
    </row>
    <row r="3207" spans="1:8" x14ac:dyDescent="0.25">
      <c r="A3207" s="7">
        <v>44592</v>
      </c>
      <c r="B3207" s="8" t="s">
        <v>3607</v>
      </c>
      <c r="C3207" s="9" t="s">
        <v>58</v>
      </c>
      <c r="D3207" s="10">
        <v>3174.4</v>
      </c>
      <c r="E3207" s="11">
        <v>44592</v>
      </c>
      <c r="F3207" s="10">
        <v>3174.4</v>
      </c>
      <c r="G3207" s="12">
        <f>Tabla1[[#This Row],[Importe]]-Tabla1[[#This Row],[Pagado]]</f>
        <v>0</v>
      </c>
      <c r="H3207" s="9" t="s">
        <v>10</v>
      </c>
    </row>
    <row r="3208" spans="1:8" x14ac:dyDescent="0.25">
      <c r="A3208" s="7">
        <v>44592</v>
      </c>
      <c r="B3208" s="8" t="s">
        <v>3608</v>
      </c>
      <c r="C3208" s="9" t="s">
        <v>58</v>
      </c>
      <c r="D3208" s="10">
        <v>2352.8000000000002</v>
      </c>
      <c r="E3208" s="11">
        <v>44592</v>
      </c>
      <c r="F3208" s="10">
        <v>2352.8000000000002</v>
      </c>
      <c r="G3208" s="12">
        <f>Tabla1[[#This Row],[Importe]]-Tabla1[[#This Row],[Pagado]]</f>
        <v>0</v>
      </c>
      <c r="H3208" s="9" t="s">
        <v>10</v>
      </c>
    </row>
    <row r="3209" spans="1:8" x14ac:dyDescent="0.25">
      <c r="A3209" s="7">
        <v>44592</v>
      </c>
      <c r="B3209" s="8" t="s">
        <v>3609</v>
      </c>
      <c r="C3209" s="9" t="s">
        <v>3610</v>
      </c>
      <c r="D3209" s="10">
        <v>0</v>
      </c>
      <c r="E3209" s="13" t="s">
        <v>189</v>
      </c>
      <c r="F3209" s="10">
        <v>0</v>
      </c>
      <c r="G3209" s="12">
        <f>Tabla1[[#This Row],[Importe]]-Tabla1[[#This Row],[Pagado]]</f>
        <v>0</v>
      </c>
      <c r="H3209" s="9" t="s">
        <v>189</v>
      </c>
    </row>
    <row r="3210" spans="1:8" x14ac:dyDescent="0.25">
      <c r="A3210" s="7">
        <v>44592</v>
      </c>
      <c r="B3210" s="8" t="s">
        <v>3611</v>
      </c>
      <c r="C3210" s="9" t="s">
        <v>191</v>
      </c>
      <c r="D3210" s="10">
        <v>15014.4</v>
      </c>
      <c r="E3210" s="11">
        <v>44592</v>
      </c>
      <c r="F3210" s="10">
        <v>15014.4</v>
      </c>
      <c r="G3210" s="12">
        <f>Tabla1[[#This Row],[Importe]]-Tabla1[[#This Row],[Pagado]]</f>
        <v>0</v>
      </c>
      <c r="H3210" s="9" t="s">
        <v>10</v>
      </c>
    </row>
    <row r="3211" spans="1:8" x14ac:dyDescent="0.25">
      <c r="A3211" s="7">
        <v>44592</v>
      </c>
      <c r="B3211" s="8" t="s">
        <v>3612</v>
      </c>
      <c r="C3211" s="9" t="s">
        <v>191</v>
      </c>
      <c r="D3211" s="10">
        <v>3077.9</v>
      </c>
      <c r="E3211" s="11">
        <v>44592</v>
      </c>
      <c r="F3211" s="10">
        <v>3077.9</v>
      </c>
      <c r="G3211" s="12">
        <f>Tabla1[[#This Row],[Importe]]-Tabla1[[#This Row],[Pagado]]</f>
        <v>0</v>
      </c>
      <c r="H3211" s="9" t="s">
        <v>10</v>
      </c>
    </row>
    <row r="3212" spans="1:8" x14ac:dyDescent="0.25">
      <c r="A3212" s="7">
        <v>44592</v>
      </c>
      <c r="B3212" s="8" t="s">
        <v>3613</v>
      </c>
      <c r="C3212" s="9" t="s">
        <v>3614</v>
      </c>
      <c r="D3212" s="10">
        <v>0</v>
      </c>
      <c r="E3212" s="13" t="s">
        <v>189</v>
      </c>
      <c r="F3212" s="10">
        <v>0</v>
      </c>
      <c r="G3212" s="12">
        <f>Tabla1[[#This Row],[Importe]]-Tabla1[[#This Row],[Pagado]]</f>
        <v>0</v>
      </c>
      <c r="H3212" s="9" t="s">
        <v>189</v>
      </c>
    </row>
    <row r="3213" spans="1:8" x14ac:dyDescent="0.25">
      <c r="A3213" s="7">
        <v>44592</v>
      </c>
      <c r="B3213" s="8" t="s">
        <v>3615</v>
      </c>
      <c r="C3213" s="9" t="s">
        <v>698</v>
      </c>
      <c r="D3213" s="10">
        <v>7861.6</v>
      </c>
      <c r="E3213" s="11">
        <v>44592</v>
      </c>
      <c r="F3213" s="10">
        <v>7861.6</v>
      </c>
      <c r="G3213" s="12">
        <f>Tabla1[[#This Row],[Importe]]-Tabla1[[#This Row],[Pagado]]</f>
        <v>0</v>
      </c>
      <c r="H3213" s="9" t="s">
        <v>10</v>
      </c>
    </row>
    <row r="3214" spans="1:8" x14ac:dyDescent="0.25">
      <c r="A3214" s="7">
        <v>44592</v>
      </c>
      <c r="B3214" s="8" t="s">
        <v>3616</v>
      </c>
      <c r="C3214" s="9" t="s">
        <v>301</v>
      </c>
      <c r="D3214" s="10">
        <v>688.5</v>
      </c>
      <c r="E3214" s="11">
        <v>44592</v>
      </c>
      <c r="F3214" s="10">
        <v>688.5</v>
      </c>
      <c r="G3214" s="12">
        <f>Tabla1[[#This Row],[Importe]]-Tabla1[[#This Row],[Pagado]]</f>
        <v>0</v>
      </c>
      <c r="H3214" s="9" t="s">
        <v>10</v>
      </c>
    </row>
    <row r="3215" spans="1:8" x14ac:dyDescent="0.25">
      <c r="A3215" s="7">
        <v>44592</v>
      </c>
      <c r="B3215" s="8" t="s">
        <v>3617</v>
      </c>
      <c r="C3215" s="9" t="s">
        <v>249</v>
      </c>
      <c r="D3215" s="10">
        <v>5463.5</v>
      </c>
      <c r="E3215" s="11">
        <v>44592</v>
      </c>
      <c r="F3215" s="10">
        <v>5463.5</v>
      </c>
      <c r="G3215" s="12">
        <f>Tabla1[[#This Row],[Importe]]-Tabla1[[#This Row],[Pagado]]</f>
        <v>0</v>
      </c>
      <c r="H3215" s="9" t="s">
        <v>10</v>
      </c>
    </row>
    <row r="3216" spans="1:8" x14ac:dyDescent="0.25">
      <c r="A3216" s="7">
        <v>44592</v>
      </c>
      <c r="B3216" s="8" t="s">
        <v>3618</v>
      </c>
      <c r="C3216" s="9" t="s">
        <v>421</v>
      </c>
      <c r="D3216" s="10">
        <v>5020.8</v>
      </c>
      <c r="E3216" s="11">
        <v>44592</v>
      </c>
      <c r="F3216" s="10">
        <v>5020.8</v>
      </c>
      <c r="G3216" s="12">
        <f>Tabla1[[#This Row],[Importe]]-Tabla1[[#This Row],[Pagado]]</f>
        <v>0</v>
      </c>
      <c r="H3216" s="9" t="s">
        <v>10</v>
      </c>
    </row>
    <row r="3217" spans="1:8" x14ac:dyDescent="0.25">
      <c r="A3217" s="7">
        <v>44592</v>
      </c>
      <c r="B3217" s="8" t="s">
        <v>3619</v>
      </c>
      <c r="C3217" s="9" t="s">
        <v>14</v>
      </c>
      <c r="D3217" s="10">
        <v>19418</v>
      </c>
      <c r="E3217" s="11">
        <v>44592</v>
      </c>
      <c r="F3217" s="10">
        <v>19418</v>
      </c>
      <c r="G3217" s="12">
        <f>Tabla1[[#This Row],[Importe]]-Tabla1[[#This Row],[Pagado]]</f>
        <v>0</v>
      </c>
      <c r="H3217" s="9" t="s">
        <v>10</v>
      </c>
    </row>
    <row r="3218" spans="1:8" x14ac:dyDescent="0.25">
      <c r="A3218" s="7">
        <v>44592</v>
      </c>
      <c r="B3218" s="8" t="s">
        <v>3620</v>
      </c>
      <c r="C3218" s="9" t="s">
        <v>440</v>
      </c>
      <c r="D3218" s="10">
        <v>10211.74</v>
      </c>
      <c r="E3218" s="11">
        <v>44606</v>
      </c>
      <c r="F3218" s="10">
        <v>10211.74</v>
      </c>
      <c r="G3218" s="12">
        <f>Tabla1[[#This Row],[Importe]]-Tabla1[[#This Row],[Pagado]]</f>
        <v>0</v>
      </c>
      <c r="H3218" s="9" t="s">
        <v>10</v>
      </c>
    </row>
    <row r="3219" spans="1:8" x14ac:dyDescent="0.25">
      <c r="A3219" s="7">
        <v>44592</v>
      </c>
      <c r="B3219" s="8" t="s">
        <v>3621</v>
      </c>
      <c r="C3219" s="9" t="s">
        <v>127</v>
      </c>
      <c r="D3219" s="10">
        <v>1540</v>
      </c>
      <c r="E3219" s="11">
        <v>44593</v>
      </c>
      <c r="F3219" s="10">
        <v>1540</v>
      </c>
      <c r="G3219" s="12">
        <f>Tabla1[[#This Row],[Importe]]-Tabla1[[#This Row],[Pagado]]</f>
        <v>0</v>
      </c>
      <c r="H3219" s="9" t="s">
        <v>10</v>
      </c>
    </row>
    <row r="3220" spans="1:8" x14ac:dyDescent="0.25">
      <c r="A3220" s="7">
        <v>44592</v>
      </c>
      <c r="B3220" s="8" t="s">
        <v>3622</v>
      </c>
      <c r="C3220" s="9" t="s">
        <v>3623</v>
      </c>
      <c r="D3220" s="10">
        <v>0</v>
      </c>
      <c r="E3220" s="13" t="s">
        <v>189</v>
      </c>
      <c r="F3220" s="10">
        <v>0</v>
      </c>
      <c r="G3220" s="12">
        <f>Tabla1[[#This Row],[Importe]]-Tabla1[[#This Row],[Pagado]]</f>
        <v>0</v>
      </c>
      <c r="H3220" s="9" t="s">
        <v>189</v>
      </c>
    </row>
    <row r="3221" spans="1:8" x14ac:dyDescent="0.25">
      <c r="A3221" s="7">
        <v>44592</v>
      </c>
      <c r="B3221" s="8" t="s">
        <v>3624</v>
      </c>
      <c r="C3221" s="9" t="s">
        <v>16</v>
      </c>
      <c r="D3221" s="10">
        <v>388.5</v>
      </c>
      <c r="E3221" s="11">
        <v>44592</v>
      </c>
      <c r="F3221" s="10">
        <v>388.5</v>
      </c>
      <c r="G3221" s="12">
        <f>Tabla1[[#This Row],[Importe]]-Tabla1[[#This Row],[Pagado]]</f>
        <v>0</v>
      </c>
      <c r="H3221" s="9" t="s">
        <v>10</v>
      </c>
    </row>
    <row r="3222" spans="1:8" x14ac:dyDescent="0.25">
      <c r="A3222" s="7">
        <v>44592</v>
      </c>
      <c r="B3222" s="8" t="s">
        <v>3625</v>
      </c>
      <c r="C3222" s="9" t="s">
        <v>33</v>
      </c>
      <c r="D3222" s="10">
        <v>8123.6</v>
      </c>
      <c r="E3222" s="11">
        <v>44592</v>
      </c>
      <c r="F3222" s="10">
        <v>8123.6</v>
      </c>
      <c r="G3222" s="12">
        <f>Tabla1[[#This Row],[Importe]]-Tabla1[[#This Row],[Pagado]]</f>
        <v>0</v>
      </c>
      <c r="H3222" s="9" t="s">
        <v>10</v>
      </c>
    </row>
    <row r="3223" spans="1:8" x14ac:dyDescent="0.25">
      <c r="A3223" s="7">
        <v>44592</v>
      </c>
      <c r="B3223" s="8" t="s">
        <v>3626</v>
      </c>
      <c r="C3223" s="9" t="s">
        <v>275</v>
      </c>
      <c r="D3223" s="10">
        <v>2308.8000000000002</v>
      </c>
      <c r="E3223" s="11">
        <v>44603</v>
      </c>
      <c r="F3223" s="10">
        <v>2308.8000000000002</v>
      </c>
      <c r="G3223" s="12">
        <f>Tabla1[[#This Row],[Importe]]-Tabla1[[#This Row],[Pagado]]</f>
        <v>0</v>
      </c>
      <c r="H3223" s="9" t="s">
        <v>10</v>
      </c>
    </row>
    <row r="3224" spans="1:8" x14ac:dyDescent="0.25">
      <c r="A3224" s="7">
        <v>44592</v>
      </c>
      <c r="B3224" s="8" t="s">
        <v>3627</v>
      </c>
      <c r="C3224" s="9" t="s">
        <v>2961</v>
      </c>
      <c r="D3224" s="10">
        <v>51638.400000000001</v>
      </c>
      <c r="E3224" s="11">
        <v>44594</v>
      </c>
      <c r="F3224" s="10">
        <v>51638.400000000001</v>
      </c>
      <c r="G3224" s="12">
        <f>Tabla1[[#This Row],[Importe]]-Tabla1[[#This Row],[Pagado]]</f>
        <v>0</v>
      </c>
      <c r="H3224" s="9" t="s">
        <v>10</v>
      </c>
    </row>
    <row r="3225" spans="1:8" x14ac:dyDescent="0.25">
      <c r="A3225" s="7">
        <v>44592</v>
      </c>
      <c r="B3225" s="8" t="s">
        <v>3628</v>
      </c>
      <c r="C3225" s="9" t="s">
        <v>191</v>
      </c>
      <c r="D3225" s="10">
        <v>570.4</v>
      </c>
      <c r="E3225" s="11">
        <v>44592</v>
      </c>
      <c r="F3225" s="10">
        <v>570.4</v>
      </c>
      <c r="G3225" s="12">
        <f>Tabla1[[#This Row],[Importe]]-Tabla1[[#This Row],[Pagado]]</f>
        <v>0</v>
      </c>
      <c r="H3225" s="9" t="s">
        <v>10</v>
      </c>
    </row>
    <row r="3226" spans="1:8" x14ac:dyDescent="0.25">
      <c r="A3226" s="7">
        <v>44592</v>
      </c>
      <c r="B3226" s="8" t="s">
        <v>3629</v>
      </c>
      <c r="C3226" s="9" t="s">
        <v>2961</v>
      </c>
      <c r="D3226" s="10">
        <v>58669.2</v>
      </c>
      <c r="E3226" s="11">
        <v>44594</v>
      </c>
      <c r="F3226" s="10">
        <v>58669.2</v>
      </c>
      <c r="G3226" s="12">
        <f>Tabla1[[#This Row],[Importe]]-Tabla1[[#This Row],[Pagado]]</f>
        <v>0</v>
      </c>
      <c r="H3226" s="9" t="s">
        <v>10</v>
      </c>
    </row>
    <row r="3227" spans="1:8" x14ac:dyDescent="0.25">
      <c r="A3227" s="7">
        <v>44592</v>
      </c>
      <c r="B3227" s="8" t="s">
        <v>3630</v>
      </c>
      <c r="C3227" s="9" t="s">
        <v>2393</v>
      </c>
      <c r="D3227" s="10">
        <v>48199.76</v>
      </c>
      <c r="E3227" s="11">
        <v>44592</v>
      </c>
      <c r="F3227" s="10">
        <v>48199.76</v>
      </c>
      <c r="G3227" s="12">
        <f>Tabla1[[#This Row],[Importe]]-Tabla1[[#This Row],[Pagado]]</f>
        <v>0</v>
      </c>
      <c r="H3227" s="9" t="s">
        <v>10</v>
      </c>
    </row>
    <row r="3228" spans="1:8" x14ac:dyDescent="0.25">
      <c r="A3228" s="7">
        <v>44592</v>
      </c>
      <c r="B3228" s="8" t="s">
        <v>3631</v>
      </c>
      <c r="C3228" s="9" t="s">
        <v>284</v>
      </c>
      <c r="D3228" s="10">
        <v>6165</v>
      </c>
      <c r="E3228" s="11">
        <v>44593</v>
      </c>
      <c r="F3228" s="10">
        <v>6165</v>
      </c>
      <c r="G3228" s="12">
        <f>Tabla1[[#This Row],[Importe]]-Tabla1[[#This Row],[Pagado]]</f>
        <v>0</v>
      </c>
      <c r="H3228" s="9" t="s">
        <v>10</v>
      </c>
    </row>
    <row r="3229" spans="1:8" x14ac:dyDescent="0.25">
      <c r="A3229" s="7">
        <v>44592</v>
      </c>
      <c r="B3229" s="8" t="s">
        <v>3632</v>
      </c>
      <c r="C3229" s="9" t="s">
        <v>282</v>
      </c>
      <c r="D3229" s="10">
        <v>1910</v>
      </c>
      <c r="E3229" s="11">
        <v>44593</v>
      </c>
      <c r="F3229" s="10">
        <v>1910</v>
      </c>
      <c r="G3229" s="12">
        <f>Tabla1[[#This Row],[Importe]]-Tabla1[[#This Row],[Pagado]]</f>
        <v>0</v>
      </c>
      <c r="H3229" s="9" t="s">
        <v>10</v>
      </c>
    </row>
    <row r="3230" spans="1:8" x14ac:dyDescent="0.25">
      <c r="A3230" s="7">
        <v>44592</v>
      </c>
      <c r="B3230" s="8" t="s">
        <v>3633</v>
      </c>
      <c r="C3230" s="9" t="s">
        <v>280</v>
      </c>
      <c r="D3230" s="10">
        <v>525</v>
      </c>
      <c r="E3230" s="11">
        <v>44593</v>
      </c>
      <c r="F3230" s="10">
        <v>525</v>
      </c>
      <c r="G3230" s="12">
        <f>Tabla1[[#This Row],[Importe]]-Tabla1[[#This Row],[Pagado]]</f>
        <v>0</v>
      </c>
      <c r="H3230" s="9" t="s">
        <v>10</v>
      </c>
    </row>
    <row r="3231" spans="1:8" x14ac:dyDescent="0.25">
      <c r="A3231" s="7">
        <v>44592</v>
      </c>
      <c r="B3231" s="8" t="s">
        <v>3634</v>
      </c>
      <c r="C3231" s="9" t="s">
        <v>31</v>
      </c>
      <c r="D3231" s="10">
        <v>2121.6999999999998</v>
      </c>
      <c r="E3231" s="11">
        <v>44592</v>
      </c>
      <c r="F3231" s="10">
        <v>2121.6999999999998</v>
      </c>
      <c r="G3231" s="12">
        <f>Tabla1[[#This Row],[Importe]]-Tabla1[[#This Row],[Pagado]]</f>
        <v>0</v>
      </c>
      <c r="H3231" s="9" t="s">
        <v>10</v>
      </c>
    </row>
    <row r="3232" spans="1:8" x14ac:dyDescent="0.25">
      <c r="A3232" s="7">
        <v>44592</v>
      </c>
      <c r="B3232" s="8" t="s">
        <v>3635</v>
      </c>
      <c r="C3232" s="9" t="s">
        <v>53</v>
      </c>
      <c r="D3232" s="10">
        <v>1930.6</v>
      </c>
      <c r="E3232" s="11">
        <v>44592</v>
      </c>
      <c r="F3232" s="10">
        <v>1930.6</v>
      </c>
      <c r="G3232" s="12">
        <f>Tabla1[[#This Row],[Importe]]-Tabla1[[#This Row],[Pagado]]</f>
        <v>0</v>
      </c>
      <c r="H3232" s="9" t="s">
        <v>10</v>
      </c>
    </row>
    <row r="3233" spans="1:8" x14ac:dyDescent="0.25">
      <c r="A3233" s="7">
        <v>44592</v>
      </c>
      <c r="B3233" s="8" t="s">
        <v>3636</v>
      </c>
      <c r="C3233" s="9" t="s">
        <v>475</v>
      </c>
      <c r="D3233" s="10">
        <v>26486</v>
      </c>
      <c r="E3233" s="11">
        <v>44594</v>
      </c>
      <c r="F3233" s="10">
        <v>26486</v>
      </c>
      <c r="G3233" s="12">
        <f>Tabla1[[#This Row],[Importe]]-Tabla1[[#This Row],[Pagado]]</f>
        <v>0</v>
      </c>
      <c r="H3233" s="9" t="s">
        <v>10</v>
      </c>
    </row>
    <row r="3234" spans="1:8" x14ac:dyDescent="0.25">
      <c r="A3234" s="7">
        <v>44592</v>
      </c>
      <c r="B3234" s="8" t="s">
        <v>3637</v>
      </c>
      <c r="C3234" s="9" t="s">
        <v>1313</v>
      </c>
      <c r="D3234" s="10">
        <v>5909</v>
      </c>
      <c r="E3234" s="11">
        <v>44593</v>
      </c>
      <c r="F3234" s="10">
        <v>5909</v>
      </c>
      <c r="G3234" s="12">
        <f>Tabla1[[#This Row],[Importe]]-Tabla1[[#This Row],[Pagado]]</f>
        <v>0</v>
      </c>
      <c r="H3234" s="9" t="s">
        <v>10</v>
      </c>
    </row>
    <row r="3235" spans="1:8" x14ac:dyDescent="0.25">
      <c r="A3235" s="7">
        <v>44592</v>
      </c>
      <c r="B3235" s="8" t="s">
        <v>3638</v>
      </c>
      <c r="C3235" s="9" t="s">
        <v>1313</v>
      </c>
      <c r="D3235" s="10">
        <v>661.2</v>
      </c>
      <c r="E3235" s="11">
        <v>44593</v>
      </c>
      <c r="F3235" s="10">
        <v>661.2</v>
      </c>
      <c r="G3235" s="12">
        <f>Tabla1[[#This Row],[Importe]]-Tabla1[[#This Row],[Pagado]]</f>
        <v>0</v>
      </c>
      <c r="H3235" s="9" t="s">
        <v>10</v>
      </c>
    </row>
    <row r="3236" spans="1:8" x14ac:dyDescent="0.25">
      <c r="A3236" s="7">
        <v>44592</v>
      </c>
      <c r="B3236" s="8" t="s">
        <v>3639</v>
      </c>
      <c r="C3236" s="9" t="s">
        <v>618</v>
      </c>
      <c r="D3236" s="10">
        <v>30367.599999999999</v>
      </c>
      <c r="E3236" s="11">
        <v>44599</v>
      </c>
      <c r="F3236" s="10">
        <v>30367.599999999999</v>
      </c>
      <c r="G3236" s="12">
        <f>Tabla1[[#This Row],[Importe]]-Tabla1[[#This Row],[Pagado]]</f>
        <v>0</v>
      </c>
      <c r="H3236" s="9" t="s">
        <v>10</v>
      </c>
    </row>
    <row r="3237" spans="1:8" x14ac:dyDescent="0.25">
      <c r="A3237" s="7">
        <v>44592</v>
      </c>
      <c r="B3237" s="8" t="s">
        <v>3640</v>
      </c>
      <c r="C3237" s="9" t="s">
        <v>31</v>
      </c>
      <c r="D3237" s="10">
        <v>387</v>
      </c>
      <c r="E3237" s="11">
        <v>44593</v>
      </c>
      <c r="F3237" s="10">
        <v>387</v>
      </c>
      <c r="G3237" s="12">
        <f>Tabla1[[#This Row],[Importe]]-Tabla1[[#This Row],[Pagado]]</f>
        <v>0</v>
      </c>
      <c r="H3237" s="9" t="s">
        <v>10</v>
      </c>
    </row>
    <row r="3238" spans="1:8" ht="15.75" thickBot="1" x14ac:dyDescent="0.3">
      <c r="A3238" s="7">
        <v>44592</v>
      </c>
      <c r="B3238" s="8" t="s">
        <v>3641</v>
      </c>
      <c r="C3238" s="9" t="s">
        <v>402</v>
      </c>
      <c r="D3238" s="22">
        <v>10199.6</v>
      </c>
      <c r="E3238" s="23">
        <v>44602</v>
      </c>
      <c r="F3238" s="22">
        <v>10199.6</v>
      </c>
      <c r="G3238" s="24">
        <f>Tabla1[[#This Row],[Importe]]-Tabla1[[#This Row],[Pagado]]</f>
        <v>0</v>
      </c>
      <c r="H3238" s="9" t="s">
        <v>10</v>
      </c>
    </row>
    <row r="3239" spans="1:8" ht="31.5" customHeight="1" thickTop="1" thickBot="1" x14ac:dyDescent="0.3">
      <c r="A3239" s="19"/>
      <c r="B3239" s="20"/>
      <c r="C3239" s="21"/>
      <c r="D3239" s="29">
        <f>SUBTOTAL(109,D2:D3238)</f>
        <v>28523304.060000032</v>
      </c>
      <c r="E3239" s="28"/>
      <c r="F3239" s="29">
        <f>SUBTOTAL(109,F2:F3238)</f>
        <v>28502263.860000033</v>
      </c>
      <c r="G3239" s="30">
        <f>SUBTOTAL(109,G2:G3238)</f>
        <v>21040.2</v>
      </c>
      <c r="H3239" s="21"/>
    </row>
    <row r="3240" spans="1:8" ht="15.75" thickTop="1" x14ac:dyDescent="0.25">
      <c r="D3240" s="25"/>
      <c r="E3240" s="26"/>
      <c r="F3240" s="25"/>
      <c r="G3240" s="27"/>
    </row>
    <row r="3244" spans="1:8" ht="16.5" thickBot="1" x14ac:dyDescent="0.3">
      <c r="F3244" s="49" t="s">
        <v>6983</v>
      </c>
    </row>
    <row r="3245" spans="1:8" x14ac:dyDescent="0.25">
      <c r="E3245" s="79">
        <f>D3239-F3239</f>
        <v>21040.199999999255</v>
      </c>
      <c r="F3245" s="80"/>
    </row>
    <row r="3246" spans="1:8" ht="15.75" thickBot="1" x14ac:dyDescent="0.3">
      <c r="E3246" s="81"/>
      <c r="F3246" s="82"/>
    </row>
  </sheetData>
  <mergeCells count="1">
    <mergeCell ref="E3245:F3246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3178"/>
  <sheetViews>
    <sheetView tabSelected="1" zoomScale="115" zoomScaleNormal="115" workbookViewId="0">
      <pane xSplit="2" ySplit="1" topLeftCell="L1103" activePane="bottomRight" state="frozen"/>
      <selection pane="topRight" activeCell="C1" sqref="C1"/>
      <selection pane="bottomLeft" activeCell="A2" sqref="A2"/>
      <selection pane="bottomRight" activeCell="Q1126" sqref="Q1125:Q1126"/>
    </sheetView>
  </sheetViews>
  <sheetFormatPr baseColWidth="10" defaultRowHeight="15.75" x14ac:dyDescent="0.25"/>
  <cols>
    <col min="1" max="1" width="15.28515625" style="31" customWidth="1"/>
    <col min="2" max="2" width="16.140625" style="32" customWidth="1"/>
    <col min="3" max="3" width="50.140625" style="33" bestFit="1" customWidth="1"/>
    <col min="4" max="4" width="21" style="34" customWidth="1"/>
    <col min="5" max="5" width="17.5703125" style="35" customWidth="1"/>
    <col min="6" max="6" width="18.42578125" style="34" customWidth="1"/>
    <col min="7" max="7" width="17.5703125" style="36" customWidth="1"/>
    <col min="8" max="8" width="12.7109375" style="33" bestFit="1" customWidth="1"/>
    <col min="9" max="15" width="11.42578125" style="33"/>
    <col min="16" max="16" width="38.7109375" style="33" bestFit="1" customWidth="1"/>
    <col min="17" max="17" width="12.85546875" style="34" bestFit="1" customWidth="1"/>
    <col min="18" max="18" width="14.140625" style="33" customWidth="1"/>
    <col min="19" max="19" width="13.85546875" style="32" customWidth="1"/>
    <col min="20" max="16384" width="11.42578125" style="33"/>
  </cols>
  <sheetData>
    <row r="1" spans="1:9" x14ac:dyDescent="0.25">
      <c r="A1" s="31" t="s">
        <v>0</v>
      </c>
      <c r="B1" s="32" t="s">
        <v>1</v>
      </c>
      <c r="C1" s="33" t="s">
        <v>2</v>
      </c>
      <c r="D1" s="34" t="s">
        <v>3</v>
      </c>
      <c r="E1" s="35" t="s">
        <v>4</v>
      </c>
      <c r="F1" s="34" t="s">
        <v>5</v>
      </c>
      <c r="G1" s="36" t="s">
        <v>6</v>
      </c>
      <c r="H1" s="33" t="s">
        <v>7</v>
      </c>
      <c r="I1" s="33" t="s">
        <v>10569</v>
      </c>
    </row>
    <row r="2" spans="1:9" x14ac:dyDescent="0.25">
      <c r="A2" s="31">
        <v>44593</v>
      </c>
      <c r="B2" s="37" t="s">
        <v>3651</v>
      </c>
      <c r="C2" s="38" t="s">
        <v>3322</v>
      </c>
      <c r="D2" s="34">
        <v>9532</v>
      </c>
      <c r="E2" s="35">
        <v>44594</v>
      </c>
      <c r="F2" s="34">
        <v>9532</v>
      </c>
      <c r="G2" s="36">
        <f>Tabla13[[#This Row],[Importe]]-Tabla13[[#This Row],[Pagado]]</f>
        <v>0</v>
      </c>
      <c r="H2" s="38" t="s">
        <v>10</v>
      </c>
    </row>
    <row r="3" spans="1:9" x14ac:dyDescent="0.25">
      <c r="A3" s="31">
        <v>44593</v>
      </c>
      <c r="B3" s="37" t="s">
        <v>3652</v>
      </c>
      <c r="C3" s="38" t="s">
        <v>85</v>
      </c>
      <c r="D3" s="34">
        <v>927</v>
      </c>
      <c r="E3" s="35">
        <v>44593</v>
      </c>
      <c r="F3" s="34">
        <v>927</v>
      </c>
      <c r="G3" s="36">
        <f>Tabla13[[#This Row],[Importe]]-Tabla13[[#This Row],[Pagado]]</f>
        <v>0</v>
      </c>
      <c r="H3" s="38" t="s">
        <v>10</v>
      </c>
    </row>
    <row r="4" spans="1:9" x14ac:dyDescent="0.25">
      <c r="A4" s="31">
        <v>44593</v>
      </c>
      <c r="B4" s="37" t="s">
        <v>3653</v>
      </c>
      <c r="C4" s="38" t="s">
        <v>473</v>
      </c>
      <c r="D4" s="34">
        <v>8376.2000000000007</v>
      </c>
      <c r="E4" s="35">
        <v>44593</v>
      </c>
      <c r="F4" s="34">
        <v>8376.2000000000007</v>
      </c>
      <c r="G4" s="36">
        <f>Tabla13[[#This Row],[Importe]]-Tabla13[[#This Row],[Pagado]]</f>
        <v>0</v>
      </c>
      <c r="H4" s="38" t="s">
        <v>10</v>
      </c>
    </row>
    <row r="5" spans="1:9" x14ac:dyDescent="0.25">
      <c r="A5" s="31">
        <v>44593</v>
      </c>
      <c r="B5" s="37" t="s">
        <v>3654</v>
      </c>
      <c r="C5" s="38" t="s">
        <v>75</v>
      </c>
      <c r="D5" s="34">
        <v>6025</v>
      </c>
      <c r="E5" s="35">
        <v>44593</v>
      </c>
      <c r="F5" s="34">
        <v>6025</v>
      </c>
      <c r="G5" s="36">
        <f>Tabla13[[#This Row],[Importe]]-Tabla13[[#This Row],[Pagado]]</f>
        <v>0</v>
      </c>
      <c r="H5" s="38" t="s">
        <v>10</v>
      </c>
    </row>
    <row r="6" spans="1:9" x14ac:dyDescent="0.25">
      <c r="A6" s="31">
        <v>44593</v>
      </c>
      <c r="B6" s="37" t="s">
        <v>3655</v>
      </c>
      <c r="C6" s="38" t="s">
        <v>3656</v>
      </c>
      <c r="D6" s="34">
        <v>0</v>
      </c>
      <c r="E6" s="39" t="s">
        <v>189</v>
      </c>
      <c r="F6" s="34">
        <v>0</v>
      </c>
      <c r="G6" s="36">
        <f>Tabla13[[#This Row],[Importe]]-Tabla13[[#This Row],[Pagado]]</f>
        <v>0</v>
      </c>
      <c r="H6" s="38" t="s">
        <v>189</v>
      </c>
    </row>
    <row r="7" spans="1:9" x14ac:dyDescent="0.25">
      <c r="A7" s="31">
        <v>44593</v>
      </c>
      <c r="B7" s="37" t="s">
        <v>3657</v>
      </c>
      <c r="C7" s="38" t="s">
        <v>878</v>
      </c>
      <c r="D7" s="34">
        <v>4734</v>
      </c>
      <c r="E7" s="35">
        <v>44593</v>
      </c>
      <c r="F7" s="34">
        <v>4734</v>
      </c>
      <c r="G7" s="36">
        <f>Tabla13[[#This Row],[Importe]]-Tabla13[[#This Row],[Pagado]]</f>
        <v>0</v>
      </c>
      <c r="H7" s="38" t="s">
        <v>10</v>
      </c>
    </row>
    <row r="8" spans="1:9" x14ac:dyDescent="0.25">
      <c r="A8" s="31">
        <v>44593</v>
      </c>
      <c r="B8" s="37" t="s">
        <v>3658</v>
      </c>
      <c r="C8" s="38" t="s">
        <v>481</v>
      </c>
      <c r="D8" s="34">
        <v>474.6</v>
      </c>
      <c r="E8" s="35">
        <v>44593</v>
      </c>
      <c r="F8" s="34">
        <v>474.6</v>
      </c>
      <c r="G8" s="36">
        <f>Tabla13[[#This Row],[Importe]]-Tabla13[[#This Row],[Pagado]]</f>
        <v>0</v>
      </c>
      <c r="H8" s="38" t="s">
        <v>10</v>
      </c>
    </row>
    <row r="9" spans="1:9" x14ac:dyDescent="0.25">
      <c r="A9" s="31">
        <v>44593</v>
      </c>
      <c r="B9" s="37" t="s">
        <v>3659</v>
      </c>
      <c r="C9" s="38" t="s">
        <v>64</v>
      </c>
      <c r="D9" s="34">
        <v>3707.6</v>
      </c>
      <c r="E9" s="35">
        <v>44594</v>
      </c>
      <c r="F9" s="34">
        <v>3707.6</v>
      </c>
      <c r="G9" s="36">
        <f>Tabla13[[#This Row],[Importe]]-Tabla13[[#This Row],[Pagado]]</f>
        <v>0</v>
      </c>
      <c r="H9" s="38" t="s">
        <v>10</v>
      </c>
    </row>
    <row r="10" spans="1:9" x14ac:dyDescent="0.25">
      <c r="A10" s="31">
        <v>44593</v>
      </c>
      <c r="B10" s="37" t="s">
        <v>3660</v>
      </c>
      <c r="C10" s="38" t="s">
        <v>114</v>
      </c>
      <c r="D10" s="34">
        <v>8005</v>
      </c>
      <c r="E10" s="35">
        <v>44594</v>
      </c>
      <c r="F10" s="34">
        <v>8005</v>
      </c>
      <c r="G10" s="36">
        <f>Tabla13[[#This Row],[Importe]]-Tabla13[[#This Row],[Pagado]]</f>
        <v>0</v>
      </c>
      <c r="H10" s="38" t="s">
        <v>10</v>
      </c>
    </row>
    <row r="11" spans="1:9" x14ac:dyDescent="0.25">
      <c r="A11" s="31">
        <v>44593</v>
      </c>
      <c r="B11" s="37" t="s">
        <v>3661</v>
      </c>
      <c r="C11" s="38" t="s">
        <v>97</v>
      </c>
      <c r="D11" s="34">
        <v>4310</v>
      </c>
      <c r="E11" s="35">
        <v>44594</v>
      </c>
      <c r="F11" s="34">
        <v>4310</v>
      </c>
      <c r="G11" s="36">
        <f>Tabla13[[#This Row],[Importe]]-Tabla13[[#This Row],[Pagado]]</f>
        <v>0</v>
      </c>
      <c r="H11" s="38" t="s">
        <v>10</v>
      </c>
    </row>
    <row r="12" spans="1:9" x14ac:dyDescent="0.25">
      <c r="A12" s="31">
        <v>44593</v>
      </c>
      <c r="B12" s="37" t="s">
        <v>3662</v>
      </c>
      <c r="C12" s="38" t="s">
        <v>326</v>
      </c>
      <c r="D12" s="34">
        <v>4155</v>
      </c>
      <c r="E12" s="35">
        <v>44595</v>
      </c>
      <c r="F12" s="34">
        <v>4155</v>
      </c>
      <c r="G12" s="36">
        <f>Tabla13[[#This Row],[Importe]]-Tabla13[[#This Row],[Pagado]]</f>
        <v>0</v>
      </c>
      <c r="H12" s="38" t="s">
        <v>10</v>
      </c>
    </row>
    <row r="13" spans="1:9" x14ac:dyDescent="0.25">
      <c r="A13" s="31">
        <v>44593</v>
      </c>
      <c r="B13" s="37" t="s">
        <v>3663</v>
      </c>
      <c r="C13" s="38" t="s">
        <v>111</v>
      </c>
      <c r="D13" s="34">
        <v>3800</v>
      </c>
      <c r="E13" s="35">
        <v>44594</v>
      </c>
      <c r="F13" s="34">
        <v>3800</v>
      </c>
      <c r="G13" s="36">
        <f>Tabla13[[#This Row],[Importe]]-Tabla13[[#This Row],[Pagado]]</f>
        <v>0</v>
      </c>
      <c r="H13" s="38" t="s">
        <v>10</v>
      </c>
    </row>
    <row r="14" spans="1:9" x14ac:dyDescent="0.25">
      <c r="A14" s="31">
        <v>44593</v>
      </c>
      <c r="B14" s="37" t="s">
        <v>3664</v>
      </c>
      <c r="C14" s="38" t="s">
        <v>345</v>
      </c>
      <c r="D14" s="34">
        <v>403.2</v>
      </c>
      <c r="E14" s="35">
        <v>44593</v>
      </c>
      <c r="F14" s="34">
        <v>403.2</v>
      </c>
      <c r="G14" s="36">
        <f>Tabla13[[#This Row],[Importe]]-Tabla13[[#This Row],[Pagado]]</f>
        <v>0</v>
      </c>
      <c r="H14" s="38" t="s">
        <v>10</v>
      </c>
    </row>
    <row r="15" spans="1:9" x14ac:dyDescent="0.25">
      <c r="A15" s="31">
        <v>44593</v>
      </c>
      <c r="B15" s="37" t="s">
        <v>3665</v>
      </c>
      <c r="C15" s="38" t="s">
        <v>39</v>
      </c>
      <c r="D15" s="34">
        <v>9195.2000000000007</v>
      </c>
      <c r="E15" s="35">
        <v>44596</v>
      </c>
      <c r="F15" s="34">
        <f>6000+3195.2</f>
        <v>9195.2000000000007</v>
      </c>
      <c r="G15" s="36">
        <f>Tabla13[[#This Row],[Importe]]-Tabla13[[#This Row],[Pagado]]</f>
        <v>0</v>
      </c>
      <c r="H15" s="38" t="s">
        <v>10</v>
      </c>
    </row>
    <row r="16" spans="1:9" x14ac:dyDescent="0.25">
      <c r="A16" s="31">
        <v>44593</v>
      </c>
      <c r="B16" s="37" t="s">
        <v>3666</v>
      </c>
      <c r="C16" s="38" t="s">
        <v>89</v>
      </c>
      <c r="D16" s="34">
        <v>6606.2</v>
      </c>
      <c r="E16" s="35">
        <v>44594</v>
      </c>
      <c r="F16" s="34">
        <v>6606.2</v>
      </c>
      <c r="G16" s="36">
        <f>Tabla13[[#This Row],[Importe]]-Tabla13[[#This Row],[Pagado]]</f>
        <v>0</v>
      </c>
      <c r="H16" s="38" t="s">
        <v>10</v>
      </c>
    </row>
    <row r="17" spans="1:8" x14ac:dyDescent="0.25">
      <c r="A17" s="31">
        <v>44593</v>
      </c>
      <c r="B17" s="37" t="s">
        <v>3667</v>
      </c>
      <c r="C17" s="38" t="s">
        <v>22</v>
      </c>
      <c r="D17" s="34">
        <v>35820</v>
      </c>
      <c r="E17" s="35">
        <v>44596</v>
      </c>
      <c r="F17" s="34">
        <v>35820</v>
      </c>
      <c r="G17" s="36">
        <f>Tabla13[[#This Row],[Importe]]-Tabla13[[#This Row],[Pagado]]</f>
        <v>0</v>
      </c>
      <c r="H17" s="38" t="s">
        <v>10</v>
      </c>
    </row>
    <row r="18" spans="1:8" x14ac:dyDescent="0.25">
      <c r="A18" s="31">
        <v>44593</v>
      </c>
      <c r="B18" s="37" t="s">
        <v>3668</v>
      </c>
      <c r="C18" s="38" t="s">
        <v>116</v>
      </c>
      <c r="D18" s="34">
        <v>891</v>
      </c>
      <c r="E18" s="35">
        <v>44594</v>
      </c>
      <c r="F18" s="34">
        <v>891</v>
      </c>
      <c r="G18" s="36">
        <f>Tabla13[[#This Row],[Importe]]-Tabla13[[#This Row],[Pagado]]</f>
        <v>0</v>
      </c>
      <c r="H18" s="38" t="s">
        <v>10</v>
      </c>
    </row>
    <row r="19" spans="1:8" x14ac:dyDescent="0.25">
      <c r="A19" s="31">
        <v>44593</v>
      </c>
      <c r="B19" s="37" t="s">
        <v>3669</v>
      </c>
      <c r="C19" s="38" t="s">
        <v>93</v>
      </c>
      <c r="D19" s="34">
        <v>5305</v>
      </c>
      <c r="E19" s="35">
        <v>44594</v>
      </c>
      <c r="F19" s="34">
        <v>5305</v>
      </c>
      <c r="G19" s="36">
        <f>Tabla13[[#This Row],[Importe]]-Tabla13[[#This Row],[Pagado]]</f>
        <v>0</v>
      </c>
      <c r="H19" s="38" t="s">
        <v>10</v>
      </c>
    </row>
    <row r="20" spans="1:8" x14ac:dyDescent="0.25">
      <c r="A20" s="31">
        <v>44593</v>
      </c>
      <c r="B20" s="37" t="s">
        <v>3670</v>
      </c>
      <c r="C20" s="38" t="s">
        <v>9</v>
      </c>
      <c r="D20" s="34">
        <v>5666.3</v>
      </c>
      <c r="E20" s="35">
        <v>44593</v>
      </c>
      <c r="F20" s="34">
        <v>5666.3</v>
      </c>
      <c r="G20" s="36">
        <f>Tabla13[[#This Row],[Importe]]-Tabla13[[#This Row],[Pagado]]</f>
        <v>0</v>
      </c>
      <c r="H20" s="38" t="s">
        <v>10</v>
      </c>
    </row>
    <row r="21" spans="1:8" x14ac:dyDescent="0.25">
      <c r="A21" s="31">
        <v>44593</v>
      </c>
      <c r="B21" s="37" t="s">
        <v>3671</v>
      </c>
      <c r="C21" s="38" t="s">
        <v>18</v>
      </c>
      <c r="D21" s="34">
        <v>1776.6</v>
      </c>
      <c r="E21" s="35">
        <v>44593</v>
      </c>
      <c r="F21" s="34">
        <v>1776.6</v>
      </c>
      <c r="G21" s="36">
        <f>Tabla13[[#This Row],[Importe]]-Tabla13[[#This Row],[Pagado]]</f>
        <v>0</v>
      </c>
      <c r="H21" s="38" t="s">
        <v>10</v>
      </c>
    </row>
    <row r="22" spans="1:8" x14ac:dyDescent="0.25">
      <c r="A22" s="31">
        <v>44593</v>
      </c>
      <c r="B22" s="37" t="s">
        <v>3672</v>
      </c>
      <c r="C22" s="38" t="s">
        <v>484</v>
      </c>
      <c r="D22" s="34">
        <v>4524.8</v>
      </c>
      <c r="E22" s="35">
        <v>44593</v>
      </c>
      <c r="F22" s="34">
        <v>4524.8</v>
      </c>
      <c r="G22" s="36">
        <f>Tabla13[[#This Row],[Importe]]-Tabla13[[#This Row],[Pagado]]</f>
        <v>0</v>
      </c>
      <c r="H22" s="38" t="s">
        <v>10</v>
      </c>
    </row>
    <row r="23" spans="1:8" x14ac:dyDescent="0.25">
      <c r="A23" s="31">
        <v>44593</v>
      </c>
      <c r="B23" s="37" t="s">
        <v>3673</v>
      </c>
      <c r="C23" s="38" t="s">
        <v>157</v>
      </c>
      <c r="D23" s="34">
        <v>1753.6</v>
      </c>
      <c r="E23" s="35">
        <v>44594</v>
      </c>
      <c r="F23" s="34">
        <v>1753.6</v>
      </c>
      <c r="G23" s="36">
        <f>Tabla13[[#This Row],[Importe]]-Tabla13[[#This Row],[Pagado]]</f>
        <v>0</v>
      </c>
      <c r="H23" s="38" t="s">
        <v>10</v>
      </c>
    </row>
    <row r="24" spans="1:8" x14ac:dyDescent="0.25">
      <c r="A24" s="31">
        <v>44593</v>
      </c>
      <c r="B24" s="37" t="s">
        <v>3674</v>
      </c>
      <c r="C24" s="38" t="s">
        <v>60</v>
      </c>
      <c r="D24" s="34">
        <v>3770</v>
      </c>
      <c r="E24" s="35">
        <v>44596</v>
      </c>
      <c r="F24" s="34">
        <v>3770</v>
      </c>
      <c r="G24" s="36">
        <f>Tabla13[[#This Row],[Importe]]-Tabla13[[#This Row],[Pagado]]</f>
        <v>0</v>
      </c>
      <c r="H24" s="38" t="s">
        <v>10</v>
      </c>
    </row>
    <row r="25" spans="1:8" x14ac:dyDescent="0.25">
      <c r="A25" s="31">
        <v>44593</v>
      </c>
      <c r="B25" s="37" t="s">
        <v>3675</v>
      </c>
      <c r="C25" s="38" t="s">
        <v>12</v>
      </c>
      <c r="D25" s="34">
        <v>55487.35</v>
      </c>
      <c r="E25" s="35">
        <v>44593</v>
      </c>
      <c r="F25" s="34">
        <v>55487.35</v>
      </c>
      <c r="G25" s="36">
        <f>Tabla13[[#This Row],[Importe]]-Tabla13[[#This Row],[Pagado]]</f>
        <v>0</v>
      </c>
      <c r="H25" s="38" t="s">
        <v>10</v>
      </c>
    </row>
    <row r="26" spans="1:8" x14ac:dyDescent="0.25">
      <c r="A26" s="31">
        <v>44593</v>
      </c>
      <c r="B26" s="37" t="s">
        <v>3676</v>
      </c>
      <c r="C26" s="38" t="s">
        <v>484</v>
      </c>
      <c r="D26" s="34">
        <v>1788</v>
      </c>
      <c r="E26" s="35">
        <v>44593</v>
      </c>
      <c r="F26" s="34">
        <v>1788</v>
      </c>
      <c r="G26" s="36">
        <f>Tabla13[[#This Row],[Importe]]-Tabla13[[#This Row],[Pagado]]</f>
        <v>0</v>
      </c>
      <c r="H26" s="38" t="s">
        <v>10</v>
      </c>
    </row>
    <row r="27" spans="1:8" x14ac:dyDescent="0.25">
      <c r="A27" s="31">
        <v>44593</v>
      </c>
      <c r="B27" s="37" t="s">
        <v>3677</v>
      </c>
      <c r="C27" s="38" t="s">
        <v>12</v>
      </c>
      <c r="D27" s="34">
        <v>690</v>
      </c>
      <c r="E27" s="35">
        <v>44594</v>
      </c>
      <c r="F27" s="34">
        <v>690</v>
      </c>
      <c r="G27" s="36">
        <f>Tabla13[[#This Row],[Importe]]-Tabla13[[#This Row],[Pagado]]</f>
        <v>0</v>
      </c>
      <c r="H27" s="38" t="s">
        <v>10</v>
      </c>
    </row>
    <row r="28" spans="1:8" x14ac:dyDescent="0.25">
      <c r="A28" s="31">
        <v>44593</v>
      </c>
      <c r="B28" s="37" t="s">
        <v>3678</v>
      </c>
      <c r="C28" s="38" t="s">
        <v>131</v>
      </c>
      <c r="D28" s="34">
        <v>7896</v>
      </c>
      <c r="E28" s="35">
        <v>44593</v>
      </c>
      <c r="F28" s="34">
        <v>7896</v>
      </c>
      <c r="G28" s="36">
        <f>Tabla13[[#This Row],[Importe]]-Tabla13[[#This Row],[Pagado]]</f>
        <v>0</v>
      </c>
      <c r="H28" s="38" t="s">
        <v>10</v>
      </c>
    </row>
    <row r="29" spans="1:8" x14ac:dyDescent="0.25">
      <c r="A29" s="31">
        <v>44593</v>
      </c>
      <c r="B29" s="37" t="s">
        <v>3679</v>
      </c>
      <c r="C29" s="38" t="s">
        <v>179</v>
      </c>
      <c r="D29" s="34">
        <v>520</v>
      </c>
      <c r="E29" s="35">
        <v>44593</v>
      </c>
      <c r="F29" s="34">
        <v>520</v>
      </c>
      <c r="G29" s="36">
        <f>Tabla13[[#This Row],[Importe]]-Tabla13[[#This Row],[Pagado]]</f>
        <v>0</v>
      </c>
      <c r="H29" s="38" t="s">
        <v>10</v>
      </c>
    </row>
    <row r="30" spans="1:8" x14ac:dyDescent="0.25">
      <c r="A30" s="31">
        <v>44593</v>
      </c>
      <c r="B30" s="37" t="s">
        <v>3680</v>
      </c>
      <c r="C30" s="38" t="s">
        <v>135</v>
      </c>
      <c r="D30" s="34">
        <v>1651.4</v>
      </c>
      <c r="E30" s="35">
        <v>44593</v>
      </c>
      <c r="F30" s="34">
        <v>1651.4</v>
      </c>
      <c r="G30" s="36">
        <f>Tabla13[[#This Row],[Importe]]-Tabla13[[#This Row],[Pagado]]</f>
        <v>0</v>
      </c>
      <c r="H30" s="38" t="s">
        <v>10</v>
      </c>
    </row>
    <row r="31" spans="1:8" x14ac:dyDescent="0.25">
      <c r="A31" s="31">
        <v>44593</v>
      </c>
      <c r="B31" s="37" t="s">
        <v>3681</v>
      </c>
      <c r="C31" s="38" t="s">
        <v>144</v>
      </c>
      <c r="D31" s="34">
        <v>4335</v>
      </c>
      <c r="E31" s="35">
        <v>44594</v>
      </c>
      <c r="F31" s="34">
        <v>4335</v>
      </c>
      <c r="G31" s="36">
        <f>Tabla13[[#This Row],[Importe]]-Tabla13[[#This Row],[Pagado]]</f>
        <v>0</v>
      </c>
      <c r="H31" s="38" t="s">
        <v>10</v>
      </c>
    </row>
    <row r="32" spans="1:8" x14ac:dyDescent="0.25">
      <c r="A32" s="31">
        <v>44593</v>
      </c>
      <c r="B32" s="37" t="s">
        <v>3682</v>
      </c>
      <c r="C32" s="38" t="s">
        <v>3683</v>
      </c>
      <c r="D32" s="34">
        <v>0</v>
      </c>
      <c r="E32" s="39" t="s">
        <v>189</v>
      </c>
      <c r="F32" s="34">
        <v>0</v>
      </c>
      <c r="G32" s="36">
        <f>Tabla13[[#This Row],[Importe]]-Tabla13[[#This Row],[Pagado]]</f>
        <v>0</v>
      </c>
      <c r="H32" s="38" t="s">
        <v>189</v>
      </c>
    </row>
    <row r="33" spans="1:8" x14ac:dyDescent="0.25">
      <c r="A33" s="31">
        <v>44593</v>
      </c>
      <c r="B33" s="37" t="s">
        <v>3684</v>
      </c>
      <c r="C33" s="38" t="s">
        <v>125</v>
      </c>
      <c r="D33" s="34">
        <v>4488</v>
      </c>
      <c r="E33" s="35">
        <v>44594</v>
      </c>
      <c r="F33" s="34">
        <v>4488</v>
      </c>
      <c r="G33" s="36">
        <f>Tabla13[[#This Row],[Importe]]-Tabla13[[#This Row],[Pagado]]</f>
        <v>0</v>
      </c>
      <c r="H33" s="38" t="s">
        <v>10</v>
      </c>
    </row>
    <row r="34" spans="1:8" x14ac:dyDescent="0.25">
      <c r="A34" s="31">
        <v>44593</v>
      </c>
      <c r="B34" s="37" t="s">
        <v>3685</v>
      </c>
      <c r="C34" s="38" t="s">
        <v>339</v>
      </c>
      <c r="D34" s="34">
        <v>3617.3</v>
      </c>
      <c r="E34" s="35">
        <v>44594</v>
      </c>
      <c r="F34" s="34">
        <v>3617.3</v>
      </c>
      <c r="G34" s="36">
        <f>Tabla13[[#This Row],[Importe]]-Tabla13[[#This Row],[Pagado]]</f>
        <v>0</v>
      </c>
      <c r="H34" s="38" t="s">
        <v>10</v>
      </c>
    </row>
    <row r="35" spans="1:8" x14ac:dyDescent="0.25">
      <c r="A35" s="31">
        <v>44593</v>
      </c>
      <c r="B35" s="37" t="s">
        <v>3686</v>
      </c>
      <c r="C35" s="38" t="s">
        <v>3687</v>
      </c>
      <c r="D35" s="34">
        <v>0</v>
      </c>
      <c r="E35" s="39" t="s">
        <v>189</v>
      </c>
      <c r="F35" s="34">
        <v>0</v>
      </c>
      <c r="G35" s="36">
        <f>Tabla13[[#This Row],[Importe]]-Tabla13[[#This Row],[Pagado]]</f>
        <v>0</v>
      </c>
      <c r="H35" s="40" t="s">
        <v>3688</v>
      </c>
    </row>
    <row r="36" spans="1:8" x14ac:dyDescent="0.25">
      <c r="A36" s="31">
        <v>44593</v>
      </c>
      <c r="B36" s="37" t="s">
        <v>3689</v>
      </c>
      <c r="C36" s="38" t="s">
        <v>357</v>
      </c>
      <c r="D36" s="34">
        <v>1934.4</v>
      </c>
      <c r="E36" s="35">
        <v>44594</v>
      </c>
      <c r="F36" s="34">
        <v>1934.4</v>
      </c>
      <c r="G36" s="36">
        <f>Tabla13[[#This Row],[Importe]]-Tabla13[[#This Row],[Pagado]]</f>
        <v>0</v>
      </c>
      <c r="H36" s="38" t="s">
        <v>10</v>
      </c>
    </row>
    <row r="37" spans="1:8" x14ac:dyDescent="0.25">
      <c r="A37" s="31">
        <v>44593</v>
      </c>
      <c r="B37" s="37" t="s">
        <v>3690</v>
      </c>
      <c r="C37" s="38" t="s">
        <v>3691</v>
      </c>
      <c r="D37" s="34">
        <v>0</v>
      </c>
      <c r="E37" s="39" t="s">
        <v>189</v>
      </c>
      <c r="F37" s="34">
        <v>0</v>
      </c>
      <c r="G37" s="36">
        <f>Tabla13[[#This Row],[Importe]]-Tabla13[[#This Row],[Pagado]]</f>
        <v>0</v>
      </c>
      <c r="H37" s="40" t="s">
        <v>3692</v>
      </c>
    </row>
    <row r="38" spans="1:8" x14ac:dyDescent="0.25">
      <c r="A38" s="31">
        <v>44593</v>
      </c>
      <c r="B38" s="37" t="s">
        <v>3693</v>
      </c>
      <c r="C38" s="38" t="s">
        <v>107</v>
      </c>
      <c r="D38" s="34">
        <v>19521.2</v>
      </c>
      <c r="E38" s="35">
        <v>44594</v>
      </c>
      <c r="F38" s="34">
        <v>19521.2</v>
      </c>
      <c r="G38" s="36">
        <f>Tabla13[[#This Row],[Importe]]-Tabla13[[#This Row],[Pagado]]</f>
        <v>0</v>
      </c>
      <c r="H38" s="38" t="s">
        <v>10</v>
      </c>
    </row>
    <row r="39" spans="1:8" x14ac:dyDescent="0.25">
      <c r="A39" s="31">
        <v>44593</v>
      </c>
      <c r="B39" s="37" t="s">
        <v>3694</v>
      </c>
      <c r="C39" s="38" t="s">
        <v>339</v>
      </c>
      <c r="D39" s="34">
        <v>193.8</v>
      </c>
      <c r="E39" s="35">
        <v>44594</v>
      </c>
      <c r="F39" s="34">
        <v>193.8</v>
      </c>
      <c r="G39" s="36">
        <f>Tabla13[[#This Row],[Importe]]-Tabla13[[#This Row],[Pagado]]</f>
        <v>0</v>
      </c>
      <c r="H39" s="38" t="s">
        <v>10</v>
      </c>
    </row>
    <row r="40" spans="1:8" x14ac:dyDescent="0.25">
      <c r="A40" s="31">
        <v>44593</v>
      </c>
      <c r="B40" s="37" t="s">
        <v>3695</v>
      </c>
      <c r="C40" s="38" t="s">
        <v>314</v>
      </c>
      <c r="D40" s="34">
        <v>1650</v>
      </c>
      <c r="E40" s="35">
        <v>44594</v>
      </c>
      <c r="F40" s="34">
        <v>1650</v>
      </c>
      <c r="G40" s="36">
        <f>Tabla13[[#This Row],[Importe]]-Tabla13[[#This Row],[Pagado]]</f>
        <v>0</v>
      </c>
      <c r="H40" s="38" t="s">
        <v>10</v>
      </c>
    </row>
    <row r="41" spans="1:8" x14ac:dyDescent="0.25">
      <c r="A41" s="31">
        <v>44593</v>
      </c>
      <c r="B41" s="37" t="s">
        <v>3696</v>
      </c>
      <c r="C41" s="38" t="s">
        <v>87</v>
      </c>
      <c r="D41" s="34">
        <v>1070</v>
      </c>
      <c r="E41" s="35">
        <v>44594</v>
      </c>
      <c r="F41" s="34">
        <v>1070</v>
      </c>
      <c r="G41" s="36">
        <f>Tabla13[[#This Row],[Importe]]-Tabla13[[#This Row],[Pagado]]</f>
        <v>0</v>
      </c>
      <c r="H41" s="38" t="s">
        <v>10</v>
      </c>
    </row>
    <row r="42" spans="1:8" x14ac:dyDescent="0.25">
      <c r="A42" s="31">
        <v>44593</v>
      </c>
      <c r="B42" s="37" t="s">
        <v>3697</v>
      </c>
      <c r="C42" s="38" t="s">
        <v>339</v>
      </c>
      <c r="D42" s="34">
        <v>52</v>
      </c>
      <c r="E42" s="35">
        <v>44594</v>
      </c>
      <c r="F42" s="34">
        <v>52</v>
      </c>
      <c r="G42" s="36">
        <f>Tabla13[[#This Row],[Importe]]-Tabla13[[#This Row],[Pagado]]</f>
        <v>0</v>
      </c>
      <c r="H42" s="38" t="s">
        <v>10</v>
      </c>
    </row>
    <row r="43" spans="1:8" x14ac:dyDescent="0.25">
      <c r="A43" s="31">
        <v>44593</v>
      </c>
      <c r="B43" s="37" t="s">
        <v>3698</v>
      </c>
      <c r="C43" s="38" t="s">
        <v>27</v>
      </c>
      <c r="D43" s="34">
        <v>3329.4</v>
      </c>
      <c r="E43" s="35">
        <v>44593</v>
      </c>
      <c r="F43" s="34">
        <v>3329.4</v>
      </c>
      <c r="G43" s="36">
        <f>Tabla13[[#This Row],[Importe]]-Tabla13[[#This Row],[Pagado]]</f>
        <v>0</v>
      </c>
      <c r="H43" s="38" t="s">
        <v>10</v>
      </c>
    </row>
    <row r="44" spans="1:8" x14ac:dyDescent="0.25">
      <c r="A44" s="31">
        <v>44593</v>
      </c>
      <c r="B44" s="37" t="s">
        <v>3699</v>
      </c>
      <c r="C44" s="38" t="s">
        <v>142</v>
      </c>
      <c r="D44" s="34">
        <v>139150.76</v>
      </c>
      <c r="E44" s="35">
        <v>44617</v>
      </c>
      <c r="F44" s="34">
        <v>139150.76</v>
      </c>
      <c r="G44" s="36">
        <f>Tabla13[[#This Row],[Importe]]-Tabla13[[#This Row],[Pagado]]</f>
        <v>0</v>
      </c>
      <c r="H44" s="38" t="s">
        <v>10</v>
      </c>
    </row>
    <row r="45" spans="1:8" x14ac:dyDescent="0.25">
      <c r="A45" s="31">
        <v>44593</v>
      </c>
      <c r="B45" s="37" t="s">
        <v>3700</v>
      </c>
      <c r="C45" s="38" t="s">
        <v>175</v>
      </c>
      <c r="D45" s="34">
        <v>4789.2</v>
      </c>
      <c r="E45" s="35">
        <v>44593</v>
      </c>
      <c r="F45" s="34">
        <v>4789.2</v>
      </c>
      <c r="G45" s="36">
        <f>Tabla13[[#This Row],[Importe]]-Tabla13[[#This Row],[Pagado]]</f>
        <v>0</v>
      </c>
      <c r="H45" s="38" t="s">
        <v>10</v>
      </c>
    </row>
    <row r="46" spans="1:8" x14ac:dyDescent="0.25">
      <c r="A46" s="31">
        <v>44593</v>
      </c>
      <c r="B46" s="37" t="s">
        <v>3701</v>
      </c>
      <c r="C46" s="38" t="s">
        <v>79</v>
      </c>
      <c r="D46" s="34">
        <v>6394.2</v>
      </c>
      <c r="E46" s="35">
        <v>44594</v>
      </c>
      <c r="F46" s="34">
        <v>6394.2</v>
      </c>
      <c r="G46" s="36">
        <f>Tabla13[[#This Row],[Importe]]-Tabla13[[#This Row],[Pagado]]</f>
        <v>0</v>
      </c>
      <c r="H46" s="38" t="s">
        <v>10</v>
      </c>
    </row>
    <row r="47" spans="1:8" x14ac:dyDescent="0.25">
      <c r="A47" s="31">
        <v>44593</v>
      </c>
      <c r="B47" s="37" t="s">
        <v>3702</v>
      </c>
      <c r="C47" s="38" t="s">
        <v>371</v>
      </c>
      <c r="D47" s="34">
        <v>7857</v>
      </c>
      <c r="E47" s="35">
        <v>44594</v>
      </c>
      <c r="F47" s="34">
        <v>7857</v>
      </c>
      <c r="G47" s="36">
        <f>Tabla13[[#This Row],[Importe]]-Tabla13[[#This Row],[Pagado]]</f>
        <v>0</v>
      </c>
      <c r="H47" s="38" t="s">
        <v>10</v>
      </c>
    </row>
    <row r="48" spans="1:8" x14ac:dyDescent="0.25">
      <c r="A48" s="31">
        <v>44593</v>
      </c>
      <c r="B48" s="37" t="s">
        <v>3703</v>
      </c>
      <c r="C48" s="38" t="s">
        <v>151</v>
      </c>
      <c r="D48" s="34">
        <v>6993.8</v>
      </c>
      <c r="E48" s="35">
        <v>44594</v>
      </c>
      <c r="F48" s="34">
        <v>6993.8</v>
      </c>
      <c r="G48" s="36">
        <f>Tabla13[[#This Row],[Importe]]-Tabla13[[#This Row],[Pagado]]</f>
        <v>0</v>
      </c>
      <c r="H48" s="38" t="s">
        <v>10</v>
      </c>
    </row>
    <row r="49" spans="1:8" x14ac:dyDescent="0.25">
      <c r="A49" s="31">
        <v>44593</v>
      </c>
      <c r="B49" s="37" t="s">
        <v>3704</v>
      </c>
      <c r="C49" s="38" t="s">
        <v>520</v>
      </c>
      <c r="D49" s="34">
        <v>4751.2</v>
      </c>
      <c r="E49" s="35">
        <v>44594</v>
      </c>
      <c r="F49" s="34">
        <v>4751.2</v>
      </c>
      <c r="G49" s="36">
        <f>Tabla13[[#This Row],[Importe]]-Tabla13[[#This Row],[Pagado]]</f>
        <v>0</v>
      </c>
      <c r="H49" s="38" t="s">
        <v>10</v>
      </c>
    </row>
    <row r="50" spans="1:8" x14ac:dyDescent="0.25">
      <c r="A50" s="31">
        <v>44593</v>
      </c>
      <c r="B50" s="37" t="s">
        <v>3705</v>
      </c>
      <c r="C50" s="38" t="s">
        <v>16</v>
      </c>
      <c r="D50" s="34">
        <v>2104.1999999999998</v>
      </c>
      <c r="E50" s="35">
        <v>44593</v>
      </c>
      <c r="F50" s="34">
        <v>2104.1999999999998</v>
      </c>
      <c r="G50" s="36">
        <f>Tabla13[[#This Row],[Importe]]-Tabla13[[#This Row],[Pagado]]</f>
        <v>0</v>
      </c>
      <c r="H50" s="38" t="s">
        <v>10</v>
      </c>
    </row>
    <row r="51" spans="1:8" x14ac:dyDescent="0.25">
      <c r="A51" s="31">
        <v>44593</v>
      </c>
      <c r="B51" s="37" t="s">
        <v>3706</v>
      </c>
      <c r="C51" s="38" t="s">
        <v>49</v>
      </c>
      <c r="D51" s="34">
        <v>2682.8</v>
      </c>
      <c r="E51" s="35">
        <v>44593</v>
      </c>
      <c r="F51" s="34">
        <v>2682.8</v>
      </c>
      <c r="G51" s="36">
        <f>Tabla13[[#This Row],[Importe]]-Tabla13[[#This Row],[Pagado]]</f>
        <v>0</v>
      </c>
      <c r="H51" s="38" t="s">
        <v>10</v>
      </c>
    </row>
    <row r="52" spans="1:8" x14ac:dyDescent="0.25">
      <c r="A52" s="31">
        <v>44593</v>
      </c>
      <c r="B52" s="37" t="s">
        <v>3707</v>
      </c>
      <c r="C52" s="38" t="s">
        <v>198</v>
      </c>
      <c r="D52" s="34">
        <v>1096.5</v>
      </c>
      <c r="E52" s="35">
        <v>44593</v>
      </c>
      <c r="F52" s="34">
        <v>1096.5</v>
      </c>
      <c r="G52" s="36">
        <f>Tabla13[[#This Row],[Importe]]-Tabla13[[#This Row],[Pagado]]</f>
        <v>0</v>
      </c>
      <c r="H52" s="38" t="s">
        <v>10</v>
      </c>
    </row>
    <row r="53" spans="1:8" x14ac:dyDescent="0.25">
      <c r="A53" s="31">
        <v>44593</v>
      </c>
      <c r="B53" s="37" t="s">
        <v>3708</v>
      </c>
      <c r="C53" s="38" t="s">
        <v>45</v>
      </c>
      <c r="D53" s="34">
        <v>7162</v>
      </c>
      <c r="E53" s="35">
        <v>44593</v>
      </c>
      <c r="F53" s="34">
        <v>7162</v>
      </c>
      <c r="G53" s="36">
        <f>Tabla13[[#This Row],[Importe]]-Tabla13[[#This Row],[Pagado]]</f>
        <v>0</v>
      </c>
      <c r="H53" s="38" t="s">
        <v>10</v>
      </c>
    </row>
    <row r="54" spans="1:8" x14ac:dyDescent="0.25">
      <c r="A54" s="31">
        <v>44593</v>
      </c>
      <c r="B54" s="37" t="s">
        <v>3709</v>
      </c>
      <c r="C54" s="38" t="s">
        <v>16</v>
      </c>
      <c r="D54" s="34">
        <v>3080.7</v>
      </c>
      <c r="E54" s="35">
        <v>44593</v>
      </c>
      <c r="F54" s="34">
        <v>3080.7</v>
      </c>
      <c r="G54" s="36">
        <f>Tabla13[[#This Row],[Importe]]-Tabla13[[#This Row],[Pagado]]</f>
        <v>0</v>
      </c>
      <c r="H54" s="38" t="s">
        <v>10</v>
      </c>
    </row>
    <row r="55" spans="1:8" x14ac:dyDescent="0.25">
      <c r="A55" s="31">
        <v>44593</v>
      </c>
      <c r="B55" s="37" t="s">
        <v>3710</v>
      </c>
      <c r="C55" s="38" t="s">
        <v>426</v>
      </c>
      <c r="D55" s="34">
        <v>5768.2</v>
      </c>
      <c r="E55" s="35">
        <v>44593</v>
      </c>
      <c r="F55" s="34">
        <v>5768.2</v>
      </c>
      <c r="G55" s="36">
        <f>Tabla13[[#This Row],[Importe]]-Tabla13[[#This Row],[Pagado]]</f>
        <v>0</v>
      </c>
      <c r="H55" s="38" t="s">
        <v>10</v>
      </c>
    </row>
    <row r="56" spans="1:8" x14ac:dyDescent="0.25">
      <c r="A56" s="31">
        <v>44593</v>
      </c>
      <c r="B56" s="37" t="s">
        <v>3711</v>
      </c>
      <c r="C56" s="38" t="s">
        <v>368</v>
      </c>
      <c r="D56" s="34">
        <v>1446.4</v>
      </c>
      <c r="E56" s="35">
        <v>44593</v>
      </c>
      <c r="F56" s="34">
        <v>1446.4</v>
      </c>
      <c r="G56" s="36">
        <f>Tabla13[[#This Row],[Importe]]-Tabla13[[#This Row],[Pagado]]</f>
        <v>0</v>
      </c>
      <c r="H56" s="38" t="s">
        <v>10</v>
      </c>
    </row>
    <row r="57" spans="1:8" x14ac:dyDescent="0.25">
      <c r="A57" s="31">
        <v>44593</v>
      </c>
      <c r="B57" s="37" t="s">
        <v>3712</v>
      </c>
      <c r="C57" s="38" t="s">
        <v>373</v>
      </c>
      <c r="D57" s="34">
        <v>1430.1</v>
      </c>
      <c r="E57" s="35">
        <v>44593</v>
      </c>
      <c r="F57" s="34">
        <v>1430.1</v>
      </c>
      <c r="G57" s="36">
        <f>Tabla13[[#This Row],[Importe]]-Tabla13[[#This Row],[Pagado]]</f>
        <v>0</v>
      </c>
      <c r="H57" s="38" t="s">
        <v>10</v>
      </c>
    </row>
    <row r="58" spans="1:8" x14ac:dyDescent="0.25">
      <c r="A58" s="31">
        <v>44593</v>
      </c>
      <c r="B58" s="37" t="s">
        <v>3713</v>
      </c>
      <c r="C58" s="38" t="s">
        <v>359</v>
      </c>
      <c r="D58" s="34">
        <v>2274.8000000000002</v>
      </c>
      <c r="E58" s="35">
        <v>44593</v>
      </c>
      <c r="F58" s="34">
        <v>2274.8000000000002</v>
      </c>
      <c r="G58" s="36">
        <f>Tabla13[[#This Row],[Importe]]-Tabla13[[#This Row],[Pagado]]</f>
        <v>0</v>
      </c>
      <c r="H58" s="38" t="s">
        <v>10</v>
      </c>
    </row>
    <row r="59" spans="1:8" x14ac:dyDescent="0.25">
      <c r="A59" s="31">
        <v>44593</v>
      </c>
      <c r="B59" s="37" t="s">
        <v>3714</v>
      </c>
      <c r="C59" s="38" t="s">
        <v>83</v>
      </c>
      <c r="D59" s="34">
        <v>6828.5</v>
      </c>
      <c r="E59" s="35">
        <v>44594</v>
      </c>
      <c r="F59" s="34">
        <v>6828.5</v>
      </c>
      <c r="G59" s="36">
        <f>Tabla13[[#This Row],[Importe]]-Tabla13[[#This Row],[Pagado]]</f>
        <v>0</v>
      </c>
      <c r="H59" s="38" t="s">
        <v>10</v>
      </c>
    </row>
    <row r="60" spans="1:8" x14ac:dyDescent="0.25">
      <c r="A60" s="31">
        <v>44593</v>
      </c>
      <c r="B60" s="37" t="s">
        <v>3715</v>
      </c>
      <c r="C60" s="38" t="s">
        <v>146</v>
      </c>
      <c r="D60" s="34">
        <v>1882.4</v>
      </c>
      <c r="E60" s="35">
        <v>44594</v>
      </c>
      <c r="F60" s="34">
        <v>1882.4</v>
      </c>
      <c r="G60" s="36">
        <f>Tabla13[[#This Row],[Importe]]-Tabla13[[#This Row],[Pagado]]</f>
        <v>0</v>
      </c>
      <c r="H60" s="38" t="s">
        <v>10</v>
      </c>
    </row>
    <row r="61" spans="1:8" x14ac:dyDescent="0.25">
      <c r="A61" s="31">
        <v>44593</v>
      </c>
      <c r="B61" s="37" t="s">
        <v>3716</v>
      </c>
      <c r="C61" s="38" t="s">
        <v>47</v>
      </c>
      <c r="D61" s="34">
        <v>66602.7</v>
      </c>
      <c r="E61" s="35">
        <v>44593</v>
      </c>
      <c r="F61" s="34">
        <v>66602.7</v>
      </c>
      <c r="G61" s="36">
        <f>Tabla13[[#This Row],[Importe]]-Tabla13[[#This Row],[Pagado]]</f>
        <v>0</v>
      </c>
      <c r="H61" s="38" t="s">
        <v>10</v>
      </c>
    </row>
    <row r="62" spans="1:8" x14ac:dyDescent="0.25">
      <c r="A62" s="31">
        <v>44593</v>
      </c>
      <c r="B62" s="37" t="s">
        <v>3717</v>
      </c>
      <c r="C62" s="38" t="s">
        <v>396</v>
      </c>
      <c r="D62" s="34">
        <v>6331.9</v>
      </c>
      <c r="E62" s="35">
        <v>44602</v>
      </c>
      <c r="F62" s="34">
        <v>6331.9</v>
      </c>
      <c r="G62" s="36">
        <f>Tabla13[[#This Row],[Importe]]-Tabla13[[#This Row],[Pagado]]</f>
        <v>0</v>
      </c>
      <c r="H62" s="38" t="s">
        <v>10</v>
      </c>
    </row>
    <row r="63" spans="1:8" x14ac:dyDescent="0.25">
      <c r="A63" s="31">
        <v>44593</v>
      </c>
      <c r="B63" s="37" t="s">
        <v>3718</v>
      </c>
      <c r="C63" s="38" t="s">
        <v>56</v>
      </c>
      <c r="D63" s="34">
        <v>7520.6</v>
      </c>
      <c r="E63" s="35">
        <v>44593</v>
      </c>
      <c r="F63" s="34">
        <v>7520.6</v>
      </c>
      <c r="G63" s="36">
        <f>Tabla13[[#This Row],[Importe]]-Tabla13[[#This Row],[Pagado]]</f>
        <v>0</v>
      </c>
      <c r="H63" s="38" t="s">
        <v>10</v>
      </c>
    </row>
    <row r="64" spans="1:8" x14ac:dyDescent="0.25">
      <c r="A64" s="31">
        <v>44593</v>
      </c>
      <c r="B64" s="37" t="s">
        <v>3719</v>
      </c>
      <c r="C64" s="38" t="s">
        <v>56</v>
      </c>
      <c r="D64" s="34">
        <v>1857.6</v>
      </c>
      <c r="E64" s="35">
        <v>44593</v>
      </c>
      <c r="F64" s="34">
        <v>1857.6</v>
      </c>
      <c r="G64" s="36">
        <f>Tabla13[[#This Row],[Importe]]-Tabla13[[#This Row],[Pagado]]</f>
        <v>0</v>
      </c>
      <c r="H64" s="38" t="s">
        <v>10</v>
      </c>
    </row>
    <row r="65" spans="1:8" x14ac:dyDescent="0.25">
      <c r="A65" s="31">
        <v>44593</v>
      </c>
      <c r="B65" s="37" t="s">
        <v>3720</v>
      </c>
      <c r="C65" s="38" t="s">
        <v>31</v>
      </c>
      <c r="D65" s="34">
        <v>3018.4</v>
      </c>
      <c r="E65" s="35">
        <v>44593</v>
      </c>
      <c r="F65" s="34">
        <v>3018.4</v>
      </c>
      <c r="G65" s="36">
        <f>Tabla13[[#This Row],[Importe]]-Tabla13[[#This Row],[Pagado]]</f>
        <v>0</v>
      </c>
      <c r="H65" s="38" t="s">
        <v>10</v>
      </c>
    </row>
    <row r="66" spans="1:8" x14ac:dyDescent="0.25">
      <c r="A66" s="31">
        <v>44593</v>
      </c>
      <c r="B66" s="37" t="s">
        <v>3721</v>
      </c>
      <c r="C66" s="38" t="s">
        <v>24</v>
      </c>
      <c r="D66" s="34">
        <v>3460.4</v>
      </c>
      <c r="E66" s="35">
        <v>44593</v>
      </c>
      <c r="F66" s="34">
        <v>3460.4</v>
      </c>
      <c r="G66" s="36">
        <f>Tabla13[[#This Row],[Importe]]-Tabla13[[#This Row],[Pagado]]</f>
        <v>0</v>
      </c>
      <c r="H66" s="38" t="s">
        <v>10</v>
      </c>
    </row>
    <row r="67" spans="1:8" x14ac:dyDescent="0.25">
      <c r="A67" s="31">
        <v>44593</v>
      </c>
      <c r="B67" s="37" t="s">
        <v>3722</v>
      </c>
      <c r="C67" s="38" t="s">
        <v>291</v>
      </c>
      <c r="D67" s="34">
        <v>4820.2</v>
      </c>
      <c r="E67" s="35">
        <v>44594</v>
      </c>
      <c r="F67" s="34">
        <v>4820.2</v>
      </c>
      <c r="G67" s="36">
        <f>Tabla13[[#This Row],[Importe]]-Tabla13[[#This Row],[Pagado]]</f>
        <v>0</v>
      </c>
      <c r="H67" s="38" t="s">
        <v>10</v>
      </c>
    </row>
    <row r="68" spans="1:8" x14ac:dyDescent="0.25">
      <c r="A68" s="31">
        <v>44593</v>
      </c>
      <c r="B68" s="37" t="s">
        <v>3723</v>
      </c>
      <c r="C68" s="38" t="s">
        <v>466</v>
      </c>
      <c r="D68" s="34">
        <v>15345</v>
      </c>
      <c r="E68" s="35">
        <v>44593</v>
      </c>
      <c r="F68" s="34">
        <v>15345</v>
      </c>
      <c r="G68" s="36">
        <f>Tabla13[[#This Row],[Importe]]-Tabla13[[#This Row],[Pagado]]</f>
        <v>0</v>
      </c>
      <c r="H68" s="38" t="s">
        <v>10</v>
      </c>
    </row>
    <row r="69" spans="1:8" x14ac:dyDescent="0.25">
      <c r="A69" s="31">
        <v>44593</v>
      </c>
      <c r="B69" s="37" t="s">
        <v>3724</v>
      </c>
      <c r="C69" s="38" t="s">
        <v>202</v>
      </c>
      <c r="D69" s="34">
        <v>3401.3</v>
      </c>
      <c r="E69" s="35">
        <v>44593</v>
      </c>
      <c r="F69" s="34">
        <v>3401.3</v>
      </c>
      <c r="G69" s="36">
        <f>Tabla13[[#This Row],[Importe]]-Tabla13[[#This Row],[Pagado]]</f>
        <v>0</v>
      </c>
      <c r="H69" s="38" t="s">
        <v>10</v>
      </c>
    </row>
    <row r="70" spans="1:8" x14ac:dyDescent="0.25">
      <c r="A70" s="31">
        <v>44593</v>
      </c>
      <c r="B70" s="37" t="s">
        <v>3725</v>
      </c>
      <c r="C70" s="38" t="s">
        <v>142</v>
      </c>
      <c r="D70" s="34">
        <v>4949</v>
      </c>
      <c r="E70" s="35">
        <v>44617</v>
      </c>
      <c r="F70" s="34">
        <v>4949</v>
      </c>
      <c r="G70" s="36">
        <f>Tabla13[[#This Row],[Importe]]-Tabla13[[#This Row],[Pagado]]</f>
        <v>0</v>
      </c>
      <c r="H70" s="38" t="s">
        <v>10</v>
      </c>
    </row>
    <row r="71" spans="1:8" x14ac:dyDescent="0.25">
      <c r="A71" s="31">
        <v>44593</v>
      </c>
      <c r="B71" s="37" t="s">
        <v>3726</v>
      </c>
      <c r="C71" s="38" t="s">
        <v>31</v>
      </c>
      <c r="D71" s="34">
        <v>788.9</v>
      </c>
      <c r="E71" s="35">
        <v>44593</v>
      </c>
      <c r="F71" s="34">
        <v>788.9</v>
      </c>
      <c r="G71" s="36">
        <f>Tabla13[[#This Row],[Importe]]-Tabla13[[#This Row],[Pagado]]</f>
        <v>0</v>
      </c>
      <c r="H71" s="38" t="s">
        <v>10</v>
      </c>
    </row>
    <row r="72" spans="1:8" x14ac:dyDescent="0.25">
      <c r="A72" s="31">
        <v>44593</v>
      </c>
      <c r="B72" s="37" t="s">
        <v>3727</v>
      </c>
      <c r="C72" s="38" t="s">
        <v>380</v>
      </c>
      <c r="D72" s="34">
        <v>13704.3</v>
      </c>
      <c r="E72" s="35">
        <v>44594</v>
      </c>
      <c r="F72" s="34">
        <v>13704.3</v>
      </c>
      <c r="G72" s="36">
        <f>Tabla13[[#This Row],[Importe]]-Tabla13[[#This Row],[Pagado]]</f>
        <v>0</v>
      </c>
      <c r="H72" s="38" t="s">
        <v>10</v>
      </c>
    </row>
    <row r="73" spans="1:8" x14ac:dyDescent="0.25">
      <c r="A73" s="31">
        <v>44593</v>
      </c>
      <c r="B73" s="37" t="s">
        <v>3728</v>
      </c>
      <c r="C73" s="38" t="s">
        <v>518</v>
      </c>
      <c r="D73" s="34">
        <v>414.4</v>
      </c>
      <c r="E73" s="35">
        <v>44594</v>
      </c>
      <c r="F73" s="34">
        <v>414.4</v>
      </c>
      <c r="G73" s="36">
        <f>Tabla13[[#This Row],[Importe]]-Tabla13[[#This Row],[Pagado]]</f>
        <v>0</v>
      </c>
      <c r="H73" s="38" t="s">
        <v>10</v>
      </c>
    </row>
    <row r="74" spans="1:8" x14ac:dyDescent="0.25">
      <c r="A74" s="31">
        <v>44593</v>
      </c>
      <c r="B74" s="37" t="s">
        <v>3729</v>
      </c>
      <c r="C74" s="38" t="s">
        <v>525</v>
      </c>
      <c r="D74" s="34">
        <v>2537.5</v>
      </c>
      <c r="E74" s="35">
        <v>44594</v>
      </c>
      <c r="F74" s="34">
        <v>2537.5</v>
      </c>
      <c r="G74" s="36">
        <f>Tabla13[[#This Row],[Importe]]-Tabla13[[#This Row],[Pagado]]</f>
        <v>0</v>
      </c>
      <c r="H74" s="38" t="s">
        <v>10</v>
      </c>
    </row>
    <row r="75" spans="1:8" x14ac:dyDescent="0.25">
      <c r="A75" s="31">
        <v>44593</v>
      </c>
      <c r="B75" s="37" t="s">
        <v>3730</v>
      </c>
      <c r="C75" s="38" t="s">
        <v>75</v>
      </c>
      <c r="D75" s="34">
        <v>1607.16</v>
      </c>
      <c r="E75" s="35">
        <v>44594</v>
      </c>
      <c r="F75" s="34">
        <v>1607.16</v>
      </c>
      <c r="G75" s="36">
        <f>Tabla13[[#This Row],[Importe]]-Tabla13[[#This Row],[Pagado]]</f>
        <v>0</v>
      </c>
      <c r="H75" s="38" t="s">
        <v>10</v>
      </c>
    </row>
    <row r="76" spans="1:8" x14ac:dyDescent="0.25">
      <c r="A76" s="31">
        <v>44593</v>
      </c>
      <c r="B76" s="37" t="s">
        <v>3731</v>
      </c>
      <c r="C76" s="38" t="s">
        <v>670</v>
      </c>
      <c r="D76" s="34">
        <v>564.4</v>
      </c>
      <c r="E76" s="35">
        <v>44593</v>
      </c>
      <c r="F76" s="34">
        <v>564.4</v>
      </c>
      <c r="G76" s="36">
        <f>Tabla13[[#This Row],[Importe]]-Tabla13[[#This Row],[Pagado]]</f>
        <v>0</v>
      </c>
      <c r="H76" s="38" t="s">
        <v>10</v>
      </c>
    </row>
    <row r="77" spans="1:8" x14ac:dyDescent="0.25">
      <c r="A77" s="31">
        <v>44593</v>
      </c>
      <c r="B77" s="37" t="s">
        <v>3732</v>
      </c>
      <c r="C77" s="38" t="s">
        <v>670</v>
      </c>
      <c r="D77" s="34">
        <v>3954</v>
      </c>
      <c r="E77" s="35">
        <v>44593</v>
      </c>
      <c r="F77" s="34">
        <v>3954</v>
      </c>
      <c r="G77" s="36">
        <f>Tabla13[[#This Row],[Importe]]-Tabla13[[#This Row],[Pagado]]</f>
        <v>0</v>
      </c>
      <c r="H77" s="38" t="s">
        <v>10</v>
      </c>
    </row>
    <row r="78" spans="1:8" x14ac:dyDescent="0.25">
      <c r="A78" s="31">
        <v>44593</v>
      </c>
      <c r="B78" s="37" t="s">
        <v>3733</v>
      </c>
      <c r="C78" s="38" t="s">
        <v>196</v>
      </c>
      <c r="D78" s="34">
        <v>5368.44</v>
      </c>
      <c r="E78" s="35">
        <v>44597</v>
      </c>
      <c r="F78" s="34">
        <v>5368.44</v>
      </c>
      <c r="G78" s="36">
        <f>Tabla13[[#This Row],[Importe]]-Tabla13[[#This Row],[Pagado]]</f>
        <v>0</v>
      </c>
      <c r="H78" s="38" t="s">
        <v>10</v>
      </c>
    </row>
    <row r="79" spans="1:8" x14ac:dyDescent="0.25">
      <c r="A79" s="31">
        <v>44593</v>
      </c>
      <c r="B79" s="37" t="s">
        <v>3734</v>
      </c>
      <c r="C79" s="38" t="s">
        <v>191</v>
      </c>
      <c r="D79" s="34">
        <v>1512</v>
      </c>
      <c r="E79" s="35">
        <v>44593</v>
      </c>
      <c r="F79" s="34">
        <v>1512</v>
      </c>
      <c r="G79" s="36">
        <f>Tabla13[[#This Row],[Importe]]-Tabla13[[#This Row],[Pagado]]</f>
        <v>0</v>
      </c>
      <c r="H79" s="38" t="s">
        <v>10</v>
      </c>
    </row>
    <row r="80" spans="1:8" x14ac:dyDescent="0.25">
      <c r="A80" s="31">
        <v>44593</v>
      </c>
      <c r="B80" s="37" t="s">
        <v>3735</v>
      </c>
      <c r="C80" s="38" t="s">
        <v>67</v>
      </c>
      <c r="D80" s="34">
        <v>925</v>
      </c>
      <c r="E80" s="35">
        <v>44593</v>
      </c>
      <c r="F80" s="34">
        <v>925</v>
      </c>
      <c r="G80" s="36">
        <f>Tabla13[[#This Row],[Importe]]-Tabla13[[#This Row],[Pagado]]</f>
        <v>0</v>
      </c>
      <c r="H80" s="38" t="s">
        <v>10</v>
      </c>
    </row>
    <row r="81" spans="1:8" x14ac:dyDescent="0.25">
      <c r="A81" s="31">
        <v>44593</v>
      </c>
      <c r="B81" s="37" t="s">
        <v>3736</v>
      </c>
      <c r="C81" s="38" t="s">
        <v>216</v>
      </c>
      <c r="D81" s="34">
        <v>935</v>
      </c>
      <c r="E81" s="35">
        <v>44593</v>
      </c>
      <c r="F81" s="34">
        <v>935</v>
      </c>
      <c r="G81" s="36">
        <f>Tabla13[[#This Row],[Importe]]-Tabla13[[#This Row],[Pagado]]</f>
        <v>0</v>
      </c>
      <c r="H81" s="38" t="s">
        <v>10</v>
      </c>
    </row>
    <row r="82" spans="1:8" x14ac:dyDescent="0.25">
      <c r="A82" s="31">
        <v>44593</v>
      </c>
      <c r="B82" s="37" t="s">
        <v>3737</v>
      </c>
      <c r="C82" s="38" t="s">
        <v>698</v>
      </c>
      <c r="D82" s="34">
        <v>6162.8</v>
      </c>
      <c r="E82" s="35">
        <v>44593</v>
      </c>
      <c r="F82" s="34">
        <v>6162.8</v>
      </c>
      <c r="G82" s="36">
        <f>Tabla13[[#This Row],[Importe]]-Tabla13[[#This Row],[Pagado]]</f>
        <v>0</v>
      </c>
      <c r="H82" s="38" t="s">
        <v>10</v>
      </c>
    </row>
    <row r="83" spans="1:8" x14ac:dyDescent="0.25">
      <c r="A83" s="31">
        <v>44593</v>
      </c>
      <c r="B83" s="37" t="s">
        <v>3738</v>
      </c>
      <c r="C83" s="38" t="s">
        <v>31</v>
      </c>
      <c r="D83" s="34">
        <v>835</v>
      </c>
      <c r="E83" s="35">
        <v>44593</v>
      </c>
      <c r="F83" s="34">
        <v>835</v>
      </c>
      <c r="G83" s="36">
        <f>Tabla13[[#This Row],[Importe]]-Tabla13[[#This Row],[Pagado]]</f>
        <v>0</v>
      </c>
      <c r="H83" s="38" t="s">
        <v>10</v>
      </c>
    </row>
    <row r="84" spans="1:8" x14ac:dyDescent="0.25">
      <c r="A84" s="31">
        <v>44593</v>
      </c>
      <c r="B84" s="37" t="s">
        <v>3739</v>
      </c>
      <c r="C84" s="38" t="s">
        <v>71</v>
      </c>
      <c r="D84" s="34">
        <v>4257.8</v>
      </c>
      <c r="E84" s="35">
        <v>44593</v>
      </c>
      <c r="F84" s="34">
        <v>4257.8</v>
      </c>
      <c r="G84" s="36">
        <f>Tabla13[[#This Row],[Importe]]-Tabla13[[#This Row],[Pagado]]</f>
        <v>0</v>
      </c>
      <c r="H84" s="38" t="s">
        <v>10</v>
      </c>
    </row>
    <row r="85" spans="1:8" x14ac:dyDescent="0.25">
      <c r="A85" s="31">
        <v>44593</v>
      </c>
      <c r="B85" s="37" t="s">
        <v>3740</v>
      </c>
      <c r="C85" s="38" t="s">
        <v>419</v>
      </c>
      <c r="D85" s="34">
        <v>2510.6</v>
      </c>
      <c r="E85" s="35">
        <v>44593</v>
      </c>
      <c r="F85" s="34">
        <v>2510.6</v>
      </c>
      <c r="G85" s="36">
        <f>Tabla13[[#This Row],[Importe]]-Tabla13[[#This Row],[Pagado]]</f>
        <v>0</v>
      </c>
      <c r="H85" s="38" t="s">
        <v>10</v>
      </c>
    </row>
    <row r="86" spans="1:8" x14ac:dyDescent="0.25">
      <c r="A86" s="31">
        <v>44593</v>
      </c>
      <c r="B86" s="37" t="s">
        <v>3741</v>
      </c>
      <c r="C86" s="38" t="s">
        <v>419</v>
      </c>
      <c r="D86" s="34">
        <v>3243.8</v>
      </c>
      <c r="E86" s="35">
        <v>44593</v>
      </c>
      <c r="F86" s="34">
        <v>3243.8</v>
      </c>
      <c r="G86" s="36">
        <f>Tabla13[[#This Row],[Importe]]-Tabla13[[#This Row],[Pagado]]</f>
        <v>0</v>
      </c>
      <c r="H86" s="38" t="s">
        <v>10</v>
      </c>
    </row>
    <row r="87" spans="1:8" x14ac:dyDescent="0.25">
      <c r="A87" s="31">
        <v>44593</v>
      </c>
      <c r="B87" s="37" t="s">
        <v>3742</v>
      </c>
      <c r="C87" s="38" t="s">
        <v>71</v>
      </c>
      <c r="D87" s="34">
        <v>3257.1</v>
      </c>
      <c r="E87" s="35">
        <v>44593</v>
      </c>
      <c r="F87" s="34">
        <v>3257.1</v>
      </c>
      <c r="G87" s="36">
        <f>Tabla13[[#This Row],[Importe]]-Tabla13[[#This Row],[Pagado]]</f>
        <v>0</v>
      </c>
      <c r="H87" s="38" t="s">
        <v>10</v>
      </c>
    </row>
    <row r="88" spans="1:8" x14ac:dyDescent="0.25">
      <c r="A88" s="31">
        <v>44593</v>
      </c>
      <c r="B88" s="37" t="s">
        <v>3743</v>
      </c>
      <c r="C88" s="38" t="s">
        <v>67</v>
      </c>
      <c r="D88" s="34">
        <v>1336.8</v>
      </c>
      <c r="E88" s="35">
        <v>44593</v>
      </c>
      <c r="F88" s="34">
        <v>1336.8</v>
      </c>
      <c r="G88" s="36">
        <f>Tabla13[[#This Row],[Importe]]-Tabla13[[#This Row],[Pagado]]</f>
        <v>0</v>
      </c>
      <c r="H88" s="38" t="s">
        <v>10</v>
      </c>
    </row>
    <row r="89" spans="1:8" x14ac:dyDescent="0.25">
      <c r="A89" s="31">
        <v>44593</v>
      </c>
      <c r="B89" s="37" t="s">
        <v>3744</v>
      </c>
      <c r="C89" s="38" t="s">
        <v>142</v>
      </c>
      <c r="D89" s="34">
        <v>1080</v>
      </c>
      <c r="E89" s="35">
        <v>44617</v>
      </c>
      <c r="F89" s="34">
        <v>1080</v>
      </c>
      <c r="G89" s="36">
        <f>Tabla13[[#This Row],[Importe]]-Tabla13[[#This Row],[Pagado]]</f>
        <v>0</v>
      </c>
      <c r="H89" s="38" t="s">
        <v>10</v>
      </c>
    </row>
    <row r="90" spans="1:8" x14ac:dyDescent="0.25">
      <c r="A90" s="31">
        <v>44593</v>
      </c>
      <c r="B90" s="37" t="s">
        <v>3745</v>
      </c>
      <c r="C90" s="38" t="s">
        <v>191</v>
      </c>
      <c r="D90" s="34">
        <v>542.79999999999995</v>
      </c>
      <c r="E90" s="35">
        <v>44593</v>
      </c>
      <c r="F90" s="34">
        <v>542.79999999999995</v>
      </c>
      <c r="G90" s="36">
        <f>Tabla13[[#This Row],[Importe]]-Tabla13[[#This Row],[Pagado]]</f>
        <v>0</v>
      </c>
      <c r="H90" s="38" t="s">
        <v>10</v>
      </c>
    </row>
    <row r="91" spans="1:8" x14ac:dyDescent="0.25">
      <c r="A91" s="31">
        <v>44593</v>
      </c>
      <c r="B91" s="37" t="s">
        <v>3746</v>
      </c>
      <c r="C91" s="38" t="s">
        <v>3747</v>
      </c>
      <c r="D91" s="34">
        <v>20839.2</v>
      </c>
      <c r="E91" s="35">
        <v>44593</v>
      </c>
      <c r="F91" s="34">
        <v>20839.2</v>
      </c>
      <c r="G91" s="36">
        <f>Tabla13[[#This Row],[Importe]]-Tabla13[[#This Row],[Pagado]]</f>
        <v>0</v>
      </c>
      <c r="H91" s="38" t="s">
        <v>10</v>
      </c>
    </row>
    <row r="92" spans="1:8" x14ac:dyDescent="0.25">
      <c r="A92" s="31">
        <v>44593</v>
      </c>
      <c r="B92" s="37" t="s">
        <v>3748</v>
      </c>
      <c r="C92" s="38" t="s">
        <v>3747</v>
      </c>
      <c r="D92" s="34">
        <v>187.2</v>
      </c>
      <c r="E92" s="35">
        <v>44593</v>
      </c>
      <c r="F92" s="34">
        <v>187.2</v>
      </c>
      <c r="G92" s="36">
        <f>Tabla13[[#This Row],[Importe]]-Tabla13[[#This Row],[Pagado]]</f>
        <v>0</v>
      </c>
      <c r="H92" s="38" t="s">
        <v>10</v>
      </c>
    </row>
    <row r="93" spans="1:8" x14ac:dyDescent="0.25">
      <c r="A93" s="31">
        <v>44593</v>
      </c>
      <c r="B93" s="37" t="s">
        <v>3749</v>
      </c>
      <c r="C93" s="38" t="s">
        <v>414</v>
      </c>
      <c r="D93" s="34">
        <v>54019.85</v>
      </c>
      <c r="E93" s="35">
        <v>44593</v>
      </c>
      <c r="F93" s="34">
        <v>54019.85</v>
      </c>
      <c r="G93" s="36">
        <f>Tabla13[[#This Row],[Importe]]-Tabla13[[#This Row],[Pagado]]</f>
        <v>0</v>
      </c>
      <c r="H93" s="38" t="s">
        <v>10</v>
      </c>
    </row>
    <row r="94" spans="1:8" x14ac:dyDescent="0.25">
      <c r="A94" s="31">
        <v>44593</v>
      </c>
      <c r="B94" s="37" t="s">
        <v>3750</v>
      </c>
      <c r="C94" s="38" t="s">
        <v>161</v>
      </c>
      <c r="D94" s="34">
        <v>4424</v>
      </c>
      <c r="E94" s="35">
        <v>44593</v>
      </c>
      <c r="F94" s="34">
        <v>4424</v>
      </c>
      <c r="G94" s="36">
        <f>Tabla13[[#This Row],[Importe]]-Tabla13[[#This Row],[Pagado]]</f>
        <v>0</v>
      </c>
      <c r="H94" s="38" t="s">
        <v>10</v>
      </c>
    </row>
    <row r="95" spans="1:8" x14ac:dyDescent="0.25">
      <c r="A95" s="31">
        <v>44593</v>
      </c>
      <c r="B95" s="37" t="s">
        <v>3751</v>
      </c>
      <c r="C95" s="38" t="s">
        <v>433</v>
      </c>
      <c r="D95" s="34">
        <v>26300</v>
      </c>
      <c r="E95" s="35">
        <v>44593</v>
      </c>
      <c r="F95" s="34">
        <v>26300</v>
      </c>
      <c r="G95" s="36">
        <f>Tabla13[[#This Row],[Importe]]-Tabla13[[#This Row],[Pagado]]</f>
        <v>0</v>
      </c>
      <c r="H95" s="38" t="s">
        <v>10</v>
      </c>
    </row>
    <row r="96" spans="1:8" x14ac:dyDescent="0.25">
      <c r="A96" s="31">
        <v>44593</v>
      </c>
      <c r="B96" s="37" t="s">
        <v>3752</v>
      </c>
      <c r="C96" s="38" t="s">
        <v>142</v>
      </c>
      <c r="D96" s="34">
        <v>29260.799999999999</v>
      </c>
      <c r="E96" s="35">
        <v>44617</v>
      </c>
      <c r="F96" s="34">
        <v>29260.799999999999</v>
      </c>
      <c r="G96" s="36">
        <f>Tabla13[[#This Row],[Importe]]-Tabla13[[#This Row],[Pagado]]</f>
        <v>0</v>
      </c>
      <c r="H96" s="38" t="s">
        <v>10</v>
      </c>
    </row>
    <row r="97" spans="1:8" x14ac:dyDescent="0.25">
      <c r="A97" s="31">
        <v>44593</v>
      </c>
      <c r="B97" s="37" t="s">
        <v>3753</v>
      </c>
      <c r="C97" s="38" t="s">
        <v>2961</v>
      </c>
      <c r="D97" s="34">
        <v>48060</v>
      </c>
      <c r="E97" s="35">
        <v>44599</v>
      </c>
      <c r="F97" s="34">
        <v>48060</v>
      </c>
      <c r="G97" s="36">
        <f>Tabla13[[#This Row],[Importe]]-Tabla13[[#This Row],[Pagado]]</f>
        <v>0</v>
      </c>
      <c r="H97" s="38" t="s">
        <v>10</v>
      </c>
    </row>
    <row r="98" spans="1:8" x14ac:dyDescent="0.25">
      <c r="A98" s="31">
        <v>44593</v>
      </c>
      <c r="B98" s="37" t="s">
        <v>3754</v>
      </c>
      <c r="C98" s="38" t="s">
        <v>31</v>
      </c>
      <c r="D98" s="34">
        <v>3805.2</v>
      </c>
      <c r="E98" s="35">
        <v>44593</v>
      </c>
      <c r="F98" s="34">
        <v>3805.2</v>
      </c>
      <c r="G98" s="36">
        <f>Tabla13[[#This Row],[Importe]]-Tabla13[[#This Row],[Pagado]]</f>
        <v>0</v>
      </c>
      <c r="H98" s="38" t="s">
        <v>10</v>
      </c>
    </row>
    <row r="99" spans="1:8" x14ac:dyDescent="0.25">
      <c r="A99" s="31">
        <v>44593</v>
      </c>
      <c r="B99" s="37" t="s">
        <v>3755</v>
      </c>
      <c r="C99" s="38" t="s">
        <v>69</v>
      </c>
      <c r="D99" s="34">
        <v>2515</v>
      </c>
      <c r="E99" s="35">
        <v>44593</v>
      </c>
      <c r="F99" s="34">
        <v>2515</v>
      </c>
      <c r="G99" s="36">
        <f>Tabla13[[#This Row],[Importe]]-Tabla13[[#This Row],[Pagado]]</f>
        <v>0</v>
      </c>
      <c r="H99" s="38" t="s">
        <v>10</v>
      </c>
    </row>
    <row r="100" spans="1:8" x14ac:dyDescent="0.25">
      <c r="A100" s="31">
        <v>44593</v>
      </c>
      <c r="B100" s="37" t="s">
        <v>3756</v>
      </c>
      <c r="C100" s="38" t="s">
        <v>872</v>
      </c>
      <c r="D100" s="34">
        <v>448</v>
      </c>
      <c r="E100" s="35">
        <v>44593</v>
      </c>
      <c r="F100" s="34">
        <v>448</v>
      </c>
      <c r="G100" s="36">
        <f>Tabla13[[#This Row],[Importe]]-Tabla13[[#This Row],[Pagado]]</f>
        <v>0</v>
      </c>
      <c r="H100" s="38" t="s">
        <v>10</v>
      </c>
    </row>
    <row r="101" spans="1:8" x14ac:dyDescent="0.25">
      <c r="A101" s="31">
        <v>44593</v>
      </c>
      <c r="B101" s="37" t="s">
        <v>3757</v>
      </c>
      <c r="C101" s="38" t="s">
        <v>872</v>
      </c>
      <c r="D101" s="34">
        <v>680</v>
      </c>
      <c r="E101" s="35">
        <v>44593</v>
      </c>
      <c r="F101" s="34">
        <v>680</v>
      </c>
      <c r="G101" s="36">
        <f>Tabla13[[#This Row],[Importe]]-Tabla13[[#This Row],[Pagado]]</f>
        <v>0</v>
      </c>
      <c r="H101" s="38" t="s">
        <v>10</v>
      </c>
    </row>
    <row r="102" spans="1:8" x14ac:dyDescent="0.25">
      <c r="A102" s="31">
        <v>44593</v>
      </c>
      <c r="B102" s="37" t="s">
        <v>3758</v>
      </c>
      <c r="C102" s="38" t="s">
        <v>275</v>
      </c>
      <c r="D102" s="34">
        <v>60095.1</v>
      </c>
      <c r="E102" s="35">
        <v>44603</v>
      </c>
      <c r="F102" s="34">
        <v>60095.1</v>
      </c>
      <c r="G102" s="36">
        <f>Tabla13[[#This Row],[Importe]]-Tabla13[[#This Row],[Pagado]]</f>
        <v>0</v>
      </c>
      <c r="H102" s="38" t="s">
        <v>10</v>
      </c>
    </row>
    <row r="103" spans="1:8" x14ac:dyDescent="0.25">
      <c r="A103" s="31">
        <v>44593</v>
      </c>
      <c r="B103" s="37" t="s">
        <v>3759</v>
      </c>
      <c r="C103" s="38" t="s">
        <v>9</v>
      </c>
      <c r="D103" s="34">
        <v>2535</v>
      </c>
      <c r="E103" s="35">
        <v>44593</v>
      </c>
      <c r="F103" s="34">
        <v>2535</v>
      </c>
      <c r="G103" s="36">
        <f>Tabla13[[#This Row],[Importe]]-Tabla13[[#This Row],[Pagado]]</f>
        <v>0</v>
      </c>
      <c r="H103" s="38" t="s">
        <v>10</v>
      </c>
    </row>
    <row r="104" spans="1:8" x14ac:dyDescent="0.25">
      <c r="A104" s="31">
        <v>44593</v>
      </c>
      <c r="B104" s="37" t="s">
        <v>3760</v>
      </c>
      <c r="C104" s="38" t="s">
        <v>470</v>
      </c>
      <c r="D104" s="34">
        <v>35056.720000000001</v>
      </c>
      <c r="E104" s="35">
        <v>44594</v>
      </c>
      <c r="F104" s="34">
        <v>35056.720000000001</v>
      </c>
      <c r="G104" s="36">
        <f>Tabla13[[#This Row],[Importe]]-Tabla13[[#This Row],[Pagado]]</f>
        <v>0</v>
      </c>
      <c r="H104" s="38" t="s">
        <v>10</v>
      </c>
    </row>
    <row r="105" spans="1:8" x14ac:dyDescent="0.25">
      <c r="A105" s="31">
        <v>44593</v>
      </c>
      <c r="B105" s="37" t="s">
        <v>3761</v>
      </c>
      <c r="C105" s="38" t="s">
        <v>191</v>
      </c>
      <c r="D105" s="34">
        <v>1530.9</v>
      </c>
      <c r="E105" s="35">
        <v>44593</v>
      </c>
      <c r="F105" s="34">
        <v>1530.9</v>
      </c>
      <c r="G105" s="36">
        <f>Tabla13[[#This Row],[Importe]]-Tabla13[[#This Row],[Pagado]]</f>
        <v>0</v>
      </c>
      <c r="H105" s="38" t="s">
        <v>10</v>
      </c>
    </row>
    <row r="106" spans="1:8" x14ac:dyDescent="0.25">
      <c r="A106" s="31">
        <v>44593</v>
      </c>
      <c r="B106" s="37" t="s">
        <v>3762</v>
      </c>
      <c r="C106" s="38" t="s">
        <v>261</v>
      </c>
      <c r="D106" s="34">
        <v>6587.2</v>
      </c>
      <c r="E106" s="35">
        <v>44594</v>
      </c>
      <c r="F106" s="34">
        <v>6587.2</v>
      </c>
      <c r="G106" s="36">
        <f>Tabla13[[#This Row],[Importe]]-Tabla13[[#This Row],[Pagado]]</f>
        <v>0</v>
      </c>
      <c r="H106" s="38" t="s">
        <v>10</v>
      </c>
    </row>
    <row r="107" spans="1:8" x14ac:dyDescent="0.25">
      <c r="A107" s="31">
        <v>44593</v>
      </c>
      <c r="B107" s="37" t="s">
        <v>3763</v>
      </c>
      <c r="C107" s="38" t="s">
        <v>280</v>
      </c>
      <c r="D107" s="34">
        <v>500</v>
      </c>
      <c r="E107" s="35">
        <v>44594</v>
      </c>
      <c r="F107" s="34">
        <v>500</v>
      </c>
      <c r="G107" s="36">
        <f>Tabla13[[#This Row],[Importe]]-Tabla13[[#This Row],[Pagado]]</f>
        <v>0</v>
      </c>
      <c r="H107" s="38" t="s">
        <v>10</v>
      </c>
    </row>
    <row r="108" spans="1:8" x14ac:dyDescent="0.25">
      <c r="A108" s="31">
        <v>44593</v>
      </c>
      <c r="B108" s="37" t="s">
        <v>3764</v>
      </c>
      <c r="C108" s="38" t="s">
        <v>282</v>
      </c>
      <c r="D108" s="34">
        <v>2020</v>
      </c>
      <c r="E108" s="35">
        <v>44594</v>
      </c>
      <c r="F108" s="34">
        <v>2020</v>
      </c>
      <c r="G108" s="36">
        <f>Tabla13[[#This Row],[Importe]]-Tabla13[[#This Row],[Pagado]]</f>
        <v>0</v>
      </c>
      <c r="H108" s="38" t="s">
        <v>10</v>
      </c>
    </row>
    <row r="109" spans="1:8" x14ac:dyDescent="0.25">
      <c r="A109" s="31">
        <v>44593</v>
      </c>
      <c r="B109" s="37" t="s">
        <v>3765</v>
      </c>
      <c r="C109" s="38" t="s">
        <v>284</v>
      </c>
      <c r="D109" s="34">
        <v>5150</v>
      </c>
      <c r="E109" s="35">
        <v>44594</v>
      </c>
      <c r="F109" s="34">
        <v>5150</v>
      </c>
      <c r="G109" s="36">
        <f>Tabla13[[#This Row],[Importe]]-Tabla13[[#This Row],[Pagado]]</f>
        <v>0</v>
      </c>
      <c r="H109" s="38" t="s">
        <v>10</v>
      </c>
    </row>
    <row r="110" spans="1:8" x14ac:dyDescent="0.25">
      <c r="A110" s="31">
        <v>44593</v>
      </c>
      <c r="B110" s="37" t="s">
        <v>3766</v>
      </c>
      <c r="C110" s="38" t="s">
        <v>214</v>
      </c>
      <c r="D110" s="34">
        <v>1580.5</v>
      </c>
      <c r="E110" s="35">
        <v>44594</v>
      </c>
      <c r="F110" s="34">
        <v>1580.5</v>
      </c>
      <c r="G110" s="36">
        <f>Tabla13[[#This Row],[Importe]]-Tabla13[[#This Row],[Pagado]]</f>
        <v>0</v>
      </c>
      <c r="H110" s="38" t="s">
        <v>10</v>
      </c>
    </row>
    <row r="111" spans="1:8" x14ac:dyDescent="0.25">
      <c r="A111" s="31">
        <v>44593</v>
      </c>
      <c r="B111" s="37" t="s">
        <v>3767</v>
      </c>
      <c r="C111" s="38" t="s">
        <v>275</v>
      </c>
      <c r="D111" s="34">
        <v>73395</v>
      </c>
      <c r="E111" s="35">
        <v>44603</v>
      </c>
      <c r="F111" s="34">
        <v>73395</v>
      </c>
      <c r="G111" s="36">
        <f>Tabla13[[#This Row],[Importe]]-Tabla13[[#This Row],[Pagado]]</f>
        <v>0</v>
      </c>
      <c r="H111" s="38" t="s">
        <v>10</v>
      </c>
    </row>
    <row r="112" spans="1:8" x14ac:dyDescent="0.25">
      <c r="A112" s="31">
        <v>44593</v>
      </c>
      <c r="B112" s="37" t="s">
        <v>3768</v>
      </c>
      <c r="C112" s="38" t="s">
        <v>53</v>
      </c>
      <c r="D112" s="34">
        <v>2392.1</v>
      </c>
      <c r="E112" s="35">
        <v>44593</v>
      </c>
      <c r="F112" s="34">
        <v>2392.1</v>
      </c>
      <c r="G112" s="36">
        <f>Tabla13[[#This Row],[Importe]]-Tabla13[[#This Row],[Pagado]]</f>
        <v>0</v>
      </c>
      <c r="H112" s="38" t="s">
        <v>10</v>
      </c>
    </row>
    <row r="113" spans="1:8" x14ac:dyDescent="0.25">
      <c r="A113" s="31">
        <v>44593</v>
      </c>
      <c r="B113" s="37" t="s">
        <v>3769</v>
      </c>
      <c r="C113" s="38" t="s">
        <v>2961</v>
      </c>
      <c r="D113" s="34">
        <v>51062.400000000001</v>
      </c>
      <c r="E113" s="35">
        <v>44599</v>
      </c>
      <c r="F113" s="34">
        <v>51062.400000000001</v>
      </c>
      <c r="G113" s="36">
        <f>Tabla13[[#This Row],[Importe]]-Tabla13[[#This Row],[Pagado]]</f>
        <v>0</v>
      </c>
      <c r="H113" s="38" t="s">
        <v>10</v>
      </c>
    </row>
    <row r="114" spans="1:8" x14ac:dyDescent="0.25">
      <c r="A114" s="31">
        <v>44593</v>
      </c>
      <c r="B114" s="37" t="s">
        <v>3770</v>
      </c>
      <c r="C114" s="38" t="s">
        <v>298</v>
      </c>
      <c r="D114" s="34">
        <v>3960</v>
      </c>
      <c r="E114" s="35">
        <v>44593</v>
      </c>
      <c r="F114" s="34">
        <v>3960</v>
      </c>
      <c r="G114" s="36">
        <f>Tabla13[[#This Row],[Importe]]-Tabla13[[#This Row],[Pagado]]</f>
        <v>0</v>
      </c>
      <c r="H114" s="38" t="s">
        <v>10</v>
      </c>
    </row>
    <row r="115" spans="1:8" x14ac:dyDescent="0.25">
      <c r="A115" s="31">
        <v>44593</v>
      </c>
      <c r="B115" s="37" t="s">
        <v>3771</v>
      </c>
      <c r="C115" s="38" t="s">
        <v>51</v>
      </c>
      <c r="D115" s="34">
        <v>2325.1999999999998</v>
      </c>
      <c r="E115" s="35">
        <v>44593</v>
      </c>
      <c r="F115" s="34">
        <v>2325.1999999999998</v>
      </c>
      <c r="G115" s="36">
        <f>Tabla13[[#This Row],[Importe]]-Tabla13[[#This Row],[Pagado]]</f>
        <v>0</v>
      </c>
      <c r="H115" s="38" t="s">
        <v>10</v>
      </c>
    </row>
    <row r="116" spans="1:8" x14ac:dyDescent="0.25">
      <c r="A116" s="31">
        <v>44593</v>
      </c>
      <c r="B116" s="37" t="s">
        <v>3772</v>
      </c>
      <c r="C116" s="38" t="s">
        <v>1021</v>
      </c>
      <c r="D116" s="34">
        <v>8233.6</v>
      </c>
      <c r="E116" s="35">
        <v>44593</v>
      </c>
      <c r="F116" s="34">
        <v>8233.6</v>
      </c>
      <c r="G116" s="36">
        <f>Tabla13[[#This Row],[Importe]]-Tabla13[[#This Row],[Pagado]]</f>
        <v>0</v>
      </c>
      <c r="H116" s="38" t="s">
        <v>10</v>
      </c>
    </row>
    <row r="117" spans="1:8" x14ac:dyDescent="0.25">
      <c r="A117" s="31">
        <v>44593</v>
      </c>
      <c r="B117" s="37" t="s">
        <v>3773</v>
      </c>
      <c r="C117" s="38" t="s">
        <v>191</v>
      </c>
      <c r="D117" s="34">
        <v>496.8</v>
      </c>
      <c r="E117" s="35">
        <v>44593</v>
      </c>
      <c r="F117" s="34">
        <v>496.8</v>
      </c>
      <c r="G117" s="36">
        <f>Tabla13[[#This Row],[Importe]]-Tabla13[[#This Row],[Pagado]]</f>
        <v>0</v>
      </c>
      <c r="H117" s="38" t="s">
        <v>10</v>
      </c>
    </row>
    <row r="118" spans="1:8" x14ac:dyDescent="0.25">
      <c r="A118" s="31">
        <v>44593</v>
      </c>
      <c r="B118" s="37" t="s">
        <v>3774</v>
      </c>
      <c r="C118" s="38" t="s">
        <v>409</v>
      </c>
      <c r="D118" s="34">
        <v>3492.9</v>
      </c>
      <c r="E118" s="35">
        <v>44596</v>
      </c>
      <c r="F118" s="34">
        <v>3492.9</v>
      </c>
      <c r="G118" s="36">
        <f>Tabla13[[#This Row],[Importe]]-Tabla13[[#This Row],[Pagado]]</f>
        <v>0</v>
      </c>
      <c r="H118" s="38" t="s">
        <v>10</v>
      </c>
    </row>
    <row r="119" spans="1:8" x14ac:dyDescent="0.25">
      <c r="A119" s="31">
        <v>44593</v>
      </c>
      <c r="B119" s="37" t="s">
        <v>3775</v>
      </c>
      <c r="C119" s="38" t="s">
        <v>22</v>
      </c>
      <c r="D119" s="34">
        <v>306</v>
      </c>
      <c r="E119" s="35">
        <v>44593</v>
      </c>
      <c r="F119" s="34">
        <v>306</v>
      </c>
      <c r="G119" s="36">
        <f>Tabla13[[#This Row],[Importe]]-Tabla13[[#This Row],[Pagado]]</f>
        <v>0</v>
      </c>
      <c r="H119" s="38" t="s">
        <v>10</v>
      </c>
    </row>
    <row r="120" spans="1:8" x14ac:dyDescent="0.25">
      <c r="A120" s="31">
        <v>44593</v>
      </c>
      <c r="B120" s="37" t="s">
        <v>3776</v>
      </c>
      <c r="C120" s="38" t="s">
        <v>62</v>
      </c>
      <c r="D120" s="34">
        <v>2938.8</v>
      </c>
      <c r="E120" s="35">
        <v>44593</v>
      </c>
      <c r="F120" s="34">
        <v>2938.8</v>
      </c>
      <c r="G120" s="36">
        <f>Tabla13[[#This Row],[Importe]]-Tabla13[[#This Row],[Pagado]]</f>
        <v>0</v>
      </c>
      <c r="H120" s="38" t="s">
        <v>10</v>
      </c>
    </row>
    <row r="121" spans="1:8" x14ac:dyDescent="0.25">
      <c r="A121" s="31">
        <v>44593</v>
      </c>
      <c r="B121" s="37" t="s">
        <v>3777</v>
      </c>
      <c r="C121" s="38" t="s">
        <v>269</v>
      </c>
      <c r="D121" s="34">
        <v>693.6</v>
      </c>
      <c r="E121" s="35">
        <v>44593</v>
      </c>
      <c r="F121" s="34">
        <v>693.6</v>
      </c>
      <c r="G121" s="36">
        <f>Tabla13[[#This Row],[Importe]]-Tabla13[[#This Row],[Pagado]]</f>
        <v>0</v>
      </c>
      <c r="H121" s="38" t="s">
        <v>10</v>
      </c>
    </row>
    <row r="122" spans="1:8" x14ac:dyDescent="0.25">
      <c r="A122" s="31">
        <v>44593</v>
      </c>
      <c r="B122" s="37" t="s">
        <v>3778</v>
      </c>
      <c r="C122" s="38" t="s">
        <v>1706</v>
      </c>
      <c r="D122" s="34">
        <v>2395.1999999999998</v>
      </c>
      <c r="E122" s="35">
        <v>44593</v>
      </c>
      <c r="F122" s="34">
        <v>2395.1999999999998</v>
      </c>
      <c r="G122" s="36">
        <f>Tabla13[[#This Row],[Importe]]-Tabla13[[#This Row],[Pagado]]</f>
        <v>0</v>
      </c>
      <c r="H122" s="38" t="s">
        <v>10</v>
      </c>
    </row>
    <row r="123" spans="1:8" x14ac:dyDescent="0.25">
      <c r="A123" s="31">
        <v>44593</v>
      </c>
      <c r="B123" s="37" t="s">
        <v>3779</v>
      </c>
      <c r="C123" s="38" t="s">
        <v>129</v>
      </c>
      <c r="D123" s="34">
        <v>1494.5</v>
      </c>
      <c r="E123" s="35">
        <v>44594</v>
      </c>
      <c r="F123" s="34">
        <v>1494.5</v>
      </c>
      <c r="G123" s="36">
        <f>Tabla13[[#This Row],[Importe]]-Tabla13[[#This Row],[Pagado]]</f>
        <v>0</v>
      </c>
      <c r="H123" s="38" t="s">
        <v>10</v>
      </c>
    </row>
    <row r="124" spans="1:8" x14ac:dyDescent="0.25">
      <c r="A124" s="31">
        <v>44593</v>
      </c>
      <c r="B124" s="37" t="s">
        <v>3780</v>
      </c>
      <c r="C124" s="38" t="s">
        <v>140</v>
      </c>
      <c r="D124" s="34">
        <v>1310.9</v>
      </c>
      <c r="E124" s="35">
        <v>44594</v>
      </c>
      <c r="F124" s="34">
        <v>1310.9</v>
      </c>
      <c r="G124" s="36">
        <f>Tabla13[[#This Row],[Importe]]-Tabla13[[#This Row],[Pagado]]</f>
        <v>0</v>
      </c>
      <c r="H124" s="38" t="s">
        <v>10</v>
      </c>
    </row>
    <row r="125" spans="1:8" x14ac:dyDescent="0.25">
      <c r="A125" s="31">
        <v>44593</v>
      </c>
      <c r="B125" s="37" t="s">
        <v>3781</v>
      </c>
      <c r="C125" s="38" t="s">
        <v>127</v>
      </c>
      <c r="D125" s="34">
        <v>4630.1000000000004</v>
      </c>
      <c r="E125" s="35">
        <v>44594</v>
      </c>
      <c r="F125" s="34">
        <v>4630.1000000000004</v>
      </c>
      <c r="G125" s="36">
        <f>Tabla13[[#This Row],[Importe]]-Tabla13[[#This Row],[Pagado]]</f>
        <v>0</v>
      </c>
      <c r="H125" s="38" t="s">
        <v>10</v>
      </c>
    </row>
    <row r="126" spans="1:8" x14ac:dyDescent="0.25">
      <c r="A126" s="31">
        <v>44593</v>
      </c>
      <c r="B126" s="37" t="s">
        <v>3782</v>
      </c>
      <c r="C126" s="38" t="s">
        <v>14</v>
      </c>
      <c r="D126" s="34">
        <v>16530.7</v>
      </c>
      <c r="E126" s="35">
        <v>44594</v>
      </c>
      <c r="F126" s="34">
        <v>16530.7</v>
      </c>
      <c r="G126" s="36">
        <f>Tabla13[[#This Row],[Importe]]-Tabla13[[#This Row],[Pagado]]</f>
        <v>0</v>
      </c>
      <c r="H126" s="38" t="s">
        <v>10</v>
      </c>
    </row>
    <row r="127" spans="1:8" x14ac:dyDescent="0.25">
      <c r="A127" s="31">
        <v>44593</v>
      </c>
      <c r="B127" s="37" t="s">
        <v>3783</v>
      </c>
      <c r="C127" s="38" t="s">
        <v>31</v>
      </c>
      <c r="D127" s="34">
        <v>208.4</v>
      </c>
      <c r="E127" s="35">
        <v>44594</v>
      </c>
      <c r="F127" s="34">
        <v>208.4</v>
      </c>
      <c r="G127" s="36">
        <f>Tabla13[[#This Row],[Importe]]-Tabla13[[#This Row],[Pagado]]</f>
        <v>0</v>
      </c>
      <c r="H127" s="38" t="s">
        <v>10</v>
      </c>
    </row>
    <row r="128" spans="1:8" ht="31.5" x14ac:dyDescent="0.25">
      <c r="A128" s="31">
        <v>44594</v>
      </c>
      <c r="B128" s="37" t="s">
        <v>3784</v>
      </c>
      <c r="C128" s="38" t="s">
        <v>887</v>
      </c>
      <c r="D128" s="34">
        <v>11385</v>
      </c>
      <c r="E128" s="35" t="s">
        <v>3785</v>
      </c>
      <c r="F128" s="34">
        <f>7000+4385</f>
        <v>11385</v>
      </c>
      <c r="G128" s="36">
        <f>Tabla13[[#This Row],[Importe]]-Tabla13[[#This Row],[Pagado]]</f>
        <v>0</v>
      </c>
      <c r="H128" s="38" t="s">
        <v>10</v>
      </c>
    </row>
    <row r="129" spans="1:8" x14ac:dyDescent="0.25">
      <c r="A129" s="31">
        <v>44594</v>
      </c>
      <c r="B129" s="37" t="s">
        <v>3786</v>
      </c>
      <c r="C129" s="38" t="s">
        <v>85</v>
      </c>
      <c r="D129" s="34">
        <v>1015</v>
      </c>
      <c r="E129" s="35">
        <v>44594</v>
      </c>
      <c r="F129" s="34">
        <v>1015</v>
      </c>
      <c r="G129" s="36">
        <f>Tabla13[[#This Row],[Importe]]-Tabla13[[#This Row],[Pagado]]</f>
        <v>0</v>
      </c>
      <c r="H129" s="38" t="s">
        <v>10</v>
      </c>
    </row>
    <row r="130" spans="1:8" x14ac:dyDescent="0.25">
      <c r="A130" s="31">
        <v>44594</v>
      </c>
      <c r="B130" s="37" t="s">
        <v>3787</v>
      </c>
      <c r="C130" s="38" t="s">
        <v>83</v>
      </c>
      <c r="D130" s="34">
        <v>4226.8</v>
      </c>
      <c r="E130" s="35">
        <v>44594</v>
      </c>
      <c r="F130" s="34">
        <v>4226.8</v>
      </c>
      <c r="G130" s="36">
        <f>Tabla13[[#This Row],[Importe]]-Tabla13[[#This Row],[Pagado]]</f>
        <v>0</v>
      </c>
      <c r="H130" s="38" t="s">
        <v>10</v>
      </c>
    </row>
    <row r="131" spans="1:8" x14ac:dyDescent="0.25">
      <c r="A131" s="31">
        <v>44594</v>
      </c>
      <c r="B131" s="37" t="s">
        <v>3788</v>
      </c>
      <c r="C131" s="38" t="s">
        <v>12</v>
      </c>
      <c r="D131" s="34">
        <v>4246.3999999999996</v>
      </c>
      <c r="E131" s="35">
        <v>44595</v>
      </c>
      <c r="F131" s="34">
        <v>4246.3999999999996</v>
      </c>
      <c r="G131" s="36">
        <f>Tabla13[[#This Row],[Importe]]-Tabla13[[#This Row],[Pagado]]</f>
        <v>0</v>
      </c>
      <c r="H131" s="38" t="s">
        <v>10</v>
      </c>
    </row>
    <row r="132" spans="1:8" x14ac:dyDescent="0.25">
      <c r="A132" s="31">
        <v>44594</v>
      </c>
      <c r="B132" s="37" t="s">
        <v>3789</v>
      </c>
      <c r="C132" s="38" t="s">
        <v>31</v>
      </c>
      <c r="D132" s="34">
        <v>5105</v>
      </c>
      <c r="E132" s="35">
        <v>44594</v>
      </c>
      <c r="F132" s="34">
        <v>5105</v>
      </c>
      <c r="G132" s="36">
        <f>Tabla13[[#This Row],[Importe]]-Tabla13[[#This Row],[Pagado]]</f>
        <v>0</v>
      </c>
      <c r="H132" s="38" t="s">
        <v>10</v>
      </c>
    </row>
    <row r="133" spans="1:8" x14ac:dyDescent="0.25">
      <c r="A133" s="31">
        <v>44594</v>
      </c>
      <c r="B133" s="37" t="s">
        <v>3790</v>
      </c>
      <c r="C133" s="38" t="s">
        <v>87</v>
      </c>
      <c r="D133" s="34">
        <v>1554</v>
      </c>
      <c r="E133" s="35">
        <v>44594</v>
      </c>
      <c r="F133" s="34">
        <v>1554</v>
      </c>
      <c r="G133" s="36">
        <f>Tabla13[[#This Row],[Importe]]-Tabla13[[#This Row],[Pagado]]</f>
        <v>0</v>
      </c>
      <c r="H133" s="38" t="s">
        <v>10</v>
      </c>
    </row>
    <row r="134" spans="1:8" x14ac:dyDescent="0.25">
      <c r="A134" s="31">
        <v>44594</v>
      </c>
      <c r="B134" s="37" t="s">
        <v>3791</v>
      </c>
      <c r="C134" s="38" t="s">
        <v>475</v>
      </c>
      <c r="D134" s="34">
        <v>52753.4</v>
      </c>
      <c r="E134" s="35">
        <v>44595</v>
      </c>
      <c r="F134" s="34">
        <v>52753.4</v>
      </c>
      <c r="G134" s="36">
        <f>Tabla13[[#This Row],[Importe]]-Tabla13[[#This Row],[Pagado]]</f>
        <v>0</v>
      </c>
      <c r="H134" s="38" t="s">
        <v>10</v>
      </c>
    </row>
    <row r="135" spans="1:8" x14ac:dyDescent="0.25">
      <c r="A135" s="31">
        <v>44594</v>
      </c>
      <c r="B135" s="37" t="s">
        <v>3792</v>
      </c>
      <c r="C135" s="38" t="s">
        <v>31</v>
      </c>
      <c r="D135" s="34">
        <v>4166.7</v>
      </c>
      <c r="E135" s="35">
        <v>44594</v>
      </c>
      <c r="F135" s="34">
        <v>4166.7</v>
      </c>
      <c r="G135" s="36">
        <f>Tabla13[[#This Row],[Importe]]-Tabla13[[#This Row],[Pagado]]</f>
        <v>0</v>
      </c>
      <c r="H135" s="38" t="s">
        <v>10</v>
      </c>
    </row>
    <row r="136" spans="1:8" x14ac:dyDescent="0.25">
      <c r="A136" s="31">
        <v>44594</v>
      </c>
      <c r="B136" s="37" t="s">
        <v>3793</v>
      </c>
      <c r="C136" s="38" t="s">
        <v>481</v>
      </c>
      <c r="D136" s="34">
        <v>462</v>
      </c>
      <c r="E136" s="35">
        <v>44594</v>
      </c>
      <c r="F136" s="34">
        <v>462</v>
      </c>
      <c r="G136" s="36">
        <f>Tabla13[[#This Row],[Importe]]-Tabla13[[#This Row],[Pagado]]</f>
        <v>0</v>
      </c>
      <c r="H136" s="38" t="s">
        <v>10</v>
      </c>
    </row>
    <row r="137" spans="1:8" x14ac:dyDescent="0.25">
      <c r="A137" s="31">
        <v>44594</v>
      </c>
      <c r="B137" s="37" t="s">
        <v>3794</v>
      </c>
      <c r="C137" s="38" t="s">
        <v>2563</v>
      </c>
      <c r="D137" s="34">
        <v>4461.6000000000004</v>
      </c>
      <c r="E137" s="35">
        <v>44594</v>
      </c>
      <c r="F137" s="34">
        <v>4461.6000000000004</v>
      </c>
      <c r="G137" s="36">
        <f>Tabla13[[#This Row],[Importe]]-Tabla13[[#This Row],[Pagado]]</f>
        <v>0</v>
      </c>
      <c r="H137" s="38" t="s">
        <v>10</v>
      </c>
    </row>
    <row r="138" spans="1:8" x14ac:dyDescent="0.25">
      <c r="A138" s="31">
        <v>44594</v>
      </c>
      <c r="B138" s="37" t="s">
        <v>3795</v>
      </c>
      <c r="C138" s="38" t="s">
        <v>169</v>
      </c>
      <c r="D138" s="34">
        <v>1514.1</v>
      </c>
      <c r="E138" s="35">
        <v>44594</v>
      </c>
      <c r="F138" s="34">
        <v>1514.1</v>
      </c>
      <c r="G138" s="36">
        <f>Tabla13[[#This Row],[Importe]]-Tabla13[[#This Row],[Pagado]]</f>
        <v>0</v>
      </c>
      <c r="H138" s="38" t="s">
        <v>10</v>
      </c>
    </row>
    <row r="139" spans="1:8" x14ac:dyDescent="0.25">
      <c r="A139" s="31">
        <v>44594</v>
      </c>
      <c r="B139" s="37" t="s">
        <v>3796</v>
      </c>
      <c r="C139" s="38" t="s">
        <v>116</v>
      </c>
      <c r="D139" s="34">
        <v>3770</v>
      </c>
      <c r="E139" s="35">
        <v>44595</v>
      </c>
      <c r="F139" s="34">
        <v>3770</v>
      </c>
      <c r="G139" s="36">
        <f>Tabla13[[#This Row],[Importe]]-Tabla13[[#This Row],[Pagado]]</f>
        <v>0</v>
      </c>
      <c r="H139" s="38" t="s">
        <v>10</v>
      </c>
    </row>
    <row r="140" spans="1:8" x14ac:dyDescent="0.25">
      <c r="A140" s="31">
        <v>44594</v>
      </c>
      <c r="B140" s="37" t="s">
        <v>3797</v>
      </c>
      <c r="C140" s="38" t="s">
        <v>109</v>
      </c>
      <c r="D140" s="34">
        <v>4960</v>
      </c>
      <c r="E140" s="35">
        <v>44595</v>
      </c>
      <c r="F140" s="34">
        <v>4960</v>
      </c>
      <c r="G140" s="36">
        <f>Tabla13[[#This Row],[Importe]]-Tabla13[[#This Row],[Pagado]]</f>
        <v>0</v>
      </c>
      <c r="H140" s="38" t="s">
        <v>10</v>
      </c>
    </row>
    <row r="141" spans="1:8" x14ac:dyDescent="0.25">
      <c r="A141" s="31">
        <v>44594</v>
      </c>
      <c r="B141" s="37" t="s">
        <v>3798</v>
      </c>
      <c r="C141" s="38" t="s">
        <v>93</v>
      </c>
      <c r="D141" s="34">
        <v>5786.4</v>
      </c>
      <c r="E141" s="35">
        <v>44595</v>
      </c>
      <c r="F141" s="34">
        <v>5786.4</v>
      </c>
      <c r="G141" s="36">
        <f>Tabla13[[#This Row],[Importe]]-Tabla13[[#This Row],[Pagado]]</f>
        <v>0</v>
      </c>
      <c r="H141" s="38" t="s">
        <v>10</v>
      </c>
    </row>
    <row r="142" spans="1:8" x14ac:dyDescent="0.25">
      <c r="A142" s="31">
        <v>44594</v>
      </c>
      <c r="B142" s="37" t="s">
        <v>3799</v>
      </c>
      <c r="C142" s="38" t="s">
        <v>64</v>
      </c>
      <c r="D142" s="34">
        <v>8412.7999999999993</v>
      </c>
      <c r="E142" s="35">
        <v>44596</v>
      </c>
      <c r="F142" s="34">
        <v>8412.7999999999993</v>
      </c>
      <c r="G142" s="36">
        <f>Tabla13[[#This Row],[Importe]]-Tabla13[[#This Row],[Pagado]]</f>
        <v>0</v>
      </c>
      <c r="H142" s="38" t="s">
        <v>10</v>
      </c>
    </row>
    <row r="143" spans="1:8" ht="31.5" x14ac:dyDescent="0.25">
      <c r="A143" s="31">
        <v>44594</v>
      </c>
      <c r="B143" s="37" t="s">
        <v>3800</v>
      </c>
      <c r="C143" s="38" t="s">
        <v>39</v>
      </c>
      <c r="D143" s="34">
        <v>17704</v>
      </c>
      <c r="E143" s="35" t="s">
        <v>3801</v>
      </c>
      <c r="F143" s="34">
        <f>6000+11704</f>
        <v>17704</v>
      </c>
      <c r="G143" s="36">
        <f>Tabla13[[#This Row],[Importe]]-Tabla13[[#This Row],[Pagado]]</f>
        <v>0</v>
      </c>
      <c r="H143" s="38" t="s">
        <v>10</v>
      </c>
    </row>
    <row r="144" spans="1:8" x14ac:dyDescent="0.25">
      <c r="A144" s="31">
        <v>44594</v>
      </c>
      <c r="B144" s="37" t="s">
        <v>3802</v>
      </c>
      <c r="C144" s="38" t="s">
        <v>144</v>
      </c>
      <c r="D144" s="34">
        <v>4574.7</v>
      </c>
      <c r="E144" s="35">
        <v>44594</v>
      </c>
      <c r="F144" s="34">
        <v>4574.7</v>
      </c>
      <c r="G144" s="36">
        <f>Tabla13[[#This Row],[Importe]]-Tabla13[[#This Row],[Pagado]]</f>
        <v>0</v>
      </c>
      <c r="H144" s="38" t="s">
        <v>10</v>
      </c>
    </row>
    <row r="145" spans="1:8" x14ac:dyDescent="0.25">
      <c r="A145" s="31">
        <v>44594</v>
      </c>
      <c r="B145" s="37" t="s">
        <v>3803</v>
      </c>
      <c r="C145" s="38" t="s">
        <v>22</v>
      </c>
      <c r="D145" s="34">
        <v>44665.599999999999</v>
      </c>
      <c r="E145" s="35">
        <v>44596</v>
      </c>
      <c r="F145" s="34">
        <v>44665.599999999999</v>
      </c>
      <c r="G145" s="36">
        <f>Tabla13[[#This Row],[Importe]]-Tabla13[[#This Row],[Pagado]]</f>
        <v>0</v>
      </c>
      <c r="H145" s="38" t="s">
        <v>10</v>
      </c>
    </row>
    <row r="146" spans="1:8" x14ac:dyDescent="0.25">
      <c r="A146" s="31">
        <v>44594</v>
      </c>
      <c r="B146" s="37" t="s">
        <v>3804</v>
      </c>
      <c r="C146" s="38" t="s">
        <v>1362</v>
      </c>
      <c r="D146" s="34">
        <v>3910</v>
      </c>
      <c r="E146" s="35">
        <v>44594</v>
      </c>
      <c r="F146" s="34">
        <v>3910</v>
      </c>
      <c r="G146" s="36">
        <f>Tabla13[[#This Row],[Importe]]-Tabla13[[#This Row],[Pagado]]</f>
        <v>0</v>
      </c>
      <c r="H146" s="38" t="s">
        <v>10</v>
      </c>
    </row>
    <row r="147" spans="1:8" x14ac:dyDescent="0.25">
      <c r="A147" s="31">
        <v>44594</v>
      </c>
      <c r="B147" s="37" t="s">
        <v>3805</v>
      </c>
      <c r="C147" s="38" t="s">
        <v>89</v>
      </c>
      <c r="D147" s="34">
        <v>4532.2</v>
      </c>
      <c r="E147" s="35">
        <v>44595</v>
      </c>
      <c r="F147" s="34">
        <v>4532.2</v>
      </c>
      <c r="G147" s="36">
        <f>Tabla13[[#This Row],[Importe]]-Tabla13[[#This Row],[Pagado]]</f>
        <v>0</v>
      </c>
      <c r="H147" s="38" t="s">
        <v>10</v>
      </c>
    </row>
    <row r="148" spans="1:8" x14ac:dyDescent="0.25">
      <c r="A148" s="31">
        <v>44594</v>
      </c>
      <c r="B148" s="37" t="s">
        <v>3806</v>
      </c>
      <c r="C148" s="38" t="s">
        <v>348</v>
      </c>
      <c r="D148" s="34">
        <v>1346.4</v>
      </c>
      <c r="E148" s="35">
        <v>44594</v>
      </c>
      <c r="F148" s="34">
        <v>1346.4</v>
      </c>
      <c r="G148" s="36">
        <f>Tabla13[[#This Row],[Importe]]-Tabla13[[#This Row],[Pagado]]</f>
        <v>0</v>
      </c>
      <c r="H148" s="38" t="s">
        <v>10</v>
      </c>
    </row>
    <row r="149" spans="1:8" x14ac:dyDescent="0.25">
      <c r="A149" s="31">
        <v>44594</v>
      </c>
      <c r="B149" s="37" t="s">
        <v>3807</v>
      </c>
      <c r="C149" s="38" t="s">
        <v>9</v>
      </c>
      <c r="D149" s="34">
        <v>5837.6</v>
      </c>
      <c r="E149" s="35">
        <v>44594</v>
      </c>
      <c r="F149" s="34">
        <v>5837.6</v>
      </c>
      <c r="G149" s="36">
        <f>Tabla13[[#This Row],[Importe]]-Tabla13[[#This Row],[Pagado]]</f>
        <v>0</v>
      </c>
      <c r="H149" s="38" t="s">
        <v>10</v>
      </c>
    </row>
    <row r="150" spans="1:8" x14ac:dyDescent="0.25">
      <c r="A150" s="31">
        <v>44594</v>
      </c>
      <c r="B150" s="37" t="s">
        <v>3808</v>
      </c>
      <c r="C150" s="38" t="s">
        <v>118</v>
      </c>
      <c r="D150" s="34">
        <v>4462.5</v>
      </c>
      <c r="E150" s="35">
        <v>44594</v>
      </c>
      <c r="F150" s="34">
        <v>4462.5</v>
      </c>
      <c r="G150" s="36">
        <f>Tabla13[[#This Row],[Importe]]-Tabla13[[#This Row],[Pagado]]</f>
        <v>0</v>
      </c>
      <c r="H150" s="38" t="s">
        <v>10</v>
      </c>
    </row>
    <row r="151" spans="1:8" x14ac:dyDescent="0.25">
      <c r="A151" s="31">
        <v>44594</v>
      </c>
      <c r="B151" s="37" t="s">
        <v>3809</v>
      </c>
      <c r="C151" s="38" t="s">
        <v>111</v>
      </c>
      <c r="D151" s="34">
        <v>4855</v>
      </c>
      <c r="E151" s="35">
        <v>44595</v>
      </c>
      <c r="F151" s="34">
        <v>4855</v>
      </c>
      <c r="G151" s="36">
        <f>Tabla13[[#This Row],[Importe]]-Tabla13[[#This Row],[Pagado]]</f>
        <v>0</v>
      </c>
      <c r="H151" s="38" t="s">
        <v>10</v>
      </c>
    </row>
    <row r="152" spans="1:8" x14ac:dyDescent="0.25">
      <c r="A152" s="31">
        <v>44594</v>
      </c>
      <c r="B152" s="37" t="s">
        <v>3810</v>
      </c>
      <c r="C152" s="38" t="s">
        <v>114</v>
      </c>
      <c r="D152" s="34">
        <v>4220</v>
      </c>
      <c r="E152" s="35">
        <v>44595</v>
      </c>
      <c r="F152" s="34">
        <v>4220</v>
      </c>
      <c r="G152" s="36">
        <f>Tabla13[[#This Row],[Importe]]-Tabla13[[#This Row],[Pagado]]</f>
        <v>0</v>
      </c>
      <c r="H152" s="38" t="s">
        <v>10</v>
      </c>
    </row>
    <row r="153" spans="1:8" x14ac:dyDescent="0.25">
      <c r="A153" s="31">
        <v>44594</v>
      </c>
      <c r="B153" s="37" t="s">
        <v>3811</v>
      </c>
      <c r="C153" s="38" t="s">
        <v>97</v>
      </c>
      <c r="D153" s="34">
        <v>8590</v>
      </c>
      <c r="E153" s="35">
        <v>44595</v>
      </c>
      <c r="F153" s="34">
        <v>8590</v>
      </c>
      <c r="G153" s="36">
        <f>Tabla13[[#This Row],[Importe]]-Tabla13[[#This Row],[Pagado]]</f>
        <v>0</v>
      </c>
      <c r="H153" s="38" t="s">
        <v>10</v>
      </c>
    </row>
    <row r="154" spans="1:8" x14ac:dyDescent="0.25">
      <c r="A154" s="31">
        <v>44594</v>
      </c>
      <c r="B154" s="37" t="s">
        <v>3812</v>
      </c>
      <c r="C154" s="38" t="s">
        <v>1650</v>
      </c>
      <c r="D154" s="34">
        <v>4753.2</v>
      </c>
      <c r="E154" s="35">
        <v>44595</v>
      </c>
      <c r="F154" s="34">
        <v>4753.2</v>
      </c>
      <c r="G154" s="36">
        <f>Tabla13[[#This Row],[Importe]]-Tabla13[[#This Row],[Pagado]]</f>
        <v>0</v>
      </c>
      <c r="H154" s="38" t="s">
        <v>10</v>
      </c>
    </row>
    <row r="155" spans="1:8" x14ac:dyDescent="0.25">
      <c r="A155" s="31">
        <v>44594</v>
      </c>
      <c r="B155" s="37" t="s">
        <v>3813</v>
      </c>
      <c r="C155" s="38" t="s">
        <v>95</v>
      </c>
      <c r="D155" s="34">
        <v>11637.2</v>
      </c>
      <c r="E155" s="35">
        <v>44594</v>
      </c>
      <c r="F155" s="34">
        <v>11637.2</v>
      </c>
      <c r="G155" s="36">
        <f>Tabla13[[#This Row],[Importe]]-Tabla13[[#This Row],[Pagado]]</f>
        <v>0</v>
      </c>
      <c r="H155" s="38" t="s">
        <v>10</v>
      </c>
    </row>
    <row r="156" spans="1:8" x14ac:dyDescent="0.25">
      <c r="A156" s="31">
        <v>44594</v>
      </c>
      <c r="B156" s="37" t="s">
        <v>3814</v>
      </c>
      <c r="C156" s="38" t="s">
        <v>275</v>
      </c>
      <c r="D156" s="34">
        <v>42885.5</v>
      </c>
      <c r="E156" s="35">
        <v>44603</v>
      </c>
      <c r="F156" s="34">
        <v>42885.5</v>
      </c>
      <c r="G156" s="36">
        <f>Tabla13[[#This Row],[Importe]]-Tabla13[[#This Row],[Pagado]]</f>
        <v>0</v>
      </c>
      <c r="H156" s="38" t="s">
        <v>10</v>
      </c>
    </row>
    <row r="157" spans="1:8" x14ac:dyDescent="0.25">
      <c r="A157" s="31">
        <v>44594</v>
      </c>
      <c r="B157" s="37" t="s">
        <v>3815</v>
      </c>
      <c r="C157" s="38" t="s">
        <v>105</v>
      </c>
      <c r="D157" s="34">
        <v>8668.7999999999993</v>
      </c>
      <c r="E157" s="35">
        <v>44595</v>
      </c>
      <c r="F157" s="34">
        <v>8668.7999999999993</v>
      </c>
      <c r="G157" s="36">
        <f>Tabla13[[#This Row],[Importe]]-Tabla13[[#This Row],[Pagado]]</f>
        <v>0</v>
      </c>
      <c r="H157" s="38" t="s">
        <v>10</v>
      </c>
    </row>
    <row r="158" spans="1:8" x14ac:dyDescent="0.25">
      <c r="A158" s="31">
        <v>44594</v>
      </c>
      <c r="B158" s="37" t="s">
        <v>3816</v>
      </c>
      <c r="C158" s="38" t="s">
        <v>127</v>
      </c>
      <c r="D158" s="34">
        <v>823.2</v>
      </c>
      <c r="E158" s="35">
        <v>44594</v>
      </c>
      <c r="F158" s="34">
        <v>823.2</v>
      </c>
      <c r="G158" s="36">
        <f>Tabla13[[#This Row],[Importe]]-Tabla13[[#This Row],[Pagado]]</f>
        <v>0</v>
      </c>
      <c r="H158" s="38" t="s">
        <v>10</v>
      </c>
    </row>
    <row r="159" spans="1:8" x14ac:dyDescent="0.25">
      <c r="A159" s="31">
        <v>44594</v>
      </c>
      <c r="B159" s="37" t="s">
        <v>3817</v>
      </c>
      <c r="C159" s="38" t="s">
        <v>31</v>
      </c>
      <c r="D159" s="34">
        <v>156</v>
      </c>
      <c r="E159" s="35">
        <v>44594</v>
      </c>
      <c r="F159" s="34">
        <v>156</v>
      </c>
      <c r="G159" s="36">
        <f>Tabla13[[#This Row],[Importe]]-Tabla13[[#This Row],[Pagado]]</f>
        <v>0</v>
      </c>
      <c r="H159" s="38" t="s">
        <v>10</v>
      </c>
    </row>
    <row r="160" spans="1:8" x14ac:dyDescent="0.25">
      <c r="A160" s="31">
        <v>44594</v>
      </c>
      <c r="B160" s="37" t="s">
        <v>3818</v>
      </c>
      <c r="C160" s="38" t="s">
        <v>140</v>
      </c>
      <c r="D160" s="34">
        <v>3844.4</v>
      </c>
      <c r="E160" s="35">
        <v>44594</v>
      </c>
      <c r="F160" s="34">
        <v>3844.4</v>
      </c>
      <c r="G160" s="36">
        <f>Tabla13[[#This Row],[Importe]]-Tabla13[[#This Row],[Pagado]]</f>
        <v>0</v>
      </c>
      <c r="H160" s="38" t="s">
        <v>10</v>
      </c>
    </row>
    <row r="161" spans="1:8" x14ac:dyDescent="0.25">
      <c r="A161" s="31">
        <v>44594</v>
      </c>
      <c r="B161" s="37" t="s">
        <v>3819</v>
      </c>
      <c r="C161" s="38" t="s">
        <v>129</v>
      </c>
      <c r="D161" s="34">
        <v>3965</v>
      </c>
      <c r="E161" s="35">
        <v>44594</v>
      </c>
      <c r="F161" s="34">
        <v>3965</v>
      </c>
      <c r="G161" s="36">
        <f>Tabla13[[#This Row],[Importe]]-Tabla13[[#This Row],[Pagado]]</f>
        <v>0</v>
      </c>
      <c r="H161" s="38" t="s">
        <v>10</v>
      </c>
    </row>
    <row r="162" spans="1:8" x14ac:dyDescent="0.25">
      <c r="A162" s="31">
        <v>44594</v>
      </c>
      <c r="B162" s="37" t="s">
        <v>3820</v>
      </c>
      <c r="C162" s="38" t="s">
        <v>357</v>
      </c>
      <c r="D162" s="34">
        <v>1205.4000000000001</v>
      </c>
      <c r="E162" s="35">
        <v>44594</v>
      </c>
      <c r="F162" s="34">
        <v>1205.4000000000001</v>
      </c>
      <c r="G162" s="36">
        <f>Tabla13[[#This Row],[Importe]]-Tabla13[[#This Row],[Pagado]]</f>
        <v>0</v>
      </c>
      <c r="H162" s="38" t="s">
        <v>10</v>
      </c>
    </row>
    <row r="163" spans="1:8" x14ac:dyDescent="0.25">
      <c r="A163" s="31">
        <v>44594</v>
      </c>
      <c r="B163" s="37" t="s">
        <v>3821</v>
      </c>
      <c r="C163" s="38" t="s">
        <v>146</v>
      </c>
      <c r="D163" s="34">
        <v>2833.6</v>
      </c>
      <c r="E163" s="35">
        <v>44594</v>
      </c>
      <c r="F163" s="34">
        <v>2833.6</v>
      </c>
      <c r="G163" s="36">
        <f>Tabla13[[#This Row],[Importe]]-Tabla13[[#This Row],[Pagado]]</f>
        <v>0</v>
      </c>
      <c r="H163" s="38" t="s">
        <v>10</v>
      </c>
    </row>
    <row r="164" spans="1:8" x14ac:dyDescent="0.25">
      <c r="A164" s="31">
        <v>44594</v>
      </c>
      <c r="B164" s="37" t="s">
        <v>3822</v>
      </c>
      <c r="C164" s="38" t="s">
        <v>3823</v>
      </c>
      <c r="D164" s="34">
        <v>0</v>
      </c>
      <c r="E164" s="39" t="s">
        <v>189</v>
      </c>
      <c r="F164" s="34">
        <v>0</v>
      </c>
      <c r="G164" s="36">
        <f>Tabla13[[#This Row],[Importe]]-Tabla13[[#This Row],[Pagado]]</f>
        <v>0</v>
      </c>
      <c r="H164" s="38" t="s">
        <v>189</v>
      </c>
    </row>
    <row r="165" spans="1:8" x14ac:dyDescent="0.25">
      <c r="A165" s="31">
        <v>44594</v>
      </c>
      <c r="B165" s="37" t="s">
        <v>3824</v>
      </c>
      <c r="C165" s="38" t="s">
        <v>31</v>
      </c>
      <c r="D165" s="34">
        <v>322</v>
      </c>
      <c r="E165" s="35">
        <v>44594</v>
      </c>
      <c r="F165" s="34">
        <v>322</v>
      </c>
      <c r="G165" s="36">
        <f>Tabla13[[#This Row],[Importe]]-Tabla13[[#This Row],[Pagado]]</f>
        <v>0</v>
      </c>
      <c r="H165" s="38" t="s">
        <v>10</v>
      </c>
    </row>
    <row r="166" spans="1:8" x14ac:dyDescent="0.25">
      <c r="A166" s="31">
        <v>44594</v>
      </c>
      <c r="B166" s="37" t="s">
        <v>3825</v>
      </c>
      <c r="C166" s="38" t="s">
        <v>670</v>
      </c>
      <c r="D166" s="34">
        <v>4582.8</v>
      </c>
      <c r="E166" s="35">
        <v>44594</v>
      </c>
      <c r="F166" s="34">
        <v>4582.8</v>
      </c>
      <c r="G166" s="36">
        <f>Tabla13[[#This Row],[Importe]]-Tabla13[[#This Row],[Pagado]]</f>
        <v>0</v>
      </c>
      <c r="H166" s="38" t="s">
        <v>10</v>
      </c>
    </row>
    <row r="167" spans="1:8" x14ac:dyDescent="0.25">
      <c r="A167" s="31">
        <v>44594</v>
      </c>
      <c r="B167" s="37" t="s">
        <v>3826</v>
      </c>
      <c r="C167" s="38" t="s">
        <v>51</v>
      </c>
      <c r="D167" s="34">
        <v>1784.8</v>
      </c>
      <c r="E167" s="35">
        <v>44594</v>
      </c>
      <c r="F167" s="34">
        <v>1784.8</v>
      </c>
      <c r="G167" s="36">
        <f>Tabla13[[#This Row],[Importe]]-Tabla13[[#This Row],[Pagado]]</f>
        <v>0</v>
      </c>
      <c r="H167" s="38" t="s">
        <v>10</v>
      </c>
    </row>
    <row r="168" spans="1:8" x14ac:dyDescent="0.25">
      <c r="A168" s="31">
        <v>44594</v>
      </c>
      <c r="B168" s="37" t="s">
        <v>3827</v>
      </c>
      <c r="C168" s="38" t="s">
        <v>51</v>
      </c>
      <c r="D168" s="34">
        <v>354</v>
      </c>
      <c r="E168" s="35">
        <v>44594</v>
      </c>
      <c r="F168" s="34">
        <v>354</v>
      </c>
      <c r="G168" s="36">
        <f>Tabla13[[#This Row],[Importe]]-Tabla13[[#This Row],[Pagado]]</f>
        <v>0</v>
      </c>
      <c r="H168" s="38" t="s">
        <v>10</v>
      </c>
    </row>
    <row r="169" spans="1:8" x14ac:dyDescent="0.25">
      <c r="A169" s="31">
        <v>44594</v>
      </c>
      <c r="B169" s="37" t="s">
        <v>3828</v>
      </c>
      <c r="C169" s="38" t="s">
        <v>924</v>
      </c>
      <c r="D169" s="34">
        <v>8583.1</v>
      </c>
      <c r="E169" s="35">
        <v>44594</v>
      </c>
      <c r="F169" s="34">
        <v>8583.1</v>
      </c>
      <c r="G169" s="36">
        <f>Tabla13[[#This Row],[Importe]]-Tabla13[[#This Row],[Pagado]]</f>
        <v>0</v>
      </c>
      <c r="H169" s="38" t="s">
        <v>10</v>
      </c>
    </row>
    <row r="170" spans="1:8" x14ac:dyDescent="0.25">
      <c r="A170" s="31">
        <v>44594</v>
      </c>
      <c r="B170" s="37" t="s">
        <v>3829</v>
      </c>
      <c r="C170" s="38" t="s">
        <v>53</v>
      </c>
      <c r="D170" s="34">
        <v>1386.7</v>
      </c>
      <c r="E170" s="35">
        <v>44594</v>
      </c>
      <c r="F170" s="34">
        <v>1386.7</v>
      </c>
      <c r="G170" s="36">
        <f>Tabla13[[#This Row],[Importe]]-Tabla13[[#This Row],[Pagado]]</f>
        <v>0</v>
      </c>
      <c r="H170" s="38" t="s">
        <v>10</v>
      </c>
    </row>
    <row r="171" spans="1:8" x14ac:dyDescent="0.25">
      <c r="A171" s="31">
        <v>44594</v>
      </c>
      <c r="B171" s="37" t="s">
        <v>3830</v>
      </c>
      <c r="C171" s="38" t="s">
        <v>196</v>
      </c>
      <c r="D171" s="34">
        <v>67800.3</v>
      </c>
      <c r="E171" s="35">
        <v>44597</v>
      </c>
      <c r="F171" s="34">
        <v>67800.3</v>
      </c>
      <c r="G171" s="36">
        <f>Tabla13[[#This Row],[Importe]]-Tabla13[[#This Row],[Pagado]]</f>
        <v>0</v>
      </c>
      <c r="H171" s="38" t="s">
        <v>10</v>
      </c>
    </row>
    <row r="172" spans="1:8" x14ac:dyDescent="0.25">
      <c r="A172" s="31">
        <v>44594</v>
      </c>
      <c r="B172" s="37" t="s">
        <v>3831</v>
      </c>
      <c r="C172" s="38" t="s">
        <v>24</v>
      </c>
      <c r="D172" s="34">
        <v>4292.8</v>
      </c>
      <c r="E172" s="35">
        <v>44594</v>
      </c>
      <c r="F172" s="34">
        <v>4292.8</v>
      </c>
      <c r="G172" s="36">
        <f>Tabla13[[#This Row],[Importe]]-Tabla13[[#This Row],[Pagado]]</f>
        <v>0</v>
      </c>
      <c r="H172" s="38" t="s">
        <v>10</v>
      </c>
    </row>
    <row r="173" spans="1:8" x14ac:dyDescent="0.25">
      <c r="A173" s="31">
        <v>44594</v>
      </c>
      <c r="B173" s="37" t="s">
        <v>3832</v>
      </c>
      <c r="C173" s="38" t="s">
        <v>56</v>
      </c>
      <c r="D173" s="34">
        <v>377.6</v>
      </c>
      <c r="E173" s="35">
        <v>44594</v>
      </c>
      <c r="F173" s="34">
        <v>377.6</v>
      </c>
      <c r="G173" s="36">
        <f>Tabla13[[#This Row],[Importe]]-Tabla13[[#This Row],[Pagado]]</f>
        <v>0</v>
      </c>
      <c r="H173" s="38" t="s">
        <v>10</v>
      </c>
    </row>
    <row r="174" spans="1:8" x14ac:dyDescent="0.25">
      <c r="A174" s="31">
        <v>44594</v>
      </c>
      <c r="B174" s="37" t="s">
        <v>3833</v>
      </c>
      <c r="C174" s="38" t="s">
        <v>16</v>
      </c>
      <c r="D174" s="34">
        <v>4359.2</v>
      </c>
      <c r="E174" s="35">
        <v>44594</v>
      </c>
      <c r="F174" s="34">
        <v>4359.2</v>
      </c>
      <c r="G174" s="36">
        <f>Tabla13[[#This Row],[Importe]]-Tabla13[[#This Row],[Pagado]]</f>
        <v>0</v>
      </c>
      <c r="H174" s="38" t="s">
        <v>10</v>
      </c>
    </row>
    <row r="175" spans="1:8" x14ac:dyDescent="0.25">
      <c r="A175" s="31">
        <v>44594</v>
      </c>
      <c r="B175" s="37" t="s">
        <v>3834</v>
      </c>
      <c r="C175" s="38" t="s">
        <v>230</v>
      </c>
      <c r="D175" s="34">
        <v>1402.8</v>
      </c>
      <c r="E175" s="35">
        <v>44594</v>
      </c>
      <c r="F175" s="34">
        <v>1402.8</v>
      </c>
      <c r="G175" s="36">
        <f>Tabla13[[#This Row],[Importe]]-Tabla13[[#This Row],[Pagado]]</f>
        <v>0</v>
      </c>
      <c r="H175" s="38" t="s">
        <v>10</v>
      </c>
    </row>
    <row r="176" spans="1:8" x14ac:dyDescent="0.25">
      <c r="A176" s="31">
        <v>44594</v>
      </c>
      <c r="B176" s="37" t="s">
        <v>3835</v>
      </c>
      <c r="C176" s="38" t="s">
        <v>230</v>
      </c>
      <c r="D176" s="34">
        <v>4440.8</v>
      </c>
      <c r="E176" s="35">
        <v>44594</v>
      </c>
      <c r="F176" s="34">
        <v>4440.8</v>
      </c>
      <c r="G176" s="36">
        <f>Tabla13[[#This Row],[Importe]]-Tabla13[[#This Row],[Pagado]]</f>
        <v>0</v>
      </c>
      <c r="H176" s="38" t="s">
        <v>10</v>
      </c>
    </row>
    <row r="177" spans="1:8" x14ac:dyDescent="0.25">
      <c r="A177" s="31">
        <v>44594</v>
      </c>
      <c r="B177" s="37" t="s">
        <v>3836</v>
      </c>
      <c r="C177" s="38" t="s">
        <v>53</v>
      </c>
      <c r="D177" s="34">
        <v>80</v>
      </c>
      <c r="E177" s="35">
        <v>44594</v>
      </c>
      <c r="F177" s="34">
        <v>80</v>
      </c>
      <c r="G177" s="36">
        <f>Tabla13[[#This Row],[Importe]]-Tabla13[[#This Row],[Pagado]]</f>
        <v>0</v>
      </c>
      <c r="H177" s="38" t="s">
        <v>10</v>
      </c>
    </row>
    <row r="178" spans="1:8" x14ac:dyDescent="0.25">
      <c r="A178" s="31">
        <v>44594</v>
      </c>
      <c r="B178" s="37" t="s">
        <v>3837</v>
      </c>
      <c r="C178" s="38" t="s">
        <v>154</v>
      </c>
      <c r="D178" s="34">
        <v>38883.9</v>
      </c>
      <c r="E178" s="35">
        <v>44603</v>
      </c>
      <c r="F178" s="34">
        <v>38883.9</v>
      </c>
      <c r="G178" s="36">
        <f>Tabla13[[#This Row],[Importe]]-Tabla13[[#This Row],[Pagado]]</f>
        <v>0</v>
      </c>
      <c r="H178" s="38" t="s">
        <v>10</v>
      </c>
    </row>
    <row r="179" spans="1:8" x14ac:dyDescent="0.25">
      <c r="A179" s="31">
        <v>44594</v>
      </c>
      <c r="B179" s="37" t="s">
        <v>3838</v>
      </c>
      <c r="C179" s="38" t="s">
        <v>49</v>
      </c>
      <c r="D179" s="34">
        <v>2636.5</v>
      </c>
      <c r="E179" s="35">
        <v>44594</v>
      </c>
      <c r="F179" s="34">
        <v>2636.5</v>
      </c>
      <c r="G179" s="36">
        <f>Tabla13[[#This Row],[Importe]]-Tabla13[[#This Row],[Pagado]]</f>
        <v>0</v>
      </c>
      <c r="H179" s="38" t="s">
        <v>10</v>
      </c>
    </row>
    <row r="180" spans="1:8" x14ac:dyDescent="0.25">
      <c r="A180" s="31">
        <v>44594</v>
      </c>
      <c r="B180" s="37" t="s">
        <v>3839</v>
      </c>
      <c r="C180" s="38" t="s">
        <v>131</v>
      </c>
      <c r="D180" s="34">
        <v>7426</v>
      </c>
      <c r="E180" s="35">
        <v>44594</v>
      </c>
      <c r="F180" s="34">
        <v>7426</v>
      </c>
      <c r="G180" s="36">
        <f>Tabla13[[#This Row],[Importe]]-Tabla13[[#This Row],[Pagado]]</f>
        <v>0</v>
      </c>
      <c r="H180" s="38" t="s">
        <v>10</v>
      </c>
    </row>
    <row r="181" spans="1:8" x14ac:dyDescent="0.25">
      <c r="A181" s="31">
        <v>44594</v>
      </c>
      <c r="B181" s="37" t="s">
        <v>3840</v>
      </c>
      <c r="C181" s="38" t="s">
        <v>27</v>
      </c>
      <c r="D181" s="34">
        <v>4229.8</v>
      </c>
      <c r="E181" s="35">
        <v>44594</v>
      </c>
      <c r="F181" s="34">
        <v>4229.8</v>
      </c>
      <c r="G181" s="36">
        <f>Tabla13[[#This Row],[Importe]]-Tabla13[[#This Row],[Pagado]]</f>
        <v>0</v>
      </c>
      <c r="H181" s="38" t="s">
        <v>10</v>
      </c>
    </row>
    <row r="182" spans="1:8" x14ac:dyDescent="0.25">
      <c r="A182" s="31">
        <v>44594</v>
      </c>
      <c r="B182" s="37" t="s">
        <v>3841</v>
      </c>
      <c r="C182" s="38" t="s">
        <v>212</v>
      </c>
      <c r="D182" s="34">
        <v>30963.9</v>
      </c>
      <c r="E182" s="35">
        <v>44597</v>
      </c>
      <c r="F182" s="34">
        <v>30963.9</v>
      </c>
      <c r="G182" s="36">
        <f>Tabla13[[#This Row],[Importe]]-Tabla13[[#This Row],[Pagado]]</f>
        <v>0</v>
      </c>
      <c r="H182" s="38" t="s">
        <v>10</v>
      </c>
    </row>
    <row r="183" spans="1:8" x14ac:dyDescent="0.25">
      <c r="A183" s="31">
        <v>44594</v>
      </c>
      <c r="B183" s="37" t="s">
        <v>3842</v>
      </c>
      <c r="C183" s="38" t="s">
        <v>206</v>
      </c>
      <c r="D183" s="34">
        <v>24066</v>
      </c>
      <c r="E183" s="35">
        <v>44597</v>
      </c>
      <c r="F183" s="34">
        <v>24066</v>
      </c>
      <c r="G183" s="36">
        <f>Tabla13[[#This Row],[Importe]]-Tabla13[[#This Row],[Pagado]]</f>
        <v>0</v>
      </c>
      <c r="H183" s="38" t="s">
        <v>10</v>
      </c>
    </row>
    <row r="184" spans="1:8" x14ac:dyDescent="0.25">
      <c r="A184" s="31">
        <v>44594</v>
      </c>
      <c r="B184" s="37" t="s">
        <v>3843</v>
      </c>
      <c r="C184" s="38" t="s">
        <v>45</v>
      </c>
      <c r="D184" s="34">
        <v>10711.4</v>
      </c>
      <c r="E184" s="35">
        <v>44594</v>
      </c>
      <c r="F184" s="34">
        <v>10711.4</v>
      </c>
      <c r="G184" s="36">
        <f>Tabla13[[#This Row],[Importe]]-Tabla13[[#This Row],[Pagado]]</f>
        <v>0</v>
      </c>
      <c r="H184" s="38" t="s">
        <v>10</v>
      </c>
    </row>
    <row r="185" spans="1:8" x14ac:dyDescent="0.25">
      <c r="A185" s="31">
        <v>44594</v>
      </c>
      <c r="B185" s="37" t="s">
        <v>3844</v>
      </c>
      <c r="C185" s="38" t="s">
        <v>218</v>
      </c>
      <c r="D185" s="34">
        <v>17479.599999999999</v>
      </c>
      <c r="E185" s="35">
        <v>44597</v>
      </c>
      <c r="F185" s="34">
        <v>17479.599999999999</v>
      </c>
      <c r="G185" s="36">
        <f>Tabla13[[#This Row],[Importe]]-Tabla13[[#This Row],[Pagado]]</f>
        <v>0</v>
      </c>
      <c r="H185" s="38" t="s">
        <v>10</v>
      </c>
    </row>
    <row r="186" spans="1:8" x14ac:dyDescent="0.25">
      <c r="A186" s="31">
        <v>44594</v>
      </c>
      <c r="B186" s="37" t="s">
        <v>3845</v>
      </c>
      <c r="C186" s="38" t="s">
        <v>135</v>
      </c>
      <c r="D186" s="34">
        <v>813.4</v>
      </c>
      <c r="E186" s="35">
        <v>44594</v>
      </c>
      <c r="F186" s="34">
        <v>813.4</v>
      </c>
      <c r="G186" s="36">
        <f>Tabla13[[#This Row],[Importe]]-Tabla13[[#This Row],[Pagado]]</f>
        <v>0</v>
      </c>
      <c r="H186" s="38" t="s">
        <v>10</v>
      </c>
    </row>
    <row r="187" spans="1:8" x14ac:dyDescent="0.25">
      <c r="A187" s="31">
        <v>44594</v>
      </c>
      <c r="B187" s="37" t="s">
        <v>3846</v>
      </c>
      <c r="C187" s="38" t="s">
        <v>151</v>
      </c>
      <c r="D187" s="34">
        <v>6609.6</v>
      </c>
      <c r="E187" s="35">
        <v>44595</v>
      </c>
      <c r="F187" s="34">
        <v>6609.6</v>
      </c>
      <c r="G187" s="36">
        <f>Tabla13[[#This Row],[Importe]]-Tabla13[[#This Row],[Pagado]]</f>
        <v>0</v>
      </c>
      <c r="H187" s="38" t="s">
        <v>10</v>
      </c>
    </row>
    <row r="188" spans="1:8" x14ac:dyDescent="0.25">
      <c r="A188" s="31">
        <v>44594</v>
      </c>
      <c r="B188" s="37" t="s">
        <v>3847</v>
      </c>
      <c r="C188" s="38" t="s">
        <v>373</v>
      </c>
      <c r="D188" s="34">
        <v>2746.6</v>
      </c>
      <c r="E188" s="35">
        <v>44594</v>
      </c>
      <c r="F188" s="34">
        <v>2746.6</v>
      </c>
      <c r="G188" s="36">
        <f>Tabla13[[#This Row],[Importe]]-Tabla13[[#This Row],[Pagado]]</f>
        <v>0</v>
      </c>
      <c r="H188" s="38" t="s">
        <v>10</v>
      </c>
    </row>
    <row r="189" spans="1:8" x14ac:dyDescent="0.25">
      <c r="A189" s="31">
        <v>44594</v>
      </c>
      <c r="B189" s="37" t="s">
        <v>3848</v>
      </c>
      <c r="C189" s="38" t="s">
        <v>520</v>
      </c>
      <c r="D189" s="34">
        <v>2581.6</v>
      </c>
      <c r="E189" s="35">
        <v>44595</v>
      </c>
      <c r="F189" s="34">
        <v>2581.6</v>
      </c>
      <c r="G189" s="36">
        <f>Tabla13[[#This Row],[Importe]]-Tabla13[[#This Row],[Pagado]]</f>
        <v>0</v>
      </c>
      <c r="H189" s="38" t="s">
        <v>10</v>
      </c>
    </row>
    <row r="190" spans="1:8" x14ac:dyDescent="0.25">
      <c r="A190" s="31">
        <v>44594</v>
      </c>
      <c r="B190" s="37" t="s">
        <v>3849</v>
      </c>
      <c r="C190" s="38" t="s">
        <v>173</v>
      </c>
      <c r="D190" s="34">
        <v>21064.3</v>
      </c>
      <c r="E190" s="35">
        <v>44596</v>
      </c>
      <c r="F190" s="34">
        <v>21064.3</v>
      </c>
      <c r="G190" s="36">
        <f>Tabla13[[#This Row],[Importe]]-Tabla13[[#This Row],[Pagado]]</f>
        <v>0</v>
      </c>
      <c r="H190" s="38" t="s">
        <v>10</v>
      </c>
    </row>
    <row r="191" spans="1:8" x14ac:dyDescent="0.25">
      <c r="A191" s="31">
        <v>44594</v>
      </c>
      <c r="B191" s="37" t="s">
        <v>3850</v>
      </c>
      <c r="C191" s="38" t="s">
        <v>319</v>
      </c>
      <c r="D191" s="34">
        <v>5082</v>
      </c>
      <c r="E191" s="35">
        <v>44595</v>
      </c>
      <c r="F191" s="34">
        <v>5082</v>
      </c>
      <c r="G191" s="36">
        <f>Tabla13[[#This Row],[Importe]]-Tabla13[[#This Row],[Pagado]]</f>
        <v>0</v>
      </c>
      <c r="H191" s="38" t="s">
        <v>10</v>
      </c>
    </row>
    <row r="192" spans="1:8" x14ac:dyDescent="0.25">
      <c r="A192" s="31">
        <v>44594</v>
      </c>
      <c r="B192" s="37" t="s">
        <v>3851</v>
      </c>
      <c r="C192" s="38" t="s">
        <v>159</v>
      </c>
      <c r="D192" s="34">
        <v>1921</v>
      </c>
      <c r="E192" s="35">
        <v>44595</v>
      </c>
      <c r="F192" s="34">
        <v>1921</v>
      </c>
      <c r="G192" s="36">
        <f>Tabla13[[#This Row],[Importe]]-Tabla13[[#This Row],[Pagado]]</f>
        <v>0</v>
      </c>
      <c r="H192" s="38" t="s">
        <v>10</v>
      </c>
    </row>
    <row r="193" spans="1:8" x14ac:dyDescent="0.25">
      <c r="A193" s="31">
        <v>44594</v>
      </c>
      <c r="B193" s="37" t="s">
        <v>3852</v>
      </c>
      <c r="C193" s="38" t="s">
        <v>777</v>
      </c>
      <c r="D193" s="34">
        <v>5783.76</v>
      </c>
      <c r="E193" s="35">
        <v>44594</v>
      </c>
      <c r="F193" s="34">
        <v>5783.76</v>
      </c>
      <c r="G193" s="36">
        <f>Tabla13[[#This Row],[Importe]]-Tabla13[[#This Row],[Pagado]]</f>
        <v>0</v>
      </c>
      <c r="H193" s="38" t="s">
        <v>10</v>
      </c>
    </row>
    <row r="194" spans="1:8" x14ac:dyDescent="0.25">
      <c r="A194" s="31">
        <v>44594</v>
      </c>
      <c r="B194" s="37" t="s">
        <v>3853</v>
      </c>
      <c r="C194" s="38" t="s">
        <v>79</v>
      </c>
      <c r="D194" s="34">
        <v>2535</v>
      </c>
      <c r="E194" s="35">
        <v>44595</v>
      </c>
      <c r="F194" s="34">
        <v>2535</v>
      </c>
      <c r="G194" s="36">
        <f>Tabla13[[#This Row],[Importe]]-Tabla13[[#This Row],[Pagado]]</f>
        <v>0</v>
      </c>
      <c r="H194" s="38" t="s">
        <v>10</v>
      </c>
    </row>
    <row r="195" spans="1:8" x14ac:dyDescent="0.25">
      <c r="A195" s="31">
        <v>44594</v>
      </c>
      <c r="B195" s="37" t="s">
        <v>3854</v>
      </c>
      <c r="C195" s="38" t="s">
        <v>804</v>
      </c>
      <c r="D195" s="34">
        <v>8003.6</v>
      </c>
      <c r="E195" s="35">
        <v>44594</v>
      </c>
      <c r="F195" s="34">
        <v>8003.6</v>
      </c>
      <c r="G195" s="36">
        <f>Tabla13[[#This Row],[Importe]]-Tabla13[[#This Row],[Pagado]]</f>
        <v>0</v>
      </c>
      <c r="H195" s="38" t="s">
        <v>10</v>
      </c>
    </row>
    <row r="196" spans="1:8" x14ac:dyDescent="0.25">
      <c r="A196" s="31">
        <v>44594</v>
      </c>
      <c r="B196" s="37" t="s">
        <v>3855</v>
      </c>
      <c r="C196" s="38" t="s">
        <v>289</v>
      </c>
      <c r="D196" s="34">
        <v>7574.4</v>
      </c>
      <c r="E196" s="35">
        <v>44594</v>
      </c>
      <c r="F196" s="34">
        <v>7574.4</v>
      </c>
      <c r="G196" s="36">
        <f>Tabla13[[#This Row],[Importe]]-Tabla13[[#This Row],[Pagado]]</f>
        <v>0</v>
      </c>
      <c r="H196" s="38" t="s">
        <v>10</v>
      </c>
    </row>
    <row r="197" spans="1:8" x14ac:dyDescent="0.25">
      <c r="A197" s="31">
        <v>44594</v>
      </c>
      <c r="B197" s="37" t="s">
        <v>3856</v>
      </c>
      <c r="C197" s="38" t="s">
        <v>555</v>
      </c>
      <c r="D197" s="34">
        <v>34947.160000000003</v>
      </c>
      <c r="E197" s="35">
        <v>44594</v>
      </c>
      <c r="F197" s="34">
        <v>34947.160000000003</v>
      </c>
      <c r="G197" s="36">
        <f>Tabla13[[#This Row],[Importe]]-Tabla13[[#This Row],[Pagado]]</f>
        <v>0</v>
      </c>
      <c r="H197" s="38" t="s">
        <v>10</v>
      </c>
    </row>
    <row r="198" spans="1:8" x14ac:dyDescent="0.25">
      <c r="A198" s="31">
        <v>44594</v>
      </c>
      <c r="B198" s="37" t="s">
        <v>3857</v>
      </c>
      <c r="C198" s="38" t="s">
        <v>804</v>
      </c>
      <c r="D198" s="34">
        <v>5875.8</v>
      </c>
      <c r="E198" s="35">
        <v>44594</v>
      </c>
      <c r="F198" s="34">
        <v>5875.8</v>
      </c>
      <c r="G198" s="36">
        <f>Tabla13[[#This Row],[Importe]]-Tabla13[[#This Row],[Pagado]]</f>
        <v>0</v>
      </c>
      <c r="H198" s="38" t="s">
        <v>10</v>
      </c>
    </row>
    <row r="199" spans="1:8" x14ac:dyDescent="0.25">
      <c r="A199" s="31">
        <v>44594</v>
      </c>
      <c r="B199" s="37" t="s">
        <v>3858</v>
      </c>
      <c r="C199" s="38" t="s">
        <v>224</v>
      </c>
      <c r="D199" s="34">
        <v>2340.1999999999998</v>
      </c>
      <c r="E199" s="35">
        <v>44594</v>
      </c>
      <c r="F199" s="34">
        <v>2340.1999999999998</v>
      </c>
      <c r="G199" s="36">
        <f>Tabla13[[#This Row],[Importe]]-Tabla13[[#This Row],[Pagado]]</f>
        <v>0</v>
      </c>
      <c r="H199" s="38" t="s">
        <v>10</v>
      </c>
    </row>
    <row r="200" spans="1:8" x14ac:dyDescent="0.25">
      <c r="A200" s="31">
        <v>44594</v>
      </c>
      <c r="B200" s="37" t="s">
        <v>3859</v>
      </c>
      <c r="C200" s="38" t="s">
        <v>157</v>
      </c>
      <c r="D200" s="34">
        <v>2523.8000000000002</v>
      </c>
      <c r="E200" s="35">
        <v>44595</v>
      </c>
      <c r="F200" s="34">
        <v>2523.8000000000002</v>
      </c>
      <c r="G200" s="36">
        <f>Tabla13[[#This Row],[Importe]]-Tabla13[[#This Row],[Pagado]]</f>
        <v>0</v>
      </c>
      <c r="H200" s="38" t="s">
        <v>10</v>
      </c>
    </row>
    <row r="201" spans="1:8" x14ac:dyDescent="0.25">
      <c r="A201" s="31">
        <v>44594</v>
      </c>
      <c r="B201" s="37" t="s">
        <v>3860</v>
      </c>
      <c r="C201" s="38" t="s">
        <v>31</v>
      </c>
      <c r="D201" s="34">
        <v>1666</v>
      </c>
      <c r="E201" s="35">
        <v>44594</v>
      </c>
      <c r="F201" s="34">
        <v>1666</v>
      </c>
      <c r="G201" s="36">
        <f>Tabla13[[#This Row],[Importe]]-Tabla13[[#This Row],[Pagado]]</f>
        <v>0</v>
      </c>
      <c r="H201" s="38" t="s">
        <v>10</v>
      </c>
    </row>
    <row r="202" spans="1:8" x14ac:dyDescent="0.25">
      <c r="A202" s="31">
        <v>44594</v>
      </c>
      <c r="B202" s="37" t="s">
        <v>3861</v>
      </c>
      <c r="C202" s="38" t="s">
        <v>79</v>
      </c>
      <c r="D202" s="34">
        <v>3260</v>
      </c>
      <c r="E202" s="35">
        <v>44595</v>
      </c>
      <c r="F202" s="34">
        <v>3260</v>
      </c>
      <c r="G202" s="36">
        <f>Tabla13[[#This Row],[Importe]]-Tabla13[[#This Row],[Pagado]]</f>
        <v>0</v>
      </c>
      <c r="H202" s="38" t="s">
        <v>10</v>
      </c>
    </row>
    <row r="203" spans="1:8" x14ac:dyDescent="0.25">
      <c r="A203" s="31">
        <v>44594</v>
      </c>
      <c r="B203" s="37" t="s">
        <v>3862</v>
      </c>
      <c r="C203" s="38" t="s">
        <v>407</v>
      </c>
      <c r="D203" s="34">
        <v>6800</v>
      </c>
      <c r="E203" s="35">
        <v>44596</v>
      </c>
      <c r="F203" s="34">
        <v>6800</v>
      </c>
      <c r="G203" s="36">
        <f>Tabla13[[#This Row],[Importe]]-Tabla13[[#This Row],[Pagado]]</f>
        <v>0</v>
      </c>
      <c r="H203" s="38" t="s">
        <v>10</v>
      </c>
    </row>
    <row r="204" spans="1:8" x14ac:dyDescent="0.25">
      <c r="A204" s="31">
        <v>44594</v>
      </c>
      <c r="B204" s="37" t="s">
        <v>3863</v>
      </c>
      <c r="C204" s="38" t="s">
        <v>179</v>
      </c>
      <c r="D204" s="34">
        <v>840</v>
      </c>
      <c r="E204" s="35">
        <v>44594</v>
      </c>
      <c r="F204" s="34">
        <v>840</v>
      </c>
      <c r="G204" s="36">
        <f>Tabla13[[#This Row],[Importe]]-Tabla13[[#This Row],[Pagado]]</f>
        <v>0</v>
      </c>
      <c r="H204" s="38" t="s">
        <v>10</v>
      </c>
    </row>
    <row r="205" spans="1:8" x14ac:dyDescent="0.25">
      <c r="A205" s="31">
        <v>44594</v>
      </c>
      <c r="B205" s="37" t="s">
        <v>3864</v>
      </c>
      <c r="C205" s="38" t="s">
        <v>216</v>
      </c>
      <c r="D205" s="34">
        <v>1940</v>
      </c>
      <c r="E205" s="35">
        <v>44594</v>
      </c>
      <c r="F205" s="34">
        <v>1940</v>
      </c>
      <c r="G205" s="36">
        <f>Tabla13[[#This Row],[Importe]]-Tabla13[[#This Row],[Pagado]]</f>
        <v>0</v>
      </c>
      <c r="H205" s="38" t="s">
        <v>10</v>
      </c>
    </row>
    <row r="206" spans="1:8" x14ac:dyDescent="0.25">
      <c r="A206" s="31">
        <v>44594</v>
      </c>
      <c r="B206" s="37" t="s">
        <v>3865</v>
      </c>
      <c r="C206" s="38" t="s">
        <v>198</v>
      </c>
      <c r="D206" s="34">
        <v>3897.9</v>
      </c>
      <c r="E206" s="35">
        <v>44594</v>
      </c>
      <c r="F206" s="34">
        <v>3897.9</v>
      </c>
      <c r="G206" s="36">
        <f>Tabla13[[#This Row],[Importe]]-Tabla13[[#This Row],[Pagado]]</f>
        <v>0</v>
      </c>
      <c r="H206" s="38" t="s">
        <v>10</v>
      </c>
    </row>
    <row r="207" spans="1:8" x14ac:dyDescent="0.25">
      <c r="A207" s="31">
        <v>44594</v>
      </c>
      <c r="B207" s="37" t="s">
        <v>3866</v>
      </c>
      <c r="C207" s="38" t="s">
        <v>525</v>
      </c>
      <c r="D207" s="34">
        <v>3206</v>
      </c>
      <c r="E207" s="35">
        <v>44595</v>
      </c>
      <c r="F207" s="34">
        <v>3206</v>
      </c>
      <c r="G207" s="36">
        <f>Tabla13[[#This Row],[Importe]]-Tabla13[[#This Row],[Pagado]]</f>
        <v>0</v>
      </c>
      <c r="H207" s="38" t="s">
        <v>10</v>
      </c>
    </row>
    <row r="208" spans="1:8" x14ac:dyDescent="0.25">
      <c r="A208" s="31">
        <v>44594</v>
      </c>
      <c r="B208" s="37" t="s">
        <v>3867</v>
      </c>
      <c r="C208" s="38" t="s">
        <v>414</v>
      </c>
      <c r="D208" s="34">
        <v>10290</v>
      </c>
      <c r="E208" s="35">
        <v>44594</v>
      </c>
      <c r="F208" s="34">
        <v>10290</v>
      </c>
      <c r="G208" s="36">
        <f>Tabla13[[#This Row],[Importe]]-Tabla13[[#This Row],[Pagado]]</f>
        <v>0</v>
      </c>
      <c r="H208" s="38" t="s">
        <v>10</v>
      </c>
    </row>
    <row r="209" spans="1:8" x14ac:dyDescent="0.25">
      <c r="A209" s="31">
        <v>44594</v>
      </c>
      <c r="B209" s="37" t="s">
        <v>3868</v>
      </c>
      <c r="C209" s="38" t="s">
        <v>142</v>
      </c>
      <c r="D209" s="34">
        <v>4790.8</v>
      </c>
      <c r="E209" s="35">
        <v>44617</v>
      </c>
      <c r="F209" s="34">
        <v>4790.8</v>
      </c>
      <c r="G209" s="36">
        <f>Tabla13[[#This Row],[Importe]]-Tabla13[[#This Row],[Pagado]]</f>
        <v>0</v>
      </c>
      <c r="H209" s="38" t="s">
        <v>10</v>
      </c>
    </row>
    <row r="210" spans="1:8" x14ac:dyDescent="0.25">
      <c r="A210" s="31">
        <v>44594</v>
      </c>
      <c r="B210" s="37" t="s">
        <v>3869</v>
      </c>
      <c r="C210" s="38" t="s">
        <v>216</v>
      </c>
      <c r="D210" s="34">
        <v>9052.2000000000007</v>
      </c>
      <c r="E210" s="35">
        <v>44607</v>
      </c>
      <c r="F210" s="34">
        <v>9052.2000000000007</v>
      </c>
      <c r="G210" s="36">
        <f>Tabla13[[#This Row],[Importe]]-Tabla13[[#This Row],[Pagado]]</f>
        <v>0</v>
      </c>
      <c r="H210" s="38" t="s">
        <v>10</v>
      </c>
    </row>
    <row r="211" spans="1:8" x14ac:dyDescent="0.25">
      <c r="A211" s="31">
        <v>44594</v>
      </c>
      <c r="B211" s="37" t="s">
        <v>3870</v>
      </c>
      <c r="C211" s="38" t="s">
        <v>541</v>
      </c>
      <c r="D211" s="34">
        <v>14674.4</v>
      </c>
      <c r="E211" s="35">
        <v>44595</v>
      </c>
      <c r="F211" s="34">
        <v>14674.4</v>
      </c>
      <c r="G211" s="36">
        <f>Tabla13[[#This Row],[Importe]]-Tabla13[[#This Row],[Pagado]]</f>
        <v>0</v>
      </c>
      <c r="H211" s="38" t="s">
        <v>10</v>
      </c>
    </row>
    <row r="212" spans="1:8" x14ac:dyDescent="0.25">
      <c r="A212" s="31">
        <v>44594</v>
      </c>
      <c r="B212" s="37" t="s">
        <v>3871</v>
      </c>
      <c r="C212" s="38" t="s">
        <v>592</v>
      </c>
      <c r="D212" s="34">
        <v>9108</v>
      </c>
      <c r="E212" s="35">
        <v>44595</v>
      </c>
      <c r="F212" s="34">
        <v>9108</v>
      </c>
      <c r="G212" s="36">
        <f>Tabla13[[#This Row],[Importe]]-Tabla13[[#This Row],[Pagado]]</f>
        <v>0</v>
      </c>
      <c r="H212" s="38" t="s">
        <v>10</v>
      </c>
    </row>
    <row r="213" spans="1:8" x14ac:dyDescent="0.25">
      <c r="A213" s="31">
        <v>44594</v>
      </c>
      <c r="B213" s="37" t="s">
        <v>3872</v>
      </c>
      <c r="C213" s="38" t="s">
        <v>133</v>
      </c>
      <c r="D213" s="34">
        <v>9585.6</v>
      </c>
      <c r="E213" s="35">
        <v>44595</v>
      </c>
      <c r="F213" s="34">
        <v>9585.6</v>
      </c>
      <c r="G213" s="36">
        <f>Tabla13[[#This Row],[Importe]]-Tabla13[[#This Row],[Pagado]]</f>
        <v>0</v>
      </c>
      <c r="H213" s="38" t="s">
        <v>10</v>
      </c>
    </row>
    <row r="214" spans="1:8" x14ac:dyDescent="0.25">
      <c r="A214" s="31">
        <v>44594</v>
      </c>
      <c r="B214" s="37" t="s">
        <v>3873</v>
      </c>
      <c r="C214" s="38" t="s">
        <v>31</v>
      </c>
      <c r="D214" s="34">
        <v>5292</v>
      </c>
      <c r="E214" s="35">
        <v>44595</v>
      </c>
      <c r="F214" s="34">
        <v>5292</v>
      </c>
      <c r="G214" s="36">
        <f>Tabla13[[#This Row],[Importe]]-Tabla13[[#This Row],[Pagado]]</f>
        <v>0</v>
      </c>
      <c r="H214" s="38" t="s">
        <v>10</v>
      </c>
    </row>
    <row r="215" spans="1:8" x14ac:dyDescent="0.25">
      <c r="A215" s="31">
        <v>44594</v>
      </c>
      <c r="B215" s="37" t="s">
        <v>3874</v>
      </c>
      <c r="C215" s="38" t="s">
        <v>58</v>
      </c>
      <c r="D215" s="34">
        <v>3250.4</v>
      </c>
      <c r="E215" s="35">
        <v>44594</v>
      </c>
      <c r="F215" s="34">
        <v>3250.4</v>
      </c>
      <c r="G215" s="36">
        <f>Tabla13[[#This Row],[Importe]]-Tabla13[[#This Row],[Pagado]]</f>
        <v>0</v>
      </c>
      <c r="H215" s="38" t="s">
        <v>10</v>
      </c>
    </row>
    <row r="216" spans="1:8" x14ac:dyDescent="0.25">
      <c r="A216" s="31">
        <v>44594</v>
      </c>
      <c r="B216" s="37" t="s">
        <v>3875</v>
      </c>
      <c r="C216" s="38" t="s">
        <v>75</v>
      </c>
      <c r="D216" s="34">
        <v>3000</v>
      </c>
      <c r="E216" s="35">
        <v>44594</v>
      </c>
      <c r="F216" s="34">
        <v>3000</v>
      </c>
      <c r="G216" s="36">
        <f>Tabla13[[#This Row],[Importe]]-Tabla13[[#This Row],[Pagado]]</f>
        <v>0</v>
      </c>
      <c r="H216" s="38" t="s">
        <v>10</v>
      </c>
    </row>
    <row r="217" spans="1:8" x14ac:dyDescent="0.25">
      <c r="A217" s="31">
        <v>44594</v>
      </c>
      <c r="B217" s="37" t="s">
        <v>3876</v>
      </c>
      <c r="C217" s="38" t="s">
        <v>31</v>
      </c>
      <c r="D217" s="34">
        <v>4473.7</v>
      </c>
      <c r="E217" s="35">
        <v>44595</v>
      </c>
      <c r="F217" s="34">
        <v>4473.7</v>
      </c>
      <c r="G217" s="36">
        <f>Tabla13[[#This Row],[Importe]]-Tabla13[[#This Row],[Pagado]]</f>
        <v>0</v>
      </c>
      <c r="H217" s="38" t="s">
        <v>10</v>
      </c>
    </row>
    <row r="218" spans="1:8" x14ac:dyDescent="0.25">
      <c r="A218" s="31">
        <v>44594</v>
      </c>
      <c r="B218" s="37" t="s">
        <v>3877</v>
      </c>
      <c r="C218" s="38" t="s">
        <v>97</v>
      </c>
      <c r="D218" s="34">
        <v>3592.4</v>
      </c>
      <c r="E218" s="35">
        <v>44594</v>
      </c>
      <c r="F218" s="34">
        <v>3592.4</v>
      </c>
      <c r="G218" s="36">
        <f>Tabla13[[#This Row],[Importe]]-Tabla13[[#This Row],[Pagado]]</f>
        <v>0</v>
      </c>
      <c r="H218" s="38" t="s">
        <v>10</v>
      </c>
    </row>
    <row r="219" spans="1:8" x14ac:dyDescent="0.25">
      <c r="A219" s="31">
        <v>44594</v>
      </c>
      <c r="B219" s="37" t="s">
        <v>3878</v>
      </c>
      <c r="C219" s="38" t="s">
        <v>426</v>
      </c>
      <c r="D219" s="34">
        <v>1754.2</v>
      </c>
      <c r="E219" s="35">
        <v>44594</v>
      </c>
      <c r="F219" s="34">
        <v>1754.2</v>
      </c>
      <c r="G219" s="36">
        <f>Tabla13[[#This Row],[Importe]]-Tabla13[[#This Row],[Pagado]]</f>
        <v>0</v>
      </c>
      <c r="H219" s="38" t="s">
        <v>10</v>
      </c>
    </row>
    <row r="220" spans="1:8" x14ac:dyDescent="0.25">
      <c r="A220" s="31">
        <v>44594</v>
      </c>
      <c r="B220" s="37" t="s">
        <v>3879</v>
      </c>
      <c r="C220" s="38" t="s">
        <v>31</v>
      </c>
      <c r="D220" s="34">
        <v>1315</v>
      </c>
      <c r="E220" s="35">
        <v>44594</v>
      </c>
      <c r="F220" s="34">
        <v>1315</v>
      </c>
      <c r="G220" s="36">
        <f>Tabla13[[#This Row],[Importe]]-Tabla13[[#This Row],[Pagado]]</f>
        <v>0</v>
      </c>
      <c r="H220" s="38" t="s">
        <v>10</v>
      </c>
    </row>
    <row r="221" spans="1:8" x14ac:dyDescent="0.25">
      <c r="A221" s="31">
        <v>44594</v>
      </c>
      <c r="B221" s="37" t="s">
        <v>3880</v>
      </c>
      <c r="C221" s="38" t="s">
        <v>1644</v>
      </c>
      <c r="D221" s="34">
        <v>8870.4</v>
      </c>
      <c r="E221" s="35">
        <v>44595</v>
      </c>
      <c r="F221" s="34">
        <v>8870.4</v>
      </c>
      <c r="G221" s="36">
        <f>Tabla13[[#This Row],[Importe]]-Tabla13[[#This Row],[Pagado]]</f>
        <v>0</v>
      </c>
      <c r="H221" s="38" t="s">
        <v>10</v>
      </c>
    </row>
    <row r="222" spans="1:8" x14ac:dyDescent="0.25">
      <c r="A222" s="31">
        <v>44594</v>
      </c>
      <c r="B222" s="37" t="s">
        <v>3881</v>
      </c>
      <c r="C222" s="38" t="s">
        <v>1630</v>
      </c>
      <c r="D222" s="34">
        <v>6569</v>
      </c>
      <c r="E222" s="35">
        <v>44595</v>
      </c>
      <c r="F222" s="34">
        <v>6569</v>
      </c>
      <c r="G222" s="36">
        <f>Tabla13[[#This Row],[Importe]]-Tabla13[[#This Row],[Pagado]]</f>
        <v>0</v>
      </c>
      <c r="H222" s="38" t="s">
        <v>10</v>
      </c>
    </row>
    <row r="223" spans="1:8" x14ac:dyDescent="0.25">
      <c r="A223" s="31">
        <v>44594</v>
      </c>
      <c r="B223" s="37" t="s">
        <v>3882</v>
      </c>
      <c r="C223" s="38" t="s">
        <v>56</v>
      </c>
      <c r="D223" s="34">
        <v>6685.6</v>
      </c>
      <c r="E223" s="35">
        <v>44594</v>
      </c>
      <c r="F223" s="34">
        <v>6685.6</v>
      </c>
      <c r="G223" s="36">
        <f>Tabla13[[#This Row],[Importe]]-Tabla13[[#This Row],[Pagado]]</f>
        <v>0</v>
      </c>
      <c r="H223" s="38" t="s">
        <v>10</v>
      </c>
    </row>
    <row r="224" spans="1:8" x14ac:dyDescent="0.25">
      <c r="A224" s="31">
        <v>44594</v>
      </c>
      <c r="B224" s="37" t="s">
        <v>3883</v>
      </c>
      <c r="C224" s="38" t="s">
        <v>142</v>
      </c>
      <c r="D224" s="34">
        <v>31559.200000000001</v>
      </c>
      <c r="E224" s="35">
        <v>44617</v>
      </c>
      <c r="F224" s="34">
        <v>31559.200000000001</v>
      </c>
      <c r="G224" s="36">
        <f>Tabla13[[#This Row],[Importe]]-Tabla13[[#This Row],[Pagado]]</f>
        <v>0</v>
      </c>
      <c r="H224" s="38" t="s">
        <v>10</v>
      </c>
    </row>
    <row r="225" spans="1:8" x14ac:dyDescent="0.25">
      <c r="A225" s="31">
        <v>44594</v>
      </c>
      <c r="B225" s="37" t="s">
        <v>3884</v>
      </c>
      <c r="C225" s="38" t="s">
        <v>3885</v>
      </c>
      <c r="D225" s="34">
        <v>0</v>
      </c>
      <c r="E225" s="39" t="s">
        <v>189</v>
      </c>
      <c r="F225" s="34">
        <v>0</v>
      </c>
      <c r="G225" s="36">
        <f>Tabla13[[#This Row],[Importe]]-Tabla13[[#This Row],[Pagado]]</f>
        <v>0</v>
      </c>
      <c r="H225" s="38" t="s">
        <v>189</v>
      </c>
    </row>
    <row r="226" spans="1:8" x14ac:dyDescent="0.25">
      <c r="A226" s="31">
        <v>44594</v>
      </c>
      <c r="B226" s="37" t="s">
        <v>3886</v>
      </c>
      <c r="C226" s="38" t="s">
        <v>261</v>
      </c>
      <c r="D226" s="34">
        <v>29383.200000000001</v>
      </c>
      <c r="E226" s="35">
        <v>44594</v>
      </c>
      <c r="F226" s="34">
        <v>29383.200000000001</v>
      </c>
      <c r="G226" s="36">
        <f>Tabla13[[#This Row],[Importe]]-Tabla13[[#This Row],[Pagado]]</f>
        <v>0</v>
      </c>
      <c r="H226" s="38" t="s">
        <v>10</v>
      </c>
    </row>
    <row r="227" spans="1:8" x14ac:dyDescent="0.25">
      <c r="A227" s="31">
        <v>44594</v>
      </c>
      <c r="B227" s="37" t="s">
        <v>3887</v>
      </c>
      <c r="C227" s="38" t="s">
        <v>16</v>
      </c>
      <c r="D227" s="34">
        <v>570.4</v>
      </c>
      <c r="E227" s="35">
        <v>44594</v>
      </c>
      <c r="F227" s="34">
        <v>570.4</v>
      </c>
      <c r="G227" s="36">
        <f>Tabla13[[#This Row],[Importe]]-Tabla13[[#This Row],[Pagado]]</f>
        <v>0</v>
      </c>
      <c r="H227" s="38" t="s">
        <v>10</v>
      </c>
    </row>
    <row r="228" spans="1:8" x14ac:dyDescent="0.25">
      <c r="A228" s="31">
        <v>44594</v>
      </c>
      <c r="B228" s="37" t="s">
        <v>3888</v>
      </c>
      <c r="C228" s="38" t="s">
        <v>857</v>
      </c>
      <c r="D228" s="34">
        <v>845.5</v>
      </c>
      <c r="E228" s="35">
        <v>44594</v>
      </c>
      <c r="F228" s="34">
        <v>845.5</v>
      </c>
      <c r="G228" s="36">
        <f>Tabla13[[#This Row],[Importe]]-Tabla13[[#This Row],[Pagado]]</f>
        <v>0</v>
      </c>
      <c r="H228" s="38" t="s">
        <v>10</v>
      </c>
    </row>
    <row r="229" spans="1:8" x14ac:dyDescent="0.25">
      <c r="A229" s="31">
        <v>44594</v>
      </c>
      <c r="B229" s="37" t="s">
        <v>3889</v>
      </c>
      <c r="C229" s="38" t="s">
        <v>107</v>
      </c>
      <c r="D229" s="34">
        <v>14197.4</v>
      </c>
      <c r="E229" s="35">
        <v>44595</v>
      </c>
      <c r="F229" s="34">
        <v>14197.4</v>
      </c>
      <c r="G229" s="36">
        <f>Tabla13[[#This Row],[Importe]]-Tabla13[[#This Row],[Pagado]]</f>
        <v>0</v>
      </c>
      <c r="H229" s="38" t="s">
        <v>10</v>
      </c>
    </row>
    <row r="230" spans="1:8" x14ac:dyDescent="0.25">
      <c r="A230" s="31">
        <v>44594</v>
      </c>
      <c r="B230" s="37" t="s">
        <v>3890</v>
      </c>
      <c r="C230" s="38" t="s">
        <v>291</v>
      </c>
      <c r="D230" s="34">
        <v>1009.4</v>
      </c>
      <c r="E230" s="35">
        <v>44595</v>
      </c>
      <c r="F230" s="34">
        <v>1009.4</v>
      </c>
      <c r="G230" s="36">
        <f>Tabla13[[#This Row],[Importe]]-Tabla13[[#This Row],[Pagado]]</f>
        <v>0</v>
      </c>
      <c r="H230" s="38" t="s">
        <v>10</v>
      </c>
    </row>
    <row r="231" spans="1:8" x14ac:dyDescent="0.25">
      <c r="A231" s="31">
        <v>44594</v>
      </c>
      <c r="B231" s="37" t="s">
        <v>3891</v>
      </c>
      <c r="C231" s="38" t="s">
        <v>31</v>
      </c>
      <c r="D231" s="34">
        <v>840</v>
      </c>
      <c r="E231" s="35">
        <v>44594</v>
      </c>
      <c r="F231" s="34">
        <v>840</v>
      </c>
      <c r="G231" s="36">
        <f>Tabla13[[#This Row],[Importe]]-Tabla13[[#This Row],[Pagado]]</f>
        <v>0</v>
      </c>
      <c r="H231" s="38" t="s">
        <v>10</v>
      </c>
    </row>
    <row r="232" spans="1:8" x14ac:dyDescent="0.25">
      <c r="A232" s="31">
        <v>44594</v>
      </c>
      <c r="B232" s="37" t="s">
        <v>3892</v>
      </c>
      <c r="C232" s="38" t="s">
        <v>284</v>
      </c>
      <c r="D232" s="34">
        <v>7845</v>
      </c>
      <c r="E232" s="35">
        <v>44595</v>
      </c>
      <c r="F232" s="34">
        <v>7845</v>
      </c>
      <c r="G232" s="36">
        <f>Tabla13[[#This Row],[Importe]]-Tabla13[[#This Row],[Pagado]]</f>
        <v>0</v>
      </c>
      <c r="H232" s="38" t="s">
        <v>10</v>
      </c>
    </row>
    <row r="233" spans="1:8" x14ac:dyDescent="0.25">
      <c r="A233" s="31">
        <v>44594</v>
      </c>
      <c r="B233" s="37" t="s">
        <v>3893</v>
      </c>
      <c r="C233" s="38" t="s">
        <v>280</v>
      </c>
      <c r="D233" s="34">
        <v>565</v>
      </c>
      <c r="E233" s="35">
        <v>44595</v>
      </c>
      <c r="F233" s="34">
        <v>565</v>
      </c>
      <c r="G233" s="36">
        <f>Tabla13[[#This Row],[Importe]]-Tabla13[[#This Row],[Pagado]]</f>
        <v>0</v>
      </c>
      <c r="H233" s="38" t="s">
        <v>10</v>
      </c>
    </row>
    <row r="234" spans="1:8" x14ac:dyDescent="0.25">
      <c r="A234" s="31">
        <v>44594</v>
      </c>
      <c r="B234" s="37" t="s">
        <v>3894</v>
      </c>
      <c r="C234" s="38" t="s">
        <v>3747</v>
      </c>
      <c r="D234" s="34">
        <v>21115.8</v>
      </c>
      <c r="E234" s="35">
        <v>44594</v>
      </c>
      <c r="F234" s="34">
        <v>21115.8</v>
      </c>
      <c r="G234" s="36">
        <f>Tabla13[[#This Row],[Importe]]-Tabla13[[#This Row],[Pagado]]</f>
        <v>0</v>
      </c>
      <c r="H234" s="38" t="s">
        <v>10</v>
      </c>
    </row>
    <row r="235" spans="1:8" x14ac:dyDescent="0.25">
      <c r="A235" s="31">
        <v>44594</v>
      </c>
      <c r="B235" s="37" t="s">
        <v>3895</v>
      </c>
      <c r="C235" s="38" t="s">
        <v>698</v>
      </c>
      <c r="D235" s="34">
        <v>3944.9</v>
      </c>
      <c r="E235" s="35">
        <v>44594</v>
      </c>
      <c r="F235" s="34">
        <v>3944.9</v>
      </c>
      <c r="G235" s="36">
        <f>Tabla13[[#This Row],[Importe]]-Tabla13[[#This Row],[Pagado]]</f>
        <v>0</v>
      </c>
      <c r="H235" s="38" t="s">
        <v>10</v>
      </c>
    </row>
    <row r="236" spans="1:8" x14ac:dyDescent="0.25">
      <c r="A236" s="31">
        <v>44594</v>
      </c>
      <c r="B236" s="37" t="s">
        <v>3896</v>
      </c>
      <c r="C236" s="38" t="s">
        <v>875</v>
      </c>
      <c r="D236" s="34">
        <v>31725.42</v>
      </c>
      <c r="E236" s="35">
        <v>44595</v>
      </c>
      <c r="F236" s="34">
        <v>31725.42</v>
      </c>
      <c r="G236" s="36">
        <f>Tabla13[[#This Row],[Importe]]-Tabla13[[#This Row],[Pagado]]</f>
        <v>0</v>
      </c>
      <c r="H236" s="38" t="s">
        <v>10</v>
      </c>
    </row>
    <row r="237" spans="1:8" x14ac:dyDescent="0.25">
      <c r="A237" s="31">
        <v>44594</v>
      </c>
      <c r="B237" s="37" t="s">
        <v>3897</v>
      </c>
      <c r="C237" s="38" t="s">
        <v>452</v>
      </c>
      <c r="D237" s="34">
        <v>2886.4</v>
      </c>
      <c r="E237" s="35">
        <v>44594</v>
      </c>
      <c r="F237" s="34">
        <v>2886.4</v>
      </c>
      <c r="G237" s="36">
        <f>Tabla13[[#This Row],[Importe]]-Tabla13[[#This Row],[Pagado]]</f>
        <v>0</v>
      </c>
      <c r="H237" s="38" t="s">
        <v>10</v>
      </c>
    </row>
    <row r="238" spans="1:8" x14ac:dyDescent="0.25">
      <c r="A238" s="31">
        <v>44594</v>
      </c>
      <c r="B238" s="37" t="s">
        <v>3898</v>
      </c>
      <c r="C238" s="38" t="s">
        <v>435</v>
      </c>
      <c r="D238" s="34">
        <v>1072</v>
      </c>
      <c r="E238" s="35">
        <v>44594</v>
      </c>
      <c r="F238" s="34">
        <v>1072</v>
      </c>
      <c r="G238" s="36">
        <f>Tabla13[[#This Row],[Importe]]-Tabla13[[#This Row],[Pagado]]</f>
        <v>0</v>
      </c>
      <c r="H238" s="38" t="s">
        <v>10</v>
      </c>
    </row>
    <row r="239" spans="1:8" x14ac:dyDescent="0.25">
      <c r="A239" s="31">
        <v>44594</v>
      </c>
      <c r="B239" s="37" t="s">
        <v>3899</v>
      </c>
      <c r="C239" s="38" t="s">
        <v>3900</v>
      </c>
      <c r="D239" s="34">
        <v>1225.5999999999999</v>
      </c>
      <c r="E239" s="35">
        <v>44594</v>
      </c>
      <c r="F239" s="34">
        <v>1225.5999999999999</v>
      </c>
      <c r="G239" s="36">
        <f>Tabla13[[#This Row],[Importe]]-Tabla13[[#This Row],[Pagado]]</f>
        <v>0</v>
      </c>
      <c r="H239" s="38" t="s">
        <v>10</v>
      </c>
    </row>
    <row r="240" spans="1:8" x14ac:dyDescent="0.25">
      <c r="A240" s="31">
        <v>44594</v>
      </c>
      <c r="B240" s="37" t="s">
        <v>3901</v>
      </c>
      <c r="C240" s="38" t="s">
        <v>71</v>
      </c>
      <c r="D240" s="34">
        <v>10146</v>
      </c>
      <c r="E240" s="35">
        <v>44594</v>
      </c>
      <c r="F240" s="34">
        <v>10146</v>
      </c>
      <c r="G240" s="36">
        <f>Tabla13[[#This Row],[Importe]]-Tabla13[[#This Row],[Pagado]]</f>
        <v>0</v>
      </c>
      <c r="H240" s="38" t="s">
        <v>10</v>
      </c>
    </row>
    <row r="241" spans="1:8" x14ac:dyDescent="0.25">
      <c r="A241" s="31">
        <v>44594</v>
      </c>
      <c r="B241" s="37" t="s">
        <v>3902</v>
      </c>
      <c r="C241" s="38" t="s">
        <v>400</v>
      </c>
      <c r="D241" s="34">
        <v>5679.8</v>
      </c>
      <c r="E241" s="35">
        <v>44602</v>
      </c>
      <c r="F241" s="34">
        <v>5679.8</v>
      </c>
      <c r="G241" s="36">
        <f>Tabla13[[#This Row],[Importe]]-Tabla13[[#This Row],[Pagado]]</f>
        <v>0</v>
      </c>
      <c r="H241" s="38" t="s">
        <v>10</v>
      </c>
    </row>
    <row r="242" spans="1:8" x14ac:dyDescent="0.25">
      <c r="A242" s="31">
        <v>44594</v>
      </c>
      <c r="B242" s="37" t="s">
        <v>3903</v>
      </c>
      <c r="C242" s="38" t="s">
        <v>365</v>
      </c>
      <c r="D242" s="34">
        <v>1591.5</v>
      </c>
      <c r="E242" s="35">
        <v>44594</v>
      </c>
      <c r="F242" s="34">
        <v>1591.5</v>
      </c>
      <c r="G242" s="36">
        <f>Tabla13[[#This Row],[Importe]]-Tabla13[[#This Row],[Pagado]]</f>
        <v>0</v>
      </c>
      <c r="H242" s="38" t="s">
        <v>10</v>
      </c>
    </row>
    <row r="243" spans="1:8" x14ac:dyDescent="0.25">
      <c r="A243" s="31">
        <v>44594</v>
      </c>
      <c r="B243" s="37" t="s">
        <v>3904</v>
      </c>
      <c r="C243" s="38" t="s">
        <v>610</v>
      </c>
      <c r="D243" s="34">
        <v>19554</v>
      </c>
      <c r="E243" s="35">
        <v>44594</v>
      </c>
      <c r="F243" s="34">
        <v>19554</v>
      </c>
      <c r="G243" s="36">
        <f>Tabla13[[#This Row],[Importe]]-Tabla13[[#This Row],[Pagado]]</f>
        <v>0</v>
      </c>
      <c r="H243" s="38" t="s">
        <v>10</v>
      </c>
    </row>
    <row r="244" spans="1:8" x14ac:dyDescent="0.25">
      <c r="A244" s="31">
        <v>44594</v>
      </c>
      <c r="B244" s="37" t="s">
        <v>3905</v>
      </c>
      <c r="C244" s="38" t="s">
        <v>31</v>
      </c>
      <c r="D244" s="34">
        <v>455.7</v>
      </c>
      <c r="E244" s="35">
        <v>44594</v>
      </c>
      <c r="F244" s="34">
        <v>455.7</v>
      </c>
      <c r="G244" s="36">
        <f>Tabla13[[#This Row],[Importe]]-Tabla13[[#This Row],[Pagado]]</f>
        <v>0</v>
      </c>
      <c r="H244" s="38" t="s">
        <v>10</v>
      </c>
    </row>
    <row r="245" spans="1:8" x14ac:dyDescent="0.25">
      <c r="A245" s="31">
        <v>44594</v>
      </c>
      <c r="B245" s="37" t="s">
        <v>3906</v>
      </c>
      <c r="C245" s="38" t="s">
        <v>1008</v>
      </c>
      <c r="D245" s="34">
        <v>3811.4</v>
      </c>
      <c r="E245" s="35">
        <v>44594</v>
      </c>
      <c r="F245" s="34">
        <v>3811.4</v>
      </c>
      <c r="G245" s="36">
        <f>Tabla13[[#This Row],[Importe]]-Tabla13[[#This Row],[Pagado]]</f>
        <v>0</v>
      </c>
      <c r="H245" s="38" t="s">
        <v>10</v>
      </c>
    </row>
    <row r="246" spans="1:8" x14ac:dyDescent="0.25">
      <c r="A246" s="31">
        <v>44594</v>
      </c>
      <c r="B246" s="37" t="s">
        <v>3907</v>
      </c>
      <c r="C246" s="38" t="s">
        <v>298</v>
      </c>
      <c r="D246" s="34">
        <v>2400</v>
      </c>
      <c r="E246" s="35">
        <v>44595</v>
      </c>
      <c r="F246" s="34">
        <v>2400</v>
      </c>
      <c r="G246" s="36">
        <f>Tabla13[[#This Row],[Importe]]-Tabla13[[#This Row],[Pagado]]</f>
        <v>0</v>
      </c>
      <c r="H246" s="38" t="s">
        <v>10</v>
      </c>
    </row>
    <row r="247" spans="1:8" x14ac:dyDescent="0.25">
      <c r="A247" s="31">
        <v>44594</v>
      </c>
      <c r="B247" s="37" t="s">
        <v>3908</v>
      </c>
      <c r="C247" s="38" t="s">
        <v>612</v>
      </c>
      <c r="D247" s="34">
        <v>604.79999999999995</v>
      </c>
      <c r="E247" s="35">
        <v>44595</v>
      </c>
      <c r="F247" s="34">
        <v>604.79999999999995</v>
      </c>
      <c r="G247" s="36">
        <f>Tabla13[[#This Row],[Importe]]-Tabla13[[#This Row],[Pagado]]</f>
        <v>0</v>
      </c>
      <c r="H247" s="38" t="s">
        <v>10</v>
      </c>
    </row>
    <row r="248" spans="1:8" x14ac:dyDescent="0.25">
      <c r="A248" s="31">
        <v>44594</v>
      </c>
      <c r="B248" s="37" t="s">
        <v>3909</v>
      </c>
      <c r="C248" s="38" t="s">
        <v>454</v>
      </c>
      <c r="D248" s="34">
        <v>5168</v>
      </c>
      <c r="E248" s="35">
        <v>44595</v>
      </c>
      <c r="F248" s="34">
        <v>5168</v>
      </c>
      <c r="G248" s="36">
        <f>Tabla13[[#This Row],[Importe]]-Tabla13[[#This Row],[Pagado]]</f>
        <v>0</v>
      </c>
      <c r="H248" s="38" t="s">
        <v>10</v>
      </c>
    </row>
    <row r="249" spans="1:8" x14ac:dyDescent="0.25">
      <c r="A249" s="31">
        <v>44595</v>
      </c>
      <c r="B249" s="37" t="s">
        <v>3910</v>
      </c>
      <c r="C249" s="38" t="s">
        <v>20</v>
      </c>
      <c r="D249" s="34">
        <v>1755</v>
      </c>
      <c r="E249" s="35">
        <v>44595</v>
      </c>
      <c r="F249" s="34">
        <v>1755</v>
      </c>
      <c r="G249" s="36">
        <f>Tabla13[[#This Row],[Importe]]-Tabla13[[#This Row],[Pagado]]</f>
        <v>0</v>
      </c>
      <c r="H249" s="38" t="s">
        <v>10</v>
      </c>
    </row>
    <row r="250" spans="1:8" ht="31.5" x14ac:dyDescent="0.25">
      <c r="A250" s="31">
        <v>44595</v>
      </c>
      <c r="B250" s="37" t="s">
        <v>3911</v>
      </c>
      <c r="C250" s="38" t="s">
        <v>887</v>
      </c>
      <c r="D250" s="34">
        <v>11526</v>
      </c>
      <c r="E250" s="35" t="s">
        <v>3912</v>
      </c>
      <c r="F250" s="34">
        <f>9526+2000</f>
        <v>11526</v>
      </c>
      <c r="G250" s="36">
        <f>Tabla13[[#This Row],[Importe]]-Tabla13[[#This Row],[Pagado]]</f>
        <v>0</v>
      </c>
      <c r="H250" s="38" t="s">
        <v>10</v>
      </c>
    </row>
    <row r="251" spans="1:8" ht="31.5" x14ac:dyDescent="0.25">
      <c r="A251" s="31">
        <v>44595</v>
      </c>
      <c r="B251" s="37" t="s">
        <v>3913</v>
      </c>
      <c r="C251" s="38" t="s">
        <v>475</v>
      </c>
      <c r="D251" s="34">
        <v>83109.600000000006</v>
      </c>
      <c r="E251" s="35" t="s">
        <v>3912</v>
      </c>
      <c r="F251" s="34">
        <f>82000+1109.6</f>
        <v>83109.600000000006</v>
      </c>
      <c r="G251" s="36">
        <f>Tabla13[[#This Row],[Importe]]-Tabla13[[#This Row],[Pagado]]</f>
        <v>0</v>
      </c>
      <c r="H251" s="38" t="s">
        <v>10</v>
      </c>
    </row>
    <row r="252" spans="1:8" x14ac:dyDescent="0.25">
      <c r="A252" s="31">
        <v>44595</v>
      </c>
      <c r="B252" s="37" t="s">
        <v>3914</v>
      </c>
      <c r="C252" s="38" t="s">
        <v>31</v>
      </c>
      <c r="D252" s="34">
        <v>4009.2</v>
      </c>
      <c r="E252" s="35">
        <v>44595</v>
      </c>
      <c r="F252" s="34">
        <v>4009.2</v>
      </c>
      <c r="G252" s="36">
        <f>Tabla13[[#This Row],[Importe]]-Tabla13[[#This Row],[Pagado]]</f>
        <v>0</v>
      </c>
      <c r="H252" s="38" t="s">
        <v>10</v>
      </c>
    </row>
    <row r="253" spans="1:8" x14ac:dyDescent="0.25">
      <c r="A253" s="31">
        <v>44595</v>
      </c>
      <c r="B253" s="37" t="s">
        <v>3915</v>
      </c>
      <c r="C253" s="38" t="s">
        <v>31</v>
      </c>
      <c r="D253" s="34">
        <v>26709.9</v>
      </c>
      <c r="E253" s="35">
        <v>44595</v>
      </c>
      <c r="F253" s="34">
        <v>26709.9</v>
      </c>
      <c r="G253" s="36">
        <f>Tabla13[[#This Row],[Importe]]-Tabla13[[#This Row],[Pagado]]</f>
        <v>0</v>
      </c>
      <c r="H253" s="38" t="s">
        <v>10</v>
      </c>
    </row>
    <row r="254" spans="1:8" x14ac:dyDescent="0.25">
      <c r="A254" s="31">
        <v>44595</v>
      </c>
      <c r="B254" s="37" t="s">
        <v>3916</v>
      </c>
      <c r="C254" s="38" t="s">
        <v>481</v>
      </c>
      <c r="D254" s="34">
        <v>3433.6</v>
      </c>
      <c r="E254" s="35">
        <v>44595</v>
      </c>
      <c r="F254" s="34">
        <v>3433.6</v>
      </c>
      <c r="G254" s="36">
        <f>Tabla13[[#This Row],[Importe]]-Tabla13[[#This Row],[Pagado]]</f>
        <v>0</v>
      </c>
      <c r="H254" s="38" t="s">
        <v>10</v>
      </c>
    </row>
    <row r="255" spans="1:8" x14ac:dyDescent="0.25">
      <c r="A255" s="31">
        <v>44595</v>
      </c>
      <c r="B255" s="37" t="s">
        <v>3917</v>
      </c>
      <c r="C255" s="38" t="s">
        <v>12</v>
      </c>
      <c r="D255" s="34">
        <v>41759.300000000003</v>
      </c>
      <c r="E255" s="35">
        <v>44596</v>
      </c>
      <c r="F255" s="34">
        <v>41759.300000000003</v>
      </c>
      <c r="G255" s="36">
        <f>Tabla13[[#This Row],[Importe]]-Tabla13[[#This Row],[Pagado]]</f>
        <v>0</v>
      </c>
      <c r="H255" s="38" t="s">
        <v>10</v>
      </c>
    </row>
    <row r="256" spans="1:8" x14ac:dyDescent="0.25">
      <c r="A256" s="31">
        <v>44595</v>
      </c>
      <c r="B256" s="37" t="s">
        <v>3918</v>
      </c>
      <c r="C256" s="38" t="s">
        <v>60</v>
      </c>
      <c r="D256" s="34">
        <v>3768.9</v>
      </c>
      <c r="E256" s="35">
        <v>44598</v>
      </c>
      <c r="F256" s="34">
        <v>3768.9</v>
      </c>
      <c r="G256" s="36">
        <f>Tabla13[[#This Row],[Importe]]-Tabla13[[#This Row],[Pagado]]</f>
        <v>0</v>
      </c>
      <c r="H256" s="38" t="s">
        <v>10</v>
      </c>
    </row>
    <row r="257" spans="1:8" x14ac:dyDescent="0.25">
      <c r="A257" s="31">
        <v>44595</v>
      </c>
      <c r="B257" s="37" t="s">
        <v>3919</v>
      </c>
      <c r="C257" s="38" t="s">
        <v>114</v>
      </c>
      <c r="D257" s="34">
        <v>8668.1</v>
      </c>
      <c r="E257" s="35">
        <v>44599</v>
      </c>
      <c r="F257" s="34">
        <v>8668.1</v>
      </c>
      <c r="G257" s="36">
        <f>Tabla13[[#This Row],[Importe]]-Tabla13[[#This Row],[Pagado]]</f>
        <v>0</v>
      </c>
      <c r="H257" s="38" t="s">
        <v>10</v>
      </c>
    </row>
    <row r="258" spans="1:8" x14ac:dyDescent="0.25">
      <c r="A258" s="31">
        <v>44595</v>
      </c>
      <c r="B258" s="37" t="s">
        <v>3920</v>
      </c>
      <c r="C258" s="38" t="s">
        <v>326</v>
      </c>
      <c r="D258" s="34">
        <v>4601.1000000000004</v>
      </c>
      <c r="E258" s="35">
        <v>44596</v>
      </c>
      <c r="F258" s="34">
        <v>4601.1000000000004</v>
      </c>
      <c r="G258" s="36">
        <f>Tabla13[[#This Row],[Importe]]-Tabla13[[#This Row],[Pagado]]</f>
        <v>0</v>
      </c>
      <c r="H258" s="38" t="s">
        <v>10</v>
      </c>
    </row>
    <row r="259" spans="1:8" ht="31.5" x14ac:dyDescent="0.25">
      <c r="A259" s="31">
        <v>44595</v>
      </c>
      <c r="B259" s="37" t="s">
        <v>3921</v>
      </c>
      <c r="C259" s="38" t="s">
        <v>39</v>
      </c>
      <c r="D259" s="34">
        <v>20290.900000000001</v>
      </c>
      <c r="E259" s="35" t="s">
        <v>3922</v>
      </c>
      <c r="F259" s="34">
        <f>10000+10290.9</f>
        <v>20290.900000000001</v>
      </c>
      <c r="G259" s="36">
        <f>Tabla13[[#This Row],[Importe]]-Tabla13[[#This Row],[Pagado]]</f>
        <v>0</v>
      </c>
      <c r="H259" s="38" t="s">
        <v>10</v>
      </c>
    </row>
    <row r="260" spans="1:8" x14ac:dyDescent="0.25">
      <c r="A260" s="31">
        <v>44595</v>
      </c>
      <c r="B260" s="37" t="s">
        <v>3923</v>
      </c>
      <c r="C260" s="38" t="s">
        <v>89</v>
      </c>
      <c r="D260" s="34">
        <v>2019.6</v>
      </c>
      <c r="E260" s="35">
        <v>44596</v>
      </c>
      <c r="F260" s="34">
        <v>2019.6</v>
      </c>
      <c r="G260" s="36">
        <f>Tabla13[[#This Row],[Importe]]-Tabla13[[#This Row],[Pagado]]</f>
        <v>0</v>
      </c>
      <c r="H260" s="38" t="s">
        <v>10</v>
      </c>
    </row>
    <row r="261" spans="1:8" x14ac:dyDescent="0.25">
      <c r="A261" s="31">
        <v>44595</v>
      </c>
      <c r="B261" s="37" t="s">
        <v>3924</v>
      </c>
      <c r="C261" s="38" t="s">
        <v>348</v>
      </c>
      <c r="D261" s="34">
        <v>2672.4</v>
      </c>
      <c r="E261" s="35">
        <v>44595</v>
      </c>
      <c r="F261" s="34">
        <v>2672.4</v>
      </c>
      <c r="G261" s="36">
        <f>Tabla13[[#This Row],[Importe]]-Tabla13[[#This Row],[Pagado]]</f>
        <v>0</v>
      </c>
      <c r="H261" s="38" t="s">
        <v>10</v>
      </c>
    </row>
    <row r="262" spans="1:8" x14ac:dyDescent="0.25">
      <c r="A262" s="31">
        <v>44595</v>
      </c>
      <c r="B262" s="37" t="s">
        <v>3925</v>
      </c>
      <c r="C262" s="38" t="s">
        <v>111</v>
      </c>
      <c r="D262" s="34">
        <v>4013.1</v>
      </c>
      <c r="E262" s="35">
        <v>44596</v>
      </c>
      <c r="F262" s="34">
        <v>4013.1</v>
      </c>
      <c r="G262" s="36">
        <f>Tabla13[[#This Row],[Importe]]-Tabla13[[#This Row],[Pagado]]</f>
        <v>0</v>
      </c>
      <c r="H262" s="38" t="s">
        <v>10</v>
      </c>
    </row>
    <row r="263" spans="1:8" x14ac:dyDescent="0.25">
      <c r="A263" s="31">
        <v>44595</v>
      </c>
      <c r="B263" s="37" t="s">
        <v>3926</v>
      </c>
      <c r="C263" s="38" t="s">
        <v>18</v>
      </c>
      <c r="D263" s="34">
        <v>1395</v>
      </c>
      <c r="E263" s="35">
        <v>44595</v>
      </c>
      <c r="F263" s="34">
        <v>1395</v>
      </c>
      <c r="G263" s="36">
        <f>Tabla13[[#This Row],[Importe]]-Tabla13[[#This Row],[Pagado]]</f>
        <v>0</v>
      </c>
      <c r="H263" s="38" t="s">
        <v>10</v>
      </c>
    </row>
    <row r="264" spans="1:8" x14ac:dyDescent="0.25">
      <c r="A264" s="31">
        <v>44595</v>
      </c>
      <c r="B264" s="37" t="s">
        <v>3927</v>
      </c>
      <c r="C264" s="38" t="s">
        <v>64</v>
      </c>
      <c r="D264" s="34">
        <v>3753.6</v>
      </c>
      <c r="E264" s="35">
        <v>44596</v>
      </c>
      <c r="F264" s="34">
        <v>3753.6</v>
      </c>
      <c r="G264" s="36">
        <f>Tabla13[[#This Row],[Importe]]-Tabla13[[#This Row],[Pagado]]</f>
        <v>0</v>
      </c>
      <c r="H264" s="38" t="s">
        <v>10</v>
      </c>
    </row>
    <row r="265" spans="1:8" x14ac:dyDescent="0.25">
      <c r="A265" s="31">
        <v>44595</v>
      </c>
      <c r="B265" s="37" t="s">
        <v>3928</v>
      </c>
      <c r="C265" s="38" t="s">
        <v>97</v>
      </c>
      <c r="D265" s="34">
        <v>4096.3999999999996</v>
      </c>
      <c r="E265" s="35">
        <v>44597</v>
      </c>
      <c r="F265" s="34">
        <v>4096.3999999999996</v>
      </c>
      <c r="G265" s="36">
        <f>Tabla13[[#This Row],[Importe]]-Tabla13[[#This Row],[Pagado]]</f>
        <v>0</v>
      </c>
      <c r="H265" s="38" t="s">
        <v>10</v>
      </c>
    </row>
    <row r="266" spans="1:8" x14ac:dyDescent="0.25">
      <c r="A266" s="31">
        <v>44595</v>
      </c>
      <c r="B266" s="37" t="s">
        <v>3929</v>
      </c>
      <c r="C266" s="38" t="s">
        <v>99</v>
      </c>
      <c r="D266" s="34">
        <v>5646.3</v>
      </c>
      <c r="E266" s="35">
        <v>44597</v>
      </c>
      <c r="F266" s="34">
        <v>5646.3</v>
      </c>
      <c r="G266" s="36">
        <f>Tabla13[[#This Row],[Importe]]-Tabla13[[#This Row],[Pagado]]</f>
        <v>0</v>
      </c>
      <c r="H266" s="38" t="s">
        <v>10</v>
      </c>
    </row>
    <row r="267" spans="1:8" x14ac:dyDescent="0.25">
      <c r="A267" s="31">
        <v>44595</v>
      </c>
      <c r="B267" s="37" t="s">
        <v>3930</v>
      </c>
      <c r="C267" s="38" t="s">
        <v>18</v>
      </c>
      <c r="D267" s="34">
        <v>87.5</v>
      </c>
      <c r="E267" s="35">
        <v>44595</v>
      </c>
      <c r="F267" s="34">
        <v>87.5</v>
      </c>
      <c r="G267" s="36">
        <f>Tabla13[[#This Row],[Importe]]-Tabla13[[#This Row],[Pagado]]</f>
        <v>0</v>
      </c>
      <c r="H267" s="38" t="s">
        <v>10</v>
      </c>
    </row>
    <row r="268" spans="1:8" x14ac:dyDescent="0.25">
      <c r="A268" s="31">
        <v>44595</v>
      </c>
      <c r="B268" s="37" t="s">
        <v>3931</v>
      </c>
      <c r="C268" s="38" t="s">
        <v>120</v>
      </c>
      <c r="D268" s="34">
        <v>4192.2</v>
      </c>
      <c r="E268" s="35">
        <v>44597</v>
      </c>
      <c r="F268" s="34">
        <v>4192.2</v>
      </c>
      <c r="G268" s="36">
        <f>Tabla13[[#This Row],[Importe]]-Tabla13[[#This Row],[Pagado]]</f>
        <v>0</v>
      </c>
      <c r="H268" s="38" t="s">
        <v>10</v>
      </c>
    </row>
    <row r="269" spans="1:8" x14ac:dyDescent="0.25">
      <c r="A269" s="31">
        <v>44595</v>
      </c>
      <c r="B269" s="37" t="s">
        <v>3932</v>
      </c>
      <c r="C269" s="38" t="s">
        <v>93</v>
      </c>
      <c r="D269" s="34">
        <v>3954.3</v>
      </c>
      <c r="E269" s="35">
        <v>44596</v>
      </c>
      <c r="F269" s="34">
        <v>3954.3</v>
      </c>
      <c r="G269" s="36">
        <f>Tabla13[[#This Row],[Importe]]-Tabla13[[#This Row],[Pagado]]</f>
        <v>0</v>
      </c>
      <c r="H269" s="38" t="s">
        <v>10</v>
      </c>
    </row>
    <row r="270" spans="1:8" x14ac:dyDescent="0.25">
      <c r="A270" s="31">
        <v>44595</v>
      </c>
      <c r="B270" s="37" t="s">
        <v>3933</v>
      </c>
      <c r="C270" s="38" t="s">
        <v>105</v>
      </c>
      <c r="D270" s="34">
        <v>3822</v>
      </c>
      <c r="E270" s="35">
        <v>44596</v>
      </c>
      <c r="F270" s="34">
        <v>3822</v>
      </c>
      <c r="G270" s="36">
        <f>Tabla13[[#This Row],[Importe]]-Tabla13[[#This Row],[Pagado]]</f>
        <v>0</v>
      </c>
      <c r="H270" s="38" t="s">
        <v>10</v>
      </c>
    </row>
    <row r="271" spans="1:8" ht="31.5" x14ac:dyDescent="0.25">
      <c r="A271" s="31">
        <v>44595</v>
      </c>
      <c r="B271" s="37" t="s">
        <v>3934</v>
      </c>
      <c r="C271" s="38" t="s">
        <v>22</v>
      </c>
      <c r="D271" s="34">
        <v>40639.199999999997</v>
      </c>
      <c r="E271" s="35" t="s">
        <v>3912</v>
      </c>
      <c r="F271" s="34">
        <f>26000+14639.2</f>
        <v>40639.199999999997</v>
      </c>
      <c r="G271" s="36">
        <f>Tabla13[[#This Row],[Importe]]-Tabla13[[#This Row],[Pagado]]</f>
        <v>0</v>
      </c>
      <c r="H271" s="38" t="s">
        <v>10</v>
      </c>
    </row>
    <row r="272" spans="1:8" x14ac:dyDescent="0.25">
      <c r="A272" s="31">
        <v>44595</v>
      </c>
      <c r="B272" s="37" t="s">
        <v>3935</v>
      </c>
      <c r="C272" s="38" t="s">
        <v>9</v>
      </c>
      <c r="D272" s="34">
        <v>7270.4</v>
      </c>
      <c r="E272" s="35">
        <v>44595</v>
      </c>
      <c r="F272" s="34">
        <v>7270.4</v>
      </c>
      <c r="G272" s="36">
        <f>Tabla13[[#This Row],[Importe]]-Tabla13[[#This Row],[Pagado]]</f>
        <v>0</v>
      </c>
      <c r="H272" s="38" t="s">
        <v>10</v>
      </c>
    </row>
    <row r="273" spans="1:8" x14ac:dyDescent="0.25">
      <c r="A273" s="31">
        <v>44595</v>
      </c>
      <c r="B273" s="37" t="s">
        <v>3936</v>
      </c>
      <c r="C273" s="38" t="s">
        <v>79</v>
      </c>
      <c r="D273" s="34">
        <v>5220</v>
      </c>
      <c r="E273" s="35">
        <v>44595</v>
      </c>
      <c r="F273" s="34">
        <v>5220</v>
      </c>
      <c r="G273" s="36">
        <f>Tabla13[[#This Row],[Importe]]-Tabla13[[#This Row],[Pagado]]</f>
        <v>0</v>
      </c>
      <c r="H273" s="38" t="s">
        <v>10</v>
      </c>
    </row>
    <row r="274" spans="1:8" x14ac:dyDescent="0.25">
      <c r="A274" s="31">
        <v>44595</v>
      </c>
      <c r="B274" s="37" t="s">
        <v>3937</v>
      </c>
      <c r="C274" s="38" t="s">
        <v>125</v>
      </c>
      <c r="D274" s="34">
        <v>5214.2</v>
      </c>
      <c r="E274" s="35">
        <v>44595</v>
      </c>
      <c r="F274" s="34">
        <v>5214.2</v>
      </c>
      <c r="G274" s="36">
        <f>Tabla13[[#This Row],[Importe]]-Tabla13[[#This Row],[Pagado]]</f>
        <v>0</v>
      </c>
      <c r="H274" s="38" t="s">
        <v>10</v>
      </c>
    </row>
    <row r="275" spans="1:8" x14ac:dyDescent="0.25">
      <c r="A275" s="31">
        <v>44595</v>
      </c>
      <c r="B275" s="37" t="s">
        <v>3938</v>
      </c>
      <c r="C275" s="38" t="s">
        <v>83</v>
      </c>
      <c r="D275" s="34">
        <v>7711.4</v>
      </c>
      <c r="E275" s="35">
        <v>44595</v>
      </c>
      <c r="F275" s="34">
        <v>7711.4</v>
      </c>
      <c r="G275" s="36">
        <f>Tabla13[[#This Row],[Importe]]-Tabla13[[#This Row],[Pagado]]</f>
        <v>0</v>
      </c>
      <c r="H275" s="38" t="s">
        <v>10</v>
      </c>
    </row>
    <row r="276" spans="1:8" x14ac:dyDescent="0.25">
      <c r="A276" s="31">
        <v>44595</v>
      </c>
      <c r="B276" s="37" t="s">
        <v>3939</v>
      </c>
      <c r="C276" s="38" t="s">
        <v>664</v>
      </c>
      <c r="D276" s="34">
        <v>5236.3999999999996</v>
      </c>
      <c r="E276" s="35">
        <v>44595</v>
      </c>
      <c r="F276" s="34">
        <v>5236.3999999999996</v>
      </c>
      <c r="G276" s="36">
        <f>Tabla13[[#This Row],[Importe]]-Tabla13[[#This Row],[Pagado]]</f>
        <v>0</v>
      </c>
      <c r="H276" s="38" t="s">
        <v>10</v>
      </c>
    </row>
    <row r="277" spans="1:8" x14ac:dyDescent="0.25">
      <c r="A277" s="31">
        <v>44595</v>
      </c>
      <c r="B277" s="37" t="s">
        <v>3940</v>
      </c>
      <c r="C277" s="38" t="s">
        <v>312</v>
      </c>
      <c r="D277" s="34">
        <v>4454</v>
      </c>
      <c r="E277" s="35">
        <v>44595</v>
      </c>
      <c r="F277" s="34">
        <v>4454</v>
      </c>
      <c r="G277" s="36">
        <f>Tabla13[[#This Row],[Importe]]-Tabla13[[#This Row],[Pagado]]</f>
        <v>0</v>
      </c>
      <c r="H277" s="38" t="s">
        <v>10</v>
      </c>
    </row>
    <row r="278" spans="1:8" x14ac:dyDescent="0.25">
      <c r="A278" s="31">
        <v>44595</v>
      </c>
      <c r="B278" s="37" t="s">
        <v>3941</v>
      </c>
      <c r="C278" s="38" t="s">
        <v>75</v>
      </c>
      <c r="D278" s="34">
        <v>5910</v>
      </c>
      <c r="E278" s="35">
        <v>44595</v>
      </c>
      <c r="F278" s="34">
        <v>5910</v>
      </c>
      <c r="G278" s="36">
        <f>Tabla13[[#This Row],[Importe]]-Tabla13[[#This Row],[Pagado]]</f>
        <v>0</v>
      </c>
      <c r="H278" s="38" t="s">
        <v>10</v>
      </c>
    </row>
    <row r="279" spans="1:8" x14ac:dyDescent="0.25">
      <c r="A279" s="31">
        <v>44595</v>
      </c>
      <c r="B279" s="37" t="s">
        <v>3942</v>
      </c>
      <c r="C279" s="38" t="s">
        <v>131</v>
      </c>
      <c r="D279" s="34">
        <v>10462.200000000001</v>
      </c>
      <c r="E279" s="35">
        <v>44595</v>
      </c>
      <c r="F279" s="34">
        <v>10462.200000000001</v>
      </c>
      <c r="G279" s="36">
        <f>Tabla13[[#This Row],[Importe]]-Tabla13[[#This Row],[Pagado]]</f>
        <v>0</v>
      </c>
      <c r="H279" s="38" t="s">
        <v>10</v>
      </c>
    </row>
    <row r="280" spans="1:8" x14ac:dyDescent="0.25">
      <c r="A280" s="31">
        <v>44595</v>
      </c>
      <c r="B280" s="37" t="s">
        <v>3943</v>
      </c>
      <c r="C280" s="38" t="s">
        <v>29</v>
      </c>
      <c r="D280" s="34">
        <v>4205</v>
      </c>
      <c r="E280" s="35">
        <v>44595</v>
      </c>
      <c r="F280" s="34">
        <v>4205</v>
      </c>
      <c r="G280" s="36">
        <f>Tabla13[[#This Row],[Importe]]-Tabla13[[#This Row],[Pagado]]</f>
        <v>0</v>
      </c>
      <c r="H280" s="38" t="s">
        <v>10</v>
      </c>
    </row>
    <row r="281" spans="1:8" x14ac:dyDescent="0.25">
      <c r="A281" s="31">
        <v>44595</v>
      </c>
      <c r="B281" s="37" t="s">
        <v>3944</v>
      </c>
      <c r="C281" s="38" t="s">
        <v>618</v>
      </c>
      <c r="D281" s="34">
        <v>10297.4</v>
      </c>
      <c r="E281" s="35">
        <v>44595</v>
      </c>
      <c r="F281" s="34">
        <v>10297.4</v>
      </c>
      <c r="G281" s="36">
        <f>Tabla13[[#This Row],[Importe]]-Tabla13[[#This Row],[Pagado]]</f>
        <v>0</v>
      </c>
      <c r="H281" s="38" t="s">
        <v>10</v>
      </c>
    </row>
    <row r="282" spans="1:8" x14ac:dyDescent="0.25">
      <c r="A282" s="31">
        <v>44595</v>
      </c>
      <c r="B282" s="37" t="s">
        <v>3945</v>
      </c>
      <c r="C282" s="38" t="s">
        <v>49</v>
      </c>
      <c r="D282" s="34">
        <v>2855.8</v>
      </c>
      <c r="E282" s="35">
        <v>44595</v>
      </c>
      <c r="F282" s="34">
        <v>2855.8</v>
      </c>
      <c r="G282" s="36">
        <f>Tabla13[[#This Row],[Importe]]-Tabla13[[#This Row],[Pagado]]</f>
        <v>0</v>
      </c>
      <c r="H282" s="38" t="s">
        <v>10</v>
      </c>
    </row>
    <row r="283" spans="1:8" x14ac:dyDescent="0.25">
      <c r="A283" s="31">
        <v>44595</v>
      </c>
      <c r="B283" s="37" t="s">
        <v>3946</v>
      </c>
      <c r="C283" s="38" t="s">
        <v>27</v>
      </c>
      <c r="D283" s="34">
        <v>1306.5</v>
      </c>
      <c r="E283" s="35">
        <v>44595</v>
      </c>
      <c r="F283" s="34">
        <v>1306.5</v>
      </c>
      <c r="G283" s="36">
        <f>Tabla13[[#This Row],[Importe]]-Tabla13[[#This Row],[Pagado]]</f>
        <v>0</v>
      </c>
      <c r="H283" s="38" t="s">
        <v>10</v>
      </c>
    </row>
    <row r="284" spans="1:8" x14ac:dyDescent="0.25">
      <c r="A284" s="31">
        <v>44595</v>
      </c>
      <c r="B284" s="37" t="s">
        <v>3947</v>
      </c>
      <c r="C284" s="38" t="s">
        <v>45</v>
      </c>
      <c r="D284" s="34">
        <v>10048.1</v>
      </c>
      <c r="E284" s="35">
        <v>44595</v>
      </c>
      <c r="F284" s="34">
        <v>10048.1</v>
      </c>
      <c r="G284" s="36">
        <f>Tabla13[[#This Row],[Importe]]-Tabla13[[#This Row],[Pagado]]</f>
        <v>0</v>
      </c>
      <c r="H284" s="38" t="s">
        <v>10</v>
      </c>
    </row>
    <row r="285" spans="1:8" x14ac:dyDescent="0.25">
      <c r="A285" s="31">
        <v>44595</v>
      </c>
      <c r="B285" s="37" t="s">
        <v>3948</v>
      </c>
      <c r="C285" s="38" t="s">
        <v>146</v>
      </c>
      <c r="D285" s="34">
        <v>3758.4</v>
      </c>
      <c r="E285" s="35">
        <v>44595</v>
      </c>
      <c r="F285" s="34">
        <v>3758.4</v>
      </c>
      <c r="G285" s="36">
        <f>Tabla13[[#This Row],[Importe]]-Tabla13[[#This Row],[Pagado]]</f>
        <v>0</v>
      </c>
      <c r="H285" s="38" t="s">
        <v>10</v>
      </c>
    </row>
    <row r="286" spans="1:8" x14ac:dyDescent="0.25">
      <c r="A286" s="31">
        <v>44595</v>
      </c>
      <c r="B286" s="37" t="s">
        <v>3949</v>
      </c>
      <c r="C286" s="38" t="s">
        <v>647</v>
      </c>
      <c r="D286" s="34">
        <v>5989.3</v>
      </c>
      <c r="E286" s="35">
        <v>44595</v>
      </c>
      <c r="F286" s="34">
        <v>5989.3</v>
      </c>
      <c r="G286" s="36">
        <f>Tabla13[[#This Row],[Importe]]-Tabla13[[#This Row],[Pagado]]</f>
        <v>0</v>
      </c>
      <c r="H286" s="38" t="s">
        <v>10</v>
      </c>
    </row>
    <row r="287" spans="1:8" x14ac:dyDescent="0.25">
      <c r="A287" s="31">
        <v>44595</v>
      </c>
      <c r="B287" s="37" t="s">
        <v>3950</v>
      </c>
      <c r="C287" s="38" t="s">
        <v>161</v>
      </c>
      <c r="D287" s="34">
        <v>4000.2</v>
      </c>
      <c r="E287" s="35">
        <v>44595</v>
      </c>
      <c r="F287" s="34">
        <v>4000.2</v>
      </c>
      <c r="G287" s="36">
        <f>Tabla13[[#This Row],[Importe]]-Tabla13[[#This Row],[Pagado]]</f>
        <v>0</v>
      </c>
      <c r="H287" s="38" t="s">
        <v>10</v>
      </c>
    </row>
    <row r="288" spans="1:8" x14ac:dyDescent="0.25">
      <c r="A288" s="31">
        <v>44595</v>
      </c>
      <c r="B288" s="37" t="s">
        <v>3951</v>
      </c>
      <c r="C288" s="38" t="s">
        <v>777</v>
      </c>
      <c r="D288" s="34">
        <v>1985.6</v>
      </c>
      <c r="E288" s="35">
        <v>44595</v>
      </c>
      <c r="F288" s="34">
        <v>1985.6</v>
      </c>
      <c r="G288" s="36">
        <f>Tabla13[[#This Row],[Importe]]-Tabla13[[#This Row],[Pagado]]</f>
        <v>0</v>
      </c>
      <c r="H288" s="38" t="s">
        <v>10</v>
      </c>
    </row>
    <row r="289" spans="1:8" x14ac:dyDescent="0.25">
      <c r="A289" s="31">
        <v>44595</v>
      </c>
      <c r="B289" s="37" t="s">
        <v>3952</v>
      </c>
      <c r="C289" s="38" t="s">
        <v>129</v>
      </c>
      <c r="D289" s="34">
        <v>872.2</v>
      </c>
      <c r="E289" s="35">
        <v>44595</v>
      </c>
      <c r="F289" s="34">
        <v>872.2</v>
      </c>
      <c r="G289" s="36">
        <f>Tabla13[[#This Row],[Importe]]-Tabla13[[#This Row],[Pagado]]</f>
        <v>0</v>
      </c>
      <c r="H289" s="38" t="s">
        <v>10</v>
      </c>
    </row>
    <row r="290" spans="1:8" x14ac:dyDescent="0.25">
      <c r="A290" s="31">
        <v>44595</v>
      </c>
      <c r="B290" s="37" t="s">
        <v>3953</v>
      </c>
      <c r="C290" s="38" t="s">
        <v>339</v>
      </c>
      <c r="D290" s="34">
        <v>406.7</v>
      </c>
      <c r="E290" s="35">
        <v>44595</v>
      </c>
      <c r="F290" s="34">
        <v>406.7</v>
      </c>
      <c r="G290" s="36">
        <f>Tabla13[[#This Row],[Importe]]-Tabla13[[#This Row],[Pagado]]</f>
        <v>0</v>
      </c>
      <c r="H290" s="38" t="s">
        <v>10</v>
      </c>
    </row>
    <row r="291" spans="1:8" x14ac:dyDescent="0.25">
      <c r="A291" s="31">
        <v>44595</v>
      </c>
      <c r="B291" s="37" t="s">
        <v>3954</v>
      </c>
      <c r="C291" s="38" t="s">
        <v>127</v>
      </c>
      <c r="D291" s="34">
        <v>4730.8999999999996</v>
      </c>
      <c r="E291" s="35">
        <v>44595</v>
      </c>
      <c r="F291" s="34">
        <v>4730.8999999999996</v>
      </c>
      <c r="G291" s="36">
        <f>Tabla13[[#This Row],[Importe]]-Tabla13[[#This Row],[Pagado]]</f>
        <v>0</v>
      </c>
      <c r="H291" s="38" t="s">
        <v>10</v>
      </c>
    </row>
    <row r="292" spans="1:8" x14ac:dyDescent="0.25">
      <c r="A292" s="31">
        <v>44595</v>
      </c>
      <c r="B292" s="37" t="s">
        <v>3955</v>
      </c>
      <c r="C292" s="38" t="s">
        <v>357</v>
      </c>
      <c r="D292" s="34">
        <v>3720</v>
      </c>
      <c r="E292" s="35">
        <v>44595</v>
      </c>
      <c r="F292" s="34">
        <v>3720</v>
      </c>
      <c r="G292" s="36">
        <f>Tabla13[[#This Row],[Importe]]-Tabla13[[#This Row],[Pagado]]</f>
        <v>0</v>
      </c>
      <c r="H292" s="38" t="s">
        <v>10</v>
      </c>
    </row>
    <row r="293" spans="1:8" x14ac:dyDescent="0.25">
      <c r="A293" s="31">
        <v>44595</v>
      </c>
      <c r="B293" s="37" t="s">
        <v>3956</v>
      </c>
      <c r="C293" s="38" t="s">
        <v>140</v>
      </c>
      <c r="D293" s="34">
        <v>599</v>
      </c>
      <c r="E293" s="35">
        <v>44595</v>
      </c>
      <c r="F293" s="34">
        <v>599</v>
      </c>
      <c r="G293" s="36">
        <f>Tabla13[[#This Row],[Importe]]-Tabla13[[#This Row],[Pagado]]</f>
        <v>0</v>
      </c>
      <c r="H293" s="38" t="s">
        <v>10</v>
      </c>
    </row>
    <row r="294" spans="1:8" x14ac:dyDescent="0.25">
      <c r="A294" s="31">
        <v>44595</v>
      </c>
      <c r="B294" s="37" t="s">
        <v>3957</v>
      </c>
      <c r="C294" s="38" t="s">
        <v>53</v>
      </c>
      <c r="D294" s="34">
        <v>1338.5</v>
      </c>
      <c r="E294" s="35">
        <v>44595</v>
      </c>
      <c r="F294" s="34">
        <v>1338.5</v>
      </c>
      <c r="G294" s="36">
        <f>Tabla13[[#This Row],[Importe]]-Tabla13[[#This Row],[Pagado]]</f>
        <v>0</v>
      </c>
      <c r="H294" s="38" t="s">
        <v>10</v>
      </c>
    </row>
    <row r="295" spans="1:8" x14ac:dyDescent="0.25">
      <c r="A295" s="31">
        <v>44595</v>
      </c>
      <c r="B295" s="37" t="s">
        <v>3958</v>
      </c>
      <c r="C295" s="38" t="s">
        <v>333</v>
      </c>
      <c r="D295" s="34">
        <v>779.1</v>
      </c>
      <c r="E295" s="35">
        <v>44595</v>
      </c>
      <c r="F295" s="34">
        <v>779.1</v>
      </c>
      <c r="G295" s="36">
        <f>Tabla13[[#This Row],[Importe]]-Tabla13[[#This Row],[Pagado]]</f>
        <v>0</v>
      </c>
      <c r="H295" s="38" t="s">
        <v>10</v>
      </c>
    </row>
    <row r="296" spans="1:8" x14ac:dyDescent="0.25">
      <c r="A296" s="31">
        <v>44595</v>
      </c>
      <c r="B296" s="37" t="s">
        <v>3959</v>
      </c>
      <c r="C296" s="38" t="s">
        <v>373</v>
      </c>
      <c r="D296" s="34">
        <v>374.4</v>
      </c>
      <c r="E296" s="35">
        <v>44595</v>
      </c>
      <c r="F296" s="34">
        <v>374.4</v>
      </c>
      <c r="G296" s="36">
        <f>Tabla13[[#This Row],[Importe]]-Tabla13[[#This Row],[Pagado]]</f>
        <v>0</v>
      </c>
      <c r="H296" s="38" t="s">
        <v>10</v>
      </c>
    </row>
    <row r="297" spans="1:8" ht="31.5" x14ac:dyDescent="0.25">
      <c r="A297" s="31">
        <v>44595</v>
      </c>
      <c r="B297" s="37" t="s">
        <v>3960</v>
      </c>
      <c r="C297" s="38" t="s">
        <v>275</v>
      </c>
      <c r="D297" s="34">
        <v>52209.48</v>
      </c>
      <c r="E297" s="35" t="s">
        <v>3961</v>
      </c>
      <c r="F297" s="34">
        <f>4639.11+47570.37</f>
        <v>52209.48</v>
      </c>
      <c r="G297" s="36">
        <f>Tabla13[[#This Row],[Importe]]-Tabla13[[#This Row],[Pagado]]</f>
        <v>0</v>
      </c>
      <c r="H297" s="38" t="s">
        <v>10</v>
      </c>
    </row>
    <row r="298" spans="1:8" x14ac:dyDescent="0.25">
      <c r="A298" s="31">
        <v>44595</v>
      </c>
      <c r="B298" s="37" t="s">
        <v>3962</v>
      </c>
      <c r="C298" s="38" t="s">
        <v>1239</v>
      </c>
      <c r="D298" s="34">
        <v>12350</v>
      </c>
      <c r="E298" s="35">
        <v>44595</v>
      </c>
      <c r="F298" s="34">
        <v>12350</v>
      </c>
      <c r="G298" s="36">
        <f>Tabla13[[#This Row],[Importe]]-Tabla13[[#This Row],[Pagado]]</f>
        <v>0</v>
      </c>
      <c r="H298" s="38" t="s">
        <v>10</v>
      </c>
    </row>
    <row r="299" spans="1:8" x14ac:dyDescent="0.25">
      <c r="A299" s="31">
        <v>44595</v>
      </c>
      <c r="B299" s="37" t="s">
        <v>3963</v>
      </c>
      <c r="C299" s="38" t="s">
        <v>45</v>
      </c>
      <c r="D299" s="34">
        <v>160</v>
      </c>
      <c r="E299" s="35">
        <v>44595</v>
      </c>
      <c r="F299" s="34">
        <v>160</v>
      </c>
      <c r="G299" s="36">
        <f>Tabla13[[#This Row],[Importe]]-Tabla13[[#This Row],[Pagado]]</f>
        <v>0</v>
      </c>
      <c r="H299" s="38" t="s">
        <v>10</v>
      </c>
    </row>
    <row r="300" spans="1:8" x14ac:dyDescent="0.25">
      <c r="A300" s="31">
        <v>44595</v>
      </c>
      <c r="B300" s="37" t="s">
        <v>3964</v>
      </c>
      <c r="C300" s="38" t="s">
        <v>230</v>
      </c>
      <c r="D300" s="34">
        <v>4102.7</v>
      </c>
      <c r="E300" s="35">
        <v>44595</v>
      </c>
      <c r="F300" s="34">
        <v>4102.7</v>
      </c>
      <c r="G300" s="36">
        <f>Tabla13[[#This Row],[Importe]]-Tabla13[[#This Row],[Pagado]]</f>
        <v>0</v>
      </c>
      <c r="H300" s="38" t="s">
        <v>10</v>
      </c>
    </row>
    <row r="301" spans="1:8" x14ac:dyDescent="0.25">
      <c r="A301" s="31">
        <v>44595</v>
      </c>
      <c r="B301" s="37" t="s">
        <v>3965</v>
      </c>
      <c r="C301" s="38" t="s">
        <v>31</v>
      </c>
      <c r="D301" s="34">
        <v>390.4</v>
      </c>
      <c r="E301" s="35">
        <v>44595</v>
      </c>
      <c r="F301" s="34">
        <v>390.4</v>
      </c>
      <c r="G301" s="36">
        <f>Tabla13[[#This Row],[Importe]]-Tabla13[[#This Row],[Pagado]]</f>
        <v>0</v>
      </c>
      <c r="H301" s="38" t="s">
        <v>10</v>
      </c>
    </row>
    <row r="302" spans="1:8" x14ac:dyDescent="0.25">
      <c r="A302" s="31">
        <v>44595</v>
      </c>
      <c r="B302" s="37" t="s">
        <v>3966</v>
      </c>
      <c r="C302" s="38" t="s">
        <v>382</v>
      </c>
      <c r="D302" s="34">
        <v>5932.8</v>
      </c>
      <c r="E302" s="35">
        <v>44595</v>
      </c>
      <c r="F302" s="34">
        <v>5932.8</v>
      </c>
      <c r="G302" s="36">
        <f>Tabla13[[#This Row],[Importe]]-Tabla13[[#This Row],[Pagado]]</f>
        <v>0</v>
      </c>
      <c r="H302" s="38" t="s">
        <v>10</v>
      </c>
    </row>
    <row r="303" spans="1:8" x14ac:dyDescent="0.25">
      <c r="A303" s="31">
        <v>44595</v>
      </c>
      <c r="B303" s="37" t="s">
        <v>3967</v>
      </c>
      <c r="C303" s="38" t="s">
        <v>56</v>
      </c>
      <c r="D303" s="34">
        <v>6398.9</v>
      </c>
      <c r="E303" s="35">
        <v>44595</v>
      </c>
      <c r="F303" s="34">
        <v>6398.9</v>
      </c>
      <c r="G303" s="36">
        <f>Tabla13[[#This Row],[Importe]]-Tabla13[[#This Row],[Pagado]]</f>
        <v>0</v>
      </c>
      <c r="H303" s="38" t="s">
        <v>10</v>
      </c>
    </row>
    <row r="304" spans="1:8" x14ac:dyDescent="0.25">
      <c r="A304" s="31">
        <v>44595</v>
      </c>
      <c r="B304" s="37" t="s">
        <v>3968</v>
      </c>
      <c r="C304" s="38" t="s">
        <v>1505</v>
      </c>
      <c r="D304" s="34">
        <v>9999.2000000000007</v>
      </c>
      <c r="E304" s="35">
        <v>44595</v>
      </c>
      <c r="F304" s="34">
        <v>9999.2000000000007</v>
      </c>
      <c r="G304" s="36">
        <f>Tabla13[[#This Row],[Importe]]-Tabla13[[#This Row],[Pagado]]</f>
        <v>0</v>
      </c>
      <c r="H304" s="38" t="s">
        <v>10</v>
      </c>
    </row>
    <row r="305" spans="1:8" x14ac:dyDescent="0.25">
      <c r="A305" s="31">
        <v>44595</v>
      </c>
      <c r="B305" s="37" t="s">
        <v>3969</v>
      </c>
      <c r="C305" s="38" t="s">
        <v>414</v>
      </c>
      <c r="D305" s="34">
        <v>33500</v>
      </c>
      <c r="E305" s="35">
        <v>44595</v>
      </c>
      <c r="F305" s="34">
        <v>33500</v>
      </c>
      <c r="G305" s="36">
        <f>Tabla13[[#This Row],[Importe]]-Tabla13[[#This Row],[Pagado]]</f>
        <v>0</v>
      </c>
      <c r="H305" s="38" t="s">
        <v>10</v>
      </c>
    </row>
    <row r="306" spans="1:8" x14ac:dyDescent="0.25">
      <c r="A306" s="31">
        <v>44595</v>
      </c>
      <c r="B306" s="37" t="s">
        <v>3970</v>
      </c>
      <c r="C306" s="38" t="s">
        <v>3971</v>
      </c>
      <c r="D306" s="34">
        <v>1191.3</v>
      </c>
      <c r="E306" s="35">
        <v>44595</v>
      </c>
      <c r="F306" s="34">
        <v>1191.3</v>
      </c>
      <c r="G306" s="36">
        <f>Tabla13[[#This Row],[Importe]]-Tabla13[[#This Row],[Pagado]]</f>
        <v>0</v>
      </c>
      <c r="H306" s="38" t="s">
        <v>10</v>
      </c>
    </row>
    <row r="307" spans="1:8" x14ac:dyDescent="0.25">
      <c r="A307" s="31">
        <v>44595</v>
      </c>
      <c r="B307" s="37" t="s">
        <v>3972</v>
      </c>
      <c r="C307" s="38" t="s">
        <v>228</v>
      </c>
      <c r="D307" s="34">
        <v>5334.8</v>
      </c>
      <c r="E307" s="35">
        <v>44595</v>
      </c>
      <c r="F307" s="34">
        <v>5334.8</v>
      </c>
      <c r="G307" s="36">
        <f>Tabla13[[#This Row],[Importe]]-Tabla13[[#This Row],[Pagado]]</f>
        <v>0</v>
      </c>
      <c r="H307" s="38" t="s">
        <v>10</v>
      </c>
    </row>
    <row r="308" spans="1:8" x14ac:dyDescent="0.25">
      <c r="A308" s="31">
        <v>44595</v>
      </c>
      <c r="B308" s="37" t="s">
        <v>3973</v>
      </c>
      <c r="C308" s="38" t="s">
        <v>31</v>
      </c>
      <c r="D308" s="34">
        <v>350</v>
      </c>
      <c r="E308" s="35">
        <v>44595</v>
      </c>
      <c r="F308" s="34">
        <v>350</v>
      </c>
      <c r="G308" s="36">
        <f>Tabla13[[#This Row],[Importe]]-Tabla13[[#This Row],[Pagado]]</f>
        <v>0</v>
      </c>
      <c r="H308" s="38" t="s">
        <v>10</v>
      </c>
    </row>
    <row r="309" spans="1:8" x14ac:dyDescent="0.25">
      <c r="A309" s="31">
        <v>44595</v>
      </c>
      <c r="B309" s="37" t="s">
        <v>3974</v>
      </c>
      <c r="C309" s="38" t="s">
        <v>24</v>
      </c>
      <c r="D309" s="34">
        <v>3552</v>
      </c>
      <c r="E309" s="35">
        <v>44595</v>
      </c>
      <c r="F309" s="34">
        <v>3552</v>
      </c>
      <c r="G309" s="36">
        <f>Tabla13[[#This Row],[Importe]]-Tabla13[[#This Row],[Pagado]]</f>
        <v>0</v>
      </c>
      <c r="H309" s="38" t="s">
        <v>10</v>
      </c>
    </row>
    <row r="310" spans="1:8" x14ac:dyDescent="0.25">
      <c r="A310" s="31">
        <v>44595</v>
      </c>
      <c r="B310" s="37" t="s">
        <v>3975</v>
      </c>
      <c r="C310" s="38" t="s">
        <v>216</v>
      </c>
      <c r="D310" s="34">
        <v>1265</v>
      </c>
      <c r="E310" s="35">
        <v>44595</v>
      </c>
      <c r="F310" s="34">
        <v>1265</v>
      </c>
      <c r="G310" s="36">
        <f>Tabla13[[#This Row],[Importe]]-Tabla13[[#This Row],[Pagado]]</f>
        <v>0</v>
      </c>
      <c r="H310" s="38" t="s">
        <v>10</v>
      </c>
    </row>
    <row r="311" spans="1:8" x14ac:dyDescent="0.25">
      <c r="A311" s="31">
        <v>44595</v>
      </c>
      <c r="B311" s="37" t="s">
        <v>3976</v>
      </c>
      <c r="C311" s="38" t="s">
        <v>24</v>
      </c>
      <c r="D311" s="34">
        <v>649.6</v>
      </c>
      <c r="E311" s="35">
        <v>44595</v>
      </c>
      <c r="F311" s="34">
        <v>649.6</v>
      </c>
      <c r="G311" s="36">
        <f>Tabla13[[#This Row],[Importe]]-Tabla13[[#This Row],[Pagado]]</f>
        <v>0</v>
      </c>
      <c r="H311" s="38" t="s">
        <v>10</v>
      </c>
    </row>
    <row r="312" spans="1:8" x14ac:dyDescent="0.25">
      <c r="A312" s="31">
        <v>44595</v>
      </c>
      <c r="B312" s="37" t="s">
        <v>3977</v>
      </c>
      <c r="C312" s="38" t="s">
        <v>142</v>
      </c>
      <c r="D312" s="34">
        <v>43550.76</v>
      </c>
      <c r="E312" s="35">
        <v>44617</v>
      </c>
      <c r="F312" s="34">
        <v>43550.76</v>
      </c>
      <c r="G312" s="36">
        <f>Tabla13[[#This Row],[Importe]]-Tabla13[[#This Row],[Pagado]]</f>
        <v>0</v>
      </c>
      <c r="H312" s="38" t="s">
        <v>10</v>
      </c>
    </row>
    <row r="313" spans="1:8" x14ac:dyDescent="0.25">
      <c r="A313" s="31">
        <v>44595</v>
      </c>
      <c r="B313" s="37" t="s">
        <v>3978</v>
      </c>
      <c r="C313" s="38" t="s">
        <v>175</v>
      </c>
      <c r="D313" s="34">
        <v>17861.3</v>
      </c>
      <c r="E313" s="35">
        <v>44595</v>
      </c>
      <c r="F313" s="34">
        <v>17861.3</v>
      </c>
      <c r="G313" s="36">
        <f>Tabla13[[#This Row],[Importe]]-Tabla13[[#This Row],[Pagado]]</f>
        <v>0</v>
      </c>
      <c r="H313" s="38" t="s">
        <v>10</v>
      </c>
    </row>
    <row r="314" spans="1:8" x14ac:dyDescent="0.25">
      <c r="A314" s="31">
        <v>44595</v>
      </c>
      <c r="B314" s="37" t="s">
        <v>3979</v>
      </c>
      <c r="C314" s="38" t="s">
        <v>67</v>
      </c>
      <c r="D314" s="34">
        <v>810</v>
      </c>
      <c r="E314" s="35">
        <v>44595</v>
      </c>
      <c r="F314" s="34">
        <v>810</v>
      </c>
      <c r="G314" s="36">
        <f>Tabla13[[#This Row],[Importe]]-Tabla13[[#This Row],[Pagado]]</f>
        <v>0</v>
      </c>
      <c r="H314" s="38" t="s">
        <v>10</v>
      </c>
    </row>
    <row r="315" spans="1:8" x14ac:dyDescent="0.25">
      <c r="A315" s="31">
        <v>44595</v>
      </c>
      <c r="B315" s="37" t="s">
        <v>3980</v>
      </c>
      <c r="C315" s="38" t="s">
        <v>562</v>
      </c>
      <c r="D315" s="34">
        <v>2926</v>
      </c>
      <c r="E315" s="35">
        <v>44595</v>
      </c>
      <c r="F315" s="34">
        <v>2926</v>
      </c>
      <c r="G315" s="36">
        <f>Tabla13[[#This Row],[Importe]]-Tabla13[[#This Row],[Pagado]]</f>
        <v>0</v>
      </c>
      <c r="H315" s="38" t="s">
        <v>10</v>
      </c>
    </row>
    <row r="316" spans="1:8" x14ac:dyDescent="0.25">
      <c r="A316" s="31">
        <v>44595</v>
      </c>
      <c r="B316" s="37" t="s">
        <v>3981</v>
      </c>
      <c r="C316" s="38" t="s">
        <v>3982</v>
      </c>
      <c r="D316" s="34">
        <v>0</v>
      </c>
      <c r="E316" s="39" t="s">
        <v>189</v>
      </c>
      <c r="F316" s="34">
        <v>0</v>
      </c>
      <c r="G316" s="36">
        <f>Tabla13[[#This Row],[Importe]]-Tabla13[[#This Row],[Pagado]]</f>
        <v>0</v>
      </c>
      <c r="H316" s="40" t="s">
        <v>3983</v>
      </c>
    </row>
    <row r="317" spans="1:8" x14ac:dyDescent="0.25">
      <c r="A317" s="31">
        <v>44595</v>
      </c>
      <c r="B317" s="37" t="s">
        <v>3984</v>
      </c>
      <c r="C317" s="38" t="s">
        <v>47</v>
      </c>
      <c r="D317" s="34">
        <v>33283.4</v>
      </c>
      <c r="E317" s="35">
        <v>44595</v>
      </c>
      <c r="F317" s="34">
        <v>33283.4</v>
      </c>
      <c r="G317" s="36">
        <f>Tabla13[[#This Row],[Importe]]-Tabla13[[#This Row],[Pagado]]</f>
        <v>0</v>
      </c>
      <c r="H317" s="38" t="s">
        <v>10</v>
      </c>
    </row>
    <row r="318" spans="1:8" x14ac:dyDescent="0.25">
      <c r="A318" s="31">
        <v>44595</v>
      </c>
      <c r="B318" s="37" t="s">
        <v>3985</v>
      </c>
      <c r="C318" s="38" t="s">
        <v>12</v>
      </c>
      <c r="D318" s="34">
        <v>1610</v>
      </c>
      <c r="E318" s="35">
        <v>44596</v>
      </c>
      <c r="F318" s="34">
        <v>1610</v>
      </c>
      <c r="G318" s="36">
        <f>Tabla13[[#This Row],[Importe]]-Tabla13[[#This Row],[Pagado]]</f>
        <v>0</v>
      </c>
      <c r="H318" s="38" t="s">
        <v>10</v>
      </c>
    </row>
    <row r="319" spans="1:8" x14ac:dyDescent="0.25">
      <c r="A319" s="31">
        <v>44595</v>
      </c>
      <c r="B319" s="37" t="s">
        <v>3986</v>
      </c>
      <c r="C319" s="38" t="s">
        <v>181</v>
      </c>
      <c r="D319" s="34">
        <v>12253.2</v>
      </c>
      <c r="E319" s="35">
        <v>44595</v>
      </c>
      <c r="F319" s="34">
        <v>12253.2</v>
      </c>
      <c r="G319" s="36">
        <f>Tabla13[[#This Row],[Importe]]-Tabla13[[#This Row],[Pagado]]</f>
        <v>0</v>
      </c>
      <c r="H319" s="38" t="s">
        <v>10</v>
      </c>
    </row>
    <row r="320" spans="1:8" x14ac:dyDescent="0.25">
      <c r="A320" s="31">
        <v>44595</v>
      </c>
      <c r="B320" s="37" t="s">
        <v>3987</v>
      </c>
      <c r="C320" s="38" t="s">
        <v>1064</v>
      </c>
      <c r="D320" s="34">
        <v>9874.7000000000007</v>
      </c>
      <c r="E320" s="35">
        <v>44595</v>
      </c>
      <c r="F320" s="34">
        <v>9874.7000000000007</v>
      </c>
      <c r="G320" s="36">
        <f>Tabla13[[#This Row],[Importe]]-Tabla13[[#This Row],[Pagado]]</f>
        <v>0</v>
      </c>
      <c r="H320" s="38" t="s">
        <v>10</v>
      </c>
    </row>
    <row r="321" spans="1:8" x14ac:dyDescent="0.25">
      <c r="A321" s="31">
        <v>44595</v>
      </c>
      <c r="B321" s="37" t="s">
        <v>3988</v>
      </c>
      <c r="C321" s="38" t="s">
        <v>222</v>
      </c>
      <c r="D321" s="34">
        <v>6337.9</v>
      </c>
      <c r="E321" s="35">
        <v>44595</v>
      </c>
      <c r="F321" s="34">
        <v>6337.9</v>
      </c>
      <c r="G321" s="36">
        <f>Tabla13[[#This Row],[Importe]]-Tabla13[[#This Row],[Pagado]]</f>
        <v>0</v>
      </c>
      <c r="H321" s="38" t="s">
        <v>10</v>
      </c>
    </row>
    <row r="322" spans="1:8" x14ac:dyDescent="0.25">
      <c r="A322" s="31">
        <v>44595</v>
      </c>
      <c r="B322" s="37" t="s">
        <v>3989</v>
      </c>
      <c r="C322" s="38" t="s">
        <v>2139</v>
      </c>
      <c r="D322" s="34">
        <v>4909.5</v>
      </c>
      <c r="E322" s="35">
        <v>44595</v>
      </c>
      <c r="F322" s="34">
        <v>4909.5</v>
      </c>
      <c r="G322" s="36">
        <f>Tabla13[[#This Row],[Importe]]-Tabla13[[#This Row],[Pagado]]</f>
        <v>0</v>
      </c>
      <c r="H322" s="38" t="s">
        <v>10</v>
      </c>
    </row>
    <row r="323" spans="1:8" x14ac:dyDescent="0.25">
      <c r="A323" s="31">
        <v>44595</v>
      </c>
      <c r="B323" s="37" t="s">
        <v>3990</v>
      </c>
      <c r="C323" s="38" t="s">
        <v>698</v>
      </c>
      <c r="D323" s="34">
        <v>6380.6</v>
      </c>
      <c r="E323" s="35">
        <v>44595</v>
      </c>
      <c r="F323" s="34">
        <v>6380.6</v>
      </c>
      <c r="G323" s="36">
        <f>Tabla13[[#This Row],[Importe]]-Tabla13[[#This Row],[Pagado]]</f>
        <v>0</v>
      </c>
      <c r="H323" s="38" t="s">
        <v>10</v>
      </c>
    </row>
    <row r="324" spans="1:8" x14ac:dyDescent="0.25">
      <c r="A324" s="31">
        <v>44595</v>
      </c>
      <c r="B324" s="37" t="s">
        <v>3991</v>
      </c>
      <c r="C324" s="38" t="s">
        <v>2114</v>
      </c>
      <c r="D324" s="34">
        <v>1260</v>
      </c>
      <c r="E324" s="35">
        <v>44595</v>
      </c>
      <c r="F324" s="34">
        <v>1260</v>
      </c>
      <c r="G324" s="36">
        <f>Tabla13[[#This Row],[Importe]]-Tabla13[[#This Row],[Pagado]]</f>
        <v>0</v>
      </c>
      <c r="H324" s="38" t="s">
        <v>10</v>
      </c>
    </row>
    <row r="325" spans="1:8" x14ac:dyDescent="0.25">
      <c r="A325" s="31">
        <v>44595</v>
      </c>
      <c r="B325" s="37" t="s">
        <v>3992</v>
      </c>
      <c r="C325" s="38" t="s">
        <v>3402</v>
      </c>
      <c r="D325" s="34">
        <v>987</v>
      </c>
      <c r="E325" s="35">
        <v>44595</v>
      </c>
      <c r="F325" s="34">
        <v>987</v>
      </c>
      <c r="G325" s="36">
        <f>Tabla13[[#This Row],[Importe]]-Tabla13[[#This Row],[Pagado]]</f>
        <v>0</v>
      </c>
      <c r="H325" s="38" t="s">
        <v>10</v>
      </c>
    </row>
    <row r="326" spans="1:8" x14ac:dyDescent="0.25">
      <c r="A326" s="31">
        <v>44595</v>
      </c>
      <c r="B326" s="37" t="s">
        <v>3993</v>
      </c>
      <c r="C326" s="38" t="s">
        <v>715</v>
      </c>
      <c r="D326" s="34">
        <v>7925.8</v>
      </c>
      <c r="E326" s="35">
        <v>44595</v>
      </c>
      <c r="F326" s="34">
        <v>7925.8</v>
      </c>
      <c r="G326" s="36">
        <f>Tabla13[[#This Row],[Importe]]-Tabla13[[#This Row],[Pagado]]</f>
        <v>0</v>
      </c>
      <c r="H326" s="38" t="s">
        <v>10</v>
      </c>
    </row>
    <row r="327" spans="1:8" x14ac:dyDescent="0.25">
      <c r="A327" s="31">
        <v>44595</v>
      </c>
      <c r="B327" s="37" t="s">
        <v>3994</v>
      </c>
      <c r="C327" s="38" t="s">
        <v>62</v>
      </c>
      <c r="D327" s="34">
        <v>3687.7</v>
      </c>
      <c r="E327" s="35">
        <v>44595</v>
      </c>
      <c r="F327" s="34">
        <v>3687.7</v>
      </c>
      <c r="G327" s="36">
        <f>Tabla13[[#This Row],[Importe]]-Tabla13[[#This Row],[Pagado]]</f>
        <v>0</v>
      </c>
      <c r="H327" s="38" t="s">
        <v>10</v>
      </c>
    </row>
    <row r="328" spans="1:8" x14ac:dyDescent="0.25">
      <c r="A328" s="31">
        <v>44595</v>
      </c>
      <c r="B328" s="37" t="s">
        <v>3995</v>
      </c>
      <c r="C328" s="38" t="s">
        <v>142</v>
      </c>
      <c r="D328" s="34">
        <v>9720</v>
      </c>
      <c r="E328" s="35">
        <v>44617</v>
      </c>
      <c r="F328" s="34">
        <v>9720</v>
      </c>
      <c r="G328" s="36">
        <f>Tabla13[[#This Row],[Importe]]-Tabla13[[#This Row],[Pagado]]</f>
        <v>0</v>
      </c>
      <c r="H328" s="38" t="s">
        <v>10</v>
      </c>
    </row>
    <row r="329" spans="1:8" x14ac:dyDescent="0.25">
      <c r="A329" s="31">
        <v>44595</v>
      </c>
      <c r="B329" s="37" t="s">
        <v>3996</v>
      </c>
      <c r="C329" s="38" t="s">
        <v>843</v>
      </c>
      <c r="D329" s="34">
        <v>11772</v>
      </c>
      <c r="E329" s="35">
        <v>44595</v>
      </c>
      <c r="F329" s="34">
        <v>11772</v>
      </c>
      <c r="G329" s="36">
        <f>Tabla13[[#This Row],[Importe]]-Tabla13[[#This Row],[Pagado]]</f>
        <v>0</v>
      </c>
      <c r="H329" s="38" t="s">
        <v>10</v>
      </c>
    </row>
    <row r="330" spans="1:8" x14ac:dyDescent="0.25">
      <c r="A330" s="31">
        <v>44595</v>
      </c>
      <c r="B330" s="37" t="s">
        <v>3997</v>
      </c>
      <c r="C330" s="38" t="s">
        <v>204</v>
      </c>
      <c r="D330" s="34">
        <v>1014</v>
      </c>
      <c r="E330" s="35">
        <v>44595</v>
      </c>
      <c r="F330" s="34">
        <v>1014</v>
      </c>
      <c r="G330" s="36">
        <f>Tabla13[[#This Row],[Importe]]-Tabla13[[#This Row],[Pagado]]</f>
        <v>0</v>
      </c>
      <c r="H330" s="38" t="s">
        <v>10</v>
      </c>
    </row>
    <row r="331" spans="1:8" x14ac:dyDescent="0.25">
      <c r="A331" s="31">
        <v>44595</v>
      </c>
      <c r="B331" s="37" t="s">
        <v>3998</v>
      </c>
      <c r="C331" s="38" t="s">
        <v>3999</v>
      </c>
      <c r="D331" s="34">
        <v>1762.8</v>
      </c>
      <c r="E331" s="35">
        <v>44595</v>
      </c>
      <c r="F331" s="34">
        <v>1762.8</v>
      </c>
      <c r="G331" s="36">
        <f>Tabla13[[#This Row],[Importe]]-Tabla13[[#This Row],[Pagado]]</f>
        <v>0</v>
      </c>
      <c r="H331" s="38" t="s">
        <v>10</v>
      </c>
    </row>
    <row r="332" spans="1:8" x14ac:dyDescent="0.25">
      <c r="A332" s="31">
        <v>44595</v>
      </c>
      <c r="B332" s="37" t="s">
        <v>4000</v>
      </c>
      <c r="C332" s="38" t="s">
        <v>16</v>
      </c>
      <c r="D332" s="34">
        <v>2394.1</v>
      </c>
      <c r="E332" s="35">
        <v>44595</v>
      </c>
      <c r="F332" s="34">
        <v>2394.1</v>
      </c>
      <c r="G332" s="36">
        <f>Tabla13[[#This Row],[Importe]]-Tabla13[[#This Row],[Pagado]]</f>
        <v>0</v>
      </c>
      <c r="H332" s="38" t="s">
        <v>10</v>
      </c>
    </row>
    <row r="333" spans="1:8" x14ac:dyDescent="0.25">
      <c r="A333" s="31">
        <v>44595</v>
      </c>
      <c r="B333" s="37" t="s">
        <v>4001</v>
      </c>
      <c r="C333" s="38" t="s">
        <v>142</v>
      </c>
      <c r="D333" s="34">
        <v>2646</v>
      </c>
      <c r="E333" s="35">
        <v>44617</v>
      </c>
      <c r="F333" s="34">
        <v>2646</v>
      </c>
      <c r="G333" s="36">
        <f>Tabla13[[#This Row],[Importe]]-Tabla13[[#This Row],[Pagado]]</f>
        <v>0</v>
      </c>
      <c r="H333" s="38" t="s">
        <v>10</v>
      </c>
    </row>
    <row r="334" spans="1:8" x14ac:dyDescent="0.25">
      <c r="A334" s="31">
        <v>44595</v>
      </c>
      <c r="B334" s="37" t="s">
        <v>4002</v>
      </c>
      <c r="C334" s="38" t="s">
        <v>263</v>
      </c>
      <c r="D334" s="34">
        <v>15001.2</v>
      </c>
      <c r="E334" s="35">
        <v>44607</v>
      </c>
      <c r="F334" s="34">
        <v>15001.2</v>
      </c>
      <c r="G334" s="36">
        <f>Tabla13[[#This Row],[Importe]]-Tabla13[[#This Row],[Pagado]]</f>
        <v>0</v>
      </c>
      <c r="H334" s="38" t="s">
        <v>10</v>
      </c>
    </row>
    <row r="335" spans="1:8" x14ac:dyDescent="0.25">
      <c r="A335" s="31">
        <v>44595</v>
      </c>
      <c r="B335" s="37" t="s">
        <v>4003</v>
      </c>
      <c r="C335" s="38" t="s">
        <v>520</v>
      </c>
      <c r="D335" s="34">
        <v>5669.5</v>
      </c>
      <c r="E335" s="35">
        <v>44596</v>
      </c>
      <c r="F335" s="34">
        <v>5669.5</v>
      </c>
      <c r="G335" s="36">
        <f>Tabla13[[#This Row],[Importe]]-Tabla13[[#This Row],[Pagado]]</f>
        <v>0</v>
      </c>
      <c r="H335" s="38" t="s">
        <v>10</v>
      </c>
    </row>
    <row r="336" spans="1:8" x14ac:dyDescent="0.25">
      <c r="A336" s="31">
        <v>44595</v>
      </c>
      <c r="B336" s="37" t="s">
        <v>4004</v>
      </c>
      <c r="C336" s="38" t="s">
        <v>151</v>
      </c>
      <c r="D336" s="34">
        <v>4501.6000000000004</v>
      </c>
      <c r="E336" s="35">
        <v>44596</v>
      </c>
      <c r="F336" s="34">
        <v>4501.6000000000004</v>
      </c>
      <c r="G336" s="36">
        <f>Tabla13[[#This Row],[Importe]]-Tabla13[[#This Row],[Pagado]]</f>
        <v>0</v>
      </c>
      <c r="H336" s="38" t="s">
        <v>10</v>
      </c>
    </row>
    <row r="337" spans="1:8" x14ac:dyDescent="0.25">
      <c r="A337" s="31">
        <v>44595</v>
      </c>
      <c r="B337" s="37" t="s">
        <v>4005</v>
      </c>
      <c r="C337" s="38" t="s">
        <v>319</v>
      </c>
      <c r="D337" s="34">
        <v>5108.5</v>
      </c>
      <c r="E337" s="35">
        <v>44596</v>
      </c>
      <c r="F337" s="34">
        <v>5108.5</v>
      </c>
      <c r="G337" s="36">
        <f>Tabla13[[#This Row],[Importe]]-Tabla13[[#This Row],[Pagado]]</f>
        <v>0</v>
      </c>
      <c r="H337" s="38" t="s">
        <v>10</v>
      </c>
    </row>
    <row r="338" spans="1:8" x14ac:dyDescent="0.25">
      <c r="A338" s="31">
        <v>44595</v>
      </c>
      <c r="B338" s="37" t="s">
        <v>4006</v>
      </c>
      <c r="C338" s="38" t="s">
        <v>518</v>
      </c>
      <c r="D338" s="34">
        <v>1605.4</v>
      </c>
      <c r="E338" s="35">
        <v>44596</v>
      </c>
      <c r="F338" s="34">
        <v>1605.4</v>
      </c>
      <c r="G338" s="36">
        <f>Tabla13[[#This Row],[Importe]]-Tabla13[[#This Row],[Pagado]]</f>
        <v>0</v>
      </c>
      <c r="H338" s="38" t="s">
        <v>10</v>
      </c>
    </row>
    <row r="339" spans="1:8" x14ac:dyDescent="0.25">
      <c r="A339" s="31">
        <v>44595</v>
      </c>
      <c r="B339" s="37" t="s">
        <v>4007</v>
      </c>
      <c r="C339" s="38" t="s">
        <v>157</v>
      </c>
      <c r="D339" s="34">
        <v>1313.6</v>
      </c>
      <c r="E339" s="35">
        <v>44596</v>
      </c>
      <c r="F339" s="34">
        <v>1313.6</v>
      </c>
      <c r="G339" s="36">
        <f>Tabla13[[#This Row],[Importe]]-Tabla13[[#This Row],[Pagado]]</f>
        <v>0</v>
      </c>
      <c r="H339" s="38" t="s">
        <v>10</v>
      </c>
    </row>
    <row r="340" spans="1:8" x14ac:dyDescent="0.25">
      <c r="A340" s="31">
        <v>44595</v>
      </c>
      <c r="B340" s="37" t="s">
        <v>4008</v>
      </c>
      <c r="C340" s="38" t="s">
        <v>159</v>
      </c>
      <c r="D340" s="34">
        <v>1922.8</v>
      </c>
      <c r="E340" s="35">
        <v>44596</v>
      </c>
      <c r="F340" s="34">
        <v>1922.8</v>
      </c>
      <c r="G340" s="36">
        <f>Tabla13[[#This Row],[Importe]]-Tabla13[[#This Row],[Pagado]]</f>
        <v>0</v>
      </c>
      <c r="H340" s="38" t="s">
        <v>10</v>
      </c>
    </row>
    <row r="341" spans="1:8" ht="47.25" x14ac:dyDescent="0.25">
      <c r="A341" s="31">
        <v>44595</v>
      </c>
      <c r="B341" s="37" t="s">
        <v>4009</v>
      </c>
      <c r="C341" s="38" t="s">
        <v>421</v>
      </c>
      <c r="D341" s="34">
        <v>14785.9</v>
      </c>
      <c r="E341" s="35" t="s">
        <v>4010</v>
      </c>
      <c r="F341" s="34">
        <f>3600+2500+8685.9</f>
        <v>14785.9</v>
      </c>
      <c r="G341" s="36">
        <f>Tabla13[[#This Row],[Importe]]-Tabla13[[#This Row],[Pagado]]</f>
        <v>0</v>
      </c>
      <c r="H341" s="38" t="s">
        <v>10</v>
      </c>
    </row>
    <row r="342" spans="1:8" x14ac:dyDescent="0.25">
      <c r="A342" s="31">
        <v>44595</v>
      </c>
      <c r="B342" s="37" t="s">
        <v>4011</v>
      </c>
      <c r="C342" s="38" t="s">
        <v>135</v>
      </c>
      <c r="D342" s="34">
        <v>813.4</v>
      </c>
      <c r="E342" s="35">
        <v>44595</v>
      </c>
      <c r="F342" s="34">
        <v>813.4</v>
      </c>
      <c r="G342" s="36">
        <f>Tabla13[[#This Row],[Importe]]-Tabla13[[#This Row],[Pagado]]</f>
        <v>0</v>
      </c>
      <c r="H342" s="38" t="s">
        <v>10</v>
      </c>
    </row>
    <row r="343" spans="1:8" x14ac:dyDescent="0.25">
      <c r="A343" s="31">
        <v>44595</v>
      </c>
      <c r="B343" s="37" t="s">
        <v>4012</v>
      </c>
      <c r="C343" s="38" t="s">
        <v>2961</v>
      </c>
      <c r="D343" s="34">
        <v>53215.199999999997</v>
      </c>
      <c r="E343" s="35">
        <v>44597</v>
      </c>
      <c r="F343" s="34">
        <v>53215.199999999997</v>
      </c>
      <c r="G343" s="36">
        <f>Tabla13[[#This Row],[Importe]]-Tabla13[[#This Row],[Pagado]]</f>
        <v>0</v>
      </c>
      <c r="H343" s="38" t="s">
        <v>10</v>
      </c>
    </row>
    <row r="344" spans="1:8" x14ac:dyDescent="0.25">
      <c r="A344" s="31">
        <v>44595</v>
      </c>
      <c r="B344" s="37" t="s">
        <v>4013</v>
      </c>
      <c r="C344" s="38" t="s">
        <v>282</v>
      </c>
      <c r="D344" s="34">
        <v>2720</v>
      </c>
      <c r="E344" s="35">
        <v>44596</v>
      </c>
      <c r="F344" s="34">
        <v>2720</v>
      </c>
      <c r="G344" s="36">
        <f>Tabla13[[#This Row],[Importe]]-Tabla13[[#This Row],[Pagado]]</f>
        <v>0</v>
      </c>
      <c r="H344" s="38" t="s">
        <v>10</v>
      </c>
    </row>
    <row r="345" spans="1:8" x14ac:dyDescent="0.25">
      <c r="A345" s="31">
        <v>44595</v>
      </c>
      <c r="B345" s="37" t="s">
        <v>4014</v>
      </c>
      <c r="C345" s="38" t="s">
        <v>284</v>
      </c>
      <c r="D345" s="34">
        <v>6245</v>
      </c>
      <c r="E345" s="35">
        <v>44596</v>
      </c>
      <c r="F345" s="34">
        <v>6245</v>
      </c>
      <c r="G345" s="36">
        <f>Tabla13[[#This Row],[Importe]]-Tabla13[[#This Row],[Pagado]]</f>
        <v>0</v>
      </c>
      <c r="H345" s="38" t="s">
        <v>10</v>
      </c>
    </row>
    <row r="346" spans="1:8" x14ac:dyDescent="0.25">
      <c r="A346" s="31">
        <v>44595</v>
      </c>
      <c r="B346" s="37" t="s">
        <v>4015</v>
      </c>
      <c r="C346" s="38" t="s">
        <v>729</v>
      </c>
      <c r="D346" s="34">
        <v>15195.4</v>
      </c>
      <c r="E346" s="35">
        <v>44596</v>
      </c>
      <c r="F346" s="34">
        <v>15195.4</v>
      </c>
      <c r="G346" s="36">
        <f>Tabla13[[#This Row],[Importe]]-Tabla13[[#This Row],[Pagado]]</f>
        <v>0</v>
      </c>
      <c r="H346" s="38" t="s">
        <v>10</v>
      </c>
    </row>
    <row r="347" spans="1:8" x14ac:dyDescent="0.25">
      <c r="A347" s="31">
        <v>44595</v>
      </c>
      <c r="B347" s="37" t="s">
        <v>4016</v>
      </c>
      <c r="C347" s="38" t="s">
        <v>69</v>
      </c>
      <c r="D347" s="34">
        <v>875</v>
      </c>
      <c r="E347" s="35">
        <v>44595</v>
      </c>
      <c r="F347" s="34">
        <v>875</v>
      </c>
      <c r="G347" s="36">
        <f>Tabla13[[#This Row],[Importe]]-Tabla13[[#This Row],[Pagado]]</f>
        <v>0</v>
      </c>
      <c r="H347" s="38" t="s">
        <v>10</v>
      </c>
    </row>
    <row r="348" spans="1:8" x14ac:dyDescent="0.25">
      <c r="A348" s="31">
        <v>44595</v>
      </c>
      <c r="B348" s="37" t="s">
        <v>4017</v>
      </c>
      <c r="C348" s="38" t="s">
        <v>729</v>
      </c>
      <c r="D348" s="34">
        <v>3359.2</v>
      </c>
      <c r="E348" s="35">
        <v>44596</v>
      </c>
      <c r="F348" s="34">
        <v>3359.2</v>
      </c>
      <c r="G348" s="36">
        <f>Tabla13[[#This Row],[Importe]]-Tabla13[[#This Row],[Pagado]]</f>
        <v>0</v>
      </c>
      <c r="H348" s="38" t="s">
        <v>10</v>
      </c>
    </row>
    <row r="349" spans="1:8" x14ac:dyDescent="0.25">
      <c r="A349" s="31">
        <v>44595</v>
      </c>
      <c r="B349" s="37" t="s">
        <v>4018</v>
      </c>
      <c r="C349" s="38" t="s">
        <v>58</v>
      </c>
      <c r="D349" s="34">
        <v>2915.8</v>
      </c>
      <c r="E349" s="35">
        <v>44595</v>
      </c>
      <c r="F349" s="34">
        <v>2915.8</v>
      </c>
      <c r="G349" s="36">
        <f>Tabla13[[#This Row],[Importe]]-Tabla13[[#This Row],[Pagado]]</f>
        <v>0</v>
      </c>
      <c r="H349" s="38" t="s">
        <v>10</v>
      </c>
    </row>
    <row r="350" spans="1:8" x14ac:dyDescent="0.25">
      <c r="A350" s="31">
        <v>44595</v>
      </c>
      <c r="B350" s="37" t="s">
        <v>4019</v>
      </c>
      <c r="C350" s="38" t="s">
        <v>142</v>
      </c>
      <c r="D350" s="34">
        <v>3166.5</v>
      </c>
      <c r="E350" s="35">
        <v>44617</v>
      </c>
      <c r="F350" s="34">
        <v>3166.5</v>
      </c>
      <c r="G350" s="36">
        <f>Tabla13[[#This Row],[Importe]]-Tabla13[[#This Row],[Pagado]]</f>
        <v>0</v>
      </c>
      <c r="H350" s="38" t="s">
        <v>10</v>
      </c>
    </row>
    <row r="351" spans="1:8" x14ac:dyDescent="0.25">
      <c r="A351" s="31">
        <v>44595</v>
      </c>
      <c r="B351" s="37" t="s">
        <v>4020</v>
      </c>
      <c r="C351" s="38" t="s">
        <v>31</v>
      </c>
      <c r="D351" s="34">
        <v>750</v>
      </c>
      <c r="E351" s="35">
        <v>44596</v>
      </c>
      <c r="F351" s="34">
        <v>750</v>
      </c>
      <c r="G351" s="36">
        <f>Tabla13[[#This Row],[Importe]]-Tabla13[[#This Row],[Pagado]]</f>
        <v>0</v>
      </c>
      <c r="H351" s="38" t="s">
        <v>10</v>
      </c>
    </row>
    <row r="352" spans="1:8" x14ac:dyDescent="0.25">
      <c r="A352" s="31">
        <v>44595</v>
      </c>
      <c r="B352" s="37" t="s">
        <v>4021</v>
      </c>
      <c r="C352" s="38" t="s">
        <v>31</v>
      </c>
      <c r="D352" s="34">
        <v>572.4</v>
      </c>
      <c r="E352" s="35">
        <v>44595</v>
      </c>
      <c r="F352" s="34">
        <v>572.4</v>
      </c>
      <c r="G352" s="36">
        <f>Tabla13[[#This Row],[Importe]]-Tabla13[[#This Row],[Pagado]]</f>
        <v>0</v>
      </c>
      <c r="H352" s="38" t="s">
        <v>10</v>
      </c>
    </row>
    <row r="353" spans="1:8" x14ac:dyDescent="0.25">
      <c r="A353" s="31">
        <v>44595</v>
      </c>
      <c r="B353" s="37" t="s">
        <v>4022</v>
      </c>
      <c r="C353" s="38" t="s">
        <v>56</v>
      </c>
      <c r="D353" s="34">
        <v>201.6</v>
      </c>
      <c r="E353" s="35">
        <v>44595</v>
      </c>
      <c r="F353" s="34">
        <v>201.6</v>
      </c>
      <c r="G353" s="36">
        <f>Tabla13[[#This Row],[Importe]]-Tabla13[[#This Row],[Pagado]]</f>
        <v>0</v>
      </c>
      <c r="H353" s="38" t="s">
        <v>10</v>
      </c>
    </row>
    <row r="354" spans="1:8" x14ac:dyDescent="0.25">
      <c r="A354" s="31">
        <v>44595</v>
      </c>
      <c r="B354" s="37" t="s">
        <v>4023</v>
      </c>
      <c r="C354" s="38" t="s">
        <v>179</v>
      </c>
      <c r="D354" s="34">
        <v>815</v>
      </c>
      <c r="E354" s="35">
        <v>44596</v>
      </c>
      <c r="F354" s="34">
        <v>815</v>
      </c>
      <c r="G354" s="36">
        <f>Tabla13[[#This Row],[Importe]]-Tabla13[[#This Row],[Pagado]]</f>
        <v>0</v>
      </c>
      <c r="H354" s="38" t="s">
        <v>10</v>
      </c>
    </row>
    <row r="355" spans="1:8" x14ac:dyDescent="0.25">
      <c r="A355" s="31">
        <v>44595</v>
      </c>
      <c r="B355" s="37" t="s">
        <v>4024</v>
      </c>
      <c r="C355" s="38" t="s">
        <v>4025</v>
      </c>
      <c r="D355" s="34">
        <v>479.4</v>
      </c>
      <c r="E355" s="35">
        <v>44595</v>
      </c>
      <c r="F355" s="34">
        <v>479.4</v>
      </c>
      <c r="G355" s="36">
        <f>Tabla13[[#This Row],[Importe]]-Tabla13[[#This Row],[Pagado]]</f>
        <v>0</v>
      </c>
      <c r="H355" s="38" t="s">
        <v>10</v>
      </c>
    </row>
    <row r="356" spans="1:8" x14ac:dyDescent="0.25">
      <c r="A356" s="31">
        <v>44595</v>
      </c>
      <c r="B356" s="37" t="s">
        <v>4026</v>
      </c>
      <c r="C356" s="38" t="s">
        <v>4027</v>
      </c>
      <c r="D356" s="34">
        <v>50</v>
      </c>
      <c r="E356" s="35">
        <v>44596</v>
      </c>
      <c r="F356" s="34">
        <v>50</v>
      </c>
      <c r="G356" s="36">
        <f>Tabla13[[#This Row],[Importe]]-Tabla13[[#This Row],[Pagado]]</f>
        <v>0</v>
      </c>
      <c r="H356" s="38" t="s">
        <v>10</v>
      </c>
    </row>
    <row r="357" spans="1:8" x14ac:dyDescent="0.25">
      <c r="A357" s="31">
        <v>44596</v>
      </c>
      <c r="B357" s="37" t="s">
        <v>4028</v>
      </c>
      <c r="C357" s="38" t="s">
        <v>887</v>
      </c>
      <c r="D357" s="34">
        <v>12965.4</v>
      </c>
      <c r="E357" s="35">
        <v>44597</v>
      </c>
      <c r="F357" s="34">
        <v>12965.4</v>
      </c>
      <c r="G357" s="36">
        <f>Tabla13[[#This Row],[Importe]]-Tabla13[[#This Row],[Pagado]]</f>
        <v>0</v>
      </c>
      <c r="H357" s="38" t="s">
        <v>10</v>
      </c>
    </row>
    <row r="358" spans="1:8" x14ac:dyDescent="0.25">
      <c r="A358" s="31">
        <v>44596</v>
      </c>
      <c r="B358" s="37" t="s">
        <v>4029</v>
      </c>
      <c r="C358" s="38" t="s">
        <v>475</v>
      </c>
      <c r="D358" s="34">
        <v>70043.399999999994</v>
      </c>
      <c r="E358" s="35">
        <v>44597</v>
      </c>
      <c r="F358" s="34">
        <v>70043.399999999994</v>
      </c>
      <c r="G358" s="36">
        <f>Tabla13[[#This Row],[Importe]]-Tabla13[[#This Row],[Pagado]]</f>
        <v>0</v>
      </c>
      <c r="H358" s="38" t="s">
        <v>10</v>
      </c>
    </row>
    <row r="359" spans="1:8" x14ac:dyDescent="0.25">
      <c r="A359" s="31">
        <v>44596</v>
      </c>
      <c r="B359" s="37" t="s">
        <v>4030</v>
      </c>
      <c r="C359" s="38" t="s">
        <v>31</v>
      </c>
      <c r="D359" s="34">
        <v>3861.2</v>
      </c>
      <c r="E359" s="35">
        <v>44596</v>
      </c>
      <c r="F359" s="34">
        <v>3861.2</v>
      </c>
      <c r="G359" s="36">
        <f>Tabla13[[#This Row],[Importe]]-Tabla13[[#This Row],[Pagado]]</f>
        <v>0</v>
      </c>
      <c r="H359" s="38" t="s">
        <v>10</v>
      </c>
    </row>
    <row r="360" spans="1:8" x14ac:dyDescent="0.25">
      <c r="A360" s="31">
        <v>44596</v>
      </c>
      <c r="B360" s="37" t="s">
        <v>4031</v>
      </c>
      <c r="C360" s="38" t="s">
        <v>12</v>
      </c>
      <c r="D360" s="34">
        <v>18880.349999999999</v>
      </c>
      <c r="E360" s="35">
        <v>44597</v>
      </c>
      <c r="F360" s="34">
        <v>18880.349999999999</v>
      </c>
      <c r="G360" s="36">
        <f>Tabla13[[#This Row],[Importe]]-Tabla13[[#This Row],[Pagado]]</f>
        <v>0</v>
      </c>
      <c r="H360" s="38" t="s">
        <v>10</v>
      </c>
    </row>
    <row r="361" spans="1:8" x14ac:dyDescent="0.25">
      <c r="A361" s="31">
        <v>44596</v>
      </c>
      <c r="B361" s="37" t="s">
        <v>4032</v>
      </c>
      <c r="C361" s="38" t="s">
        <v>314</v>
      </c>
      <c r="D361" s="34">
        <v>2744</v>
      </c>
      <c r="E361" s="35">
        <v>44596</v>
      </c>
      <c r="F361" s="34">
        <v>2744</v>
      </c>
      <c r="G361" s="36">
        <f>Tabla13[[#This Row],[Importe]]-Tabla13[[#This Row],[Pagado]]</f>
        <v>0</v>
      </c>
      <c r="H361" s="38" t="s">
        <v>10</v>
      </c>
    </row>
    <row r="362" spans="1:8" x14ac:dyDescent="0.25">
      <c r="A362" s="31">
        <v>44596</v>
      </c>
      <c r="B362" s="37" t="s">
        <v>4033</v>
      </c>
      <c r="C362" s="38" t="s">
        <v>79</v>
      </c>
      <c r="D362" s="34">
        <v>10192</v>
      </c>
      <c r="E362" s="35">
        <v>44596</v>
      </c>
      <c r="F362" s="34">
        <v>10192</v>
      </c>
      <c r="G362" s="36">
        <f>Tabla13[[#This Row],[Importe]]-Tabla13[[#This Row],[Pagado]]</f>
        <v>0</v>
      </c>
      <c r="H362" s="38" t="s">
        <v>10</v>
      </c>
    </row>
    <row r="363" spans="1:8" x14ac:dyDescent="0.25">
      <c r="A363" s="31">
        <v>44596</v>
      </c>
      <c r="B363" s="37" t="s">
        <v>4034</v>
      </c>
      <c r="C363" s="38" t="s">
        <v>79</v>
      </c>
      <c r="D363" s="34">
        <v>5081.3</v>
      </c>
      <c r="E363" s="35">
        <v>44596</v>
      </c>
      <c r="F363" s="34">
        <v>5081.3</v>
      </c>
      <c r="G363" s="36">
        <f>Tabla13[[#This Row],[Importe]]-Tabla13[[#This Row],[Pagado]]</f>
        <v>0</v>
      </c>
      <c r="H363" s="38" t="s">
        <v>10</v>
      </c>
    </row>
    <row r="364" spans="1:8" x14ac:dyDescent="0.25">
      <c r="A364" s="31">
        <v>44596</v>
      </c>
      <c r="B364" s="37" t="s">
        <v>4035</v>
      </c>
      <c r="C364" s="38" t="s">
        <v>154</v>
      </c>
      <c r="D364" s="34">
        <v>64405.4</v>
      </c>
      <c r="E364" s="35">
        <v>44603</v>
      </c>
      <c r="F364" s="34">
        <v>64405.4</v>
      </c>
      <c r="G364" s="36">
        <f>Tabla13[[#This Row],[Importe]]-Tabla13[[#This Row],[Pagado]]</f>
        <v>0</v>
      </c>
      <c r="H364" s="38" t="s">
        <v>10</v>
      </c>
    </row>
    <row r="365" spans="1:8" x14ac:dyDescent="0.25">
      <c r="A365" s="31">
        <v>44596</v>
      </c>
      <c r="B365" s="37" t="s">
        <v>4036</v>
      </c>
      <c r="C365" s="38" t="s">
        <v>109</v>
      </c>
      <c r="D365" s="34">
        <v>4027.8</v>
      </c>
      <c r="E365" s="35">
        <v>44596</v>
      </c>
      <c r="F365" s="34">
        <v>4027.8</v>
      </c>
      <c r="G365" s="36">
        <f>Tabla13[[#This Row],[Importe]]-Tabla13[[#This Row],[Pagado]]</f>
        <v>0</v>
      </c>
      <c r="H365" s="38" t="s">
        <v>10</v>
      </c>
    </row>
    <row r="366" spans="1:8" x14ac:dyDescent="0.25">
      <c r="A366" s="31">
        <v>44596</v>
      </c>
      <c r="B366" s="37" t="s">
        <v>4037</v>
      </c>
      <c r="C366" s="38" t="s">
        <v>60</v>
      </c>
      <c r="D366" s="34">
        <v>3753.6</v>
      </c>
      <c r="E366" s="35">
        <v>44598</v>
      </c>
      <c r="F366" s="34">
        <v>3753.6</v>
      </c>
      <c r="G366" s="36">
        <f>Tabla13[[#This Row],[Importe]]-Tabla13[[#This Row],[Pagado]]</f>
        <v>0</v>
      </c>
      <c r="H366" s="38" t="s">
        <v>10</v>
      </c>
    </row>
    <row r="367" spans="1:8" x14ac:dyDescent="0.25">
      <c r="A367" s="31">
        <v>44596</v>
      </c>
      <c r="B367" s="37" t="s">
        <v>4038</v>
      </c>
      <c r="C367" s="38" t="s">
        <v>31</v>
      </c>
      <c r="D367" s="34">
        <v>1316</v>
      </c>
      <c r="E367" s="35">
        <v>44596</v>
      </c>
      <c r="F367" s="34">
        <v>1316</v>
      </c>
      <c r="G367" s="36">
        <f>Tabla13[[#This Row],[Importe]]-Tabla13[[#This Row],[Pagado]]</f>
        <v>0</v>
      </c>
      <c r="H367" s="38" t="s">
        <v>10</v>
      </c>
    </row>
    <row r="368" spans="1:8" x14ac:dyDescent="0.25">
      <c r="A368" s="31">
        <v>44596</v>
      </c>
      <c r="B368" s="37" t="s">
        <v>4039</v>
      </c>
      <c r="C368" s="38" t="s">
        <v>31</v>
      </c>
      <c r="D368" s="34">
        <v>1269.0999999999999</v>
      </c>
      <c r="E368" s="35">
        <v>44596</v>
      </c>
      <c r="F368" s="34">
        <v>1269.0999999999999</v>
      </c>
      <c r="G368" s="36">
        <f>Tabla13[[#This Row],[Importe]]-Tabla13[[#This Row],[Pagado]]</f>
        <v>0</v>
      </c>
      <c r="H368" s="38" t="s">
        <v>10</v>
      </c>
    </row>
    <row r="369" spans="1:8" x14ac:dyDescent="0.25">
      <c r="A369" s="31">
        <v>44596</v>
      </c>
      <c r="B369" s="37" t="s">
        <v>4040</v>
      </c>
      <c r="C369" s="38" t="s">
        <v>83</v>
      </c>
      <c r="D369" s="34">
        <v>7109</v>
      </c>
      <c r="E369" s="35">
        <v>44596</v>
      </c>
      <c r="F369" s="34">
        <v>7109</v>
      </c>
      <c r="G369" s="36">
        <f>Tabla13[[#This Row],[Importe]]-Tabla13[[#This Row],[Pagado]]</f>
        <v>0</v>
      </c>
      <c r="H369" s="38" t="s">
        <v>10</v>
      </c>
    </row>
    <row r="370" spans="1:8" x14ac:dyDescent="0.25">
      <c r="A370" s="31">
        <v>44596</v>
      </c>
      <c r="B370" s="37" t="s">
        <v>4041</v>
      </c>
      <c r="C370" s="38" t="s">
        <v>9</v>
      </c>
      <c r="D370" s="34">
        <v>6117.5</v>
      </c>
      <c r="E370" s="35">
        <v>44596</v>
      </c>
      <c r="F370" s="34">
        <v>6117.5</v>
      </c>
      <c r="G370" s="36">
        <f>Tabla13[[#This Row],[Importe]]-Tabla13[[#This Row],[Pagado]]</f>
        <v>0</v>
      </c>
      <c r="H370" s="38" t="s">
        <v>10</v>
      </c>
    </row>
    <row r="371" spans="1:8" x14ac:dyDescent="0.25">
      <c r="A371" s="31">
        <v>44596</v>
      </c>
      <c r="B371" s="37" t="s">
        <v>4042</v>
      </c>
      <c r="C371" s="38" t="s">
        <v>95</v>
      </c>
      <c r="D371" s="34">
        <v>12064</v>
      </c>
      <c r="E371" s="35">
        <v>44596</v>
      </c>
      <c r="F371" s="34">
        <v>12064</v>
      </c>
      <c r="G371" s="36">
        <f>Tabla13[[#This Row],[Importe]]-Tabla13[[#This Row],[Pagado]]</f>
        <v>0</v>
      </c>
      <c r="H371" s="38" t="s">
        <v>10</v>
      </c>
    </row>
    <row r="372" spans="1:8" x14ac:dyDescent="0.25">
      <c r="A372" s="31">
        <v>44596</v>
      </c>
      <c r="B372" s="37" t="s">
        <v>4043</v>
      </c>
      <c r="C372" s="38" t="s">
        <v>31</v>
      </c>
      <c r="D372" s="34">
        <v>84</v>
      </c>
      <c r="E372" s="35">
        <v>44596</v>
      </c>
      <c r="F372" s="34">
        <v>84</v>
      </c>
      <c r="G372" s="36">
        <f>Tabla13[[#This Row],[Importe]]-Tabla13[[#This Row],[Pagado]]</f>
        <v>0</v>
      </c>
      <c r="H372" s="38" t="s">
        <v>10</v>
      </c>
    </row>
    <row r="373" spans="1:8" x14ac:dyDescent="0.25">
      <c r="A373" s="31">
        <v>44596</v>
      </c>
      <c r="B373" s="37" t="s">
        <v>4044</v>
      </c>
      <c r="C373" s="38" t="s">
        <v>212</v>
      </c>
      <c r="D373" s="34">
        <v>51590.2</v>
      </c>
      <c r="E373" s="35">
        <v>44604</v>
      </c>
      <c r="F373" s="34">
        <v>51590.2</v>
      </c>
      <c r="G373" s="36">
        <f>Tabla13[[#This Row],[Importe]]-Tabla13[[#This Row],[Pagado]]</f>
        <v>0</v>
      </c>
      <c r="H373" s="38" t="s">
        <v>10</v>
      </c>
    </row>
    <row r="374" spans="1:8" x14ac:dyDescent="0.25">
      <c r="A374" s="31">
        <v>44596</v>
      </c>
      <c r="B374" s="37" t="s">
        <v>4045</v>
      </c>
      <c r="C374" s="38" t="s">
        <v>18</v>
      </c>
      <c r="D374" s="34">
        <v>1401.2</v>
      </c>
      <c r="E374" s="35">
        <v>44596</v>
      </c>
      <c r="F374" s="34">
        <v>1401.2</v>
      </c>
      <c r="G374" s="36">
        <f>Tabla13[[#This Row],[Importe]]-Tabla13[[#This Row],[Pagado]]</f>
        <v>0</v>
      </c>
      <c r="H374" s="38" t="s">
        <v>10</v>
      </c>
    </row>
    <row r="375" spans="1:8" x14ac:dyDescent="0.25">
      <c r="A375" s="31">
        <v>44596</v>
      </c>
      <c r="B375" s="37" t="s">
        <v>4046</v>
      </c>
      <c r="C375" s="38" t="s">
        <v>125</v>
      </c>
      <c r="D375" s="34">
        <v>5097.6000000000004</v>
      </c>
      <c r="E375" s="35">
        <v>44596</v>
      </c>
      <c r="F375" s="34">
        <v>5097.6000000000004</v>
      </c>
      <c r="G375" s="36">
        <f>Tabla13[[#This Row],[Importe]]-Tabla13[[#This Row],[Pagado]]</f>
        <v>0</v>
      </c>
      <c r="H375" s="38" t="s">
        <v>10</v>
      </c>
    </row>
    <row r="376" spans="1:8" x14ac:dyDescent="0.25">
      <c r="A376" s="31">
        <v>44596</v>
      </c>
      <c r="B376" s="37" t="s">
        <v>4047</v>
      </c>
      <c r="C376" s="38" t="s">
        <v>85</v>
      </c>
      <c r="D376" s="34">
        <v>2048.9</v>
      </c>
      <c r="E376" s="35">
        <v>44596</v>
      </c>
      <c r="F376" s="34">
        <v>2048.9</v>
      </c>
      <c r="G376" s="36">
        <f>Tabla13[[#This Row],[Importe]]-Tabla13[[#This Row],[Pagado]]</f>
        <v>0</v>
      </c>
      <c r="H376" s="38" t="s">
        <v>10</v>
      </c>
    </row>
    <row r="377" spans="1:8" x14ac:dyDescent="0.25">
      <c r="A377" s="31">
        <v>44596</v>
      </c>
      <c r="B377" s="37" t="s">
        <v>4048</v>
      </c>
      <c r="C377" s="38" t="s">
        <v>31</v>
      </c>
      <c r="D377" s="34">
        <v>2483.8000000000002</v>
      </c>
      <c r="E377" s="35">
        <v>44596</v>
      </c>
      <c r="F377" s="34">
        <v>2483.8000000000002</v>
      </c>
      <c r="G377" s="36">
        <f>Tabla13[[#This Row],[Importe]]-Tabla13[[#This Row],[Pagado]]</f>
        <v>0</v>
      </c>
      <c r="H377" s="38" t="s">
        <v>10</v>
      </c>
    </row>
    <row r="378" spans="1:8" x14ac:dyDescent="0.25">
      <c r="A378" s="31">
        <v>44596</v>
      </c>
      <c r="B378" s="37" t="s">
        <v>4049</v>
      </c>
      <c r="C378" s="38" t="s">
        <v>89</v>
      </c>
      <c r="D378" s="34">
        <v>2342.6</v>
      </c>
      <c r="E378" s="35">
        <v>44597</v>
      </c>
      <c r="F378" s="34">
        <v>2342.6</v>
      </c>
      <c r="G378" s="36">
        <f>Tabla13[[#This Row],[Importe]]-Tabla13[[#This Row],[Pagado]]</f>
        <v>0</v>
      </c>
      <c r="H378" s="38" t="s">
        <v>10</v>
      </c>
    </row>
    <row r="379" spans="1:8" x14ac:dyDescent="0.25">
      <c r="A379" s="31">
        <v>44596</v>
      </c>
      <c r="B379" s="37" t="s">
        <v>4050</v>
      </c>
      <c r="C379" s="38" t="s">
        <v>326</v>
      </c>
      <c r="D379" s="34">
        <v>5733</v>
      </c>
      <c r="E379" s="35">
        <v>44597</v>
      </c>
      <c r="F379" s="34">
        <v>5733</v>
      </c>
      <c r="G379" s="36">
        <f>Tabla13[[#This Row],[Importe]]-Tabla13[[#This Row],[Pagado]]</f>
        <v>0</v>
      </c>
      <c r="H379" s="38" t="s">
        <v>10</v>
      </c>
    </row>
    <row r="380" spans="1:8" x14ac:dyDescent="0.25">
      <c r="A380" s="31">
        <v>44596</v>
      </c>
      <c r="B380" s="37" t="s">
        <v>4051</v>
      </c>
      <c r="C380" s="38" t="s">
        <v>345</v>
      </c>
      <c r="D380" s="34">
        <v>364.8</v>
      </c>
      <c r="E380" s="35">
        <v>44596</v>
      </c>
      <c r="F380" s="34">
        <v>364.8</v>
      </c>
      <c r="G380" s="36">
        <f>Tabla13[[#This Row],[Importe]]-Tabla13[[#This Row],[Pagado]]</f>
        <v>0</v>
      </c>
      <c r="H380" s="38" t="s">
        <v>10</v>
      </c>
    </row>
    <row r="381" spans="1:8" x14ac:dyDescent="0.25">
      <c r="A381" s="31">
        <v>44596</v>
      </c>
      <c r="B381" s="37" t="s">
        <v>4052</v>
      </c>
      <c r="C381" s="38" t="s">
        <v>64</v>
      </c>
      <c r="D381" s="34">
        <v>9008.7999999999993</v>
      </c>
      <c r="E381" s="35">
        <v>44597</v>
      </c>
      <c r="F381" s="34">
        <v>9008.7999999999993</v>
      </c>
      <c r="G381" s="36">
        <f>Tabla13[[#This Row],[Importe]]-Tabla13[[#This Row],[Pagado]]</f>
        <v>0</v>
      </c>
      <c r="H381" s="38" t="s">
        <v>10</v>
      </c>
    </row>
    <row r="382" spans="1:8" x14ac:dyDescent="0.25">
      <c r="A382" s="31">
        <v>44596</v>
      </c>
      <c r="B382" s="37" t="s">
        <v>4053</v>
      </c>
      <c r="C382" s="38" t="s">
        <v>105</v>
      </c>
      <c r="D382" s="34">
        <v>7211.8</v>
      </c>
      <c r="E382" s="35">
        <v>44597</v>
      </c>
      <c r="F382" s="34">
        <v>7211.8</v>
      </c>
      <c r="G382" s="36">
        <f>Tabla13[[#This Row],[Importe]]-Tabla13[[#This Row],[Pagado]]</f>
        <v>0</v>
      </c>
      <c r="H382" s="38" t="s">
        <v>10</v>
      </c>
    </row>
    <row r="383" spans="1:8" x14ac:dyDescent="0.25">
      <c r="A383" s="31">
        <v>44596</v>
      </c>
      <c r="B383" s="37" t="s">
        <v>4054</v>
      </c>
      <c r="C383" s="38" t="s">
        <v>93</v>
      </c>
      <c r="D383" s="34">
        <v>5249.2</v>
      </c>
      <c r="E383" s="35">
        <v>44597</v>
      </c>
      <c r="F383" s="34">
        <v>5249.2</v>
      </c>
      <c r="G383" s="36">
        <f>Tabla13[[#This Row],[Importe]]-Tabla13[[#This Row],[Pagado]]</f>
        <v>0</v>
      </c>
      <c r="H383" s="38" t="s">
        <v>10</v>
      </c>
    </row>
    <row r="384" spans="1:8" ht="31.5" x14ac:dyDescent="0.25">
      <c r="A384" s="31">
        <v>44596</v>
      </c>
      <c r="B384" s="37" t="s">
        <v>4055</v>
      </c>
      <c r="C384" s="38" t="s">
        <v>39</v>
      </c>
      <c r="D384" s="34">
        <v>19855</v>
      </c>
      <c r="E384" s="35" t="s">
        <v>4056</v>
      </c>
      <c r="F384" s="34">
        <f>5000+14855</f>
        <v>19855</v>
      </c>
      <c r="G384" s="36">
        <f>Tabla13[[#This Row],[Importe]]-Tabla13[[#This Row],[Pagado]]</f>
        <v>0</v>
      </c>
      <c r="H384" s="38" t="s">
        <v>10</v>
      </c>
    </row>
    <row r="385" spans="1:8" x14ac:dyDescent="0.25">
      <c r="A385" s="31">
        <v>44596</v>
      </c>
      <c r="B385" s="37" t="s">
        <v>4057</v>
      </c>
      <c r="C385" s="38" t="s">
        <v>348</v>
      </c>
      <c r="D385" s="34">
        <v>1900.6</v>
      </c>
      <c r="E385" s="35">
        <v>44596</v>
      </c>
      <c r="F385" s="34">
        <v>1900.6</v>
      </c>
      <c r="G385" s="36">
        <f>Tabla13[[#This Row],[Importe]]-Tabla13[[#This Row],[Pagado]]</f>
        <v>0</v>
      </c>
      <c r="H385" s="38" t="s">
        <v>10</v>
      </c>
    </row>
    <row r="386" spans="1:8" x14ac:dyDescent="0.25">
      <c r="A386" s="31">
        <v>44596</v>
      </c>
      <c r="B386" s="37" t="s">
        <v>4058</v>
      </c>
      <c r="C386" s="38" t="s">
        <v>169</v>
      </c>
      <c r="D386" s="34">
        <v>1608.6</v>
      </c>
      <c r="E386" s="35">
        <v>44596</v>
      </c>
      <c r="F386" s="34">
        <v>1608.6</v>
      </c>
      <c r="G386" s="36">
        <f>Tabla13[[#This Row],[Importe]]-Tabla13[[#This Row],[Pagado]]</f>
        <v>0</v>
      </c>
      <c r="H386" s="38" t="s">
        <v>10</v>
      </c>
    </row>
    <row r="387" spans="1:8" x14ac:dyDescent="0.25">
      <c r="A387" s="31">
        <v>44596</v>
      </c>
      <c r="B387" s="37" t="s">
        <v>4059</v>
      </c>
      <c r="C387" s="38" t="s">
        <v>111</v>
      </c>
      <c r="D387" s="34">
        <v>4395.3</v>
      </c>
      <c r="E387" s="35">
        <v>44597</v>
      </c>
      <c r="F387" s="34">
        <v>4395.3</v>
      </c>
      <c r="G387" s="36">
        <f>Tabla13[[#This Row],[Importe]]-Tabla13[[#This Row],[Pagado]]</f>
        <v>0</v>
      </c>
      <c r="H387" s="38" t="s">
        <v>10</v>
      </c>
    </row>
    <row r="388" spans="1:8" ht="31.5" x14ac:dyDescent="0.25">
      <c r="A388" s="31">
        <v>44596</v>
      </c>
      <c r="B388" s="37" t="s">
        <v>4060</v>
      </c>
      <c r="C388" s="38" t="s">
        <v>22</v>
      </c>
      <c r="D388" s="34">
        <v>50052.5</v>
      </c>
      <c r="E388" s="35" t="s">
        <v>4061</v>
      </c>
      <c r="F388" s="34">
        <f>40000+10052.5</f>
        <v>50052.5</v>
      </c>
      <c r="G388" s="36">
        <f>Tabla13[[#This Row],[Importe]]-Tabla13[[#This Row],[Pagado]]</f>
        <v>0</v>
      </c>
      <c r="H388" s="38" t="s">
        <v>10</v>
      </c>
    </row>
    <row r="389" spans="1:8" x14ac:dyDescent="0.25">
      <c r="A389" s="31">
        <v>44596</v>
      </c>
      <c r="B389" s="37" t="s">
        <v>4062</v>
      </c>
      <c r="C389" s="38" t="s">
        <v>131</v>
      </c>
      <c r="D389" s="34">
        <v>14842.6</v>
      </c>
      <c r="E389" s="35">
        <v>44596</v>
      </c>
      <c r="F389" s="34">
        <v>14842.6</v>
      </c>
      <c r="G389" s="36">
        <f>Tabla13[[#This Row],[Importe]]-Tabla13[[#This Row],[Pagado]]</f>
        <v>0</v>
      </c>
      <c r="H389" s="38" t="s">
        <v>10</v>
      </c>
    </row>
    <row r="390" spans="1:8" x14ac:dyDescent="0.25">
      <c r="A390" s="31">
        <v>44596</v>
      </c>
      <c r="B390" s="37" t="s">
        <v>4063</v>
      </c>
      <c r="C390" s="38" t="s">
        <v>275</v>
      </c>
      <c r="D390" s="34">
        <v>90522.38</v>
      </c>
      <c r="E390" s="35">
        <v>44610</v>
      </c>
      <c r="F390" s="34">
        <v>90522.38</v>
      </c>
      <c r="G390" s="36">
        <f>Tabla13[[#This Row],[Importe]]-Tabla13[[#This Row],[Pagado]]</f>
        <v>0</v>
      </c>
      <c r="H390" s="38" t="s">
        <v>10</v>
      </c>
    </row>
    <row r="391" spans="1:8" x14ac:dyDescent="0.25">
      <c r="A391" s="31">
        <v>44596</v>
      </c>
      <c r="B391" s="37" t="s">
        <v>4064</v>
      </c>
      <c r="C391" s="38" t="s">
        <v>173</v>
      </c>
      <c r="D391" s="34">
        <v>24388.560000000001</v>
      </c>
      <c r="E391" s="35">
        <v>44597</v>
      </c>
      <c r="F391" s="34">
        <v>24388.560000000001</v>
      </c>
      <c r="G391" s="36">
        <f>Tabla13[[#This Row],[Importe]]-Tabla13[[#This Row],[Pagado]]</f>
        <v>0</v>
      </c>
      <c r="H391" s="38" t="s">
        <v>10</v>
      </c>
    </row>
    <row r="392" spans="1:8" x14ac:dyDescent="0.25">
      <c r="A392" s="31">
        <v>44596</v>
      </c>
      <c r="B392" s="37" t="s">
        <v>4065</v>
      </c>
      <c r="C392" s="38" t="s">
        <v>208</v>
      </c>
      <c r="D392" s="34">
        <v>3917.6</v>
      </c>
      <c r="E392" s="35">
        <v>44603</v>
      </c>
      <c r="F392" s="34">
        <v>3917.6</v>
      </c>
      <c r="G392" s="36">
        <f>Tabla13[[#This Row],[Importe]]-Tabla13[[#This Row],[Pagado]]</f>
        <v>0</v>
      </c>
      <c r="H392" s="38" t="s">
        <v>10</v>
      </c>
    </row>
    <row r="393" spans="1:8" x14ac:dyDescent="0.25">
      <c r="A393" s="31">
        <v>44596</v>
      </c>
      <c r="B393" s="37" t="s">
        <v>4066</v>
      </c>
      <c r="C393" s="38" t="s">
        <v>218</v>
      </c>
      <c r="D393" s="34">
        <v>30258</v>
      </c>
      <c r="E393" s="35">
        <v>44603</v>
      </c>
      <c r="F393" s="34">
        <v>30258</v>
      </c>
      <c r="G393" s="36">
        <f>Tabla13[[#This Row],[Importe]]-Tabla13[[#This Row],[Pagado]]</f>
        <v>0</v>
      </c>
      <c r="H393" s="38" t="s">
        <v>10</v>
      </c>
    </row>
    <row r="394" spans="1:8" x14ac:dyDescent="0.25">
      <c r="A394" s="31">
        <v>44596</v>
      </c>
      <c r="B394" s="37" t="s">
        <v>4067</v>
      </c>
      <c r="C394" s="38" t="s">
        <v>206</v>
      </c>
      <c r="D394" s="34">
        <v>21938.7</v>
      </c>
      <c r="E394" s="35">
        <v>44603</v>
      </c>
      <c r="F394" s="34">
        <v>21938.7</v>
      </c>
      <c r="G394" s="36">
        <f>Tabla13[[#This Row],[Importe]]-Tabla13[[#This Row],[Pagado]]</f>
        <v>0</v>
      </c>
      <c r="H394" s="38" t="s">
        <v>10</v>
      </c>
    </row>
    <row r="395" spans="1:8" x14ac:dyDescent="0.25">
      <c r="A395" s="31">
        <v>44596</v>
      </c>
      <c r="B395" s="37" t="s">
        <v>4068</v>
      </c>
      <c r="C395" s="38" t="s">
        <v>275</v>
      </c>
      <c r="D395" s="34">
        <v>1763</v>
      </c>
      <c r="E395" s="35">
        <v>44610</v>
      </c>
      <c r="F395" s="34">
        <v>1763</v>
      </c>
      <c r="G395" s="36">
        <f>Tabla13[[#This Row],[Importe]]-Tabla13[[#This Row],[Pagado]]</f>
        <v>0</v>
      </c>
      <c r="H395" s="38" t="s">
        <v>10</v>
      </c>
    </row>
    <row r="396" spans="1:8" x14ac:dyDescent="0.25">
      <c r="A396" s="31">
        <v>44596</v>
      </c>
      <c r="B396" s="37" t="s">
        <v>4069</v>
      </c>
      <c r="C396" s="38" t="s">
        <v>75</v>
      </c>
      <c r="D396" s="34">
        <v>5997.6</v>
      </c>
      <c r="E396" s="35">
        <v>44596</v>
      </c>
      <c r="F396" s="34">
        <v>5997.6</v>
      </c>
      <c r="G396" s="36">
        <f>Tabla13[[#This Row],[Importe]]-Tabla13[[#This Row],[Pagado]]</f>
        <v>0</v>
      </c>
      <c r="H396" s="38" t="s">
        <v>10</v>
      </c>
    </row>
    <row r="397" spans="1:8" x14ac:dyDescent="0.25">
      <c r="A397" s="31">
        <v>44596</v>
      </c>
      <c r="B397" s="37" t="s">
        <v>4070</v>
      </c>
      <c r="C397" s="38" t="s">
        <v>198</v>
      </c>
      <c r="D397" s="34">
        <v>310.39999999999998</v>
      </c>
      <c r="E397" s="35">
        <v>44596</v>
      </c>
      <c r="F397" s="34">
        <v>310.39999999999998</v>
      </c>
      <c r="G397" s="36">
        <f>Tabla13[[#This Row],[Importe]]-Tabla13[[#This Row],[Pagado]]</f>
        <v>0</v>
      </c>
      <c r="H397" s="38" t="s">
        <v>10</v>
      </c>
    </row>
    <row r="398" spans="1:8" x14ac:dyDescent="0.25">
      <c r="A398" s="31">
        <v>44596</v>
      </c>
      <c r="B398" s="37" t="s">
        <v>4071</v>
      </c>
      <c r="C398" s="38" t="s">
        <v>924</v>
      </c>
      <c r="D398" s="34">
        <v>11466.36</v>
      </c>
      <c r="E398" s="35">
        <v>44596</v>
      </c>
      <c r="F398" s="34">
        <v>11466.36</v>
      </c>
      <c r="G398" s="36">
        <f>Tabla13[[#This Row],[Importe]]-Tabla13[[#This Row],[Pagado]]</f>
        <v>0</v>
      </c>
      <c r="H398" s="38" t="s">
        <v>10</v>
      </c>
    </row>
    <row r="399" spans="1:8" x14ac:dyDescent="0.25">
      <c r="A399" s="31">
        <v>44596</v>
      </c>
      <c r="B399" s="37" t="s">
        <v>4072</v>
      </c>
      <c r="C399" s="38" t="s">
        <v>289</v>
      </c>
      <c r="D399" s="34">
        <v>6971.4</v>
      </c>
      <c r="E399" s="35">
        <v>44596</v>
      </c>
      <c r="F399" s="34">
        <v>6971.4</v>
      </c>
      <c r="G399" s="36">
        <f>Tabla13[[#This Row],[Importe]]-Tabla13[[#This Row],[Pagado]]</f>
        <v>0</v>
      </c>
      <c r="H399" s="38" t="s">
        <v>10</v>
      </c>
    </row>
    <row r="400" spans="1:8" x14ac:dyDescent="0.25">
      <c r="A400" s="31">
        <v>44596</v>
      </c>
      <c r="B400" s="37" t="s">
        <v>4073</v>
      </c>
      <c r="C400" s="38" t="s">
        <v>49</v>
      </c>
      <c r="D400" s="34">
        <v>3185</v>
      </c>
      <c r="E400" s="35">
        <v>44596</v>
      </c>
      <c r="F400" s="34">
        <v>3185</v>
      </c>
      <c r="G400" s="36">
        <f>Tabla13[[#This Row],[Importe]]-Tabla13[[#This Row],[Pagado]]</f>
        <v>0</v>
      </c>
      <c r="H400" s="38" t="s">
        <v>10</v>
      </c>
    </row>
    <row r="401" spans="1:8" x14ac:dyDescent="0.25">
      <c r="A401" s="31">
        <v>44596</v>
      </c>
      <c r="B401" s="37" t="s">
        <v>4074</v>
      </c>
      <c r="C401" s="38" t="s">
        <v>484</v>
      </c>
      <c r="D401" s="34">
        <v>3366</v>
      </c>
      <c r="E401" s="35">
        <v>44596</v>
      </c>
      <c r="F401" s="34">
        <v>3366</v>
      </c>
      <c r="G401" s="36">
        <f>Tabla13[[#This Row],[Importe]]-Tabla13[[#This Row],[Pagado]]</f>
        <v>0</v>
      </c>
      <c r="H401" s="38" t="s">
        <v>10</v>
      </c>
    </row>
    <row r="402" spans="1:8" x14ac:dyDescent="0.25">
      <c r="A402" s="31">
        <v>44596</v>
      </c>
      <c r="B402" s="37" t="s">
        <v>4075</v>
      </c>
      <c r="C402" s="38" t="s">
        <v>196</v>
      </c>
      <c r="D402" s="34">
        <v>82150.22</v>
      </c>
      <c r="E402" s="35">
        <v>44597</v>
      </c>
      <c r="F402" s="34">
        <v>82150.22</v>
      </c>
      <c r="G402" s="36">
        <f>Tabla13[[#This Row],[Importe]]-Tabla13[[#This Row],[Pagado]]</f>
        <v>0</v>
      </c>
      <c r="H402" s="38" t="s">
        <v>10</v>
      </c>
    </row>
    <row r="403" spans="1:8" x14ac:dyDescent="0.25">
      <c r="A403" s="31">
        <v>44596</v>
      </c>
      <c r="B403" s="37" t="s">
        <v>4076</v>
      </c>
      <c r="C403" s="38" t="s">
        <v>27</v>
      </c>
      <c r="D403" s="34">
        <v>2375.4</v>
      </c>
      <c r="E403" s="35">
        <v>44596</v>
      </c>
      <c r="F403" s="34">
        <v>2375.4</v>
      </c>
      <c r="G403" s="36">
        <f>Tabla13[[#This Row],[Importe]]-Tabla13[[#This Row],[Pagado]]</f>
        <v>0</v>
      </c>
      <c r="H403" s="38" t="s">
        <v>10</v>
      </c>
    </row>
    <row r="404" spans="1:8" x14ac:dyDescent="0.25">
      <c r="A404" s="31">
        <v>44596</v>
      </c>
      <c r="B404" s="37" t="s">
        <v>4077</v>
      </c>
      <c r="C404" s="38" t="s">
        <v>12</v>
      </c>
      <c r="D404" s="34">
        <v>2008.4</v>
      </c>
      <c r="E404" s="35">
        <v>44597</v>
      </c>
      <c r="F404" s="34">
        <v>2008.4</v>
      </c>
      <c r="G404" s="36">
        <f>Tabla13[[#This Row],[Importe]]-Tabla13[[#This Row],[Pagado]]</f>
        <v>0</v>
      </c>
      <c r="H404" s="38" t="s">
        <v>10</v>
      </c>
    </row>
    <row r="405" spans="1:8" x14ac:dyDescent="0.25">
      <c r="A405" s="31">
        <v>44596</v>
      </c>
      <c r="B405" s="37" t="s">
        <v>4078</v>
      </c>
      <c r="C405" s="38" t="s">
        <v>29</v>
      </c>
      <c r="D405" s="34">
        <v>3518.2</v>
      </c>
      <c r="E405" s="35">
        <v>44596</v>
      </c>
      <c r="F405" s="34">
        <v>3518.2</v>
      </c>
      <c r="G405" s="36">
        <f>Tabla13[[#This Row],[Importe]]-Tabla13[[#This Row],[Pagado]]</f>
        <v>0</v>
      </c>
      <c r="H405" s="38" t="s">
        <v>10</v>
      </c>
    </row>
    <row r="406" spans="1:8" x14ac:dyDescent="0.25">
      <c r="A406" s="31">
        <v>44596</v>
      </c>
      <c r="B406" s="37" t="s">
        <v>4079</v>
      </c>
      <c r="C406" s="38" t="s">
        <v>518</v>
      </c>
      <c r="D406" s="34">
        <v>2112</v>
      </c>
      <c r="E406" s="35">
        <v>44596</v>
      </c>
      <c r="F406" s="34">
        <v>2112</v>
      </c>
      <c r="G406" s="36">
        <f>Tabla13[[#This Row],[Importe]]-Tabla13[[#This Row],[Pagado]]</f>
        <v>0</v>
      </c>
      <c r="H406" s="38" t="s">
        <v>10</v>
      </c>
    </row>
    <row r="407" spans="1:8" x14ac:dyDescent="0.25">
      <c r="A407" s="31">
        <v>44596</v>
      </c>
      <c r="B407" s="37" t="s">
        <v>4080</v>
      </c>
      <c r="C407" s="38" t="s">
        <v>647</v>
      </c>
      <c r="D407" s="34">
        <v>2396.8000000000002</v>
      </c>
      <c r="E407" s="35">
        <v>44596</v>
      </c>
      <c r="F407" s="34">
        <v>2396.8000000000002</v>
      </c>
      <c r="G407" s="36">
        <f>Tabla13[[#This Row],[Importe]]-Tabla13[[#This Row],[Pagado]]</f>
        <v>0</v>
      </c>
      <c r="H407" s="38" t="s">
        <v>10</v>
      </c>
    </row>
    <row r="408" spans="1:8" x14ac:dyDescent="0.25">
      <c r="A408" s="31">
        <v>44596</v>
      </c>
      <c r="B408" s="37" t="s">
        <v>4081</v>
      </c>
      <c r="C408" s="38" t="s">
        <v>64</v>
      </c>
      <c r="D408" s="34">
        <v>3392.5</v>
      </c>
      <c r="E408" s="35">
        <v>44596</v>
      </c>
      <c r="F408" s="34">
        <v>3392.5</v>
      </c>
      <c r="G408" s="36">
        <f>Tabla13[[#This Row],[Importe]]-Tabla13[[#This Row],[Pagado]]</f>
        <v>0</v>
      </c>
      <c r="H408" s="38" t="s">
        <v>10</v>
      </c>
    </row>
    <row r="409" spans="1:8" x14ac:dyDescent="0.25">
      <c r="A409" s="31">
        <v>44596</v>
      </c>
      <c r="B409" s="37" t="s">
        <v>4082</v>
      </c>
      <c r="C409" s="38" t="s">
        <v>969</v>
      </c>
      <c r="D409" s="34">
        <v>7227.2</v>
      </c>
      <c r="E409" s="35">
        <v>44596</v>
      </c>
      <c r="F409" s="34">
        <v>7227.2</v>
      </c>
      <c r="G409" s="36">
        <f>Tabla13[[#This Row],[Importe]]-Tabla13[[#This Row],[Pagado]]</f>
        <v>0</v>
      </c>
      <c r="H409" s="38" t="s">
        <v>10</v>
      </c>
    </row>
    <row r="410" spans="1:8" x14ac:dyDescent="0.25">
      <c r="A410" s="31">
        <v>44596</v>
      </c>
      <c r="B410" s="37" t="s">
        <v>4083</v>
      </c>
      <c r="C410" s="38" t="s">
        <v>804</v>
      </c>
      <c r="D410" s="34">
        <v>10624.2</v>
      </c>
      <c r="E410" s="35">
        <v>44596</v>
      </c>
      <c r="F410" s="34">
        <v>10624.2</v>
      </c>
      <c r="G410" s="36">
        <f>Tabla13[[#This Row],[Importe]]-Tabla13[[#This Row],[Pagado]]</f>
        <v>0</v>
      </c>
      <c r="H410" s="38" t="s">
        <v>10</v>
      </c>
    </row>
    <row r="411" spans="1:8" x14ac:dyDescent="0.25">
      <c r="A411" s="31">
        <v>44596</v>
      </c>
      <c r="B411" s="37" t="s">
        <v>4084</v>
      </c>
      <c r="C411" s="38" t="s">
        <v>37</v>
      </c>
      <c r="D411" s="34">
        <v>3517.5</v>
      </c>
      <c r="E411" s="35">
        <v>44596</v>
      </c>
      <c r="F411" s="34">
        <v>3517.5</v>
      </c>
      <c r="G411" s="36">
        <f>Tabla13[[#This Row],[Importe]]-Tabla13[[#This Row],[Pagado]]</f>
        <v>0</v>
      </c>
      <c r="H411" s="38" t="s">
        <v>10</v>
      </c>
    </row>
    <row r="412" spans="1:8" x14ac:dyDescent="0.25">
      <c r="A412" s="31">
        <v>44596</v>
      </c>
      <c r="B412" s="37" t="s">
        <v>4085</v>
      </c>
      <c r="C412" s="38" t="s">
        <v>64</v>
      </c>
      <c r="D412" s="34">
        <v>401.2</v>
      </c>
      <c r="E412" s="35">
        <v>44596</v>
      </c>
      <c r="F412" s="34">
        <v>401.2</v>
      </c>
      <c r="G412" s="36">
        <f>Tabla13[[#This Row],[Importe]]-Tabla13[[#This Row],[Pagado]]</f>
        <v>0</v>
      </c>
      <c r="H412" s="38" t="s">
        <v>10</v>
      </c>
    </row>
    <row r="413" spans="1:8" x14ac:dyDescent="0.25">
      <c r="A413" s="31">
        <v>44596</v>
      </c>
      <c r="B413" s="37" t="s">
        <v>4086</v>
      </c>
      <c r="C413" s="38" t="s">
        <v>454</v>
      </c>
      <c r="D413" s="34">
        <v>3481.6</v>
      </c>
      <c r="E413" s="35">
        <v>44596</v>
      </c>
      <c r="F413" s="34">
        <v>3481.6</v>
      </c>
      <c r="G413" s="36">
        <f>Tabla13[[#This Row],[Importe]]-Tabla13[[#This Row],[Pagado]]</f>
        <v>0</v>
      </c>
      <c r="H413" s="38" t="s">
        <v>10</v>
      </c>
    </row>
    <row r="414" spans="1:8" x14ac:dyDescent="0.25">
      <c r="A414" s="31">
        <v>44596</v>
      </c>
      <c r="B414" s="37" t="s">
        <v>4087</v>
      </c>
      <c r="C414" s="38" t="s">
        <v>2114</v>
      </c>
      <c r="D414" s="34">
        <v>966.4</v>
      </c>
      <c r="E414" s="35">
        <v>44596</v>
      </c>
      <c r="F414" s="34">
        <v>966.4</v>
      </c>
      <c r="G414" s="36">
        <f>Tabla13[[#This Row],[Importe]]-Tabla13[[#This Row],[Pagado]]</f>
        <v>0</v>
      </c>
      <c r="H414" s="38" t="s">
        <v>10</v>
      </c>
    </row>
    <row r="415" spans="1:8" x14ac:dyDescent="0.25">
      <c r="A415" s="31">
        <v>44596</v>
      </c>
      <c r="B415" s="37" t="s">
        <v>4088</v>
      </c>
      <c r="C415" s="38" t="s">
        <v>2114</v>
      </c>
      <c r="D415" s="34">
        <v>280</v>
      </c>
      <c r="E415" s="35">
        <v>44596</v>
      </c>
      <c r="F415" s="34">
        <v>280</v>
      </c>
      <c r="G415" s="36">
        <f>Tabla13[[#This Row],[Importe]]-Tabla13[[#This Row],[Pagado]]</f>
        <v>0</v>
      </c>
      <c r="H415" s="38" t="s">
        <v>10</v>
      </c>
    </row>
    <row r="416" spans="1:8" x14ac:dyDescent="0.25">
      <c r="A416" s="31">
        <v>44596</v>
      </c>
      <c r="B416" s="37" t="s">
        <v>4089</v>
      </c>
      <c r="C416" s="38" t="s">
        <v>51</v>
      </c>
      <c r="D416" s="34">
        <v>3040</v>
      </c>
      <c r="E416" s="35">
        <v>44596</v>
      </c>
      <c r="F416" s="34">
        <v>3040</v>
      </c>
      <c r="G416" s="36">
        <f>Tabla13[[#This Row],[Importe]]-Tabla13[[#This Row],[Pagado]]</f>
        <v>0</v>
      </c>
      <c r="H416" s="38" t="s">
        <v>10</v>
      </c>
    </row>
    <row r="417" spans="1:8" x14ac:dyDescent="0.25">
      <c r="A417" s="31">
        <v>44596</v>
      </c>
      <c r="B417" s="37" t="s">
        <v>4090</v>
      </c>
      <c r="C417" s="38" t="s">
        <v>45</v>
      </c>
      <c r="D417" s="34">
        <v>12816.6</v>
      </c>
      <c r="E417" s="35">
        <v>44596</v>
      </c>
      <c r="F417" s="34">
        <v>12816.6</v>
      </c>
      <c r="G417" s="36">
        <f>Tabla13[[#This Row],[Importe]]-Tabla13[[#This Row],[Pagado]]</f>
        <v>0</v>
      </c>
      <c r="H417" s="38" t="s">
        <v>10</v>
      </c>
    </row>
    <row r="418" spans="1:8" x14ac:dyDescent="0.25">
      <c r="A418" s="31">
        <v>44596</v>
      </c>
      <c r="B418" s="37" t="s">
        <v>4091</v>
      </c>
      <c r="C418" s="38" t="s">
        <v>230</v>
      </c>
      <c r="D418" s="34">
        <v>4289.3</v>
      </c>
      <c r="E418" s="35">
        <v>44596</v>
      </c>
      <c r="F418" s="34">
        <v>4289.3</v>
      </c>
      <c r="G418" s="36">
        <f>Tabla13[[#This Row],[Importe]]-Tabla13[[#This Row],[Pagado]]</f>
        <v>0</v>
      </c>
      <c r="H418" s="38" t="s">
        <v>10</v>
      </c>
    </row>
    <row r="419" spans="1:8" x14ac:dyDescent="0.25">
      <c r="A419" s="31">
        <v>44596</v>
      </c>
      <c r="B419" s="37" t="s">
        <v>4092</v>
      </c>
      <c r="C419" s="38" t="s">
        <v>729</v>
      </c>
      <c r="D419" s="34">
        <v>11246.4</v>
      </c>
      <c r="E419" s="35">
        <v>44596</v>
      </c>
      <c r="F419" s="34">
        <v>11246.4</v>
      </c>
      <c r="G419" s="36">
        <f>Tabla13[[#This Row],[Importe]]-Tabla13[[#This Row],[Pagado]]</f>
        <v>0</v>
      </c>
      <c r="H419" s="38" t="s">
        <v>10</v>
      </c>
    </row>
    <row r="420" spans="1:8" x14ac:dyDescent="0.25">
      <c r="A420" s="31">
        <v>44596</v>
      </c>
      <c r="B420" s="37" t="s">
        <v>4093</v>
      </c>
      <c r="C420" s="38" t="s">
        <v>31</v>
      </c>
      <c r="D420" s="34">
        <v>555</v>
      </c>
      <c r="E420" s="35">
        <v>44596</v>
      </c>
      <c r="F420" s="34">
        <v>555</v>
      </c>
      <c r="G420" s="36">
        <f>Tabla13[[#This Row],[Importe]]-Tabla13[[#This Row],[Pagado]]</f>
        <v>0</v>
      </c>
      <c r="H420" s="38" t="s">
        <v>10</v>
      </c>
    </row>
    <row r="421" spans="1:8" x14ac:dyDescent="0.25">
      <c r="A421" s="31">
        <v>44596</v>
      </c>
      <c r="B421" s="37" t="s">
        <v>4094</v>
      </c>
      <c r="C421" s="38" t="s">
        <v>1275</v>
      </c>
      <c r="D421" s="34">
        <v>25660</v>
      </c>
      <c r="E421" s="35">
        <v>44596</v>
      </c>
      <c r="F421" s="34">
        <v>25660</v>
      </c>
      <c r="G421" s="36">
        <f>Tabla13[[#This Row],[Importe]]-Tabla13[[#This Row],[Pagado]]</f>
        <v>0</v>
      </c>
      <c r="H421" s="38" t="s">
        <v>10</v>
      </c>
    </row>
    <row r="422" spans="1:8" x14ac:dyDescent="0.25">
      <c r="A422" s="31">
        <v>44596</v>
      </c>
      <c r="B422" s="37" t="s">
        <v>4095</v>
      </c>
      <c r="C422" s="38" t="s">
        <v>373</v>
      </c>
      <c r="D422" s="34">
        <v>1396.9</v>
      </c>
      <c r="E422" s="35">
        <v>44596</v>
      </c>
      <c r="F422" s="34">
        <v>1396.9</v>
      </c>
      <c r="G422" s="36">
        <f>Tabla13[[#This Row],[Importe]]-Tabla13[[#This Row],[Pagado]]</f>
        <v>0</v>
      </c>
      <c r="H422" s="38" t="s">
        <v>10</v>
      </c>
    </row>
    <row r="423" spans="1:8" x14ac:dyDescent="0.25">
      <c r="A423" s="31">
        <v>44596</v>
      </c>
      <c r="B423" s="37" t="s">
        <v>4096</v>
      </c>
      <c r="C423" s="38" t="s">
        <v>24</v>
      </c>
      <c r="D423" s="34">
        <v>3840</v>
      </c>
      <c r="E423" s="35">
        <v>44596</v>
      </c>
      <c r="F423" s="34">
        <v>3840</v>
      </c>
      <c r="G423" s="36">
        <f>Tabla13[[#This Row],[Importe]]-Tabla13[[#This Row],[Pagado]]</f>
        <v>0</v>
      </c>
      <c r="H423" s="38" t="s">
        <v>10</v>
      </c>
    </row>
    <row r="424" spans="1:8" x14ac:dyDescent="0.25">
      <c r="A424" s="31">
        <v>44596</v>
      </c>
      <c r="B424" s="37" t="s">
        <v>4097</v>
      </c>
      <c r="C424" s="38" t="s">
        <v>24</v>
      </c>
      <c r="D424" s="34">
        <v>326.8</v>
      </c>
      <c r="E424" s="35">
        <v>44596</v>
      </c>
      <c r="F424" s="34">
        <v>326.8</v>
      </c>
      <c r="G424" s="36">
        <f>Tabla13[[#This Row],[Importe]]-Tabla13[[#This Row],[Pagado]]</f>
        <v>0</v>
      </c>
      <c r="H424" s="38" t="s">
        <v>10</v>
      </c>
    </row>
    <row r="425" spans="1:8" x14ac:dyDescent="0.25">
      <c r="A425" s="31">
        <v>44596</v>
      </c>
      <c r="B425" s="37" t="s">
        <v>4098</v>
      </c>
      <c r="C425" s="38" t="s">
        <v>380</v>
      </c>
      <c r="D425" s="34">
        <v>14782.5</v>
      </c>
      <c r="E425" s="35">
        <v>44597</v>
      </c>
      <c r="F425" s="34">
        <v>14782.5</v>
      </c>
      <c r="G425" s="36">
        <f>Tabla13[[#This Row],[Importe]]-Tabla13[[#This Row],[Pagado]]</f>
        <v>0</v>
      </c>
      <c r="H425" s="38" t="s">
        <v>10</v>
      </c>
    </row>
    <row r="426" spans="1:8" x14ac:dyDescent="0.25">
      <c r="A426" s="31">
        <v>44596</v>
      </c>
      <c r="B426" s="37" t="s">
        <v>4099</v>
      </c>
      <c r="C426" s="38" t="s">
        <v>520</v>
      </c>
      <c r="D426" s="34">
        <v>6500.6</v>
      </c>
      <c r="E426" s="35">
        <v>44597</v>
      </c>
      <c r="F426" s="34">
        <v>6500.6</v>
      </c>
      <c r="G426" s="36">
        <f>Tabla13[[#This Row],[Importe]]-Tabla13[[#This Row],[Pagado]]</f>
        <v>0</v>
      </c>
      <c r="H426" s="38" t="s">
        <v>10</v>
      </c>
    </row>
    <row r="427" spans="1:8" x14ac:dyDescent="0.25">
      <c r="A427" s="31">
        <v>44596</v>
      </c>
      <c r="B427" s="37" t="s">
        <v>4100</v>
      </c>
      <c r="C427" s="38" t="s">
        <v>357</v>
      </c>
      <c r="D427" s="34">
        <v>416.5</v>
      </c>
      <c r="E427" s="35">
        <v>44596</v>
      </c>
      <c r="F427" s="34">
        <v>416.5</v>
      </c>
      <c r="G427" s="36">
        <f>Tabla13[[#This Row],[Importe]]-Tabla13[[#This Row],[Pagado]]</f>
        <v>0</v>
      </c>
      <c r="H427" s="38" t="s">
        <v>10</v>
      </c>
    </row>
    <row r="428" spans="1:8" x14ac:dyDescent="0.25">
      <c r="A428" s="31">
        <v>44596</v>
      </c>
      <c r="B428" s="37" t="s">
        <v>4101</v>
      </c>
      <c r="C428" s="38" t="s">
        <v>140</v>
      </c>
      <c r="D428" s="34">
        <v>808.5</v>
      </c>
      <c r="E428" s="35">
        <v>44596</v>
      </c>
      <c r="F428" s="34">
        <v>808.5</v>
      </c>
      <c r="G428" s="36">
        <f>Tabla13[[#This Row],[Importe]]-Tabla13[[#This Row],[Pagado]]</f>
        <v>0</v>
      </c>
      <c r="H428" s="38" t="s">
        <v>10</v>
      </c>
    </row>
    <row r="429" spans="1:8" x14ac:dyDescent="0.25">
      <c r="A429" s="31">
        <v>44596</v>
      </c>
      <c r="B429" s="37" t="s">
        <v>4102</v>
      </c>
      <c r="C429" s="38" t="s">
        <v>129</v>
      </c>
      <c r="D429" s="34">
        <v>3576</v>
      </c>
      <c r="E429" s="35">
        <v>44596</v>
      </c>
      <c r="F429" s="34">
        <v>3576</v>
      </c>
      <c r="G429" s="36">
        <f>Tabla13[[#This Row],[Importe]]-Tabla13[[#This Row],[Pagado]]</f>
        <v>0</v>
      </c>
      <c r="H429" s="38" t="s">
        <v>10</v>
      </c>
    </row>
    <row r="430" spans="1:8" x14ac:dyDescent="0.25">
      <c r="A430" s="31">
        <v>44596</v>
      </c>
      <c r="B430" s="37" t="s">
        <v>4103</v>
      </c>
      <c r="C430" s="38" t="s">
        <v>127</v>
      </c>
      <c r="D430" s="34">
        <v>4436.2</v>
      </c>
      <c r="E430" s="35">
        <v>44596</v>
      </c>
      <c r="F430" s="34">
        <v>4436.2</v>
      </c>
      <c r="G430" s="36">
        <f>Tabla13[[#This Row],[Importe]]-Tabla13[[#This Row],[Pagado]]</f>
        <v>0</v>
      </c>
      <c r="H430" s="38" t="s">
        <v>10</v>
      </c>
    </row>
    <row r="431" spans="1:8" x14ac:dyDescent="0.25">
      <c r="A431" s="31">
        <v>44596</v>
      </c>
      <c r="B431" s="37" t="s">
        <v>4104</v>
      </c>
      <c r="C431" s="38" t="s">
        <v>339</v>
      </c>
      <c r="D431" s="34">
        <v>735</v>
      </c>
      <c r="E431" s="35">
        <v>44596</v>
      </c>
      <c r="F431" s="34">
        <v>735</v>
      </c>
      <c r="G431" s="36">
        <f>Tabla13[[#This Row],[Importe]]-Tabla13[[#This Row],[Pagado]]</f>
        <v>0</v>
      </c>
      <c r="H431" s="38" t="s">
        <v>10</v>
      </c>
    </row>
    <row r="432" spans="1:8" x14ac:dyDescent="0.25">
      <c r="A432" s="31">
        <v>44596</v>
      </c>
      <c r="B432" s="37" t="s">
        <v>4105</v>
      </c>
      <c r="C432" s="38" t="s">
        <v>518</v>
      </c>
      <c r="D432" s="34">
        <v>1435.2</v>
      </c>
      <c r="E432" s="35">
        <v>44597</v>
      </c>
      <c r="F432" s="34">
        <v>1435.2</v>
      </c>
      <c r="G432" s="36">
        <f>Tabla13[[#This Row],[Importe]]-Tabla13[[#This Row],[Pagado]]</f>
        <v>0</v>
      </c>
      <c r="H432" s="38" t="s">
        <v>10</v>
      </c>
    </row>
    <row r="433" spans="1:8" x14ac:dyDescent="0.25">
      <c r="A433" s="31">
        <v>44596</v>
      </c>
      <c r="B433" s="37" t="s">
        <v>4106</v>
      </c>
      <c r="C433" s="38" t="s">
        <v>151</v>
      </c>
      <c r="D433" s="34">
        <v>3886.2</v>
      </c>
      <c r="E433" s="35">
        <v>44597</v>
      </c>
      <c r="F433" s="34">
        <v>3886.2</v>
      </c>
      <c r="G433" s="36">
        <f>Tabla13[[#This Row],[Importe]]-Tabla13[[#This Row],[Pagado]]</f>
        <v>0</v>
      </c>
      <c r="H433" s="38" t="s">
        <v>10</v>
      </c>
    </row>
    <row r="434" spans="1:8" x14ac:dyDescent="0.25">
      <c r="A434" s="31">
        <v>44596</v>
      </c>
      <c r="B434" s="37" t="s">
        <v>4107</v>
      </c>
      <c r="C434" s="38" t="s">
        <v>216</v>
      </c>
      <c r="D434" s="34">
        <v>955.5</v>
      </c>
      <c r="E434" s="35">
        <v>44596</v>
      </c>
      <c r="F434" s="34">
        <v>955.5</v>
      </c>
      <c r="G434" s="36">
        <f>Tabla13[[#This Row],[Importe]]-Tabla13[[#This Row],[Pagado]]</f>
        <v>0</v>
      </c>
      <c r="H434" s="38" t="s">
        <v>10</v>
      </c>
    </row>
    <row r="435" spans="1:8" x14ac:dyDescent="0.25">
      <c r="A435" s="31">
        <v>44596</v>
      </c>
      <c r="B435" s="37" t="s">
        <v>4108</v>
      </c>
      <c r="C435" s="38" t="s">
        <v>157</v>
      </c>
      <c r="D435" s="34">
        <v>2076.4</v>
      </c>
      <c r="E435" s="35">
        <v>44597</v>
      </c>
      <c r="F435" s="34">
        <v>2076.4</v>
      </c>
      <c r="G435" s="36">
        <f>Tabla13[[#This Row],[Importe]]-Tabla13[[#This Row],[Pagado]]</f>
        <v>0</v>
      </c>
      <c r="H435" s="38" t="s">
        <v>10</v>
      </c>
    </row>
    <row r="436" spans="1:8" x14ac:dyDescent="0.25">
      <c r="A436" s="31">
        <v>44596</v>
      </c>
      <c r="B436" s="37" t="s">
        <v>4109</v>
      </c>
      <c r="C436" s="38" t="s">
        <v>183</v>
      </c>
      <c r="D436" s="34">
        <v>1113.5999999999999</v>
      </c>
      <c r="E436" s="35">
        <v>44597</v>
      </c>
      <c r="F436" s="34">
        <v>1113.5999999999999</v>
      </c>
      <c r="G436" s="36">
        <f>Tabla13[[#This Row],[Importe]]-Tabla13[[#This Row],[Pagado]]</f>
        <v>0</v>
      </c>
      <c r="H436" s="38" t="s">
        <v>10</v>
      </c>
    </row>
    <row r="437" spans="1:8" x14ac:dyDescent="0.25">
      <c r="A437" s="31">
        <v>44596</v>
      </c>
      <c r="B437" s="37" t="s">
        <v>4110</v>
      </c>
      <c r="C437" s="38" t="s">
        <v>56</v>
      </c>
      <c r="D437" s="34">
        <v>2376.6</v>
      </c>
      <c r="E437" s="35">
        <v>44596</v>
      </c>
      <c r="F437" s="34">
        <v>2376.6</v>
      </c>
      <c r="G437" s="36">
        <f>Tabla13[[#This Row],[Importe]]-Tabla13[[#This Row],[Pagado]]</f>
        <v>0</v>
      </c>
      <c r="H437" s="38" t="s">
        <v>10</v>
      </c>
    </row>
    <row r="438" spans="1:8" x14ac:dyDescent="0.25">
      <c r="A438" s="31">
        <v>44596</v>
      </c>
      <c r="B438" s="37" t="s">
        <v>4111</v>
      </c>
      <c r="C438" s="38" t="s">
        <v>142</v>
      </c>
      <c r="D438" s="34">
        <v>47607.24</v>
      </c>
      <c r="E438" s="35">
        <v>44617</v>
      </c>
      <c r="F438" s="34">
        <v>47607.24</v>
      </c>
      <c r="G438" s="36">
        <f>Tabla13[[#This Row],[Importe]]-Tabla13[[#This Row],[Pagado]]</f>
        <v>0</v>
      </c>
      <c r="H438" s="38" t="s">
        <v>10</v>
      </c>
    </row>
    <row r="439" spans="1:8" x14ac:dyDescent="0.25">
      <c r="A439" s="31">
        <v>44596</v>
      </c>
      <c r="B439" s="37" t="s">
        <v>4112</v>
      </c>
      <c r="C439" s="38" t="s">
        <v>224</v>
      </c>
      <c r="D439" s="34">
        <v>11347.4</v>
      </c>
      <c r="E439" s="35">
        <v>44603</v>
      </c>
      <c r="F439" s="34">
        <v>11347.4</v>
      </c>
      <c r="G439" s="36">
        <f>Tabla13[[#This Row],[Importe]]-Tabla13[[#This Row],[Pagado]]</f>
        <v>0</v>
      </c>
      <c r="H439" s="38" t="s">
        <v>10</v>
      </c>
    </row>
    <row r="440" spans="1:8" x14ac:dyDescent="0.25">
      <c r="A440" s="31">
        <v>44596</v>
      </c>
      <c r="B440" s="37" t="s">
        <v>4113</v>
      </c>
      <c r="C440" s="38" t="s">
        <v>31</v>
      </c>
      <c r="D440" s="34">
        <v>192</v>
      </c>
      <c r="E440" s="35">
        <v>44596</v>
      </c>
      <c r="F440" s="34">
        <v>192</v>
      </c>
      <c r="G440" s="36">
        <f>Tabla13[[#This Row],[Importe]]-Tabla13[[#This Row],[Pagado]]</f>
        <v>0</v>
      </c>
      <c r="H440" s="38" t="s">
        <v>10</v>
      </c>
    </row>
    <row r="441" spans="1:8" x14ac:dyDescent="0.25">
      <c r="A441" s="31">
        <v>44596</v>
      </c>
      <c r="B441" s="37" t="s">
        <v>4114</v>
      </c>
      <c r="C441" s="38" t="s">
        <v>525</v>
      </c>
      <c r="D441" s="34">
        <v>2229</v>
      </c>
      <c r="E441" s="35">
        <v>44597</v>
      </c>
      <c r="F441" s="34">
        <v>2229</v>
      </c>
      <c r="G441" s="36">
        <f>Tabla13[[#This Row],[Importe]]-Tabla13[[#This Row],[Pagado]]</f>
        <v>0</v>
      </c>
      <c r="H441" s="38" t="s">
        <v>10</v>
      </c>
    </row>
    <row r="442" spans="1:8" x14ac:dyDescent="0.25">
      <c r="A442" s="31">
        <v>44596</v>
      </c>
      <c r="B442" s="37" t="s">
        <v>4115</v>
      </c>
      <c r="C442" s="38" t="s">
        <v>319</v>
      </c>
      <c r="D442" s="34">
        <v>3736.8</v>
      </c>
      <c r="E442" s="35">
        <v>44597</v>
      </c>
      <c r="F442" s="34">
        <v>3736.8</v>
      </c>
      <c r="G442" s="36">
        <f>Tabla13[[#This Row],[Importe]]-Tabla13[[#This Row],[Pagado]]</f>
        <v>0</v>
      </c>
      <c r="H442" s="38" t="s">
        <v>10</v>
      </c>
    </row>
    <row r="443" spans="1:8" x14ac:dyDescent="0.25">
      <c r="A443" s="31">
        <v>44596</v>
      </c>
      <c r="B443" s="37" t="s">
        <v>4116</v>
      </c>
      <c r="C443" s="38" t="s">
        <v>159</v>
      </c>
      <c r="D443" s="34">
        <v>1560.6</v>
      </c>
      <c r="E443" s="35">
        <v>44597</v>
      </c>
      <c r="F443" s="34">
        <v>1560.6</v>
      </c>
      <c r="G443" s="36">
        <f>Tabla13[[#This Row],[Importe]]-Tabla13[[#This Row],[Pagado]]</f>
        <v>0</v>
      </c>
      <c r="H443" s="38" t="s">
        <v>10</v>
      </c>
    </row>
    <row r="444" spans="1:8" x14ac:dyDescent="0.25">
      <c r="A444" s="31">
        <v>44596</v>
      </c>
      <c r="B444" s="37" t="s">
        <v>4117</v>
      </c>
      <c r="C444" s="38" t="s">
        <v>518</v>
      </c>
      <c r="D444" s="34">
        <v>221.2</v>
      </c>
      <c r="E444" s="35">
        <v>44597</v>
      </c>
      <c r="F444" s="34">
        <v>221.2</v>
      </c>
      <c r="G444" s="36">
        <f>Tabla13[[#This Row],[Importe]]-Tabla13[[#This Row],[Pagado]]</f>
        <v>0</v>
      </c>
      <c r="H444" s="38" t="s">
        <v>10</v>
      </c>
    </row>
    <row r="445" spans="1:8" x14ac:dyDescent="0.25">
      <c r="A445" s="31">
        <v>44596</v>
      </c>
      <c r="B445" s="37" t="s">
        <v>4118</v>
      </c>
      <c r="C445" s="38" t="s">
        <v>31</v>
      </c>
      <c r="D445" s="34">
        <v>950.6</v>
      </c>
      <c r="E445" s="35">
        <v>44596</v>
      </c>
      <c r="F445" s="34">
        <v>950.6</v>
      </c>
      <c r="G445" s="36">
        <f>Tabla13[[#This Row],[Importe]]-Tabla13[[#This Row],[Pagado]]</f>
        <v>0</v>
      </c>
      <c r="H445" s="38" t="s">
        <v>10</v>
      </c>
    </row>
    <row r="446" spans="1:8" x14ac:dyDescent="0.25">
      <c r="A446" s="31">
        <v>44596</v>
      </c>
      <c r="B446" s="37" t="s">
        <v>4119</v>
      </c>
      <c r="C446" s="38" t="s">
        <v>541</v>
      </c>
      <c r="D446" s="34">
        <v>6030</v>
      </c>
      <c r="E446" s="35">
        <v>44597</v>
      </c>
      <c r="F446" s="34">
        <v>6030</v>
      </c>
      <c r="G446" s="36">
        <f>Tabla13[[#This Row],[Importe]]-Tabla13[[#This Row],[Pagado]]</f>
        <v>0</v>
      </c>
      <c r="H446" s="38" t="s">
        <v>10</v>
      </c>
    </row>
    <row r="447" spans="1:8" x14ac:dyDescent="0.25">
      <c r="A447" s="31">
        <v>44596</v>
      </c>
      <c r="B447" s="37" t="s">
        <v>4120</v>
      </c>
      <c r="C447" s="38" t="s">
        <v>133</v>
      </c>
      <c r="D447" s="34">
        <v>14400</v>
      </c>
      <c r="E447" s="35">
        <v>44597</v>
      </c>
      <c r="F447" s="34">
        <v>14400</v>
      </c>
      <c r="G447" s="36">
        <f>Tabla13[[#This Row],[Importe]]-Tabla13[[#This Row],[Pagado]]</f>
        <v>0</v>
      </c>
      <c r="H447" s="38" t="s">
        <v>10</v>
      </c>
    </row>
    <row r="448" spans="1:8" x14ac:dyDescent="0.25">
      <c r="A448" s="31">
        <v>44596</v>
      </c>
      <c r="B448" s="37" t="s">
        <v>4121</v>
      </c>
      <c r="C448" s="38" t="s">
        <v>592</v>
      </c>
      <c r="D448" s="34">
        <v>34977.599999999999</v>
      </c>
      <c r="E448" s="35">
        <v>44600</v>
      </c>
      <c r="F448" s="34">
        <v>34977.599999999999</v>
      </c>
      <c r="G448" s="36">
        <f>Tabla13[[#This Row],[Importe]]-Tabla13[[#This Row],[Pagado]]</f>
        <v>0</v>
      </c>
      <c r="H448" s="38" t="s">
        <v>10</v>
      </c>
    </row>
    <row r="449" spans="1:8" x14ac:dyDescent="0.25">
      <c r="A449" s="31">
        <v>44596</v>
      </c>
      <c r="B449" s="37" t="s">
        <v>4122</v>
      </c>
      <c r="C449" s="38" t="s">
        <v>31</v>
      </c>
      <c r="D449" s="34">
        <v>5403.4</v>
      </c>
      <c r="E449" s="35">
        <v>44597</v>
      </c>
      <c r="F449" s="34">
        <v>5403.4</v>
      </c>
      <c r="G449" s="36">
        <f>Tabla13[[#This Row],[Importe]]-Tabla13[[#This Row],[Pagado]]</f>
        <v>0</v>
      </c>
      <c r="H449" s="38" t="s">
        <v>10</v>
      </c>
    </row>
    <row r="450" spans="1:8" x14ac:dyDescent="0.25">
      <c r="A450" s="31">
        <v>44596</v>
      </c>
      <c r="B450" s="37" t="s">
        <v>4123</v>
      </c>
      <c r="C450" s="38" t="s">
        <v>1644</v>
      </c>
      <c r="D450" s="34">
        <v>8160</v>
      </c>
      <c r="E450" s="35">
        <v>44597</v>
      </c>
      <c r="F450" s="34">
        <v>8160</v>
      </c>
      <c r="G450" s="36">
        <f>Tabla13[[#This Row],[Importe]]-Tabla13[[#This Row],[Pagado]]</f>
        <v>0</v>
      </c>
      <c r="H450" s="38" t="s">
        <v>10</v>
      </c>
    </row>
    <row r="451" spans="1:8" x14ac:dyDescent="0.25">
      <c r="A451" s="31">
        <v>44596</v>
      </c>
      <c r="B451" s="37" t="s">
        <v>4124</v>
      </c>
      <c r="C451" s="38" t="s">
        <v>419</v>
      </c>
      <c r="D451" s="34">
        <v>7527.7</v>
      </c>
      <c r="E451" s="35">
        <v>44596</v>
      </c>
      <c r="F451" s="34">
        <v>7527.7</v>
      </c>
      <c r="G451" s="36">
        <f>Tabla13[[#This Row],[Importe]]-Tabla13[[#This Row],[Pagado]]</f>
        <v>0</v>
      </c>
      <c r="H451" s="38" t="s">
        <v>10</v>
      </c>
    </row>
    <row r="452" spans="1:8" x14ac:dyDescent="0.25">
      <c r="A452" s="31">
        <v>44596</v>
      </c>
      <c r="B452" s="37" t="s">
        <v>4125</v>
      </c>
      <c r="C452" s="38" t="s">
        <v>1630</v>
      </c>
      <c r="D452" s="34">
        <v>4806.8999999999996</v>
      </c>
      <c r="E452" s="35">
        <v>44597</v>
      </c>
      <c r="F452" s="34">
        <v>4806.8999999999996</v>
      </c>
      <c r="G452" s="36">
        <f>Tabla13[[#This Row],[Importe]]-Tabla13[[#This Row],[Pagado]]</f>
        <v>0</v>
      </c>
      <c r="H452" s="38" t="s">
        <v>10</v>
      </c>
    </row>
    <row r="453" spans="1:8" x14ac:dyDescent="0.25">
      <c r="A453" s="31">
        <v>44596</v>
      </c>
      <c r="B453" s="37" t="s">
        <v>4126</v>
      </c>
      <c r="C453" s="38" t="s">
        <v>14</v>
      </c>
      <c r="D453" s="34">
        <v>24393.8</v>
      </c>
      <c r="E453" s="35">
        <v>44596</v>
      </c>
      <c r="F453" s="34">
        <v>24393.8</v>
      </c>
      <c r="G453" s="36">
        <f>Tabla13[[#This Row],[Importe]]-Tabla13[[#This Row],[Pagado]]</f>
        <v>0</v>
      </c>
      <c r="H453" s="38" t="s">
        <v>10</v>
      </c>
    </row>
    <row r="454" spans="1:8" x14ac:dyDescent="0.25">
      <c r="A454" s="31">
        <v>44596</v>
      </c>
      <c r="B454" s="37" t="s">
        <v>4127</v>
      </c>
      <c r="C454" s="38" t="s">
        <v>14</v>
      </c>
      <c r="D454" s="34">
        <v>1310</v>
      </c>
      <c r="E454" s="35">
        <v>44596</v>
      </c>
      <c r="F454" s="34">
        <v>1310</v>
      </c>
      <c r="G454" s="36">
        <f>Tabla13[[#This Row],[Importe]]-Tabla13[[#This Row],[Pagado]]</f>
        <v>0</v>
      </c>
      <c r="H454" s="38" t="s">
        <v>10</v>
      </c>
    </row>
    <row r="455" spans="1:8" x14ac:dyDescent="0.25">
      <c r="A455" s="31">
        <v>44596</v>
      </c>
      <c r="B455" s="37" t="s">
        <v>4128</v>
      </c>
      <c r="C455" s="38" t="s">
        <v>4129</v>
      </c>
      <c r="D455" s="34">
        <v>5953.5</v>
      </c>
      <c r="E455" s="35">
        <v>44597</v>
      </c>
      <c r="F455" s="34">
        <v>5953.5</v>
      </c>
      <c r="G455" s="36">
        <f>Tabla13[[#This Row],[Importe]]-Tabla13[[#This Row],[Pagado]]</f>
        <v>0</v>
      </c>
      <c r="H455" s="38" t="s">
        <v>10</v>
      </c>
    </row>
    <row r="456" spans="1:8" x14ac:dyDescent="0.25">
      <c r="A456" s="31">
        <v>44596</v>
      </c>
      <c r="B456" s="37" t="s">
        <v>4130</v>
      </c>
      <c r="C456" s="38" t="s">
        <v>371</v>
      </c>
      <c r="D456" s="34">
        <v>7181.4</v>
      </c>
      <c r="E456" s="35">
        <v>44596</v>
      </c>
      <c r="F456" s="34">
        <v>7181.4</v>
      </c>
      <c r="G456" s="36">
        <f>Tabla13[[#This Row],[Importe]]-Tabla13[[#This Row],[Pagado]]</f>
        <v>0</v>
      </c>
      <c r="H456" s="38" t="s">
        <v>10</v>
      </c>
    </row>
    <row r="457" spans="1:8" x14ac:dyDescent="0.25">
      <c r="A457" s="31">
        <v>44596</v>
      </c>
      <c r="B457" s="37" t="s">
        <v>4131</v>
      </c>
      <c r="C457" s="38" t="s">
        <v>555</v>
      </c>
      <c r="D457" s="34">
        <v>24525.200000000001</v>
      </c>
      <c r="E457" s="35">
        <v>44596</v>
      </c>
      <c r="F457" s="34">
        <v>24525.200000000001</v>
      </c>
      <c r="G457" s="36">
        <f>Tabla13[[#This Row],[Importe]]-Tabla13[[#This Row],[Pagado]]</f>
        <v>0</v>
      </c>
      <c r="H457" s="38" t="s">
        <v>10</v>
      </c>
    </row>
    <row r="458" spans="1:8" x14ac:dyDescent="0.25">
      <c r="A458" s="31">
        <v>44596</v>
      </c>
      <c r="B458" s="37" t="s">
        <v>4132</v>
      </c>
      <c r="C458" s="38" t="s">
        <v>31</v>
      </c>
      <c r="D458" s="34">
        <v>2268.4</v>
      </c>
      <c r="E458" s="35">
        <v>44596</v>
      </c>
      <c r="F458" s="34">
        <v>2268.4</v>
      </c>
      <c r="G458" s="36">
        <f>Tabla13[[#This Row],[Importe]]-Tabla13[[#This Row],[Pagado]]</f>
        <v>0</v>
      </c>
      <c r="H458" s="38" t="s">
        <v>10</v>
      </c>
    </row>
    <row r="459" spans="1:8" x14ac:dyDescent="0.25">
      <c r="A459" s="31">
        <v>44596</v>
      </c>
      <c r="B459" s="37" t="s">
        <v>4133</v>
      </c>
      <c r="C459" s="38" t="s">
        <v>67</v>
      </c>
      <c r="D459" s="34">
        <v>2168.6</v>
      </c>
      <c r="E459" s="35">
        <v>44596</v>
      </c>
      <c r="F459" s="34">
        <v>2168.6</v>
      </c>
      <c r="G459" s="36">
        <f>Tabla13[[#This Row],[Importe]]-Tabla13[[#This Row],[Pagado]]</f>
        <v>0</v>
      </c>
      <c r="H459" s="38" t="s">
        <v>10</v>
      </c>
    </row>
    <row r="460" spans="1:8" x14ac:dyDescent="0.25">
      <c r="A460" s="31">
        <v>44596</v>
      </c>
      <c r="B460" s="37" t="s">
        <v>4134</v>
      </c>
      <c r="C460" s="38" t="s">
        <v>261</v>
      </c>
      <c r="D460" s="34">
        <v>33093.97</v>
      </c>
      <c r="E460" s="35">
        <v>44596</v>
      </c>
      <c r="F460" s="34">
        <v>33093.97</v>
      </c>
      <c r="G460" s="36">
        <f>Tabla13[[#This Row],[Importe]]-Tabla13[[#This Row],[Pagado]]</f>
        <v>0</v>
      </c>
      <c r="H460" s="38" t="s">
        <v>10</v>
      </c>
    </row>
    <row r="461" spans="1:8" x14ac:dyDescent="0.25">
      <c r="A461" s="31">
        <v>44596</v>
      </c>
      <c r="B461" s="37" t="s">
        <v>4135</v>
      </c>
      <c r="C461" s="38" t="s">
        <v>4136</v>
      </c>
      <c r="D461" s="34">
        <v>2236.1</v>
      </c>
      <c r="E461" s="35">
        <v>44596</v>
      </c>
      <c r="F461" s="34">
        <v>2236.1</v>
      </c>
      <c r="G461" s="36">
        <f>Tabla13[[#This Row],[Importe]]-Tabla13[[#This Row],[Pagado]]</f>
        <v>0</v>
      </c>
      <c r="H461" s="38" t="s">
        <v>10</v>
      </c>
    </row>
    <row r="462" spans="1:8" x14ac:dyDescent="0.25">
      <c r="A462" s="31">
        <v>44596</v>
      </c>
      <c r="B462" s="37" t="s">
        <v>4137</v>
      </c>
      <c r="C462" s="38" t="s">
        <v>849</v>
      </c>
      <c r="D462" s="34">
        <v>4491.2</v>
      </c>
      <c r="E462" s="35">
        <v>44596</v>
      </c>
      <c r="F462" s="34">
        <v>4491.2</v>
      </c>
      <c r="G462" s="36">
        <f>Tabla13[[#This Row],[Importe]]-Tabla13[[#This Row],[Pagado]]</f>
        <v>0</v>
      </c>
      <c r="H462" s="38" t="s">
        <v>10</v>
      </c>
    </row>
    <row r="463" spans="1:8" x14ac:dyDescent="0.25">
      <c r="A463" s="31">
        <v>44596</v>
      </c>
      <c r="B463" s="37" t="s">
        <v>4138</v>
      </c>
      <c r="C463" s="38" t="s">
        <v>849</v>
      </c>
      <c r="D463" s="34">
        <v>574.6</v>
      </c>
      <c r="E463" s="35">
        <v>44596</v>
      </c>
      <c r="F463" s="34">
        <v>574.6</v>
      </c>
      <c r="G463" s="36">
        <f>Tabla13[[#This Row],[Importe]]-Tabla13[[#This Row],[Pagado]]</f>
        <v>0</v>
      </c>
      <c r="H463" s="38" t="s">
        <v>10</v>
      </c>
    </row>
    <row r="464" spans="1:8" x14ac:dyDescent="0.25">
      <c r="A464" s="31">
        <v>44596</v>
      </c>
      <c r="B464" s="37" t="s">
        <v>4139</v>
      </c>
      <c r="C464" s="38" t="s">
        <v>142</v>
      </c>
      <c r="D464" s="34">
        <v>65351.82</v>
      </c>
      <c r="E464" s="35">
        <v>44617</v>
      </c>
      <c r="F464" s="34">
        <v>65351.82</v>
      </c>
      <c r="G464" s="36">
        <f>Tabla13[[#This Row],[Importe]]-Tabla13[[#This Row],[Pagado]]</f>
        <v>0</v>
      </c>
      <c r="H464" s="38" t="s">
        <v>10</v>
      </c>
    </row>
    <row r="465" spans="1:8" x14ac:dyDescent="0.25">
      <c r="A465" s="31">
        <v>44596</v>
      </c>
      <c r="B465" s="37" t="s">
        <v>4140</v>
      </c>
      <c r="C465" s="38" t="s">
        <v>31</v>
      </c>
      <c r="D465" s="34">
        <v>774.3</v>
      </c>
      <c r="E465" s="35">
        <v>44597</v>
      </c>
      <c r="F465" s="34">
        <v>774.3</v>
      </c>
      <c r="G465" s="36">
        <f>Tabla13[[#This Row],[Importe]]-Tabla13[[#This Row],[Pagado]]</f>
        <v>0</v>
      </c>
      <c r="H465" s="38" t="s">
        <v>10</v>
      </c>
    </row>
    <row r="466" spans="1:8" x14ac:dyDescent="0.25">
      <c r="A466" s="31">
        <v>44596</v>
      </c>
      <c r="B466" s="37" t="s">
        <v>4141</v>
      </c>
      <c r="C466" s="38" t="s">
        <v>179</v>
      </c>
      <c r="D466" s="34">
        <v>779.1</v>
      </c>
      <c r="E466" s="35">
        <v>44597</v>
      </c>
      <c r="F466" s="34">
        <v>779.1</v>
      </c>
      <c r="G466" s="36">
        <f>Tabla13[[#This Row],[Importe]]-Tabla13[[#This Row],[Pagado]]</f>
        <v>0</v>
      </c>
      <c r="H466" s="38" t="s">
        <v>10</v>
      </c>
    </row>
    <row r="467" spans="1:8" x14ac:dyDescent="0.25">
      <c r="A467" s="31">
        <v>44596</v>
      </c>
      <c r="B467" s="37" t="s">
        <v>4142</v>
      </c>
      <c r="C467" s="38" t="s">
        <v>135</v>
      </c>
      <c r="D467" s="34">
        <v>725.2</v>
      </c>
      <c r="E467" s="35">
        <v>44597</v>
      </c>
      <c r="F467" s="34">
        <v>725.2</v>
      </c>
      <c r="G467" s="36">
        <f>Tabla13[[#This Row],[Importe]]-Tabla13[[#This Row],[Pagado]]</f>
        <v>0</v>
      </c>
      <c r="H467" s="38" t="s">
        <v>10</v>
      </c>
    </row>
    <row r="468" spans="1:8" x14ac:dyDescent="0.25">
      <c r="A468" s="31">
        <v>44596</v>
      </c>
      <c r="B468" s="37" t="s">
        <v>4143</v>
      </c>
      <c r="C468" s="38" t="s">
        <v>135</v>
      </c>
      <c r="D468" s="34">
        <v>240</v>
      </c>
      <c r="E468" s="35">
        <v>44597</v>
      </c>
      <c r="F468" s="34">
        <v>240</v>
      </c>
      <c r="G468" s="36">
        <f>Tabla13[[#This Row],[Importe]]-Tabla13[[#This Row],[Pagado]]</f>
        <v>0</v>
      </c>
      <c r="H468" s="38" t="s">
        <v>10</v>
      </c>
    </row>
    <row r="469" spans="1:8" x14ac:dyDescent="0.25">
      <c r="A469" s="31">
        <v>44596</v>
      </c>
      <c r="B469" s="37" t="s">
        <v>4144</v>
      </c>
      <c r="C469" s="38" t="s">
        <v>67</v>
      </c>
      <c r="D469" s="34">
        <v>2308.8000000000002</v>
      </c>
      <c r="E469" s="35">
        <v>44596</v>
      </c>
      <c r="F469" s="34">
        <v>2308.8000000000002</v>
      </c>
      <c r="G469" s="36">
        <f>Tabla13[[#This Row],[Importe]]-Tabla13[[#This Row],[Pagado]]</f>
        <v>0</v>
      </c>
      <c r="H469" s="38" t="s">
        <v>10</v>
      </c>
    </row>
    <row r="470" spans="1:8" x14ac:dyDescent="0.25">
      <c r="A470" s="31">
        <v>44596</v>
      </c>
      <c r="B470" s="37" t="s">
        <v>4145</v>
      </c>
      <c r="C470" s="38" t="s">
        <v>4146</v>
      </c>
      <c r="D470" s="34">
        <v>0</v>
      </c>
      <c r="E470" s="39" t="s">
        <v>189</v>
      </c>
      <c r="F470" s="34">
        <v>0</v>
      </c>
      <c r="G470" s="36">
        <f>Tabla13[[#This Row],[Importe]]-Tabla13[[#This Row],[Pagado]]</f>
        <v>0</v>
      </c>
      <c r="H470" s="38" t="s">
        <v>189</v>
      </c>
    </row>
    <row r="471" spans="1:8" x14ac:dyDescent="0.25">
      <c r="A471" s="31">
        <v>44596</v>
      </c>
      <c r="B471" s="37" t="s">
        <v>4147</v>
      </c>
      <c r="C471" s="38" t="s">
        <v>71</v>
      </c>
      <c r="D471" s="34">
        <v>3288</v>
      </c>
      <c r="E471" s="35">
        <v>44596</v>
      </c>
      <c r="F471" s="34">
        <v>3288</v>
      </c>
      <c r="G471" s="36">
        <f>Tabla13[[#This Row],[Importe]]-Tabla13[[#This Row],[Pagado]]</f>
        <v>0</v>
      </c>
      <c r="H471" s="38" t="s">
        <v>10</v>
      </c>
    </row>
    <row r="472" spans="1:8" x14ac:dyDescent="0.25">
      <c r="A472" s="31">
        <v>44596</v>
      </c>
      <c r="B472" s="37" t="s">
        <v>4148</v>
      </c>
      <c r="C472" s="38" t="s">
        <v>244</v>
      </c>
      <c r="D472" s="34">
        <v>4799.6000000000004</v>
      </c>
      <c r="E472" s="35">
        <v>44596</v>
      </c>
      <c r="F472" s="34">
        <v>4799.6000000000004</v>
      </c>
      <c r="G472" s="36">
        <f>Tabla13[[#This Row],[Importe]]-Tabla13[[#This Row],[Pagado]]</f>
        <v>0</v>
      </c>
      <c r="H472" s="38" t="s">
        <v>10</v>
      </c>
    </row>
    <row r="473" spans="1:8" x14ac:dyDescent="0.25">
      <c r="A473" s="31">
        <v>44596</v>
      </c>
      <c r="B473" s="37" t="s">
        <v>4149</v>
      </c>
      <c r="C473" s="38" t="s">
        <v>298</v>
      </c>
      <c r="D473" s="34">
        <v>2601.6</v>
      </c>
      <c r="E473" s="35">
        <v>44596</v>
      </c>
      <c r="F473" s="34">
        <v>2601.6</v>
      </c>
      <c r="G473" s="36">
        <f>Tabla13[[#This Row],[Importe]]-Tabla13[[#This Row],[Pagado]]</f>
        <v>0</v>
      </c>
      <c r="H473" s="38" t="s">
        <v>10</v>
      </c>
    </row>
    <row r="474" spans="1:8" x14ac:dyDescent="0.25">
      <c r="A474" s="31">
        <v>44596</v>
      </c>
      <c r="B474" s="37" t="s">
        <v>4150</v>
      </c>
      <c r="C474" s="38" t="s">
        <v>407</v>
      </c>
      <c r="D474" s="34">
        <v>6800</v>
      </c>
      <c r="E474" s="35">
        <v>44596</v>
      </c>
      <c r="F474" s="34">
        <v>6800</v>
      </c>
      <c r="G474" s="36">
        <f>Tabla13[[#This Row],[Importe]]-Tabla13[[#This Row],[Pagado]]</f>
        <v>0</v>
      </c>
      <c r="H474" s="38" t="s">
        <v>10</v>
      </c>
    </row>
    <row r="475" spans="1:8" x14ac:dyDescent="0.25">
      <c r="A475" s="31">
        <v>44596</v>
      </c>
      <c r="B475" s="37" t="s">
        <v>4151</v>
      </c>
      <c r="C475" s="38" t="s">
        <v>1313</v>
      </c>
      <c r="D475" s="34">
        <v>3269.9</v>
      </c>
      <c r="E475" s="35">
        <v>44596</v>
      </c>
      <c r="F475" s="34">
        <v>3269.9</v>
      </c>
      <c r="G475" s="36">
        <f>Tabla13[[#This Row],[Importe]]-Tabla13[[#This Row],[Pagado]]</f>
        <v>0</v>
      </c>
      <c r="H475" s="38" t="s">
        <v>10</v>
      </c>
    </row>
    <row r="476" spans="1:8" x14ac:dyDescent="0.25">
      <c r="A476" s="31">
        <v>44596</v>
      </c>
      <c r="B476" s="37" t="s">
        <v>4152</v>
      </c>
      <c r="C476" s="38" t="s">
        <v>414</v>
      </c>
      <c r="D476" s="34">
        <v>15395.8</v>
      </c>
      <c r="E476" s="35">
        <v>44596</v>
      </c>
      <c r="F476" s="34">
        <v>15395.8</v>
      </c>
      <c r="G476" s="36">
        <f>Tabla13[[#This Row],[Importe]]-Tabla13[[#This Row],[Pagado]]</f>
        <v>0</v>
      </c>
      <c r="H476" s="38" t="s">
        <v>10</v>
      </c>
    </row>
    <row r="477" spans="1:8" x14ac:dyDescent="0.25">
      <c r="A477" s="31">
        <v>44596</v>
      </c>
      <c r="B477" s="37" t="s">
        <v>4153</v>
      </c>
      <c r="C477" s="38" t="s">
        <v>62</v>
      </c>
      <c r="D477" s="34">
        <v>4611.6000000000004</v>
      </c>
      <c r="E477" s="35">
        <v>44596</v>
      </c>
      <c r="F477" s="34">
        <v>4611.6000000000004</v>
      </c>
      <c r="G477" s="36">
        <f>Tabla13[[#This Row],[Importe]]-Tabla13[[#This Row],[Pagado]]</f>
        <v>0</v>
      </c>
      <c r="H477" s="38" t="s">
        <v>10</v>
      </c>
    </row>
    <row r="478" spans="1:8" x14ac:dyDescent="0.25">
      <c r="A478" s="31">
        <v>44596</v>
      </c>
      <c r="B478" s="37" t="s">
        <v>4154</v>
      </c>
      <c r="C478" s="38" t="s">
        <v>31</v>
      </c>
      <c r="D478" s="34">
        <v>150.5</v>
      </c>
      <c r="E478" s="35">
        <v>44596</v>
      </c>
      <c r="F478" s="34">
        <v>150.5</v>
      </c>
      <c r="G478" s="36">
        <f>Tabla13[[#This Row],[Importe]]-Tabla13[[#This Row],[Pagado]]</f>
        <v>0</v>
      </c>
      <c r="H478" s="38" t="s">
        <v>10</v>
      </c>
    </row>
    <row r="479" spans="1:8" x14ac:dyDescent="0.25">
      <c r="A479" s="31">
        <v>44596</v>
      </c>
      <c r="B479" s="37" t="s">
        <v>4155</v>
      </c>
      <c r="C479" s="38" t="s">
        <v>107</v>
      </c>
      <c r="D479" s="34">
        <v>12917.3</v>
      </c>
      <c r="E479" s="35">
        <v>44597</v>
      </c>
      <c r="F479" s="34">
        <v>12917.3</v>
      </c>
      <c r="G479" s="36">
        <f>Tabla13[[#This Row],[Importe]]-Tabla13[[#This Row],[Pagado]]</f>
        <v>0</v>
      </c>
      <c r="H479" s="38" t="s">
        <v>10</v>
      </c>
    </row>
    <row r="480" spans="1:8" x14ac:dyDescent="0.25">
      <c r="A480" s="31">
        <v>44596</v>
      </c>
      <c r="B480" s="37" t="s">
        <v>4156</v>
      </c>
      <c r="C480" s="38" t="s">
        <v>664</v>
      </c>
      <c r="D480" s="34">
        <v>4889.2</v>
      </c>
      <c r="E480" s="35">
        <v>44597</v>
      </c>
      <c r="F480" s="34">
        <v>4889.2</v>
      </c>
      <c r="G480" s="36">
        <f>Tabla13[[#This Row],[Importe]]-Tabla13[[#This Row],[Pagado]]</f>
        <v>0</v>
      </c>
      <c r="H480" s="38" t="s">
        <v>10</v>
      </c>
    </row>
    <row r="481" spans="1:8" x14ac:dyDescent="0.25">
      <c r="A481" s="31">
        <v>44596</v>
      </c>
      <c r="B481" s="37" t="s">
        <v>4157</v>
      </c>
      <c r="C481" s="38" t="s">
        <v>2393</v>
      </c>
      <c r="D481" s="34">
        <v>40632.120000000003</v>
      </c>
      <c r="E481" s="35">
        <v>44596</v>
      </c>
      <c r="F481" s="34">
        <v>40632.120000000003</v>
      </c>
      <c r="G481" s="36">
        <f>Tabla13[[#This Row],[Importe]]-Tabla13[[#This Row],[Pagado]]</f>
        <v>0</v>
      </c>
      <c r="H481" s="38" t="s">
        <v>10</v>
      </c>
    </row>
    <row r="482" spans="1:8" x14ac:dyDescent="0.25">
      <c r="A482" s="31">
        <v>44596</v>
      </c>
      <c r="B482" s="37" t="s">
        <v>4158</v>
      </c>
      <c r="C482" s="38" t="s">
        <v>69</v>
      </c>
      <c r="D482" s="34">
        <v>5352.8</v>
      </c>
      <c r="E482" s="35">
        <v>44596</v>
      </c>
      <c r="F482" s="34">
        <v>5352.8</v>
      </c>
      <c r="G482" s="36">
        <f>Tabla13[[#This Row],[Importe]]-Tabla13[[#This Row],[Pagado]]</f>
        <v>0</v>
      </c>
      <c r="H482" s="38" t="s">
        <v>10</v>
      </c>
    </row>
    <row r="483" spans="1:8" x14ac:dyDescent="0.25">
      <c r="A483" s="31">
        <v>44596</v>
      </c>
      <c r="B483" s="37" t="s">
        <v>4159</v>
      </c>
      <c r="C483" s="38" t="s">
        <v>698</v>
      </c>
      <c r="D483" s="34">
        <v>5700.7</v>
      </c>
      <c r="E483" s="35">
        <v>44596</v>
      </c>
      <c r="F483" s="34">
        <v>5700.7</v>
      </c>
      <c r="G483" s="36">
        <f>Tabla13[[#This Row],[Importe]]-Tabla13[[#This Row],[Pagado]]</f>
        <v>0</v>
      </c>
      <c r="H483" s="38" t="s">
        <v>10</v>
      </c>
    </row>
    <row r="484" spans="1:8" x14ac:dyDescent="0.25">
      <c r="A484" s="31">
        <v>44596</v>
      </c>
      <c r="B484" s="37" t="s">
        <v>4160</v>
      </c>
      <c r="C484" s="38" t="s">
        <v>681</v>
      </c>
      <c r="D484" s="34">
        <v>5.26</v>
      </c>
      <c r="E484" s="35">
        <v>44606</v>
      </c>
      <c r="F484" s="34">
        <v>5.26</v>
      </c>
      <c r="G484" s="36">
        <f>Tabla13[[#This Row],[Importe]]-Tabla13[[#This Row],[Pagado]]</f>
        <v>0</v>
      </c>
      <c r="H484" s="38" t="s">
        <v>10</v>
      </c>
    </row>
    <row r="485" spans="1:8" x14ac:dyDescent="0.25">
      <c r="A485" s="31">
        <v>44596</v>
      </c>
      <c r="B485" s="37" t="s">
        <v>4161</v>
      </c>
      <c r="C485" s="38" t="s">
        <v>4162</v>
      </c>
      <c r="D485" s="34">
        <v>0</v>
      </c>
      <c r="E485" s="39" t="s">
        <v>189</v>
      </c>
      <c r="F485" s="34">
        <v>0</v>
      </c>
      <c r="G485" s="36">
        <f>Tabla13[[#This Row],[Importe]]-Tabla13[[#This Row],[Pagado]]</f>
        <v>0</v>
      </c>
      <c r="H485" s="38" t="s">
        <v>189</v>
      </c>
    </row>
    <row r="486" spans="1:8" x14ac:dyDescent="0.25">
      <c r="A486" s="31">
        <v>44596</v>
      </c>
      <c r="B486" s="37" t="s">
        <v>4163</v>
      </c>
      <c r="C486" s="38" t="s">
        <v>284</v>
      </c>
      <c r="D486" s="34">
        <v>7394.1</v>
      </c>
      <c r="E486" s="35">
        <v>44597</v>
      </c>
      <c r="F486" s="34">
        <v>7394.1</v>
      </c>
      <c r="G486" s="36">
        <f>Tabla13[[#This Row],[Importe]]-Tabla13[[#This Row],[Pagado]]</f>
        <v>0</v>
      </c>
      <c r="H486" s="38" t="s">
        <v>10</v>
      </c>
    </row>
    <row r="487" spans="1:8" x14ac:dyDescent="0.25">
      <c r="A487" s="31">
        <v>44596</v>
      </c>
      <c r="B487" s="37" t="s">
        <v>4164</v>
      </c>
      <c r="C487" s="38" t="s">
        <v>282</v>
      </c>
      <c r="D487" s="34">
        <v>2033.5</v>
      </c>
      <c r="E487" s="35">
        <v>44597</v>
      </c>
      <c r="F487" s="34">
        <v>2033.5</v>
      </c>
      <c r="G487" s="36">
        <f>Tabla13[[#This Row],[Importe]]-Tabla13[[#This Row],[Pagado]]</f>
        <v>0</v>
      </c>
      <c r="H487" s="38" t="s">
        <v>10</v>
      </c>
    </row>
    <row r="488" spans="1:8" x14ac:dyDescent="0.25">
      <c r="A488" s="31">
        <v>44596</v>
      </c>
      <c r="B488" s="37" t="s">
        <v>4165</v>
      </c>
      <c r="C488" s="38" t="s">
        <v>280</v>
      </c>
      <c r="D488" s="34">
        <v>877.1</v>
      </c>
      <c r="E488" s="35">
        <v>44597</v>
      </c>
      <c r="F488" s="34">
        <v>877.1</v>
      </c>
      <c r="G488" s="36">
        <f>Tabla13[[#This Row],[Importe]]-Tabla13[[#This Row],[Pagado]]</f>
        <v>0</v>
      </c>
      <c r="H488" s="38" t="s">
        <v>10</v>
      </c>
    </row>
    <row r="489" spans="1:8" x14ac:dyDescent="0.25">
      <c r="A489" s="31">
        <v>44596</v>
      </c>
      <c r="B489" s="37" t="s">
        <v>4166</v>
      </c>
      <c r="C489" s="38" t="s">
        <v>200</v>
      </c>
      <c r="D489" s="34">
        <v>901.6</v>
      </c>
      <c r="E489" s="35">
        <v>44597</v>
      </c>
      <c r="F489" s="34">
        <v>901.6</v>
      </c>
      <c r="G489" s="36">
        <f>Tabla13[[#This Row],[Importe]]-Tabla13[[#This Row],[Pagado]]</f>
        <v>0</v>
      </c>
      <c r="H489" s="38" t="s">
        <v>10</v>
      </c>
    </row>
    <row r="490" spans="1:8" x14ac:dyDescent="0.25">
      <c r="A490" s="31">
        <v>44596</v>
      </c>
      <c r="B490" s="37" t="s">
        <v>4167</v>
      </c>
      <c r="C490" s="38" t="s">
        <v>426</v>
      </c>
      <c r="D490" s="34">
        <v>5167.3</v>
      </c>
      <c r="E490" s="35">
        <v>44597</v>
      </c>
      <c r="F490" s="34">
        <v>5167.3</v>
      </c>
      <c r="G490" s="36">
        <f>Tabla13[[#This Row],[Importe]]-Tabla13[[#This Row],[Pagado]]</f>
        <v>0</v>
      </c>
      <c r="H490" s="38" t="s">
        <v>10</v>
      </c>
    </row>
    <row r="491" spans="1:8" x14ac:dyDescent="0.25">
      <c r="A491" s="31">
        <v>44596</v>
      </c>
      <c r="B491" s="37" t="s">
        <v>4168</v>
      </c>
      <c r="C491" s="38" t="s">
        <v>175</v>
      </c>
      <c r="D491" s="34">
        <v>11896</v>
      </c>
      <c r="E491" s="35">
        <v>44597</v>
      </c>
      <c r="F491" s="34">
        <v>11896</v>
      </c>
      <c r="G491" s="36">
        <f>Tabla13[[#This Row],[Importe]]-Tabla13[[#This Row],[Pagado]]</f>
        <v>0</v>
      </c>
      <c r="H491" s="38" t="s">
        <v>10</v>
      </c>
    </row>
    <row r="492" spans="1:8" x14ac:dyDescent="0.25">
      <c r="A492" s="31">
        <v>44596</v>
      </c>
      <c r="B492" s="37" t="s">
        <v>4169</v>
      </c>
      <c r="C492" s="38" t="s">
        <v>142</v>
      </c>
      <c r="D492" s="34">
        <v>175.2</v>
      </c>
      <c r="E492" s="35">
        <v>44617</v>
      </c>
      <c r="F492" s="34">
        <v>175.2</v>
      </c>
      <c r="G492" s="36">
        <f>Tabla13[[#This Row],[Importe]]-Tabla13[[#This Row],[Pagado]]</f>
        <v>0</v>
      </c>
      <c r="H492" s="38" t="s">
        <v>10</v>
      </c>
    </row>
    <row r="493" spans="1:8" x14ac:dyDescent="0.25">
      <c r="A493" s="31">
        <v>44596</v>
      </c>
      <c r="B493" s="37" t="s">
        <v>4170</v>
      </c>
      <c r="C493" s="38" t="s">
        <v>31</v>
      </c>
      <c r="D493" s="34">
        <v>988.4</v>
      </c>
      <c r="E493" s="35">
        <v>44596</v>
      </c>
      <c r="F493" s="34">
        <v>988.4</v>
      </c>
      <c r="G493" s="36">
        <f>Tabla13[[#This Row],[Importe]]-Tabla13[[#This Row],[Pagado]]</f>
        <v>0</v>
      </c>
      <c r="H493" s="38" t="s">
        <v>10</v>
      </c>
    </row>
    <row r="494" spans="1:8" x14ac:dyDescent="0.25">
      <c r="A494" s="31">
        <v>44596</v>
      </c>
      <c r="B494" s="37" t="s">
        <v>4171</v>
      </c>
      <c r="C494" s="38" t="s">
        <v>664</v>
      </c>
      <c r="D494" s="34">
        <v>10854</v>
      </c>
      <c r="E494" s="35">
        <v>44597</v>
      </c>
      <c r="F494" s="34">
        <v>10854</v>
      </c>
      <c r="G494" s="36">
        <f>Tabla13[[#This Row],[Importe]]-Tabla13[[#This Row],[Pagado]]</f>
        <v>0</v>
      </c>
      <c r="H494" s="38" t="s">
        <v>10</v>
      </c>
    </row>
    <row r="495" spans="1:8" x14ac:dyDescent="0.25">
      <c r="A495" s="31">
        <v>44596</v>
      </c>
      <c r="B495" s="37" t="s">
        <v>4172</v>
      </c>
      <c r="C495" s="38" t="s">
        <v>448</v>
      </c>
      <c r="D495" s="34">
        <v>16450</v>
      </c>
      <c r="E495" s="35">
        <v>44596</v>
      </c>
      <c r="F495" s="34">
        <v>16450</v>
      </c>
      <c r="G495" s="36">
        <f>Tabla13[[#This Row],[Importe]]-Tabla13[[#This Row],[Pagado]]</f>
        <v>0</v>
      </c>
      <c r="H495" s="38" t="s">
        <v>10</v>
      </c>
    </row>
    <row r="496" spans="1:8" x14ac:dyDescent="0.25">
      <c r="A496" s="31">
        <v>44596</v>
      </c>
      <c r="B496" s="37" t="s">
        <v>4173</v>
      </c>
      <c r="C496" s="38" t="s">
        <v>9</v>
      </c>
      <c r="D496" s="34">
        <v>2254.4</v>
      </c>
      <c r="E496" s="35">
        <v>44596</v>
      </c>
      <c r="F496" s="34">
        <v>2254.4</v>
      </c>
      <c r="G496" s="36">
        <f>Tabla13[[#This Row],[Importe]]-Tabla13[[#This Row],[Pagado]]</f>
        <v>0</v>
      </c>
      <c r="H496" s="38" t="s">
        <v>10</v>
      </c>
    </row>
    <row r="497" spans="1:8" x14ac:dyDescent="0.25">
      <c r="A497" s="31">
        <v>44596</v>
      </c>
      <c r="B497" s="37" t="s">
        <v>4174</v>
      </c>
      <c r="C497" s="38" t="s">
        <v>58</v>
      </c>
      <c r="D497" s="34">
        <v>3831.8</v>
      </c>
      <c r="E497" s="35">
        <v>44596</v>
      </c>
      <c r="F497" s="34">
        <v>3831.8</v>
      </c>
      <c r="G497" s="36">
        <f>Tabla13[[#This Row],[Importe]]-Tabla13[[#This Row],[Pagado]]</f>
        <v>0</v>
      </c>
      <c r="H497" s="38" t="s">
        <v>10</v>
      </c>
    </row>
    <row r="498" spans="1:8" x14ac:dyDescent="0.25">
      <c r="A498" s="31">
        <v>44596</v>
      </c>
      <c r="B498" s="37" t="s">
        <v>4175</v>
      </c>
      <c r="C498" s="38" t="s">
        <v>1003</v>
      </c>
      <c r="D498" s="34">
        <v>819.4</v>
      </c>
      <c r="E498" s="35">
        <v>44596</v>
      </c>
      <c r="F498" s="34">
        <v>819.4</v>
      </c>
      <c r="G498" s="36">
        <f>Tabla13[[#This Row],[Importe]]-Tabla13[[#This Row],[Pagado]]</f>
        <v>0</v>
      </c>
      <c r="H498" s="38" t="s">
        <v>10</v>
      </c>
    </row>
    <row r="499" spans="1:8" x14ac:dyDescent="0.25">
      <c r="A499" s="31">
        <v>44596</v>
      </c>
      <c r="B499" s="37" t="s">
        <v>4176</v>
      </c>
      <c r="C499" s="38" t="s">
        <v>452</v>
      </c>
      <c r="D499" s="34">
        <v>6000</v>
      </c>
      <c r="E499" s="35">
        <v>44596</v>
      </c>
      <c r="F499" s="34">
        <v>6000</v>
      </c>
      <c r="G499" s="36">
        <f>Tabla13[[#This Row],[Importe]]-Tabla13[[#This Row],[Pagado]]</f>
        <v>0</v>
      </c>
      <c r="H499" s="38" t="s">
        <v>10</v>
      </c>
    </row>
    <row r="500" spans="1:8" x14ac:dyDescent="0.25">
      <c r="A500" s="31">
        <v>44596</v>
      </c>
      <c r="B500" s="37" t="s">
        <v>4177</v>
      </c>
      <c r="C500" s="38" t="s">
        <v>269</v>
      </c>
      <c r="D500" s="34">
        <v>3599.8</v>
      </c>
      <c r="E500" s="35">
        <v>44596</v>
      </c>
      <c r="F500" s="34">
        <v>3599.8</v>
      </c>
      <c r="G500" s="36">
        <f>Tabla13[[#This Row],[Importe]]-Tabla13[[#This Row],[Pagado]]</f>
        <v>0</v>
      </c>
      <c r="H500" s="38" t="s">
        <v>10</v>
      </c>
    </row>
    <row r="501" spans="1:8" x14ac:dyDescent="0.25">
      <c r="A501" s="31">
        <v>44596</v>
      </c>
      <c r="B501" s="37" t="s">
        <v>4178</v>
      </c>
      <c r="C501" s="38" t="s">
        <v>269</v>
      </c>
      <c r="D501" s="34">
        <v>80</v>
      </c>
      <c r="E501" s="35">
        <v>44596</v>
      </c>
      <c r="F501" s="34">
        <v>80</v>
      </c>
      <c r="G501" s="36">
        <f>Tabla13[[#This Row],[Importe]]-Tabla13[[#This Row],[Pagado]]</f>
        <v>0</v>
      </c>
      <c r="H501" s="38" t="s">
        <v>10</v>
      </c>
    </row>
    <row r="502" spans="1:8" x14ac:dyDescent="0.25">
      <c r="A502" s="31">
        <v>44596</v>
      </c>
      <c r="B502" s="37" t="s">
        <v>4179</v>
      </c>
      <c r="C502" s="38" t="s">
        <v>857</v>
      </c>
      <c r="D502" s="34">
        <v>1093.7</v>
      </c>
      <c r="E502" s="35">
        <v>44596</v>
      </c>
      <c r="F502" s="34">
        <v>1093.7</v>
      </c>
      <c r="G502" s="36">
        <f>Tabla13[[#This Row],[Importe]]-Tabla13[[#This Row],[Pagado]]</f>
        <v>0</v>
      </c>
      <c r="H502" s="38" t="s">
        <v>10</v>
      </c>
    </row>
    <row r="503" spans="1:8" x14ac:dyDescent="0.25">
      <c r="A503" s="31">
        <v>44596</v>
      </c>
      <c r="B503" s="37" t="s">
        <v>4180</v>
      </c>
      <c r="C503" s="38" t="s">
        <v>53</v>
      </c>
      <c r="D503" s="34">
        <v>1144.4000000000001</v>
      </c>
      <c r="E503" s="35">
        <v>44596</v>
      </c>
      <c r="F503" s="34">
        <v>1144.4000000000001</v>
      </c>
      <c r="G503" s="36">
        <f>Tabla13[[#This Row],[Importe]]-Tabla13[[#This Row],[Pagado]]</f>
        <v>0</v>
      </c>
      <c r="H503" s="38" t="s">
        <v>10</v>
      </c>
    </row>
    <row r="504" spans="1:8" x14ac:dyDescent="0.25">
      <c r="A504" s="31">
        <v>44596</v>
      </c>
      <c r="B504" s="37" t="s">
        <v>4181</v>
      </c>
      <c r="C504" s="38" t="s">
        <v>365</v>
      </c>
      <c r="D504" s="34">
        <v>853.1</v>
      </c>
      <c r="E504" s="35">
        <v>44596</v>
      </c>
      <c r="F504" s="34">
        <v>853.1</v>
      </c>
      <c r="G504" s="36">
        <f>Tabla13[[#This Row],[Importe]]-Tabla13[[#This Row],[Pagado]]</f>
        <v>0</v>
      </c>
      <c r="H504" s="38" t="s">
        <v>10</v>
      </c>
    </row>
    <row r="505" spans="1:8" x14ac:dyDescent="0.25">
      <c r="A505" s="31">
        <v>44596</v>
      </c>
      <c r="B505" s="37" t="s">
        <v>4182</v>
      </c>
      <c r="C505" s="38" t="s">
        <v>261</v>
      </c>
      <c r="D505" s="34">
        <v>31000.2</v>
      </c>
      <c r="E505" s="35">
        <v>44597</v>
      </c>
      <c r="F505" s="34">
        <v>31000.2</v>
      </c>
      <c r="G505" s="36">
        <f>Tabla13[[#This Row],[Importe]]-Tabla13[[#This Row],[Pagado]]</f>
        <v>0</v>
      </c>
      <c r="H505" s="38" t="s">
        <v>10</v>
      </c>
    </row>
    <row r="506" spans="1:8" x14ac:dyDescent="0.25">
      <c r="A506" s="31">
        <v>44596</v>
      </c>
      <c r="B506" s="37" t="s">
        <v>4183</v>
      </c>
      <c r="C506" s="38" t="s">
        <v>1021</v>
      </c>
      <c r="D506" s="34">
        <v>1836</v>
      </c>
      <c r="E506" s="35">
        <v>44596</v>
      </c>
      <c r="F506" s="34">
        <v>1836</v>
      </c>
      <c r="G506" s="36">
        <f>Tabla13[[#This Row],[Importe]]-Tabla13[[#This Row],[Pagado]]</f>
        <v>0</v>
      </c>
      <c r="H506" s="38" t="s">
        <v>10</v>
      </c>
    </row>
    <row r="507" spans="1:8" x14ac:dyDescent="0.25">
      <c r="A507" s="31">
        <v>44596</v>
      </c>
      <c r="B507" s="37" t="s">
        <v>4184</v>
      </c>
      <c r="C507" s="38" t="s">
        <v>31</v>
      </c>
      <c r="D507" s="34">
        <v>705.6</v>
      </c>
      <c r="E507" s="35">
        <v>44596</v>
      </c>
      <c r="F507" s="34">
        <v>705.6</v>
      </c>
      <c r="G507" s="36">
        <f>Tabla13[[#This Row],[Importe]]-Tabla13[[#This Row],[Pagado]]</f>
        <v>0</v>
      </c>
      <c r="H507" s="38" t="s">
        <v>10</v>
      </c>
    </row>
    <row r="508" spans="1:8" x14ac:dyDescent="0.25">
      <c r="A508" s="31">
        <v>44596</v>
      </c>
      <c r="B508" s="37" t="s">
        <v>4185</v>
      </c>
      <c r="C508" s="38" t="s">
        <v>872</v>
      </c>
      <c r="D508" s="34">
        <v>5982.56</v>
      </c>
      <c r="E508" s="35">
        <v>44596</v>
      </c>
      <c r="F508" s="34">
        <v>5982.56</v>
      </c>
      <c r="G508" s="36">
        <f>Tabla13[[#This Row],[Importe]]-Tabla13[[#This Row],[Pagado]]</f>
        <v>0</v>
      </c>
      <c r="H508" s="38" t="s">
        <v>10</v>
      </c>
    </row>
    <row r="509" spans="1:8" x14ac:dyDescent="0.25">
      <c r="A509" s="31">
        <v>44596</v>
      </c>
      <c r="B509" s="37" t="s">
        <v>4186</v>
      </c>
      <c r="C509" s="38" t="s">
        <v>409</v>
      </c>
      <c r="D509" s="34">
        <v>6644.7</v>
      </c>
      <c r="E509" s="35">
        <v>44608</v>
      </c>
      <c r="F509" s="34">
        <v>6644.7</v>
      </c>
      <c r="G509" s="36">
        <f>Tabla13[[#This Row],[Importe]]-Tabla13[[#This Row],[Pagado]]</f>
        <v>0</v>
      </c>
      <c r="H509" s="38" t="s">
        <v>10</v>
      </c>
    </row>
    <row r="510" spans="1:8" x14ac:dyDescent="0.25">
      <c r="A510" s="31">
        <v>44596</v>
      </c>
      <c r="B510" s="37" t="s">
        <v>4187</v>
      </c>
      <c r="C510" s="38" t="s">
        <v>840</v>
      </c>
      <c r="D510" s="34">
        <v>6743</v>
      </c>
      <c r="E510" s="35">
        <v>44596</v>
      </c>
      <c r="F510" s="34">
        <v>6743</v>
      </c>
      <c r="G510" s="36">
        <f>Tabla13[[#This Row],[Importe]]-Tabla13[[#This Row],[Pagado]]</f>
        <v>0</v>
      </c>
      <c r="H510" s="38" t="s">
        <v>10</v>
      </c>
    </row>
    <row r="511" spans="1:8" x14ac:dyDescent="0.25">
      <c r="A511" s="31">
        <v>44596</v>
      </c>
      <c r="B511" s="37" t="s">
        <v>4188</v>
      </c>
      <c r="C511" s="38" t="s">
        <v>51</v>
      </c>
      <c r="D511" s="34">
        <v>840</v>
      </c>
      <c r="E511" s="35">
        <v>44596</v>
      </c>
      <c r="F511" s="34">
        <v>840</v>
      </c>
      <c r="G511" s="36">
        <f>Tabla13[[#This Row],[Importe]]-Tabla13[[#This Row],[Pagado]]</f>
        <v>0</v>
      </c>
      <c r="H511" s="38" t="s">
        <v>10</v>
      </c>
    </row>
    <row r="512" spans="1:8" x14ac:dyDescent="0.25">
      <c r="A512" s="31">
        <v>44596</v>
      </c>
      <c r="B512" s="37" t="s">
        <v>4189</v>
      </c>
      <c r="C512" s="38" t="s">
        <v>454</v>
      </c>
      <c r="D512" s="34">
        <v>2866.2</v>
      </c>
      <c r="E512" s="35">
        <v>44596</v>
      </c>
      <c r="F512" s="34">
        <v>2866.2</v>
      </c>
      <c r="G512" s="36">
        <f>Tabla13[[#This Row],[Importe]]-Tabla13[[#This Row],[Pagado]]</f>
        <v>0</v>
      </c>
      <c r="H512" s="38" t="s">
        <v>10</v>
      </c>
    </row>
    <row r="513" spans="1:8" x14ac:dyDescent="0.25">
      <c r="A513" s="31">
        <v>44596</v>
      </c>
      <c r="B513" s="37" t="s">
        <v>4190</v>
      </c>
      <c r="C513" s="38" t="s">
        <v>1016</v>
      </c>
      <c r="D513" s="34">
        <v>4443.5</v>
      </c>
      <c r="E513" s="35">
        <v>44596</v>
      </c>
      <c r="F513" s="34">
        <v>4443.5</v>
      </c>
      <c r="G513" s="36">
        <f>Tabla13[[#This Row],[Importe]]-Tabla13[[#This Row],[Pagado]]</f>
        <v>0</v>
      </c>
      <c r="H513" s="38" t="s">
        <v>10</v>
      </c>
    </row>
    <row r="514" spans="1:8" x14ac:dyDescent="0.25">
      <c r="A514" s="31">
        <v>44596</v>
      </c>
      <c r="B514" s="37" t="s">
        <v>4191</v>
      </c>
      <c r="C514" s="38" t="s">
        <v>31</v>
      </c>
      <c r="D514" s="34">
        <v>2038.4</v>
      </c>
      <c r="E514" s="35">
        <v>44596</v>
      </c>
      <c r="F514" s="34">
        <v>2038.4</v>
      </c>
      <c r="G514" s="36">
        <f>Tabla13[[#This Row],[Importe]]-Tabla13[[#This Row],[Pagado]]</f>
        <v>0</v>
      </c>
      <c r="H514" s="38" t="s">
        <v>10</v>
      </c>
    </row>
    <row r="515" spans="1:8" x14ac:dyDescent="0.25">
      <c r="A515" s="31">
        <v>44596</v>
      </c>
      <c r="B515" s="37" t="s">
        <v>4192</v>
      </c>
      <c r="C515" s="38" t="s">
        <v>214</v>
      </c>
      <c r="D515" s="34">
        <v>8433.2000000000007</v>
      </c>
      <c r="E515" s="35">
        <v>44597</v>
      </c>
      <c r="F515" s="34">
        <v>8433.2000000000007</v>
      </c>
      <c r="G515" s="36">
        <f>Tabla13[[#This Row],[Importe]]-Tabla13[[#This Row],[Pagado]]</f>
        <v>0</v>
      </c>
      <c r="H515" s="38" t="s">
        <v>10</v>
      </c>
    </row>
    <row r="516" spans="1:8" x14ac:dyDescent="0.25">
      <c r="A516" s="31">
        <v>44597</v>
      </c>
      <c r="B516" s="37" t="s">
        <v>4193</v>
      </c>
      <c r="C516" s="38" t="s">
        <v>887</v>
      </c>
      <c r="D516" s="34">
        <v>20467.3</v>
      </c>
      <c r="E516" s="35">
        <v>44599</v>
      </c>
      <c r="F516" s="34">
        <v>20467.3</v>
      </c>
      <c r="G516" s="36">
        <f>Tabla13[[#This Row],[Importe]]-Tabla13[[#This Row],[Pagado]]</f>
        <v>0</v>
      </c>
      <c r="H516" s="38" t="s">
        <v>10</v>
      </c>
    </row>
    <row r="517" spans="1:8" ht="31.5" x14ac:dyDescent="0.25">
      <c r="A517" s="31">
        <v>44597</v>
      </c>
      <c r="B517" s="37" t="s">
        <v>4194</v>
      </c>
      <c r="C517" s="38" t="s">
        <v>475</v>
      </c>
      <c r="D517" s="34">
        <v>57695.5</v>
      </c>
      <c r="E517" s="35" t="s">
        <v>3922</v>
      </c>
      <c r="F517" s="34">
        <f>52900+4795.5</f>
        <v>57695.5</v>
      </c>
      <c r="G517" s="36">
        <f>Tabla13[[#This Row],[Importe]]-Tabla13[[#This Row],[Pagado]]</f>
        <v>0</v>
      </c>
      <c r="H517" s="38" t="s">
        <v>10</v>
      </c>
    </row>
    <row r="518" spans="1:8" x14ac:dyDescent="0.25">
      <c r="A518" s="31">
        <v>44597</v>
      </c>
      <c r="B518" s="37" t="s">
        <v>4195</v>
      </c>
      <c r="C518" s="38" t="s">
        <v>12</v>
      </c>
      <c r="D518" s="34">
        <v>44623.3</v>
      </c>
      <c r="E518" s="35">
        <v>44598</v>
      </c>
      <c r="F518" s="34">
        <v>44623.3</v>
      </c>
      <c r="G518" s="36">
        <f>Tabla13[[#This Row],[Importe]]-Tabla13[[#This Row],[Pagado]]</f>
        <v>0</v>
      </c>
      <c r="H518" s="38" t="s">
        <v>10</v>
      </c>
    </row>
    <row r="519" spans="1:8" x14ac:dyDescent="0.25">
      <c r="A519" s="31">
        <v>44597</v>
      </c>
      <c r="B519" s="37" t="s">
        <v>4196</v>
      </c>
      <c r="C519" s="38" t="s">
        <v>481</v>
      </c>
      <c r="D519" s="34">
        <v>1240.8</v>
      </c>
      <c r="E519" s="35">
        <v>44597</v>
      </c>
      <c r="F519" s="34">
        <v>1240.8</v>
      </c>
      <c r="G519" s="36">
        <f>Tabla13[[#This Row],[Importe]]-Tabla13[[#This Row],[Pagado]]</f>
        <v>0</v>
      </c>
      <c r="H519" s="38" t="s">
        <v>10</v>
      </c>
    </row>
    <row r="520" spans="1:8" x14ac:dyDescent="0.25">
      <c r="A520" s="31">
        <v>44597</v>
      </c>
      <c r="B520" s="37" t="s">
        <v>4197</v>
      </c>
      <c r="C520" s="38" t="s">
        <v>31</v>
      </c>
      <c r="D520" s="34">
        <v>4370</v>
      </c>
      <c r="E520" s="35">
        <v>44597</v>
      </c>
      <c r="F520" s="34">
        <v>4370</v>
      </c>
      <c r="G520" s="36">
        <f>Tabla13[[#This Row],[Importe]]-Tabla13[[#This Row],[Pagado]]</f>
        <v>0</v>
      </c>
      <c r="H520" s="38" t="s">
        <v>10</v>
      </c>
    </row>
    <row r="521" spans="1:8" x14ac:dyDescent="0.25">
      <c r="A521" s="31">
        <v>44597</v>
      </c>
      <c r="B521" s="37" t="s">
        <v>4198</v>
      </c>
      <c r="C521" s="38" t="s">
        <v>105</v>
      </c>
      <c r="D521" s="34">
        <v>13580.5</v>
      </c>
      <c r="E521" s="35">
        <v>44599</v>
      </c>
      <c r="F521" s="34">
        <v>13580.5</v>
      </c>
      <c r="G521" s="36">
        <f>Tabla13[[#This Row],[Importe]]-Tabla13[[#This Row],[Pagado]]</f>
        <v>0</v>
      </c>
      <c r="H521" s="38" t="s">
        <v>10</v>
      </c>
    </row>
    <row r="522" spans="1:8" ht="31.5" x14ac:dyDescent="0.25">
      <c r="A522" s="31">
        <v>44597</v>
      </c>
      <c r="B522" s="37" t="s">
        <v>4199</v>
      </c>
      <c r="C522" s="38" t="s">
        <v>22</v>
      </c>
      <c r="D522" s="34">
        <v>74762.899999999994</v>
      </c>
      <c r="E522" s="35" t="s">
        <v>4200</v>
      </c>
      <c r="F522" s="34">
        <f>61000+13762.9</f>
        <v>74762.899999999994</v>
      </c>
      <c r="G522" s="36">
        <f>Tabla13[[#This Row],[Importe]]-Tabla13[[#This Row],[Pagado]]</f>
        <v>0</v>
      </c>
      <c r="H522" s="38" t="s">
        <v>10</v>
      </c>
    </row>
    <row r="523" spans="1:8" x14ac:dyDescent="0.25">
      <c r="A523" s="31">
        <v>44597</v>
      </c>
      <c r="B523" s="37" t="s">
        <v>4201</v>
      </c>
      <c r="C523" s="38" t="s">
        <v>196</v>
      </c>
      <c r="D523" s="34">
        <v>1276.5</v>
      </c>
      <c r="E523" s="35">
        <v>44603</v>
      </c>
      <c r="F523" s="34">
        <v>1276.5</v>
      </c>
      <c r="G523" s="36">
        <f>Tabla13[[#This Row],[Importe]]-Tabla13[[#This Row],[Pagado]]</f>
        <v>0</v>
      </c>
      <c r="H523" s="38" t="s">
        <v>10</v>
      </c>
    </row>
    <row r="524" spans="1:8" x14ac:dyDescent="0.25">
      <c r="A524" s="31">
        <v>44597</v>
      </c>
      <c r="B524" s="37" t="s">
        <v>4202</v>
      </c>
      <c r="C524" s="38" t="s">
        <v>4203</v>
      </c>
      <c r="D524" s="34">
        <v>0</v>
      </c>
      <c r="E524" s="39" t="s">
        <v>189</v>
      </c>
      <c r="F524" s="34">
        <v>0</v>
      </c>
      <c r="G524" s="36">
        <f>Tabla13[[#This Row],[Importe]]-Tabla13[[#This Row],[Pagado]]</f>
        <v>0</v>
      </c>
      <c r="H524" s="38" t="s">
        <v>189</v>
      </c>
    </row>
    <row r="525" spans="1:8" x14ac:dyDescent="0.25">
      <c r="A525" s="31">
        <v>44597</v>
      </c>
      <c r="B525" s="37" t="s">
        <v>4204</v>
      </c>
      <c r="C525" s="38" t="s">
        <v>9</v>
      </c>
      <c r="D525" s="34">
        <v>5933</v>
      </c>
      <c r="E525" s="35">
        <v>44597</v>
      </c>
      <c r="F525" s="34">
        <v>5933</v>
      </c>
      <c r="G525" s="36">
        <f>Tabla13[[#This Row],[Importe]]-Tabla13[[#This Row],[Pagado]]</f>
        <v>0</v>
      </c>
      <c r="H525" s="38" t="s">
        <v>10</v>
      </c>
    </row>
    <row r="526" spans="1:8" x14ac:dyDescent="0.25">
      <c r="A526" s="31">
        <v>44597</v>
      </c>
      <c r="B526" s="37" t="s">
        <v>4205</v>
      </c>
      <c r="C526" s="38" t="s">
        <v>79</v>
      </c>
      <c r="D526" s="34">
        <v>17042.2</v>
      </c>
      <c r="E526" s="35">
        <v>44597</v>
      </c>
      <c r="F526" s="34">
        <v>17042.2</v>
      </c>
      <c r="G526" s="36">
        <f>Tabla13[[#This Row],[Importe]]-Tabla13[[#This Row],[Pagado]]</f>
        <v>0</v>
      </c>
      <c r="H526" s="38" t="s">
        <v>10</v>
      </c>
    </row>
    <row r="527" spans="1:8" x14ac:dyDescent="0.25">
      <c r="A527" s="31">
        <v>44597</v>
      </c>
      <c r="B527" s="37" t="s">
        <v>4206</v>
      </c>
      <c r="C527" s="38" t="s">
        <v>111</v>
      </c>
      <c r="D527" s="34">
        <v>13048.7</v>
      </c>
      <c r="E527" s="35">
        <v>44599</v>
      </c>
      <c r="F527" s="34">
        <v>13048.7</v>
      </c>
      <c r="G527" s="36">
        <f>Tabla13[[#This Row],[Importe]]-Tabla13[[#This Row],[Pagado]]</f>
        <v>0</v>
      </c>
      <c r="H527" s="38" t="s">
        <v>10</v>
      </c>
    </row>
    <row r="528" spans="1:8" x14ac:dyDescent="0.25">
      <c r="A528" s="31">
        <v>44597</v>
      </c>
      <c r="B528" s="37" t="s">
        <v>4207</v>
      </c>
      <c r="C528" s="38" t="s">
        <v>109</v>
      </c>
      <c r="D528" s="34">
        <v>8369.2000000000007</v>
      </c>
      <c r="E528" s="35">
        <v>44599</v>
      </c>
      <c r="F528" s="34">
        <v>8369.2000000000007</v>
      </c>
      <c r="G528" s="36">
        <f>Tabla13[[#This Row],[Importe]]-Tabla13[[#This Row],[Pagado]]</f>
        <v>0</v>
      </c>
      <c r="H528" s="38" t="s">
        <v>10</v>
      </c>
    </row>
    <row r="529" spans="1:8" x14ac:dyDescent="0.25">
      <c r="A529" s="31">
        <v>44597</v>
      </c>
      <c r="B529" s="37" t="s">
        <v>4208</v>
      </c>
      <c r="C529" s="38" t="s">
        <v>89</v>
      </c>
      <c r="D529" s="34">
        <v>12103.9</v>
      </c>
      <c r="E529" s="35">
        <v>44599</v>
      </c>
      <c r="F529" s="34">
        <v>12103.9</v>
      </c>
      <c r="G529" s="36">
        <f>Tabla13[[#This Row],[Importe]]-Tabla13[[#This Row],[Pagado]]</f>
        <v>0</v>
      </c>
      <c r="H529" s="38" t="s">
        <v>10</v>
      </c>
    </row>
    <row r="530" spans="1:8" x14ac:dyDescent="0.25">
      <c r="A530" s="31">
        <v>44597</v>
      </c>
      <c r="B530" s="37" t="s">
        <v>4209</v>
      </c>
      <c r="C530" s="38" t="s">
        <v>47</v>
      </c>
      <c r="D530" s="34">
        <v>35233</v>
      </c>
      <c r="E530" s="35">
        <v>44597</v>
      </c>
      <c r="F530" s="34">
        <v>35233</v>
      </c>
      <c r="G530" s="36">
        <f>Tabla13[[#This Row],[Importe]]-Tabla13[[#This Row],[Pagado]]</f>
        <v>0</v>
      </c>
      <c r="H530" s="38" t="s">
        <v>10</v>
      </c>
    </row>
    <row r="531" spans="1:8" x14ac:dyDescent="0.25">
      <c r="A531" s="31">
        <v>44597</v>
      </c>
      <c r="B531" s="37" t="s">
        <v>4210</v>
      </c>
      <c r="C531" s="38" t="s">
        <v>2563</v>
      </c>
      <c r="D531" s="34">
        <v>3865.8</v>
      </c>
      <c r="E531" s="35">
        <v>44597</v>
      </c>
      <c r="F531" s="34">
        <v>3865.8</v>
      </c>
      <c r="G531" s="36">
        <f>Tabla13[[#This Row],[Importe]]-Tabla13[[#This Row],[Pagado]]</f>
        <v>0</v>
      </c>
      <c r="H531" s="38" t="s">
        <v>10</v>
      </c>
    </row>
    <row r="532" spans="1:8" x14ac:dyDescent="0.25">
      <c r="A532" s="31">
        <v>44597</v>
      </c>
      <c r="B532" s="37" t="s">
        <v>4211</v>
      </c>
      <c r="C532" s="38" t="s">
        <v>120</v>
      </c>
      <c r="D532" s="34">
        <v>4049.4</v>
      </c>
      <c r="E532" s="35">
        <v>44599</v>
      </c>
      <c r="F532" s="34">
        <v>4049.4</v>
      </c>
      <c r="G532" s="36">
        <f>Tabla13[[#This Row],[Importe]]-Tabla13[[#This Row],[Pagado]]</f>
        <v>0</v>
      </c>
      <c r="H532" s="38" t="s">
        <v>10</v>
      </c>
    </row>
    <row r="533" spans="1:8" x14ac:dyDescent="0.25">
      <c r="A533" s="31">
        <v>44597</v>
      </c>
      <c r="B533" s="37" t="s">
        <v>4212</v>
      </c>
      <c r="C533" s="38" t="s">
        <v>116</v>
      </c>
      <c r="D533" s="34">
        <v>4179.7</v>
      </c>
      <c r="E533" s="35">
        <v>44599</v>
      </c>
      <c r="F533" s="34">
        <v>4179.7</v>
      </c>
      <c r="G533" s="36">
        <f>Tabla13[[#This Row],[Importe]]-Tabla13[[#This Row],[Pagado]]</f>
        <v>0</v>
      </c>
      <c r="H533" s="38" t="s">
        <v>10</v>
      </c>
    </row>
    <row r="534" spans="1:8" x14ac:dyDescent="0.25">
      <c r="A534" s="31">
        <v>44597</v>
      </c>
      <c r="B534" s="37" t="s">
        <v>4213</v>
      </c>
      <c r="C534" s="38" t="s">
        <v>60</v>
      </c>
      <c r="D534" s="34">
        <v>3794.4</v>
      </c>
      <c r="E534" s="35">
        <v>44600</v>
      </c>
      <c r="F534" s="34">
        <v>3794.4</v>
      </c>
      <c r="G534" s="36">
        <f>Tabla13[[#This Row],[Importe]]-Tabla13[[#This Row],[Pagado]]</f>
        <v>0</v>
      </c>
      <c r="H534" s="38" t="s">
        <v>10</v>
      </c>
    </row>
    <row r="535" spans="1:8" x14ac:dyDescent="0.25">
      <c r="A535" s="31">
        <v>44597</v>
      </c>
      <c r="B535" s="37" t="s">
        <v>4214</v>
      </c>
      <c r="C535" s="38" t="s">
        <v>64</v>
      </c>
      <c r="D535" s="34">
        <v>11322</v>
      </c>
      <c r="E535" s="35">
        <v>44599</v>
      </c>
      <c r="F535" s="34">
        <v>11322</v>
      </c>
      <c r="G535" s="36">
        <f>Tabla13[[#This Row],[Importe]]-Tabla13[[#This Row],[Pagado]]</f>
        <v>0</v>
      </c>
      <c r="H535" s="38" t="s">
        <v>10</v>
      </c>
    </row>
    <row r="536" spans="1:8" x14ac:dyDescent="0.25">
      <c r="A536" s="31">
        <v>44597</v>
      </c>
      <c r="B536" s="37" t="s">
        <v>4215</v>
      </c>
      <c r="C536" s="38" t="s">
        <v>58</v>
      </c>
      <c r="D536" s="34">
        <v>12372.5</v>
      </c>
      <c r="E536" s="35">
        <v>44600</v>
      </c>
      <c r="F536" s="34">
        <v>12372.5</v>
      </c>
      <c r="G536" s="36">
        <f>Tabla13[[#This Row],[Importe]]-Tabla13[[#This Row],[Pagado]]</f>
        <v>0</v>
      </c>
      <c r="H536" s="38" t="s">
        <v>10</v>
      </c>
    </row>
    <row r="537" spans="1:8" x14ac:dyDescent="0.25">
      <c r="A537" s="31">
        <v>44597</v>
      </c>
      <c r="B537" s="37" t="s">
        <v>4216</v>
      </c>
      <c r="C537" s="38" t="s">
        <v>326</v>
      </c>
      <c r="D537" s="34">
        <v>13337.8</v>
      </c>
      <c r="E537" s="35">
        <v>44599</v>
      </c>
      <c r="F537" s="34">
        <v>13337.8</v>
      </c>
      <c r="G537" s="36">
        <f>Tabla13[[#This Row],[Importe]]-Tabla13[[#This Row],[Pagado]]</f>
        <v>0</v>
      </c>
      <c r="H537" s="38" t="s">
        <v>10</v>
      </c>
    </row>
    <row r="538" spans="1:8" x14ac:dyDescent="0.25">
      <c r="A538" s="31">
        <v>44597</v>
      </c>
      <c r="B538" s="37" t="s">
        <v>4217</v>
      </c>
      <c r="C538" s="38" t="s">
        <v>93</v>
      </c>
      <c r="D538" s="34">
        <v>6865.4</v>
      </c>
      <c r="E538" s="35">
        <v>44599</v>
      </c>
      <c r="F538" s="34">
        <v>6865.4</v>
      </c>
      <c r="G538" s="36">
        <f>Tabla13[[#This Row],[Importe]]-Tabla13[[#This Row],[Pagado]]</f>
        <v>0</v>
      </c>
      <c r="H538" s="38" t="s">
        <v>10</v>
      </c>
    </row>
    <row r="539" spans="1:8" x14ac:dyDescent="0.25">
      <c r="A539" s="31">
        <v>44597</v>
      </c>
      <c r="B539" s="37" t="s">
        <v>4218</v>
      </c>
      <c r="C539" s="38" t="s">
        <v>114</v>
      </c>
      <c r="D539" s="34">
        <v>8075.2</v>
      </c>
      <c r="E539" s="35">
        <v>44599</v>
      </c>
      <c r="F539" s="34">
        <v>8075.2</v>
      </c>
      <c r="G539" s="36">
        <f>Tabla13[[#This Row],[Importe]]-Tabla13[[#This Row],[Pagado]]</f>
        <v>0</v>
      </c>
      <c r="H539" s="38" t="s">
        <v>10</v>
      </c>
    </row>
    <row r="540" spans="1:8" ht="31.5" x14ac:dyDescent="0.25">
      <c r="A540" s="31">
        <v>44597</v>
      </c>
      <c r="B540" s="37" t="s">
        <v>4219</v>
      </c>
      <c r="C540" s="38" t="s">
        <v>75</v>
      </c>
      <c r="D540" s="34">
        <v>19056.099999999999</v>
      </c>
      <c r="E540" s="35" t="s">
        <v>4061</v>
      </c>
      <c r="F540" s="34">
        <f>9479+100.5+9476.6</f>
        <v>19056.099999999999</v>
      </c>
      <c r="G540" s="36">
        <f>Tabla13[[#This Row],[Importe]]-Tabla13[[#This Row],[Pagado]]</f>
        <v>0</v>
      </c>
      <c r="H540" s="38" t="s">
        <v>10</v>
      </c>
    </row>
    <row r="541" spans="1:8" x14ac:dyDescent="0.25">
      <c r="A541" s="31">
        <v>44597</v>
      </c>
      <c r="B541" s="37" t="s">
        <v>4220</v>
      </c>
      <c r="C541" s="38" t="s">
        <v>4221</v>
      </c>
      <c r="D541" s="34">
        <v>0</v>
      </c>
      <c r="E541" s="39" t="s">
        <v>189</v>
      </c>
      <c r="F541" s="34">
        <v>0</v>
      </c>
      <c r="G541" s="36">
        <f>Tabla13[[#This Row],[Importe]]-Tabla13[[#This Row],[Pagado]]</f>
        <v>0</v>
      </c>
      <c r="H541" s="40" t="s">
        <v>4222</v>
      </c>
    </row>
    <row r="542" spans="1:8" x14ac:dyDescent="0.25">
      <c r="A542" s="31">
        <v>44597</v>
      </c>
      <c r="B542" s="37" t="s">
        <v>4223</v>
      </c>
      <c r="C542" s="38" t="s">
        <v>348</v>
      </c>
      <c r="D542" s="34">
        <v>3162</v>
      </c>
      <c r="E542" s="35">
        <v>44597</v>
      </c>
      <c r="F542" s="34">
        <v>3162</v>
      </c>
      <c r="G542" s="36">
        <f>Tabla13[[#This Row],[Importe]]-Tabla13[[#This Row],[Pagado]]</f>
        <v>0</v>
      </c>
      <c r="H542" s="38" t="s">
        <v>10</v>
      </c>
    </row>
    <row r="543" spans="1:8" ht="31.5" x14ac:dyDescent="0.25">
      <c r="A543" s="31">
        <v>44597</v>
      </c>
      <c r="B543" s="37" t="s">
        <v>4224</v>
      </c>
      <c r="C543" s="38" t="s">
        <v>39</v>
      </c>
      <c r="D543" s="34">
        <v>30288.7</v>
      </c>
      <c r="E543" s="35" t="s">
        <v>4225</v>
      </c>
      <c r="F543" s="34">
        <f>6000+24288.7</f>
        <v>30288.7</v>
      </c>
      <c r="G543" s="36">
        <f>Tabla13[[#This Row],[Importe]]-Tabla13[[#This Row],[Pagado]]</f>
        <v>0</v>
      </c>
      <c r="H543" s="38" t="s">
        <v>10</v>
      </c>
    </row>
    <row r="544" spans="1:8" x14ac:dyDescent="0.25">
      <c r="A544" s="31">
        <v>44597</v>
      </c>
      <c r="B544" s="37" t="s">
        <v>4226</v>
      </c>
      <c r="C544" s="38" t="s">
        <v>16</v>
      </c>
      <c r="D544" s="34">
        <v>4813.6000000000004</v>
      </c>
      <c r="E544" s="35">
        <v>44597</v>
      </c>
      <c r="F544" s="34">
        <v>4813.6000000000004</v>
      </c>
      <c r="G544" s="36">
        <f>Tabla13[[#This Row],[Importe]]-Tabla13[[#This Row],[Pagado]]</f>
        <v>0</v>
      </c>
      <c r="H544" s="38" t="s">
        <v>10</v>
      </c>
    </row>
    <row r="545" spans="1:8" x14ac:dyDescent="0.25">
      <c r="A545" s="31">
        <v>44597</v>
      </c>
      <c r="B545" s="37" t="s">
        <v>4227</v>
      </c>
      <c r="C545" s="38" t="s">
        <v>85</v>
      </c>
      <c r="D545" s="34">
        <v>2329.3000000000002</v>
      </c>
      <c r="E545" s="35">
        <v>44597</v>
      </c>
      <c r="F545" s="34">
        <v>2329.3000000000002</v>
      </c>
      <c r="G545" s="36">
        <f>Tabla13[[#This Row],[Importe]]-Tabla13[[#This Row],[Pagado]]</f>
        <v>0</v>
      </c>
      <c r="H545" s="38" t="s">
        <v>10</v>
      </c>
    </row>
    <row r="546" spans="1:8" x14ac:dyDescent="0.25">
      <c r="A546" s="31">
        <v>44597</v>
      </c>
      <c r="B546" s="37" t="s">
        <v>4228</v>
      </c>
      <c r="C546" s="38" t="s">
        <v>144</v>
      </c>
      <c r="D546" s="34">
        <v>4633</v>
      </c>
      <c r="E546" s="35">
        <v>44597</v>
      </c>
      <c r="F546" s="34">
        <v>4633</v>
      </c>
      <c r="G546" s="36">
        <f>Tabla13[[#This Row],[Importe]]-Tabla13[[#This Row],[Pagado]]</f>
        <v>0</v>
      </c>
      <c r="H546" s="38" t="s">
        <v>10</v>
      </c>
    </row>
    <row r="547" spans="1:8" x14ac:dyDescent="0.25">
      <c r="A547" s="31">
        <v>44597</v>
      </c>
      <c r="B547" s="37" t="s">
        <v>4229</v>
      </c>
      <c r="C547" s="38" t="s">
        <v>125</v>
      </c>
      <c r="D547" s="34">
        <v>3634.4</v>
      </c>
      <c r="E547" s="35">
        <v>44597</v>
      </c>
      <c r="F547" s="34">
        <v>3634.4</v>
      </c>
      <c r="G547" s="36">
        <f>Tabla13[[#This Row],[Importe]]-Tabla13[[#This Row],[Pagado]]</f>
        <v>0</v>
      </c>
      <c r="H547" s="38" t="s">
        <v>10</v>
      </c>
    </row>
    <row r="548" spans="1:8" x14ac:dyDescent="0.25">
      <c r="A548" s="31">
        <v>44597</v>
      </c>
      <c r="B548" s="37" t="s">
        <v>4230</v>
      </c>
      <c r="C548" s="38" t="s">
        <v>169</v>
      </c>
      <c r="D548" s="34">
        <v>2300.1999999999998</v>
      </c>
      <c r="E548" s="35">
        <v>44599</v>
      </c>
      <c r="F548" s="34">
        <v>2300.1999999999998</v>
      </c>
      <c r="G548" s="36">
        <f>Tabla13[[#This Row],[Importe]]-Tabla13[[#This Row],[Pagado]]</f>
        <v>0</v>
      </c>
      <c r="H548" s="38" t="s">
        <v>10</v>
      </c>
    </row>
    <row r="549" spans="1:8" x14ac:dyDescent="0.25">
      <c r="A549" s="31">
        <v>44597</v>
      </c>
      <c r="B549" s="37" t="s">
        <v>4231</v>
      </c>
      <c r="C549" s="38" t="s">
        <v>664</v>
      </c>
      <c r="D549" s="34">
        <v>4708.8</v>
      </c>
      <c r="E549" s="35">
        <v>44597</v>
      </c>
      <c r="F549" s="34">
        <v>4708.8</v>
      </c>
      <c r="G549" s="36">
        <f>Tabla13[[#This Row],[Importe]]-Tabla13[[#This Row],[Pagado]]</f>
        <v>0</v>
      </c>
      <c r="H549" s="38" t="s">
        <v>10</v>
      </c>
    </row>
    <row r="550" spans="1:8" x14ac:dyDescent="0.25">
      <c r="A550" s="31">
        <v>44597</v>
      </c>
      <c r="B550" s="37" t="s">
        <v>4232</v>
      </c>
      <c r="C550" s="38" t="s">
        <v>31</v>
      </c>
      <c r="D550" s="34">
        <v>11750.4</v>
      </c>
      <c r="E550" s="35">
        <v>44597</v>
      </c>
      <c r="F550" s="34">
        <v>11750.4</v>
      </c>
      <c r="G550" s="36">
        <f>Tabla13[[#This Row],[Importe]]-Tabla13[[#This Row],[Pagado]]</f>
        <v>0</v>
      </c>
      <c r="H550" s="38" t="s">
        <v>10</v>
      </c>
    </row>
    <row r="551" spans="1:8" x14ac:dyDescent="0.25">
      <c r="A551" s="31">
        <v>44597</v>
      </c>
      <c r="B551" s="37" t="s">
        <v>4233</v>
      </c>
      <c r="C551" s="38" t="s">
        <v>146</v>
      </c>
      <c r="D551" s="34">
        <v>8866.7999999999993</v>
      </c>
      <c r="E551" s="35">
        <v>44597</v>
      </c>
      <c r="F551" s="34">
        <v>8866.7999999999993</v>
      </c>
      <c r="G551" s="36">
        <f>Tabla13[[#This Row],[Importe]]-Tabla13[[#This Row],[Pagado]]</f>
        <v>0</v>
      </c>
      <c r="H551" s="38" t="s">
        <v>10</v>
      </c>
    </row>
    <row r="552" spans="1:8" x14ac:dyDescent="0.25">
      <c r="A552" s="31">
        <v>44597</v>
      </c>
      <c r="B552" s="37" t="s">
        <v>4234</v>
      </c>
      <c r="C552" s="38" t="s">
        <v>107</v>
      </c>
      <c r="D552" s="34">
        <v>27871.4</v>
      </c>
      <c r="E552" s="35">
        <v>44599</v>
      </c>
      <c r="F552" s="34">
        <v>27871.4</v>
      </c>
      <c r="G552" s="36">
        <f>Tabla13[[#This Row],[Importe]]-Tabla13[[#This Row],[Pagado]]</f>
        <v>0</v>
      </c>
      <c r="H552" s="38" t="s">
        <v>10</v>
      </c>
    </row>
    <row r="553" spans="1:8" x14ac:dyDescent="0.25">
      <c r="A553" s="31">
        <v>44597</v>
      </c>
      <c r="B553" s="37" t="s">
        <v>4235</v>
      </c>
      <c r="C553" s="38" t="s">
        <v>56</v>
      </c>
      <c r="D553" s="34">
        <v>9888.1</v>
      </c>
      <c r="E553" s="35">
        <v>44597</v>
      </c>
      <c r="F553" s="34">
        <v>9888.1</v>
      </c>
      <c r="G553" s="36">
        <f>Tabla13[[#This Row],[Importe]]-Tabla13[[#This Row],[Pagado]]</f>
        <v>0</v>
      </c>
      <c r="H553" s="38" t="s">
        <v>10</v>
      </c>
    </row>
    <row r="554" spans="1:8" x14ac:dyDescent="0.25">
      <c r="A554" s="31">
        <v>44597</v>
      </c>
      <c r="B554" s="37" t="s">
        <v>4236</v>
      </c>
      <c r="C554" s="38" t="s">
        <v>29</v>
      </c>
      <c r="D554" s="34">
        <v>4689.3</v>
      </c>
      <c r="E554" s="35">
        <v>44597</v>
      </c>
      <c r="F554" s="34">
        <v>4689.3</v>
      </c>
      <c r="G554" s="36">
        <f>Tabla13[[#This Row],[Importe]]-Tabla13[[#This Row],[Pagado]]</f>
        <v>0</v>
      </c>
      <c r="H554" s="38" t="s">
        <v>10</v>
      </c>
    </row>
    <row r="555" spans="1:8" x14ac:dyDescent="0.25">
      <c r="A555" s="31">
        <v>44597</v>
      </c>
      <c r="B555" s="37" t="s">
        <v>4237</v>
      </c>
      <c r="C555" s="38" t="s">
        <v>27</v>
      </c>
      <c r="D555" s="34">
        <v>1868.9</v>
      </c>
      <c r="E555" s="35">
        <v>44597</v>
      </c>
      <c r="F555" s="34">
        <v>1868.9</v>
      </c>
      <c r="G555" s="36">
        <f>Tabla13[[#This Row],[Importe]]-Tabla13[[#This Row],[Pagado]]</f>
        <v>0</v>
      </c>
      <c r="H555" s="38" t="s">
        <v>10</v>
      </c>
    </row>
    <row r="556" spans="1:8" x14ac:dyDescent="0.25">
      <c r="A556" s="31">
        <v>44597</v>
      </c>
      <c r="B556" s="37" t="s">
        <v>4238</v>
      </c>
      <c r="C556" s="38" t="s">
        <v>131</v>
      </c>
      <c r="D556" s="34">
        <v>16431.2</v>
      </c>
      <c r="E556" s="35">
        <v>44597</v>
      </c>
      <c r="F556" s="34">
        <v>16431.2</v>
      </c>
      <c r="G556" s="36">
        <f>Tabla13[[#This Row],[Importe]]-Tabla13[[#This Row],[Pagado]]</f>
        <v>0</v>
      </c>
      <c r="H556" s="38" t="s">
        <v>10</v>
      </c>
    </row>
    <row r="557" spans="1:8" x14ac:dyDescent="0.25">
      <c r="A557" s="31">
        <v>44597</v>
      </c>
      <c r="B557" s="37" t="s">
        <v>4239</v>
      </c>
      <c r="C557" s="38" t="s">
        <v>373</v>
      </c>
      <c r="D557" s="34">
        <v>3183.4</v>
      </c>
      <c r="E557" s="35">
        <v>44597</v>
      </c>
      <c r="F557" s="34">
        <v>3183.4</v>
      </c>
      <c r="G557" s="36">
        <f>Tabla13[[#This Row],[Importe]]-Tabla13[[#This Row],[Pagado]]</f>
        <v>0</v>
      </c>
      <c r="H557" s="38" t="s">
        <v>10</v>
      </c>
    </row>
    <row r="558" spans="1:8" x14ac:dyDescent="0.25">
      <c r="A558" s="31">
        <v>44597</v>
      </c>
      <c r="B558" s="37" t="s">
        <v>4240</v>
      </c>
      <c r="C558" s="38" t="s">
        <v>45</v>
      </c>
      <c r="D558" s="34">
        <v>10796.2</v>
      </c>
      <c r="E558" s="35">
        <v>44597</v>
      </c>
      <c r="F558" s="34">
        <v>10796.2</v>
      </c>
      <c r="G558" s="36">
        <f>Tabla13[[#This Row],[Importe]]-Tabla13[[#This Row],[Pagado]]</f>
        <v>0</v>
      </c>
      <c r="H558" s="38" t="s">
        <v>10</v>
      </c>
    </row>
    <row r="559" spans="1:8" x14ac:dyDescent="0.25">
      <c r="A559" s="31">
        <v>44597</v>
      </c>
      <c r="B559" s="37" t="s">
        <v>4241</v>
      </c>
      <c r="C559" s="38" t="s">
        <v>129</v>
      </c>
      <c r="D559" s="34">
        <v>5349.1</v>
      </c>
      <c r="E559" s="35">
        <v>44597</v>
      </c>
      <c r="F559" s="34">
        <v>5349.1</v>
      </c>
      <c r="G559" s="36">
        <f>Tabla13[[#This Row],[Importe]]-Tabla13[[#This Row],[Pagado]]</f>
        <v>0</v>
      </c>
      <c r="H559" s="38" t="s">
        <v>10</v>
      </c>
    </row>
    <row r="560" spans="1:8" x14ac:dyDescent="0.25">
      <c r="A560" s="31">
        <v>44597</v>
      </c>
      <c r="B560" s="37" t="s">
        <v>4242</v>
      </c>
      <c r="C560" s="38" t="s">
        <v>127</v>
      </c>
      <c r="D560" s="34">
        <v>1548.4</v>
      </c>
      <c r="E560" s="35">
        <v>44597</v>
      </c>
      <c r="F560" s="34">
        <v>1548.4</v>
      </c>
      <c r="G560" s="36">
        <f>Tabla13[[#This Row],[Importe]]-Tabla13[[#This Row],[Pagado]]</f>
        <v>0</v>
      </c>
      <c r="H560" s="38" t="s">
        <v>10</v>
      </c>
    </row>
    <row r="561" spans="1:8" x14ac:dyDescent="0.25">
      <c r="A561" s="31">
        <v>44597</v>
      </c>
      <c r="B561" s="37" t="s">
        <v>4243</v>
      </c>
      <c r="C561" s="38" t="s">
        <v>357</v>
      </c>
      <c r="D561" s="34">
        <v>445.9</v>
      </c>
      <c r="E561" s="35">
        <v>44597</v>
      </c>
      <c r="F561" s="34">
        <v>445.9</v>
      </c>
      <c r="G561" s="36">
        <f>Tabla13[[#This Row],[Importe]]-Tabla13[[#This Row],[Pagado]]</f>
        <v>0</v>
      </c>
      <c r="H561" s="38" t="s">
        <v>10</v>
      </c>
    </row>
    <row r="562" spans="1:8" x14ac:dyDescent="0.25">
      <c r="A562" s="31">
        <v>44597</v>
      </c>
      <c r="B562" s="37" t="s">
        <v>4244</v>
      </c>
      <c r="C562" s="38" t="s">
        <v>339</v>
      </c>
      <c r="D562" s="34">
        <v>421.4</v>
      </c>
      <c r="E562" s="35">
        <v>44597</v>
      </c>
      <c r="F562" s="34">
        <v>421.4</v>
      </c>
      <c r="G562" s="36">
        <f>Tabla13[[#This Row],[Importe]]-Tabla13[[#This Row],[Pagado]]</f>
        <v>0</v>
      </c>
      <c r="H562" s="38" t="s">
        <v>10</v>
      </c>
    </row>
    <row r="563" spans="1:8" x14ac:dyDescent="0.25">
      <c r="A563" s="31">
        <v>44597</v>
      </c>
      <c r="B563" s="37" t="s">
        <v>4245</v>
      </c>
      <c r="C563" s="38" t="s">
        <v>140</v>
      </c>
      <c r="D563" s="34">
        <v>445.9</v>
      </c>
      <c r="E563" s="35">
        <v>44597</v>
      </c>
      <c r="F563" s="34">
        <v>445.9</v>
      </c>
      <c r="G563" s="36">
        <f>Tabla13[[#This Row],[Importe]]-Tabla13[[#This Row],[Pagado]]</f>
        <v>0</v>
      </c>
      <c r="H563" s="38" t="s">
        <v>10</v>
      </c>
    </row>
    <row r="564" spans="1:8" x14ac:dyDescent="0.25">
      <c r="A564" s="31">
        <v>44597</v>
      </c>
      <c r="B564" s="37" t="s">
        <v>4246</v>
      </c>
      <c r="C564" s="38" t="s">
        <v>161</v>
      </c>
      <c r="D564" s="34">
        <v>3563.6</v>
      </c>
      <c r="E564" s="35">
        <v>44597</v>
      </c>
      <c r="F564" s="34">
        <v>3563.6</v>
      </c>
      <c r="G564" s="36">
        <f>Tabla13[[#This Row],[Importe]]-Tabla13[[#This Row],[Pagado]]</f>
        <v>0</v>
      </c>
      <c r="H564" s="38" t="s">
        <v>10</v>
      </c>
    </row>
    <row r="565" spans="1:8" x14ac:dyDescent="0.25">
      <c r="A565" s="31">
        <v>44597</v>
      </c>
      <c r="B565" s="37" t="s">
        <v>4247</v>
      </c>
      <c r="C565" s="38" t="s">
        <v>314</v>
      </c>
      <c r="D565" s="34">
        <v>4204.2</v>
      </c>
      <c r="E565" s="35">
        <v>44597</v>
      </c>
      <c r="F565" s="34">
        <v>4204.2</v>
      </c>
      <c r="G565" s="36">
        <f>Tabla13[[#This Row],[Importe]]-Tabla13[[#This Row],[Pagado]]</f>
        <v>0</v>
      </c>
      <c r="H565" s="38" t="s">
        <v>10</v>
      </c>
    </row>
    <row r="566" spans="1:8" x14ac:dyDescent="0.25">
      <c r="A566" s="31">
        <v>44597</v>
      </c>
      <c r="B566" s="37" t="s">
        <v>4248</v>
      </c>
      <c r="C566" s="38" t="s">
        <v>230</v>
      </c>
      <c r="D566" s="34">
        <v>4391.8999999999996</v>
      </c>
      <c r="E566" s="35">
        <v>44597</v>
      </c>
      <c r="F566" s="34">
        <v>4391.8999999999996</v>
      </c>
      <c r="G566" s="36">
        <f>Tabla13[[#This Row],[Importe]]-Tabla13[[#This Row],[Pagado]]</f>
        <v>0</v>
      </c>
      <c r="H566" s="38" t="s">
        <v>10</v>
      </c>
    </row>
    <row r="567" spans="1:8" x14ac:dyDescent="0.25">
      <c r="A567" s="31">
        <v>44597</v>
      </c>
      <c r="B567" s="37" t="s">
        <v>4249</v>
      </c>
      <c r="C567" s="38" t="s">
        <v>230</v>
      </c>
      <c r="D567" s="34">
        <v>884</v>
      </c>
      <c r="E567" s="35">
        <v>44597</v>
      </c>
      <c r="F567" s="34">
        <v>884</v>
      </c>
      <c r="G567" s="36">
        <f>Tabla13[[#This Row],[Importe]]-Tabla13[[#This Row],[Pagado]]</f>
        <v>0</v>
      </c>
      <c r="H567" s="38" t="s">
        <v>10</v>
      </c>
    </row>
    <row r="568" spans="1:8" x14ac:dyDescent="0.25">
      <c r="A568" s="31">
        <v>44597</v>
      </c>
      <c r="B568" s="37" t="s">
        <v>4250</v>
      </c>
      <c r="C568" s="38" t="s">
        <v>1362</v>
      </c>
      <c r="D568" s="34">
        <v>3033.6</v>
      </c>
      <c r="E568" s="35">
        <v>44597</v>
      </c>
      <c r="F568" s="34">
        <v>3033.6</v>
      </c>
      <c r="G568" s="36">
        <f>Tabla13[[#This Row],[Importe]]-Tabla13[[#This Row],[Pagado]]</f>
        <v>0</v>
      </c>
      <c r="H568" s="38" t="s">
        <v>10</v>
      </c>
    </row>
    <row r="569" spans="1:8" x14ac:dyDescent="0.25">
      <c r="A569" s="31">
        <v>44597</v>
      </c>
      <c r="B569" s="37" t="s">
        <v>4251</v>
      </c>
      <c r="C569" s="38" t="s">
        <v>24</v>
      </c>
      <c r="D569" s="34">
        <v>3972</v>
      </c>
      <c r="E569" s="35">
        <v>44597</v>
      </c>
      <c r="F569" s="34">
        <v>3972</v>
      </c>
      <c r="G569" s="36">
        <f>Tabla13[[#This Row],[Importe]]-Tabla13[[#This Row],[Pagado]]</f>
        <v>0</v>
      </c>
      <c r="H569" s="38" t="s">
        <v>10</v>
      </c>
    </row>
    <row r="570" spans="1:8" x14ac:dyDescent="0.25">
      <c r="A570" s="31">
        <v>44597</v>
      </c>
      <c r="B570" s="37" t="s">
        <v>4252</v>
      </c>
      <c r="C570" s="38" t="s">
        <v>2114</v>
      </c>
      <c r="D570" s="34">
        <v>1344</v>
      </c>
      <c r="E570" s="35">
        <v>44597</v>
      </c>
      <c r="F570" s="34">
        <v>1344</v>
      </c>
      <c r="G570" s="36">
        <f>Tabla13[[#This Row],[Importe]]-Tabla13[[#This Row],[Pagado]]</f>
        <v>0</v>
      </c>
      <c r="H570" s="38" t="s">
        <v>10</v>
      </c>
    </row>
    <row r="571" spans="1:8" x14ac:dyDescent="0.25">
      <c r="A571" s="31">
        <v>44597</v>
      </c>
      <c r="B571" s="37" t="s">
        <v>4253</v>
      </c>
      <c r="C571" s="38" t="s">
        <v>298</v>
      </c>
      <c r="D571" s="34">
        <v>8860</v>
      </c>
      <c r="E571" s="35">
        <v>44597</v>
      </c>
      <c r="F571" s="34">
        <v>8860</v>
      </c>
      <c r="G571" s="36">
        <f>Tabla13[[#This Row],[Importe]]-Tabla13[[#This Row],[Pagado]]</f>
        <v>0</v>
      </c>
      <c r="H571" s="38" t="s">
        <v>10</v>
      </c>
    </row>
    <row r="572" spans="1:8" x14ac:dyDescent="0.25">
      <c r="A572" s="31">
        <v>44597</v>
      </c>
      <c r="B572" s="37" t="s">
        <v>4254</v>
      </c>
      <c r="C572" s="38" t="s">
        <v>146</v>
      </c>
      <c r="D572" s="34">
        <v>136.5</v>
      </c>
      <c r="E572" s="35">
        <v>44598</v>
      </c>
      <c r="F572" s="34">
        <v>136.5</v>
      </c>
      <c r="G572" s="36">
        <f>Tabla13[[#This Row],[Importe]]-Tabla13[[#This Row],[Pagado]]</f>
        <v>0</v>
      </c>
      <c r="H572" s="38" t="s">
        <v>10</v>
      </c>
    </row>
    <row r="573" spans="1:8" x14ac:dyDescent="0.25">
      <c r="A573" s="31">
        <v>44597</v>
      </c>
      <c r="B573" s="37" t="s">
        <v>4255</v>
      </c>
      <c r="C573" s="38" t="s">
        <v>275</v>
      </c>
      <c r="D573" s="34">
        <v>67473.86</v>
      </c>
      <c r="E573" s="35">
        <v>44610</v>
      </c>
      <c r="F573" s="34">
        <v>67473.86</v>
      </c>
      <c r="G573" s="36">
        <f>Tabla13[[#This Row],[Importe]]-Tabla13[[#This Row],[Pagado]]</f>
        <v>0</v>
      </c>
      <c r="H573" s="38" t="s">
        <v>10</v>
      </c>
    </row>
    <row r="574" spans="1:8" x14ac:dyDescent="0.25">
      <c r="A574" s="31">
        <v>44597</v>
      </c>
      <c r="B574" s="37" t="s">
        <v>4256</v>
      </c>
      <c r="C574" s="38" t="s">
        <v>31</v>
      </c>
      <c r="D574" s="34">
        <v>1513.6</v>
      </c>
      <c r="E574" s="35">
        <v>44597</v>
      </c>
      <c r="F574" s="34">
        <v>1513.6</v>
      </c>
      <c r="G574" s="36">
        <f>Tabla13[[#This Row],[Importe]]-Tabla13[[#This Row],[Pagado]]</f>
        <v>0</v>
      </c>
      <c r="H574" s="38" t="s">
        <v>10</v>
      </c>
    </row>
    <row r="575" spans="1:8" x14ac:dyDescent="0.25">
      <c r="A575" s="31">
        <v>44597</v>
      </c>
      <c r="B575" s="37" t="s">
        <v>4257</v>
      </c>
      <c r="C575" s="38" t="s">
        <v>142</v>
      </c>
      <c r="D575" s="34">
        <v>62468.800000000003</v>
      </c>
      <c r="E575" s="35">
        <v>44617</v>
      </c>
      <c r="F575" s="34">
        <v>62468.800000000003</v>
      </c>
      <c r="G575" s="36">
        <f>Tabla13[[#This Row],[Importe]]-Tabla13[[#This Row],[Pagado]]</f>
        <v>0</v>
      </c>
      <c r="H575" s="38" t="s">
        <v>10</v>
      </c>
    </row>
    <row r="576" spans="1:8" x14ac:dyDescent="0.25">
      <c r="A576" s="31">
        <v>44597</v>
      </c>
      <c r="B576" s="37" t="s">
        <v>4258</v>
      </c>
      <c r="C576" s="38" t="s">
        <v>380</v>
      </c>
      <c r="D576" s="34">
        <v>12179.8</v>
      </c>
      <c r="E576" s="35">
        <v>44597</v>
      </c>
      <c r="F576" s="34">
        <v>12179.8</v>
      </c>
      <c r="G576" s="36">
        <f>Tabla13[[#This Row],[Importe]]-Tabla13[[#This Row],[Pagado]]</f>
        <v>0</v>
      </c>
      <c r="H576" s="38" t="s">
        <v>10</v>
      </c>
    </row>
    <row r="577" spans="1:8" x14ac:dyDescent="0.25">
      <c r="A577" s="31">
        <v>44597</v>
      </c>
      <c r="B577" s="37" t="s">
        <v>4259</v>
      </c>
      <c r="C577" s="38" t="s">
        <v>151</v>
      </c>
      <c r="D577" s="34">
        <v>5882</v>
      </c>
      <c r="E577" s="35">
        <v>44597</v>
      </c>
      <c r="F577" s="34">
        <v>5882</v>
      </c>
      <c r="G577" s="36">
        <f>Tabla13[[#This Row],[Importe]]-Tabla13[[#This Row],[Pagado]]</f>
        <v>0</v>
      </c>
      <c r="H577" s="38" t="s">
        <v>10</v>
      </c>
    </row>
    <row r="578" spans="1:8" x14ac:dyDescent="0.25">
      <c r="A578" s="31">
        <v>44597</v>
      </c>
      <c r="B578" s="37" t="s">
        <v>4260</v>
      </c>
      <c r="C578" s="38" t="s">
        <v>159</v>
      </c>
      <c r="D578" s="34">
        <v>1645.6</v>
      </c>
      <c r="E578" s="35">
        <v>44597</v>
      </c>
      <c r="F578" s="34">
        <v>1645.6</v>
      </c>
      <c r="G578" s="36">
        <f>Tabla13[[#This Row],[Importe]]-Tabla13[[#This Row],[Pagado]]</f>
        <v>0</v>
      </c>
      <c r="H578" s="38" t="s">
        <v>10</v>
      </c>
    </row>
    <row r="579" spans="1:8" x14ac:dyDescent="0.25">
      <c r="A579" s="31">
        <v>44597</v>
      </c>
      <c r="B579" s="37" t="s">
        <v>4261</v>
      </c>
      <c r="C579" s="38" t="s">
        <v>275</v>
      </c>
      <c r="D579" s="34">
        <v>85056</v>
      </c>
      <c r="E579" s="35">
        <v>44610</v>
      </c>
      <c r="F579" s="34">
        <v>85056</v>
      </c>
      <c r="G579" s="36">
        <f>Tabla13[[#This Row],[Importe]]-Tabla13[[#This Row],[Pagado]]</f>
        <v>0</v>
      </c>
      <c r="H579" s="38" t="s">
        <v>10</v>
      </c>
    </row>
    <row r="580" spans="1:8" x14ac:dyDescent="0.25">
      <c r="A580" s="31">
        <v>44597</v>
      </c>
      <c r="B580" s="37" t="s">
        <v>4262</v>
      </c>
      <c r="C580" s="38" t="s">
        <v>179</v>
      </c>
      <c r="D580" s="34">
        <v>612.5</v>
      </c>
      <c r="E580" s="35">
        <v>44597</v>
      </c>
      <c r="F580" s="34">
        <v>612.5</v>
      </c>
      <c r="G580" s="36">
        <f>Tabla13[[#This Row],[Importe]]-Tabla13[[#This Row],[Pagado]]</f>
        <v>0</v>
      </c>
      <c r="H580" s="38" t="s">
        <v>10</v>
      </c>
    </row>
    <row r="581" spans="1:8" x14ac:dyDescent="0.25">
      <c r="A581" s="31">
        <v>44597</v>
      </c>
      <c r="B581" s="37" t="s">
        <v>4263</v>
      </c>
      <c r="C581" s="38" t="s">
        <v>179</v>
      </c>
      <c r="D581" s="34">
        <v>1092.7</v>
      </c>
      <c r="E581" s="35">
        <v>44597</v>
      </c>
      <c r="F581" s="34">
        <v>1092.7</v>
      </c>
      <c r="G581" s="36">
        <f>Tabla13[[#This Row],[Importe]]-Tabla13[[#This Row],[Pagado]]</f>
        <v>0</v>
      </c>
      <c r="H581" s="38" t="s">
        <v>10</v>
      </c>
    </row>
    <row r="582" spans="1:8" x14ac:dyDescent="0.25">
      <c r="A582" s="31">
        <v>44597</v>
      </c>
      <c r="B582" s="37" t="s">
        <v>4264</v>
      </c>
      <c r="C582" s="38" t="s">
        <v>31</v>
      </c>
      <c r="D582" s="34">
        <v>504.7</v>
      </c>
      <c r="E582" s="35">
        <v>44597</v>
      </c>
      <c r="F582" s="34">
        <v>504.7</v>
      </c>
      <c r="G582" s="36">
        <f>Tabla13[[#This Row],[Importe]]-Tabla13[[#This Row],[Pagado]]</f>
        <v>0</v>
      </c>
      <c r="H582" s="38" t="s">
        <v>10</v>
      </c>
    </row>
    <row r="583" spans="1:8" x14ac:dyDescent="0.25">
      <c r="A583" s="31">
        <v>44597</v>
      </c>
      <c r="B583" s="37" t="s">
        <v>4265</v>
      </c>
      <c r="C583" s="38" t="s">
        <v>518</v>
      </c>
      <c r="D583" s="34">
        <v>902</v>
      </c>
      <c r="E583" s="35">
        <v>44597</v>
      </c>
      <c r="F583" s="34">
        <v>902</v>
      </c>
      <c r="G583" s="36">
        <f>Tabla13[[#This Row],[Importe]]-Tabla13[[#This Row],[Pagado]]</f>
        <v>0</v>
      </c>
      <c r="H583" s="38" t="s">
        <v>10</v>
      </c>
    </row>
    <row r="584" spans="1:8" x14ac:dyDescent="0.25">
      <c r="A584" s="31">
        <v>44597</v>
      </c>
      <c r="B584" s="37" t="s">
        <v>4266</v>
      </c>
      <c r="C584" s="38" t="s">
        <v>157</v>
      </c>
      <c r="D584" s="34">
        <v>3798</v>
      </c>
      <c r="E584" s="35">
        <v>44597</v>
      </c>
      <c r="F584" s="34">
        <v>3798</v>
      </c>
      <c r="G584" s="36">
        <f>Tabla13[[#This Row],[Importe]]-Tabla13[[#This Row],[Pagado]]</f>
        <v>0</v>
      </c>
      <c r="H584" s="38" t="s">
        <v>10</v>
      </c>
    </row>
    <row r="585" spans="1:8" x14ac:dyDescent="0.25">
      <c r="A585" s="31">
        <v>44597</v>
      </c>
      <c r="B585" s="37" t="s">
        <v>4267</v>
      </c>
      <c r="C585" s="38" t="s">
        <v>473</v>
      </c>
      <c r="D585" s="34">
        <v>3920.5</v>
      </c>
      <c r="E585" s="35">
        <v>44597</v>
      </c>
      <c r="F585" s="34">
        <v>3920.5</v>
      </c>
      <c r="G585" s="36">
        <f>Tabla13[[#This Row],[Importe]]-Tabla13[[#This Row],[Pagado]]</f>
        <v>0</v>
      </c>
      <c r="H585" s="38" t="s">
        <v>10</v>
      </c>
    </row>
    <row r="586" spans="1:8" x14ac:dyDescent="0.25">
      <c r="A586" s="31">
        <v>44597</v>
      </c>
      <c r="B586" s="37" t="s">
        <v>4268</v>
      </c>
      <c r="C586" s="38" t="s">
        <v>181</v>
      </c>
      <c r="D586" s="34">
        <v>16670</v>
      </c>
      <c r="E586" s="35">
        <v>44597</v>
      </c>
      <c r="F586" s="34">
        <v>16670</v>
      </c>
      <c r="G586" s="36">
        <f>Tabla13[[#This Row],[Importe]]-Tabla13[[#This Row],[Pagado]]</f>
        <v>0</v>
      </c>
      <c r="H586" s="38" t="s">
        <v>10</v>
      </c>
    </row>
    <row r="587" spans="1:8" x14ac:dyDescent="0.25">
      <c r="A587" s="31">
        <v>44597</v>
      </c>
      <c r="B587" s="37" t="s">
        <v>4269</v>
      </c>
      <c r="C587" s="38" t="s">
        <v>200</v>
      </c>
      <c r="D587" s="34">
        <v>960.4</v>
      </c>
      <c r="E587" s="35">
        <v>44597</v>
      </c>
      <c r="F587" s="34">
        <v>960.4</v>
      </c>
      <c r="G587" s="36">
        <f>Tabla13[[#This Row],[Importe]]-Tabla13[[#This Row],[Pagado]]</f>
        <v>0</v>
      </c>
      <c r="H587" s="38" t="s">
        <v>10</v>
      </c>
    </row>
    <row r="588" spans="1:8" x14ac:dyDescent="0.25">
      <c r="A588" s="31">
        <v>44597</v>
      </c>
      <c r="B588" s="37" t="s">
        <v>4270</v>
      </c>
      <c r="C588" s="38" t="s">
        <v>12</v>
      </c>
      <c r="D588" s="34">
        <v>2199</v>
      </c>
      <c r="E588" s="35">
        <v>44598</v>
      </c>
      <c r="F588" s="34">
        <v>2199</v>
      </c>
      <c r="G588" s="36">
        <f>Tabla13[[#This Row],[Importe]]-Tabla13[[#This Row],[Pagado]]</f>
        <v>0</v>
      </c>
      <c r="H588" s="38" t="s">
        <v>10</v>
      </c>
    </row>
    <row r="589" spans="1:8" x14ac:dyDescent="0.25">
      <c r="A589" s="31">
        <v>44597</v>
      </c>
      <c r="B589" s="37" t="s">
        <v>4271</v>
      </c>
      <c r="C589" s="38" t="s">
        <v>198</v>
      </c>
      <c r="D589" s="34">
        <v>2697.6</v>
      </c>
      <c r="E589" s="35">
        <v>44597</v>
      </c>
      <c r="F589" s="34">
        <v>2697.6</v>
      </c>
      <c r="G589" s="36">
        <f>Tabla13[[#This Row],[Importe]]-Tabla13[[#This Row],[Pagado]]</f>
        <v>0</v>
      </c>
      <c r="H589" s="38" t="s">
        <v>10</v>
      </c>
    </row>
    <row r="590" spans="1:8" x14ac:dyDescent="0.25">
      <c r="A590" s="31">
        <v>44597</v>
      </c>
      <c r="B590" s="37" t="s">
        <v>4272</v>
      </c>
      <c r="C590" s="38" t="s">
        <v>4273</v>
      </c>
      <c r="D590" s="34">
        <v>26500</v>
      </c>
      <c r="E590" s="35">
        <v>44597</v>
      </c>
      <c r="F590" s="34">
        <v>26500</v>
      </c>
      <c r="G590" s="36">
        <f>Tabla13[[#This Row],[Importe]]-Tabla13[[#This Row],[Pagado]]</f>
        <v>0</v>
      </c>
      <c r="H590" s="38" t="s">
        <v>10</v>
      </c>
    </row>
    <row r="591" spans="1:8" x14ac:dyDescent="0.25">
      <c r="A591" s="31">
        <v>44597</v>
      </c>
      <c r="B591" s="37" t="s">
        <v>4274</v>
      </c>
      <c r="C591" s="38" t="s">
        <v>3402</v>
      </c>
      <c r="D591" s="34">
        <v>1654.4</v>
      </c>
      <c r="E591" s="35">
        <v>44597</v>
      </c>
      <c r="F591" s="34">
        <v>1654.4</v>
      </c>
      <c r="G591" s="36">
        <f>Tabla13[[#This Row],[Importe]]-Tabla13[[#This Row],[Pagado]]</f>
        <v>0</v>
      </c>
      <c r="H591" s="38" t="s">
        <v>10</v>
      </c>
    </row>
    <row r="592" spans="1:8" x14ac:dyDescent="0.25">
      <c r="A592" s="31">
        <v>44597</v>
      </c>
      <c r="B592" s="37" t="s">
        <v>4275</v>
      </c>
      <c r="C592" s="38" t="s">
        <v>698</v>
      </c>
      <c r="D592" s="34">
        <v>3952.6</v>
      </c>
      <c r="E592" s="35">
        <v>44597</v>
      </c>
      <c r="F592" s="34">
        <v>3952.6</v>
      </c>
      <c r="G592" s="36">
        <f>Tabla13[[#This Row],[Importe]]-Tabla13[[#This Row],[Pagado]]</f>
        <v>0</v>
      </c>
      <c r="H592" s="38" t="s">
        <v>10</v>
      </c>
    </row>
    <row r="593" spans="1:8" x14ac:dyDescent="0.25">
      <c r="A593" s="31">
        <v>44597</v>
      </c>
      <c r="B593" s="37" t="s">
        <v>4276</v>
      </c>
      <c r="C593" s="38" t="s">
        <v>175</v>
      </c>
      <c r="D593" s="34">
        <v>16936.2</v>
      </c>
      <c r="E593" s="35">
        <v>44597</v>
      </c>
      <c r="F593" s="34">
        <v>16936.2</v>
      </c>
      <c r="G593" s="36">
        <f>Tabla13[[#This Row],[Importe]]-Tabla13[[#This Row],[Pagado]]</f>
        <v>0</v>
      </c>
      <c r="H593" s="38" t="s">
        <v>10</v>
      </c>
    </row>
    <row r="594" spans="1:8" x14ac:dyDescent="0.25">
      <c r="A594" s="31">
        <v>44597</v>
      </c>
      <c r="B594" s="37" t="s">
        <v>4277</v>
      </c>
      <c r="C594" s="38" t="s">
        <v>51</v>
      </c>
      <c r="D594" s="34">
        <v>4895.2</v>
      </c>
      <c r="E594" s="35">
        <v>44597</v>
      </c>
      <c r="F594" s="34">
        <v>4895.2</v>
      </c>
      <c r="G594" s="36">
        <f>Tabla13[[#This Row],[Importe]]-Tabla13[[#This Row],[Pagado]]</f>
        <v>0</v>
      </c>
      <c r="H594" s="38" t="s">
        <v>10</v>
      </c>
    </row>
    <row r="595" spans="1:8" x14ac:dyDescent="0.25">
      <c r="A595" s="31">
        <v>44597</v>
      </c>
      <c r="B595" s="37" t="s">
        <v>4278</v>
      </c>
      <c r="C595" s="38" t="s">
        <v>191</v>
      </c>
      <c r="D595" s="34">
        <v>12560.4</v>
      </c>
      <c r="E595" s="35">
        <v>44599</v>
      </c>
      <c r="F595" s="34">
        <v>12560.4</v>
      </c>
      <c r="G595" s="36">
        <f>Tabla13[[#This Row],[Importe]]-Tabla13[[#This Row],[Pagado]]</f>
        <v>0</v>
      </c>
      <c r="H595" s="38" t="s">
        <v>10</v>
      </c>
    </row>
    <row r="596" spans="1:8" x14ac:dyDescent="0.25">
      <c r="A596" s="31">
        <v>44597</v>
      </c>
      <c r="B596" s="37" t="s">
        <v>4279</v>
      </c>
      <c r="C596" s="38" t="s">
        <v>67</v>
      </c>
      <c r="D596" s="34">
        <v>1249.5</v>
      </c>
      <c r="E596" s="35">
        <v>44597</v>
      </c>
      <c r="F596" s="34">
        <v>1249.5</v>
      </c>
      <c r="G596" s="36">
        <f>Tabla13[[#This Row],[Importe]]-Tabla13[[#This Row],[Pagado]]</f>
        <v>0</v>
      </c>
      <c r="H596" s="38" t="s">
        <v>10</v>
      </c>
    </row>
    <row r="597" spans="1:8" x14ac:dyDescent="0.25">
      <c r="A597" s="31">
        <v>44597</v>
      </c>
      <c r="B597" s="37" t="s">
        <v>4280</v>
      </c>
      <c r="C597" s="38" t="s">
        <v>31</v>
      </c>
      <c r="D597" s="34">
        <v>1337.7</v>
      </c>
      <c r="E597" s="35">
        <v>44597</v>
      </c>
      <c r="F597" s="34">
        <v>1337.7</v>
      </c>
      <c r="G597" s="36">
        <f>Tabla13[[#This Row],[Importe]]-Tabla13[[#This Row],[Pagado]]</f>
        <v>0</v>
      </c>
      <c r="H597" s="38" t="s">
        <v>10</v>
      </c>
    </row>
    <row r="598" spans="1:8" x14ac:dyDescent="0.25">
      <c r="A598" s="31">
        <v>44597</v>
      </c>
      <c r="B598" s="37" t="s">
        <v>4281</v>
      </c>
      <c r="C598" s="38" t="s">
        <v>244</v>
      </c>
      <c r="D598" s="34">
        <v>1565.7</v>
      </c>
      <c r="E598" s="35">
        <v>44597</v>
      </c>
      <c r="F598" s="34">
        <v>1565.7</v>
      </c>
      <c r="G598" s="36">
        <f>Tabla13[[#This Row],[Importe]]-Tabla13[[#This Row],[Pagado]]</f>
        <v>0</v>
      </c>
      <c r="H598" s="38" t="s">
        <v>10</v>
      </c>
    </row>
    <row r="599" spans="1:8" x14ac:dyDescent="0.25">
      <c r="A599" s="31">
        <v>44597</v>
      </c>
      <c r="B599" s="37" t="s">
        <v>4282</v>
      </c>
      <c r="C599" s="38" t="s">
        <v>67</v>
      </c>
      <c r="D599" s="34">
        <v>1391.6</v>
      </c>
      <c r="E599" s="35">
        <v>44597</v>
      </c>
      <c r="F599" s="34">
        <v>1391.6</v>
      </c>
      <c r="G599" s="36">
        <f>Tabla13[[#This Row],[Importe]]-Tabla13[[#This Row],[Pagado]]</f>
        <v>0</v>
      </c>
      <c r="H599" s="38" t="s">
        <v>10</v>
      </c>
    </row>
    <row r="600" spans="1:8" x14ac:dyDescent="0.25">
      <c r="A600" s="31">
        <v>44597</v>
      </c>
      <c r="B600" s="37" t="s">
        <v>4283</v>
      </c>
      <c r="C600" s="38" t="s">
        <v>62</v>
      </c>
      <c r="D600" s="34">
        <v>3321.6</v>
      </c>
      <c r="E600" s="35">
        <v>44597</v>
      </c>
      <c r="F600" s="34">
        <v>3321.6</v>
      </c>
      <c r="G600" s="36">
        <f>Tabla13[[#This Row],[Importe]]-Tabla13[[#This Row],[Pagado]]</f>
        <v>0</v>
      </c>
      <c r="H600" s="38" t="s">
        <v>10</v>
      </c>
    </row>
    <row r="601" spans="1:8" x14ac:dyDescent="0.25">
      <c r="A601" s="31">
        <v>44597</v>
      </c>
      <c r="B601" s="37" t="s">
        <v>4284</v>
      </c>
      <c r="C601" s="38" t="s">
        <v>16</v>
      </c>
      <c r="D601" s="34">
        <v>1515.9</v>
      </c>
      <c r="E601" s="35">
        <v>44597</v>
      </c>
      <c r="F601" s="34">
        <v>1515.9</v>
      </c>
      <c r="G601" s="36">
        <f>Tabla13[[#This Row],[Importe]]-Tabla13[[#This Row],[Pagado]]</f>
        <v>0</v>
      </c>
      <c r="H601" s="38" t="s">
        <v>10</v>
      </c>
    </row>
    <row r="602" spans="1:8" x14ac:dyDescent="0.25">
      <c r="A602" s="31">
        <v>44597</v>
      </c>
      <c r="B602" s="37" t="s">
        <v>4285</v>
      </c>
      <c r="C602" s="38" t="s">
        <v>62</v>
      </c>
      <c r="D602" s="34">
        <v>907.2</v>
      </c>
      <c r="E602" s="35">
        <v>44597</v>
      </c>
      <c r="F602" s="34">
        <v>907.2</v>
      </c>
      <c r="G602" s="36">
        <f>Tabla13[[#This Row],[Importe]]-Tabla13[[#This Row],[Pagado]]</f>
        <v>0</v>
      </c>
      <c r="H602" s="38" t="s">
        <v>10</v>
      </c>
    </row>
    <row r="603" spans="1:8" x14ac:dyDescent="0.25">
      <c r="A603" s="31">
        <v>44597</v>
      </c>
      <c r="B603" s="37" t="s">
        <v>4286</v>
      </c>
      <c r="C603" s="38" t="s">
        <v>62</v>
      </c>
      <c r="D603" s="34">
        <v>947.6</v>
      </c>
      <c r="E603" s="35">
        <v>44597</v>
      </c>
      <c r="F603" s="34">
        <v>947.6</v>
      </c>
      <c r="G603" s="36">
        <f>Tabla13[[#This Row],[Importe]]-Tabla13[[#This Row],[Pagado]]</f>
        <v>0</v>
      </c>
      <c r="H603" s="38" t="s">
        <v>10</v>
      </c>
    </row>
    <row r="604" spans="1:8" x14ac:dyDescent="0.25">
      <c r="A604" s="31">
        <v>44597</v>
      </c>
      <c r="B604" s="37" t="s">
        <v>4287</v>
      </c>
      <c r="C604" s="38" t="s">
        <v>53</v>
      </c>
      <c r="D604" s="34">
        <v>1349</v>
      </c>
      <c r="E604" s="35">
        <v>44597</v>
      </c>
      <c r="F604" s="34">
        <v>1349</v>
      </c>
      <c r="G604" s="36">
        <f>Tabla13[[#This Row],[Importe]]-Tabla13[[#This Row],[Pagado]]</f>
        <v>0</v>
      </c>
      <c r="H604" s="38" t="s">
        <v>10</v>
      </c>
    </row>
    <row r="605" spans="1:8" x14ac:dyDescent="0.25">
      <c r="A605" s="31">
        <v>44597</v>
      </c>
      <c r="B605" s="37" t="s">
        <v>4288</v>
      </c>
      <c r="C605" s="38" t="s">
        <v>233</v>
      </c>
      <c r="D605" s="34">
        <v>4695.3</v>
      </c>
      <c r="E605" s="35">
        <v>44597</v>
      </c>
      <c r="F605" s="34">
        <v>4695.3</v>
      </c>
      <c r="G605" s="36">
        <f>Tabla13[[#This Row],[Importe]]-Tabla13[[#This Row],[Pagado]]</f>
        <v>0</v>
      </c>
      <c r="H605" s="38" t="s">
        <v>10</v>
      </c>
    </row>
    <row r="606" spans="1:8" x14ac:dyDescent="0.25">
      <c r="A606" s="31">
        <v>44597</v>
      </c>
      <c r="B606" s="37" t="s">
        <v>4289</v>
      </c>
      <c r="C606" s="38" t="s">
        <v>450</v>
      </c>
      <c r="D606" s="34">
        <v>3642</v>
      </c>
      <c r="E606" s="35">
        <v>44597</v>
      </c>
      <c r="F606" s="34">
        <v>3642</v>
      </c>
      <c r="G606" s="36">
        <f>Tabla13[[#This Row],[Importe]]-Tabla13[[#This Row],[Pagado]]</f>
        <v>0</v>
      </c>
      <c r="H606" s="38" t="s">
        <v>10</v>
      </c>
    </row>
    <row r="607" spans="1:8" x14ac:dyDescent="0.25">
      <c r="A607" s="31">
        <v>44597</v>
      </c>
      <c r="B607" s="37" t="s">
        <v>4290</v>
      </c>
      <c r="C607" s="38" t="s">
        <v>1174</v>
      </c>
      <c r="D607" s="34">
        <v>23922</v>
      </c>
      <c r="E607" s="35">
        <v>44597</v>
      </c>
      <c r="F607" s="34">
        <v>23922</v>
      </c>
      <c r="G607" s="36">
        <f>Tabla13[[#This Row],[Importe]]-Tabla13[[#This Row],[Pagado]]</f>
        <v>0</v>
      </c>
      <c r="H607" s="38" t="s">
        <v>10</v>
      </c>
    </row>
    <row r="608" spans="1:8" x14ac:dyDescent="0.25">
      <c r="A608" s="31">
        <v>44597</v>
      </c>
      <c r="B608" s="37" t="s">
        <v>4291</v>
      </c>
      <c r="C608" s="38" t="s">
        <v>9</v>
      </c>
      <c r="D608" s="34">
        <v>4092.1</v>
      </c>
      <c r="E608" s="35">
        <v>44597</v>
      </c>
      <c r="F608" s="34">
        <v>4092.1</v>
      </c>
      <c r="G608" s="36">
        <f>Tabla13[[#This Row],[Importe]]-Tabla13[[#This Row],[Pagado]]</f>
        <v>0</v>
      </c>
      <c r="H608" s="38" t="s">
        <v>10</v>
      </c>
    </row>
    <row r="609" spans="1:8" x14ac:dyDescent="0.25">
      <c r="A609" s="31">
        <v>44597</v>
      </c>
      <c r="B609" s="37" t="s">
        <v>4292</v>
      </c>
      <c r="C609" s="38" t="s">
        <v>22</v>
      </c>
      <c r="D609" s="34">
        <v>8297.7000000000007</v>
      </c>
      <c r="E609" s="35">
        <v>44598</v>
      </c>
      <c r="F609" s="34">
        <v>8297.7000000000007</v>
      </c>
      <c r="G609" s="36">
        <f>Tabla13[[#This Row],[Importe]]-Tabla13[[#This Row],[Pagado]]</f>
        <v>0</v>
      </c>
      <c r="H609" s="38" t="s">
        <v>10</v>
      </c>
    </row>
    <row r="610" spans="1:8" x14ac:dyDescent="0.25">
      <c r="A610" s="31">
        <v>44597</v>
      </c>
      <c r="B610" s="37" t="s">
        <v>4293</v>
      </c>
      <c r="C610" s="38" t="s">
        <v>555</v>
      </c>
      <c r="D610" s="34">
        <v>30016</v>
      </c>
      <c r="E610" s="35">
        <v>44597</v>
      </c>
      <c r="F610" s="34">
        <v>30016</v>
      </c>
      <c r="G610" s="36">
        <f>Tabla13[[#This Row],[Importe]]-Tabla13[[#This Row],[Pagado]]</f>
        <v>0</v>
      </c>
      <c r="H610" s="38" t="s">
        <v>10</v>
      </c>
    </row>
    <row r="611" spans="1:8" x14ac:dyDescent="0.25">
      <c r="A611" s="31">
        <v>44597</v>
      </c>
      <c r="B611" s="37" t="s">
        <v>4294</v>
      </c>
      <c r="C611" s="38" t="s">
        <v>371</v>
      </c>
      <c r="D611" s="34">
        <v>7273.7</v>
      </c>
      <c r="E611" s="35">
        <v>44597</v>
      </c>
      <c r="F611" s="34">
        <v>7273.7</v>
      </c>
      <c r="G611" s="36">
        <f>Tabla13[[#This Row],[Importe]]-Tabla13[[#This Row],[Pagado]]</f>
        <v>0</v>
      </c>
      <c r="H611" s="38" t="s">
        <v>10</v>
      </c>
    </row>
    <row r="612" spans="1:8" x14ac:dyDescent="0.25">
      <c r="A612" s="31">
        <v>44597</v>
      </c>
      <c r="B612" s="37" t="s">
        <v>4295</v>
      </c>
      <c r="C612" s="38" t="s">
        <v>191</v>
      </c>
      <c r="D612" s="34">
        <v>496.8</v>
      </c>
      <c r="E612" s="35">
        <v>44597</v>
      </c>
      <c r="F612" s="34">
        <v>496.8</v>
      </c>
      <c r="G612" s="36">
        <f>Tabla13[[#This Row],[Importe]]-Tabla13[[#This Row],[Pagado]]</f>
        <v>0</v>
      </c>
      <c r="H612" s="38" t="s">
        <v>10</v>
      </c>
    </row>
    <row r="613" spans="1:8" x14ac:dyDescent="0.25">
      <c r="A613" s="31">
        <v>44597</v>
      </c>
      <c r="B613" s="37" t="s">
        <v>4296</v>
      </c>
      <c r="C613" s="38" t="s">
        <v>934</v>
      </c>
      <c r="D613" s="34">
        <v>3159.84</v>
      </c>
      <c r="E613" s="35">
        <v>44597</v>
      </c>
      <c r="F613" s="34">
        <v>3159.84</v>
      </c>
      <c r="G613" s="36">
        <f>Tabla13[[#This Row],[Importe]]-Tabla13[[#This Row],[Pagado]]</f>
        <v>0</v>
      </c>
      <c r="H613" s="38" t="s">
        <v>10</v>
      </c>
    </row>
    <row r="614" spans="1:8" x14ac:dyDescent="0.25">
      <c r="A614" s="31">
        <v>44597</v>
      </c>
      <c r="B614" s="37" t="s">
        <v>4297</v>
      </c>
      <c r="C614" s="38" t="s">
        <v>414</v>
      </c>
      <c r="D614" s="34">
        <v>9883.2999999999993</v>
      </c>
      <c r="E614" s="35">
        <v>44597</v>
      </c>
      <c r="F614" s="34">
        <v>9883.2999999999993</v>
      </c>
      <c r="G614" s="36">
        <f>Tabla13[[#This Row],[Importe]]-Tabla13[[#This Row],[Pagado]]</f>
        <v>0</v>
      </c>
      <c r="H614" s="38" t="s">
        <v>10</v>
      </c>
    </row>
    <row r="615" spans="1:8" x14ac:dyDescent="0.25">
      <c r="A615" s="31">
        <v>44597</v>
      </c>
      <c r="B615" s="37" t="s">
        <v>4298</v>
      </c>
      <c r="C615" s="38" t="s">
        <v>49</v>
      </c>
      <c r="D615" s="34">
        <v>3651.4</v>
      </c>
      <c r="E615" s="35">
        <v>44597</v>
      </c>
      <c r="F615" s="34">
        <v>3651.4</v>
      </c>
      <c r="G615" s="36">
        <f>Tabla13[[#This Row],[Importe]]-Tabla13[[#This Row],[Pagado]]</f>
        <v>0</v>
      </c>
      <c r="H615" s="38" t="s">
        <v>10</v>
      </c>
    </row>
    <row r="616" spans="1:8" x14ac:dyDescent="0.25">
      <c r="A616" s="31">
        <v>44597</v>
      </c>
      <c r="B616" s="37" t="s">
        <v>4299</v>
      </c>
      <c r="C616" s="38" t="s">
        <v>371</v>
      </c>
      <c r="D616" s="34">
        <v>1196</v>
      </c>
      <c r="E616" s="35">
        <v>44597</v>
      </c>
      <c r="F616" s="34">
        <v>1196</v>
      </c>
      <c r="G616" s="36">
        <f>Tabla13[[#This Row],[Importe]]-Tabla13[[#This Row],[Pagado]]</f>
        <v>0</v>
      </c>
      <c r="H616" s="38" t="s">
        <v>10</v>
      </c>
    </row>
    <row r="617" spans="1:8" ht="31.5" x14ac:dyDescent="0.25">
      <c r="A617" s="31">
        <v>44597</v>
      </c>
      <c r="B617" s="37" t="s">
        <v>4300</v>
      </c>
      <c r="C617" s="41" t="s">
        <v>4301</v>
      </c>
      <c r="D617" s="34">
        <v>0</v>
      </c>
      <c r="E617" s="39" t="s">
        <v>189</v>
      </c>
      <c r="F617" s="34">
        <v>0</v>
      </c>
      <c r="G617" s="36">
        <f>Tabla13[[#This Row],[Importe]]-Tabla13[[#This Row],[Pagado]]</f>
        <v>0</v>
      </c>
      <c r="H617" s="40" t="s">
        <v>4302</v>
      </c>
    </row>
    <row r="618" spans="1:8" x14ac:dyDescent="0.25">
      <c r="A618" s="31">
        <v>44597</v>
      </c>
      <c r="B618" s="37" t="s">
        <v>4303</v>
      </c>
      <c r="C618" s="38" t="s">
        <v>196</v>
      </c>
      <c r="D618" s="34">
        <v>34446.5</v>
      </c>
      <c r="E618" s="35">
        <v>44603</v>
      </c>
      <c r="F618" s="34">
        <v>34446.5</v>
      </c>
      <c r="G618" s="36">
        <f>Tabla13[[#This Row],[Importe]]-Tabla13[[#This Row],[Pagado]]</f>
        <v>0</v>
      </c>
      <c r="H618" s="38" t="s">
        <v>10</v>
      </c>
    </row>
    <row r="619" spans="1:8" x14ac:dyDescent="0.25">
      <c r="A619" s="31">
        <v>44597</v>
      </c>
      <c r="B619" s="37" t="s">
        <v>4304</v>
      </c>
      <c r="C619" s="38" t="s">
        <v>58</v>
      </c>
      <c r="D619" s="34">
        <v>4669.5</v>
      </c>
      <c r="E619" s="35">
        <v>44597</v>
      </c>
      <c r="F619" s="34">
        <v>4669.5</v>
      </c>
      <c r="G619" s="36">
        <f>Tabla13[[#This Row],[Importe]]-Tabla13[[#This Row],[Pagado]]</f>
        <v>0</v>
      </c>
      <c r="H619" s="38" t="s">
        <v>10</v>
      </c>
    </row>
    <row r="620" spans="1:8" x14ac:dyDescent="0.25">
      <c r="A620" s="31">
        <v>44597</v>
      </c>
      <c r="B620" s="37" t="s">
        <v>4305</v>
      </c>
      <c r="C620" s="38" t="s">
        <v>196</v>
      </c>
      <c r="D620" s="34">
        <v>105739.83</v>
      </c>
      <c r="E620" s="35">
        <v>44603</v>
      </c>
      <c r="F620" s="34">
        <v>105739.83</v>
      </c>
      <c r="G620" s="36">
        <f>Tabla13[[#This Row],[Importe]]-Tabla13[[#This Row],[Pagado]]</f>
        <v>0</v>
      </c>
      <c r="H620" s="38" t="s">
        <v>10</v>
      </c>
    </row>
    <row r="621" spans="1:8" x14ac:dyDescent="0.25">
      <c r="A621" s="31">
        <v>44597</v>
      </c>
      <c r="B621" s="37" t="s">
        <v>4306</v>
      </c>
      <c r="C621" s="38" t="s">
        <v>1008</v>
      </c>
      <c r="D621" s="34">
        <v>2031.5</v>
      </c>
      <c r="E621" s="35">
        <v>44597</v>
      </c>
      <c r="F621" s="34">
        <v>2031.5</v>
      </c>
      <c r="G621" s="36">
        <f>Tabla13[[#This Row],[Importe]]-Tabla13[[#This Row],[Pagado]]</f>
        <v>0</v>
      </c>
      <c r="H621" s="38" t="s">
        <v>10</v>
      </c>
    </row>
    <row r="622" spans="1:8" x14ac:dyDescent="0.25">
      <c r="A622" s="31">
        <v>44597</v>
      </c>
      <c r="B622" s="37" t="s">
        <v>4307</v>
      </c>
      <c r="C622" s="38" t="s">
        <v>31</v>
      </c>
      <c r="D622" s="34">
        <v>274.39999999999998</v>
      </c>
      <c r="E622" s="35">
        <v>44597</v>
      </c>
      <c r="F622" s="34">
        <v>274.39999999999998</v>
      </c>
      <c r="G622" s="36">
        <f>Tabla13[[#This Row],[Importe]]-Tabla13[[#This Row],[Pagado]]</f>
        <v>0</v>
      </c>
      <c r="H622" s="38" t="s">
        <v>10</v>
      </c>
    </row>
    <row r="623" spans="1:8" x14ac:dyDescent="0.25">
      <c r="A623" s="31">
        <v>44597</v>
      </c>
      <c r="B623" s="37" t="s">
        <v>4308</v>
      </c>
      <c r="C623" s="38" t="s">
        <v>142</v>
      </c>
      <c r="D623" s="34">
        <v>2476.5</v>
      </c>
      <c r="E623" s="35">
        <v>44617</v>
      </c>
      <c r="F623" s="34">
        <v>2476.5</v>
      </c>
      <c r="G623" s="36">
        <f>Tabla13[[#This Row],[Importe]]-Tabla13[[#This Row],[Pagado]]</f>
        <v>0</v>
      </c>
      <c r="H623" s="38" t="s">
        <v>10</v>
      </c>
    </row>
    <row r="624" spans="1:8" x14ac:dyDescent="0.25">
      <c r="A624" s="31">
        <v>44597</v>
      </c>
      <c r="B624" s="37" t="s">
        <v>4309</v>
      </c>
      <c r="C624" s="38" t="s">
        <v>4310</v>
      </c>
      <c r="D624" s="34">
        <v>0</v>
      </c>
      <c r="E624" s="39" t="s">
        <v>189</v>
      </c>
      <c r="F624" s="34">
        <v>0</v>
      </c>
      <c r="G624" s="36">
        <f>Tabla13[[#This Row],[Importe]]-Tabla13[[#This Row],[Pagado]]</f>
        <v>0</v>
      </c>
      <c r="H624" s="38" t="s">
        <v>189</v>
      </c>
    </row>
    <row r="625" spans="1:8" x14ac:dyDescent="0.25">
      <c r="A625" s="31">
        <v>44597</v>
      </c>
      <c r="B625" s="37" t="s">
        <v>4311</v>
      </c>
      <c r="C625" s="38" t="s">
        <v>24</v>
      </c>
      <c r="D625" s="34">
        <v>653.6</v>
      </c>
      <c r="E625" s="35">
        <v>44597</v>
      </c>
      <c r="F625" s="34">
        <v>653.6</v>
      </c>
      <c r="G625" s="36">
        <f>Tabla13[[#This Row],[Importe]]-Tabla13[[#This Row],[Pagado]]</f>
        <v>0</v>
      </c>
      <c r="H625" s="38" t="s">
        <v>10</v>
      </c>
    </row>
    <row r="626" spans="1:8" x14ac:dyDescent="0.25">
      <c r="A626" s="31">
        <v>44597</v>
      </c>
      <c r="B626" s="37" t="s">
        <v>4312</v>
      </c>
      <c r="C626" s="38" t="s">
        <v>31</v>
      </c>
      <c r="D626" s="34">
        <v>910</v>
      </c>
      <c r="E626" s="35">
        <v>44597</v>
      </c>
      <c r="F626" s="34">
        <v>910</v>
      </c>
      <c r="G626" s="36">
        <f>Tabla13[[#This Row],[Importe]]-Tabla13[[#This Row],[Pagado]]</f>
        <v>0</v>
      </c>
      <c r="H626" s="38" t="s">
        <v>10</v>
      </c>
    </row>
    <row r="627" spans="1:8" x14ac:dyDescent="0.25">
      <c r="A627" s="31">
        <v>44597</v>
      </c>
      <c r="B627" s="37" t="s">
        <v>4313</v>
      </c>
      <c r="C627" s="38" t="s">
        <v>4136</v>
      </c>
      <c r="D627" s="34">
        <v>2854</v>
      </c>
      <c r="E627" s="35">
        <v>44597</v>
      </c>
      <c r="F627" s="34">
        <v>2854</v>
      </c>
      <c r="G627" s="36">
        <f>Tabla13[[#This Row],[Importe]]-Tabla13[[#This Row],[Pagado]]</f>
        <v>0</v>
      </c>
      <c r="H627" s="38" t="s">
        <v>10</v>
      </c>
    </row>
    <row r="628" spans="1:8" x14ac:dyDescent="0.25">
      <c r="A628" s="31">
        <v>44597</v>
      </c>
      <c r="B628" s="37" t="s">
        <v>4314</v>
      </c>
      <c r="C628" s="38" t="s">
        <v>16</v>
      </c>
      <c r="D628" s="34">
        <v>465.5</v>
      </c>
      <c r="E628" s="35">
        <v>44597</v>
      </c>
      <c r="F628" s="34">
        <v>465.5</v>
      </c>
      <c r="G628" s="36">
        <f>Tabla13[[#This Row],[Importe]]-Tabla13[[#This Row],[Pagado]]</f>
        <v>0</v>
      </c>
      <c r="H628" s="38" t="s">
        <v>10</v>
      </c>
    </row>
    <row r="629" spans="1:8" x14ac:dyDescent="0.25">
      <c r="A629" s="31">
        <v>44597</v>
      </c>
      <c r="B629" s="37" t="s">
        <v>4315</v>
      </c>
      <c r="C629" s="38" t="s">
        <v>27</v>
      </c>
      <c r="D629" s="34">
        <v>2588.8000000000002</v>
      </c>
      <c r="E629" s="35">
        <v>44597</v>
      </c>
      <c r="F629" s="34">
        <v>2588.8000000000002</v>
      </c>
      <c r="G629" s="36">
        <f>Tabla13[[#This Row],[Importe]]-Tabla13[[#This Row],[Pagado]]</f>
        <v>0</v>
      </c>
      <c r="H629" s="38" t="s">
        <v>10</v>
      </c>
    </row>
    <row r="630" spans="1:8" x14ac:dyDescent="0.25">
      <c r="A630" s="31">
        <v>44597</v>
      </c>
      <c r="B630" s="37" t="s">
        <v>4316</v>
      </c>
      <c r="C630" s="38" t="s">
        <v>4317</v>
      </c>
      <c r="D630" s="34">
        <v>0</v>
      </c>
      <c r="E630" s="39" t="s">
        <v>189</v>
      </c>
      <c r="F630" s="34">
        <v>0</v>
      </c>
      <c r="G630" s="36">
        <f>Tabla13[[#This Row],[Importe]]-Tabla13[[#This Row],[Pagado]]</f>
        <v>0</v>
      </c>
      <c r="H630" s="38" t="s">
        <v>189</v>
      </c>
    </row>
    <row r="631" spans="1:8" x14ac:dyDescent="0.25">
      <c r="A631" s="31">
        <v>44597</v>
      </c>
      <c r="B631" s="37" t="s">
        <v>4318</v>
      </c>
      <c r="C631" s="38" t="s">
        <v>857</v>
      </c>
      <c r="D631" s="34">
        <v>1696</v>
      </c>
      <c r="E631" s="35">
        <v>44597</v>
      </c>
      <c r="F631" s="34">
        <v>1696</v>
      </c>
      <c r="G631" s="36">
        <f>Tabla13[[#This Row],[Importe]]-Tabla13[[#This Row],[Pagado]]</f>
        <v>0</v>
      </c>
      <c r="H631" s="38" t="s">
        <v>10</v>
      </c>
    </row>
    <row r="632" spans="1:8" x14ac:dyDescent="0.25">
      <c r="A632" s="31">
        <v>44597</v>
      </c>
      <c r="B632" s="37" t="s">
        <v>4319</v>
      </c>
      <c r="C632" s="38" t="s">
        <v>191</v>
      </c>
      <c r="D632" s="34">
        <v>745.2</v>
      </c>
      <c r="E632" s="35">
        <v>44597</v>
      </c>
      <c r="F632" s="34">
        <v>745.2</v>
      </c>
      <c r="G632" s="36">
        <f>Tabla13[[#This Row],[Importe]]-Tabla13[[#This Row],[Pagado]]</f>
        <v>0</v>
      </c>
      <c r="H632" s="38" t="s">
        <v>10</v>
      </c>
    </row>
    <row r="633" spans="1:8" x14ac:dyDescent="0.25">
      <c r="A633" s="31">
        <v>44597</v>
      </c>
      <c r="B633" s="37" t="s">
        <v>4320</v>
      </c>
      <c r="C633" s="38" t="s">
        <v>1706</v>
      </c>
      <c r="D633" s="34">
        <v>6211.2</v>
      </c>
      <c r="E633" s="35">
        <v>44597</v>
      </c>
      <c r="F633" s="34">
        <v>6211.2</v>
      </c>
      <c r="G633" s="36">
        <f>Tabla13[[#This Row],[Importe]]-Tabla13[[#This Row],[Pagado]]</f>
        <v>0</v>
      </c>
      <c r="H633" s="38" t="s">
        <v>10</v>
      </c>
    </row>
    <row r="634" spans="1:8" x14ac:dyDescent="0.25">
      <c r="A634" s="31">
        <v>44597</v>
      </c>
      <c r="B634" s="37" t="s">
        <v>4321</v>
      </c>
      <c r="C634" s="38" t="s">
        <v>475</v>
      </c>
      <c r="D634" s="34">
        <v>25943.7</v>
      </c>
      <c r="E634" s="35">
        <v>44599</v>
      </c>
      <c r="F634" s="34">
        <v>25943.7</v>
      </c>
      <c r="G634" s="36">
        <f>Tabla13[[#This Row],[Importe]]-Tabla13[[#This Row],[Pagado]]</f>
        <v>0</v>
      </c>
      <c r="H634" s="38" t="s">
        <v>10</v>
      </c>
    </row>
    <row r="635" spans="1:8" x14ac:dyDescent="0.25">
      <c r="A635" s="31">
        <v>44597</v>
      </c>
      <c r="B635" s="37" t="s">
        <v>4322</v>
      </c>
      <c r="C635" s="38" t="s">
        <v>31</v>
      </c>
      <c r="D635" s="34">
        <v>2345</v>
      </c>
      <c r="E635" s="35">
        <v>44597</v>
      </c>
      <c r="F635" s="34">
        <v>2345</v>
      </c>
      <c r="G635" s="36">
        <f>Tabla13[[#This Row],[Importe]]-Tabla13[[#This Row],[Pagado]]</f>
        <v>0</v>
      </c>
      <c r="H635" s="38" t="s">
        <v>10</v>
      </c>
    </row>
    <row r="636" spans="1:8" x14ac:dyDescent="0.25">
      <c r="A636" s="31">
        <v>44597</v>
      </c>
      <c r="B636" s="37" t="s">
        <v>4323</v>
      </c>
      <c r="C636" s="38" t="s">
        <v>518</v>
      </c>
      <c r="D636" s="34">
        <v>2081.8000000000002</v>
      </c>
      <c r="E636" s="35">
        <v>44597</v>
      </c>
      <c r="F636" s="34">
        <v>2081.8000000000002</v>
      </c>
      <c r="G636" s="36">
        <f>Tabla13[[#This Row],[Importe]]-Tabla13[[#This Row],[Pagado]]</f>
        <v>0</v>
      </c>
      <c r="H636" s="38" t="s">
        <v>10</v>
      </c>
    </row>
    <row r="637" spans="1:8" x14ac:dyDescent="0.25">
      <c r="A637" s="31">
        <v>44597</v>
      </c>
      <c r="B637" s="37" t="s">
        <v>4324</v>
      </c>
      <c r="C637" s="38" t="s">
        <v>520</v>
      </c>
      <c r="D637" s="34">
        <v>3695.8</v>
      </c>
      <c r="E637" s="35">
        <v>44599</v>
      </c>
      <c r="F637" s="34">
        <v>3695.8</v>
      </c>
      <c r="G637" s="36">
        <f>Tabla13[[#This Row],[Importe]]-Tabla13[[#This Row],[Pagado]]</f>
        <v>0</v>
      </c>
      <c r="H637" s="38" t="s">
        <v>10</v>
      </c>
    </row>
    <row r="638" spans="1:8" x14ac:dyDescent="0.25">
      <c r="A638" s="31">
        <v>44597</v>
      </c>
      <c r="B638" s="37" t="s">
        <v>4325</v>
      </c>
      <c r="C638" s="38" t="s">
        <v>525</v>
      </c>
      <c r="D638" s="34">
        <v>3880.1</v>
      </c>
      <c r="E638" s="35">
        <v>44599</v>
      </c>
      <c r="F638" s="34">
        <v>3880.1</v>
      </c>
      <c r="G638" s="36">
        <f>Tabla13[[#This Row],[Importe]]-Tabla13[[#This Row],[Pagado]]</f>
        <v>0</v>
      </c>
      <c r="H638" s="38" t="s">
        <v>10</v>
      </c>
    </row>
    <row r="639" spans="1:8" x14ac:dyDescent="0.25">
      <c r="A639" s="31">
        <v>44597</v>
      </c>
      <c r="B639" s="37" t="s">
        <v>4326</v>
      </c>
      <c r="C639" s="38" t="s">
        <v>459</v>
      </c>
      <c r="D639" s="34">
        <v>213</v>
      </c>
      <c r="E639" s="35">
        <v>44597</v>
      </c>
      <c r="F639" s="34">
        <v>213</v>
      </c>
      <c r="G639" s="36">
        <f>Tabla13[[#This Row],[Importe]]-Tabla13[[#This Row],[Pagado]]</f>
        <v>0</v>
      </c>
      <c r="H639" s="38" t="s">
        <v>10</v>
      </c>
    </row>
    <row r="640" spans="1:8" x14ac:dyDescent="0.25">
      <c r="A640" s="31">
        <v>44597</v>
      </c>
      <c r="B640" s="37" t="s">
        <v>4327</v>
      </c>
      <c r="C640" s="38" t="s">
        <v>457</v>
      </c>
      <c r="D640" s="34">
        <v>198</v>
      </c>
      <c r="E640" s="35">
        <v>44597</v>
      </c>
      <c r="F640" s="34">
        <v>198</v>
      </c>
      <c r="G640" s="36">
        <f>Tabla13[[#This Row],[Importe]]-Tabla13[[#This Row],[Pagado]]</f>
        <v>0</v>
      </c>
      <c r="H640" s="38" t="s">
        <v>10</v>
      </c>
    </row>
    <row r="641" spans="1:8" x14ac:dyDescent="0.25">
      <c r="A641" s="31">
        <v>44597</v>
      </c>
      <c r="B641" s="37" t="s">
        <v>4328</v>
      </c>
      <c r="C641" s="38" t="s">
        <v>461</v>
      </c>
      <c r="D641" s="34">
        <v>394</v>
      </c>
      <c r="E641" s="35">
        <v>44597</v>
      </c>
      <c r="F641" s="34">
        <v>394</v>
      </c>
      <c r="G641" s="36">
        <f>Tabla13[[#This Row],[Importe]]-Tabla13[[#This Row],[Pagado]]</f>
        <v>0</v>
      </c>
      <c r="H641" s="38" t="s">
        <v>10</v>
      </c>
    </row>
    <row r="642" spans="1:8" x14ac:dyDescent="0.25">
      <c r="A642" s="31">
        <v>44597</v>
      </c>
      <c r="B642" s="37" t="s">
        <v>4329</v>
      </c>
      <c r="C642" s="38" t="s">
        <v>463</v>
      </c>
      <c r="D642" s="34">
        <v>550</v>
      </c>
      <c r="E642" s="35">
        <v>44598</v>
      </c>
      <c r="F642" s="34">
        <v>550</v>
      </c>
      <c r="G642" s="36">
        <f>Tabla13[[#This Row],[Importe]]-Tabla13[[#This Row],[Pagado]]</f>
        <v>0</v>
      </c>
      <c r="H642" s="38" t="s">
        <v>10</v>
      </c>
    </row>
    <row r="643" spans="1:8" x14ac:dyDescent="0.25">
      <c r="A643" s="31">
        <v>44597</v>
      </c>
      <c r="B643" s="37" t="s">
        <v>4330</v>
      </c>
      <c r="C643" s="38" t="s">
        <v>282</v>
      </c>
      <c r="D643" s="34">
        <v>5105.8</v>
      </c>
      <c r="E643" s="35">
        <v>44599</v>
      </c>
      <c r="F643" s="34">
        <v>5105.8</v>
      </c>
      <c r="G643" s="36">
        <f>Tabla13[[#This Row],[Importe]]-Tabla13[[#This Row],[Pagado]]</f>
        <v>0</v>
      </c>
      <c r="H643" s="38" t="s">
        <v>10</v>
      </c>
    </row>
    <row r="644" spans="1:8" x14ac:dyDescent="0.25">
      <c r="A644" s="31">
        <v>44597</v>
      </c>
      <c r="B644" s="37" t="s">
        <v>4331</v>
      </c>
      <c r="C644" s="38" t="s">
        <v>431</v>
      </c>
      <c r="D644" s="34">
        <v>490</v>
      </c>
      <c r="E644" s="35">
        <v>44599</v>
      </c>
      <c r="F644" s="34">
        <v>490</v>
      </c>
      <c r="G644" s="36">
        <f>Tabla13[[#This Row],[Importe]]-Tabla13[[#This Row],[Pagado]]</f>
        <v>0</v>
      </c>
      <c r="H644" s="38" t="s">
        <v>10</v>
      </c>
    </row>
    <row r="645" spans="1:8" x14ac:dyDescent="0.25">
      <c r="A645" s="31">
        <v>44597</v>
      </c>
      <c r="B645" s="37" t="s">
        <v>4332</v>
      </c>
      <c r="C645" s="38" t="s">
        <v>284</v>
      </c>
      <c r="D645" s="34">
        <v>9996</v>
      </c>
      <c r="E645" s="35">
        <v>44599</v>
      </c>
      <c r="F645" s="34">
        <v>9996</v>
      </c>
      <c r="G645" s="36">
        <f>Tabla13[[#This Row],[Importe]]-Tabla13[[#This Row],[Pagado]]</f>
        <v>0</v>
      </c>
      <c r="H645" s="38" t="s">
        <v>10</v>
      </c>
    </row>
    <row r="646" spans="1:8" x14ac:dyDescent="0.25">
      <c r="A646" s="31">
        <v>44597</v>
      </c>
      <c r="B646" s="37" t="s">
        <v>4333</v>
      </c>
      <c r="C646" s="38" t="s">
        <v>280</v>
      </c>
      <c r="D646" s="34">
        <v>2126.6</v>
      </c>
      <c r="E646" s="35">
        <v>44599</v>
      </c>
      <c r="F646" s="34">
        <v>2126.6</v>
      </c>
      <c r="G646" s="36">
        <f>Tabla13[[#This Row],[Importe]]-Tabla13[[#This Row],[Pagado]]</f>
        <v>0</v>
      </c>
      <c r="H646" s="38" t="s">
        <v>10</v>
      </c>
    </row>
    <row r="647" spans="1:8" x14ac:dyDescent="0.25">
      <c r="A647" s="31">
        <v>44597</v>
      </c>
      <c r="B647" s="37" t="s">
        <v>4334</v>
      </c>
      <c r="C647" s="38" t="s">
        <v>31</v>
      </c>
      <c r="D647" s="34">
        <v>292.39999999999998</v>
      </c>
      <c r="E647" s="35">
        <v>44597</v>
      </c>
      <c r="F647" s="34">
        <v>292.39999999999998</v>
      </c>
      <c r="G647" s="36">
        <f>Tabla13[[#This Row],[Importe]]-Tabla13[[#This Row],[Pagado]]</f>
        <v>0</v>
      </c>
      <c r="H647" s="38" t="s">
        <v>10</v>
      </c>
    </row>
    <row r="648" spans="1:8" x14ac:dyDescent="0.25">
      <c r="A648" s="31">
        <v>44597</v>
      </c>
      <c r="B648" s="37" t="s">
        <v>4335</v>
      </c>
      <c r="C648" s="38" t="s">
        <v>31</v>
      </c>
      <c r="D648" s="34">
        <v>907.8</v>
      </c>
      <c r="E648" s="35">
        <v>44598</v>
      </c>
      <c r="F648" s="34">
        <v>907.8</v>
      </c>
      <c r="G648" s="36">
        <f>Tabla13[[#This Row],[Importe]]-Tabla13[[#This Row],[Pagado]]</f>
        <v>0</v>
      </c>
      <c r="H648" s="38" t="s">
        <v>10</v>
      </c>
    </row>
    <row r="649" spans="1:8" x14ac:dyDescent="0.25">
      <c r="A649" s="31">
        <v>44597</v>
      </c>
      <c r="B649" s="37" t="s">
        <v>4336</v>
      </c>
      <c r="C649" s="38" t="s">
        <v>31</v>
      </c>
      <c r="D649" s="34">
        <v>784</v>
      </c>
      <c r="E649" s="35">
        <v>44598</v>
      </c>
      <c r="F649" s="34">
        <v>784</v>
      </c>
      <c r="G649" s="36">
        <f>Tabla13[[#This Row],[Importe]]-Tabla13[[#This Row],[Pagado]]</f>
        <v>0</v>
      </c>
      <c r="H649" s="38" t="s">
        <v>10</v>
      </c>
    </row>
    <row r="650" spans="1:8" x14ac:dyDescent="0.25">
      <c r="A650" s="31">
        <v>44597</v>
      </c>
      <c r="B650" s="37" t="s">
        <v>4337</v>
      </c>
      <c r="C650" s="38" t="s">
        <v>31</v>
      </c>
      <c r="D650" s="34">
        <v>67.2</v>
      </c>
      <c r="E650" s="35">
        <v>44598</v>
      </c>
      <c r="F650" s="34">
        <v>67.2</v>
      </c>
      <c r="G650" s="36">
        <f>Tabla13[[#This Row],[Importe]]-Tabla13[[#This Row],[Pagado]]</f>
        <v>0</v>
      </c>
      <c r="H650" s="38" t="s">
        <v>10</v>
      </c>
    </row>
    <row r="651" spans="1:8" x14ac:dyDescent="0.25">
      <c r="A651" s="31">
        <v>44597</v>
      </c>
      <c r="B651" s="37" t="s">
        <v>4338</v>
      </c>
      <c r="C651" s="38" t="s">
        <v>31</v>
      </c>
      <c r="D651" s="34">
        <v>80</v>
      </c>
      <c r="E651" s="35">
        <v>44598</v>
      </c>
      <c r="F651" s="34">
        <v>80</v>
      </c>
      <c r="G651" s="36">
        <f>Tabla13[[#This Row],[Importe]]-Tabla13[[#This Row],[Pagado]]</f>
        <v>0</v>
      </c>
      <c r="H651" s="38" t="s">
        <v>10</v>
      </c>
    </row>
    <row r="652" spans="1:8" x14ac:dyDescent="0.25">
      <c r="A652" s="31">
        <v>44597</v>
      </c>
      <c r="B652" s="37" t="s">
        <v>4339</v>
      </c>
      <c r="C652" s="38" t="s">
        <v>273</v>
      </c>
      <c r="D652" s="34">
        <v>3751.8</v>
      </c>
      <c r="E652" s="35">
        <v>44598</v>
      </c>
      <c r="F652" s="34">
        <v>3751.8</v>
      </c>
      <c r="G652" s="36">
        <f>Tabla13[[#This Row],[Importe]]-Tabla13[[#This Row],[Pagado]]</f>
        <v>0</v>
      </c>
      <c r="H652" s="38" t="s">
        <v>10</v>
      </c>
    </row>
    <row r="653" spans="1:8" ht="31.5" x14ac:dyDescent="0.25">
      <c r="A653" s="31">
        <v>44597</v>
      </c>
      <c r="B653" s="37" t="s">
        <v>4340</v>
      </c>
      <c r="C653" s="41" t="s">
        <v>4341</v>
      </c>
      <c r="D653" s="34">
        <v>0</v>
      </c>
      <c r="E653" s="39" t="s">
        <v>189</v>
      </c>
      <c r="F653" s="34">
        <v>0</v>
      </c>
      <c r="G653" s="36">
        <f>Tabla13[[#This Row],[Importe]]-Tabla13[[#This Row],[Pagado]]</f>
        <v>0</v>
      </c>
      <c r="H653" s="38" t="s">
        <v>189</v>
      </c>
    </row>
    <row r="654" spans="1:8" x14ac:dyDescent="0.25">
      <c r="A654" s="31">
        <v>44597</v>
      </c>
      <c r="B654" s="37" t="s">
        <v>4342</v>
      </c>
      <c r="C654" s="38" t="s">
        <v>31</v>
      </c>
      <c r="D654" s="34">
        <v>68</v>
      </c>
      <c r="E654" s="35">
        <v>44598</v>
      </c>
      <c r="F654" s="34">
        <v>68</v>
      </c>
      <c r="G654" s="36">
        <f>Tabla13[[#This Row],[Importe]]-Tabla13[[#This Row],[Pagado]]</f>
        <v>0</v>
      </c>
      <c r="H654" s="38" t="s">
        <v>10</v>
      </c>
    </row>
    <row r="655" spans="1:8" x14ac:dyDescent="0.25">
      <c r="A655" s="31">
        <v>44598</v>
      </c>
      <c r="B655" s="37" t="s">
        <v>4343</v>
      </c>
      <c r="C655" s="38" t="s">
        <v>224</v>
      </c>
      <c r="D655" s="34">
        <v>2253.8000000000002</v>
      </c>
      <c r="E655" s="35">
        <v>44598</v>
      </c>
      <c r="F655" s="34">
        <v>2253.8000000000002</v>
      </c>
      <c r="G655" s="36">
        <f>Tabla13[[#This Row],[Importe]]-Tabla13[[#This Row],[Pagado]]</f>
        <v>0</v>
      </c>
      <c r="H655" s="38" t="s">
        <v>10</v>
      </c>
    </row>
    <row r="656" spans="1:8" x14ac:dyDescent="0.25">
      <c r="A656" s="31">
        <v>44598</v>
      </c>
      <c r="B656" s="37" t="s">
        <v>4344</v>
      </c>
      <c r="C656" s="38" t="s">
        <v>9</v>
      </c>
      <c r="D656" s="34">
        <v>5636.9</v>
      </c>
      <c r="E656" s="35">
        <v>44598</v>
      </c>
      <c r="F656" s="34">
        <v>5636.9</v>
      </c>
      <c r="G656" s="36">
        <f>Tabla13[[#This Row],[Importe]]-Tabla13[[#This Row],[Pagado]]</f>
        <v>0</v>
      </c>
      <c r="H656" s="38" t="s">
        <v>10</v>
      </c>
    </row>
    <row r="657" spans="1:8" x14ac:dyDescent="0.25">
      <c r="A657" s="31">
        <v>44598</v>
      </c>
      <c r="B657" s="37" t="s">
        <v>4345</v>
      </c>
      <c r="C657" s="38" t="s">
        <v>475</v>
      </c>
      <c r="D657" s="34">
        <v>52975.5</v>
      </c>
      <c r="E657" s="35">
        <v>44599</v>
      </c>
      <c r="F657" s="34">
        <v>52975.5</v>
      </c>
      <c r="G657" s="36">
        <f>Tabla13[[#This Row],[Importe]]-Tabla13[[#This Row],[Pagado]]</f>
        <v>0</v>
      </c>
      <c r="H657" s="38" t="s">
        <v>10</v>
      </c>
    </row>
    <row r="658" spans="1:8" x14ac:dyDescent="0.25">
      <c r="A658" s="31">
        <v>44598</v>
      </c>
      <c r="B658" s="37" t="s">
        <v>4346</v>
      </c>
      <c r="C658" s="38" t="s">
        <v>924</v>
      </c>
      <c r="D658" s="34">
        <v>9519</v>
      </c>
      <c r="E658" s="35">
        <v>44598</v>
      </c>
      <c r="F658" s="34">
        <v>9519</v>
      </c>
      <c r="G658" s="36">
        <f>Tabla13[[#This Row],[Importe]]-Tabla13[[#This Row],[Pagado]]</f>
        <v>0</v>
      </c>
      <c r="H658" s="38" t="s">
        <v>10</v>
      </c>
    </row>
    <row r="659" spans="1:8" x14ac:dyDescent="0.25">
      <c r="A659" s="31">
        <v>44598</v>
      </c>
      <c r="B659" s="37" t="s">
        <v>4347</v>
      </c>
      <c r="C659" s="38" t="s">
        <v>16</v>
      </c>
      <c r="D659" s="34">
        <v>7731.7</v>
      </c>
      <c r="E659" s="35">
        <v>44598</v>
      </c>
      <c r="F659" s="34">
        <v>7731.7</v>
      </c>
      <c r="G659" s="36">
        <f>Tabla13[[#This Row],[Importe]]-Tabla13[[#This Row],[Pagado]]</f>
        <v>0</v>
      </c>
      <c r="H659" s="38" t="s">
        <v>10</v>
      </c>
    </row>
    <row r="660" spans="1:8" x14ac:dyDescent="0.25">
      <c r="A660" s="31">
        <v>44598</v>
      </c>
      <c r="B660" s="37" t="s">
        <v>4348</v>
      </c>
      <c r="C660" s="38" t="s">
        <v>481</v>
      </c>
      <c r="D660" s="34">
        <v>1012.5</v>
      </c>
      <c r="E660" s="35">
        <v>44598</v>
      </c>
      <c r="F660" s="34">
        <v>1012.5</v>
      </c>
      <c r="G660" s="36">
        <f>Tabla13[[#This Row],[Importe]]-Tabla13[[#This Row],[Pagado]]</f>
        <v>0</v>
      </c>
      <c r="H660" s="38" t="s">
        <v>10</v>
      </c>
    </row>
    <row r="661" spans="1:8" x14ac:dyDescent="0.25">
      <c r="A661" s="31">
        <v>44598</v>
      </c>
      <c r="B661" s="37" t="s">
        <v>4349</v>
      </c>
      <c r="C661" s="38" t="s">
        <v>501</v>
      </c>
      <c r="D661" s="34">
        <v>7201.2</v>
      </c>
      <c r="E661" s="35">
        <v>44598</v>
      </c>
      <c r="F661" s="34">
        <v>7201.2</v>
      </c>
      <c r="G661" s="36">
        <f>Tabla13[[#This Row],[Importe]]-Tabla13[[#This Row],[Pagado]]</f>
        <v>0</v>
      </c>
      <c r="H661" s="38" t="s">
        <v>10</v>
      </c>
    </row>
    <row r="662" spans="1:8" x14ac:dyDescent="0.25">
      <c r="A662" s="31">
        <v>44598</v>
      </c>
      <c r="B662" s="37" t="s">
        <v>4350</v>
      </c>
      <c r="C662" s="38" t="s">
        <v>872</v>
      </c>
      <c r="D662" s="34">
        <v>4365</v>
      </c>
      <c r="E662" s="35">
        <v>44598</v>
      </c>
      <c r="F662" s="34">
        <v>4365</v>
      </c>
      <c r="G662" s="36">
        <f>Tabla13[[#This Row],[Importe]]-Tabla13[[#This Row],[Pagado]]</f>
        <v>0</v>
      </c>
      <c r="H662" s="38" t="s">
        <v>10</v>
      </c>
    </row>
    <row r="663" spans="1:8" x14ac:dyDescent="0.25">
      <c r="A663" s="31">
        <v>44598</v>
      </c>
      <c r="B663" s="37" t="s">
        <v>4351</v>
      </c>
      <c r="C663" s="38" t="s">
        <v>37</v>
      </c>
      <c r="D663" s="34">
        <v>2821</v>
      </c>
      <c r="E663" s="35">
        <v>44598</v>
      </c>
      <c r="F663" s="34">
        <v>2821</v>
      </c>
      <c r="G663" s="36">
        <f>Tabla13[[#This Row],[Importe]]-Tabla13[[#This Row],[Pagado]]</f>
        <v>0</v>
      </c>
      <c r="H663" s="38" t="s">
        <v>10</v>
      </c>
    </row>
    <row r="664" spans="1:8" x14ac:dyDescent="0.25">
      <c r="A664" s="31">
        <v>44598</v>
      </c>
      <c r="B664" s="37" t="s">
        <v>4352</v>
      </c>
      <c r="C664" s="38" t="s">
        <v>29</v>
      </c>
      <c r="D664" s="34">
        <v>3831.8</v>
      </c>
      <c r="E664" s="35">
        <v>44598</v>
      </c>
      <c r="F664" s="34">
        <v>3831.8</v>
      </c>
      <c r="G664" s="36">
        <f>Tabla13[[#This Row],[Importe]]-Tabla13[[#This Row],[Pagado]]</f>
        <v>0</v>
      </c>
      <c r="H664" s="38" t="s">
        <v>10</v>
      </c>
    </row>
    <row r="665" spans="1:8" x14ac:dyDescent="0.25">
      <c r="A665" s="31">
        <v>44598</v>
      </c>
      <c r="B665" s="37" t="s">
        <v>4353</v>
      </c>
      <c r="C665" s="38" t="s">
        <v>22</v>
      </c>
      <c r="D665" s="34">
        <v>40885.4</v>
      </c>
      <c r="E665" s="35">
        <v>44600</v>
      </c>
      <c r="F665" s="34">
        <v>40885.4</v>
      </c>
      <c r="G665" s="36">
        <f>Tabla13[[#This Row],[Importe]]-Tabla13[[#This Row],[Pagado]]</f>
        <v>0</v>
      </c>
      <c r="H665" s="38" t="s">
        <v>10</v>
      </c>
    </row>
    <row r="666" spans="1:8" x14ac:dyDescent="0.25">
      <c r="A666" s="31">
        <v>44598</v>
      </c>
      <c r="B666" s="37" t="s">
        <v>4354</v>
      </c>
      <c r="C666" s="38" t="s">
        <v>20</v>
      </c>
      <c r="D666" s="34">
        <v>5778.6</v>
      </c>
      <c r="E666" s="35">
        <v>44598</v>
      </c>
      <c r="F666" s="34">
        <v>5778.6</v>
      </c>
      <c r="G666" s="36">
        <f>Tabla13[[#This Row],[Importe]]-Tabla13[[#This Row],[Pagado]]</f>
        <v>0</v>
      </c>
      <c r="H666" s="38" t="s">
        <v>10</v>
      </c>
    </row>
    <row r="667" spans="1:8" x14ac:dyDescent="0.25">
      <c r="A667" s="31">
        <v>44598</v>
      </c>
      <c r="B667" s="37" t="s">
        <v>4355</v>
      </c>
      <c r="C667" s="38" t="s">
        <v>22</v>
      </c>
      <c r="D667" s="34">
        <v>2536.4</v>
      </c>
      <c r="E667" s="35">
        <v>44600</v>
      </c>
      <c r="F667" s="34">
        <v>2536.4</v>
      </c>
      <c r="G667" s="36">
        <f>Tabla13[[#This Row],[Importe]]-Tabla13[[#This Row],[Pagado]]</f>
        <v>0</v>
      </c>
      <c r="H667" s="38" t="s">
        <v>10</v>
      </c>
    </row>
    <row r="668" spans="1:8" x14ac:dyDescent="0.25">
      <c r="A668" s="31">
        <v>44598</v>
      </c>
      <c r="B668" s="37" t="s">
        <v>4356</v>
      </c>
      <c r="C668" s="38" t="s">
        <v>27</v>
      </c>
      <c r="D668" s="34">
        <v>3794.5</v>
      </c>
      <c r="E668" s="35">
        <v>44598</v>
      </c>
      <c r="F668" s="34">
        <v>3794.5</v>
      </c>
      <c r="G668" s="36">
        <f>Tabla13[[#This Row],[Importe]]-Tabla13[[#This Row],[Pagado]]</f>
        <v>0</v>
      </c>
      <c r="H668" s="38" t="s">
        <v>10</v>
      </c>
    </row>
    <row r="669" spans="1:8" x14ac:dyDescent="0.25">
      <c r="A669" s="31">
        <v>44598</v>
      </c>
      <c r="B669" s="37" t="s">
        <v>4357</v>
      </c>
      <c r="C669" s="38" t="s">
        <v>49</v>
      </c>
      <c r="D669" s="34">
        <v>3629.6</v>
      </c>
      <c r="E669" s="35">
        <v>44598</v>
      </c>
      <c r="F669" s="34">
        <v>3629.6</v>
      </c>
      <c r="G669" s="36">
        <f>Tabla13[[#This Row],[Importe]]-Tabla13[[#This Row],[Pagado]]</f>
        <v>0</v>
      </c>
      <c r="H669" s="38" t="s">
        <v>10</v>
      </c>
    </row>
    <row r="670" spans="1:8" x14ac:dyDescent="0.25">
      <c r="A670" s="31">
        <v>44598</v>
      </c>
      <c r="B670" s="37" t="s">
        <v>4358</v>
      </c>
      <c r="C670" s="38" t="s">
        <v>216</v>
      </c>
      <c r="D670" s="34">
        <v>1592.5</v>
      </c>
      <c r="E670" s="35">
        <v>44598</v>
      </c>
      <c r="F670" s="34">
        <v>1592.5</v>
      </c>
      <c r="G670" s="36">
        <f>Tabla13[[#This Row],[Importe]]-Tabla13[[#This Row],[Pagado]]</f>
        <v>0</v>
      </c>
      <c r="H670" s="38" t="s">
        <v>10</v>
      </c>
    </row>
    <row r="671" spans="1:8" x14ac:dyDescent="0.25">
      <c r="A671" s="31">
        <v>44598</v>
      </c>
      <c r="B671" s="37" t="s">
        <v>4359</v>
      </c>
      <c r="C671" s="38" t="s">
        <v>45</v>
      </c>
      <c r="D671" s="34">
        <v>6268.9</v>
      </c>
      <c r="E671" s="35">
        <v>44598</v>
      </c>
      <c r="F671" s="34">
        <v>6268.9</v>
      </c>
      <c r="G671" s="36">
        <f>Tabla13[[#This Row],[Importe]]-Tabla13[[#This Row],[Pagado]]</f>
        <v>0</v>
      </c>
      <c r="H671" s="38" t="s">
        <v>10</v>
      </c>
    </row>
    <row r="672" spans="1:8" x14ac:dyDescent="0.25">
      <c r="A672" s="31">
        <v>44598</v>
      </c>
      <c r="B672" s="37" t="s">
        <v>4360</v>
      </c>
      <c r="C672" s="38" t="s">
        <v>39</v>
      </c>
      <c r="D672" s="34">
        <v>7100.5</v>
      </c>
      <c r="E672" s="35">
        <v>44599</v>
      </c>
      <c r="F672" s="34">
        <v>7100.5</v>
      </c>
      <c r="G672" s="36">
        <f>Tabla13[[#This Row],[Importe]]-Tabla13[[#This Row],[Pagado]]</f>
        <v>0</v>
      </c>
      <c r="H672" s="38" t="s">
        <v>10</v>
      </c>
    </row>
    <row r="673" spans="1:8" x14ac:dyDescent="0.25">
      <c r="A673" s="31">
        <v>44598</v>
      </c>
      <c r="B673" s="37" t="s">
        <v>4361</v>
      </c>
      <c r="C673" s="38" t="s">
        <v>161</v>
      </c>
      <c r="D673" s="34">
        <v>1337</v>
      </c>
      <c r="E673" s="35">
        <v>44598</v>
      </c>
      <c r="F673" s="34">
        <v>1337</v>
      </c>
      <c r="G673" s="36">
        <f>Tabla13[[#This Row],[Importe]]-Tabla13[[#This Row],[Pagado]]</f>
        <v>0</v>
      </c>
      <c r="H673" s="38" t="s">
        <v>10</v>
      </c>
    </row>
    <row r="674" spans="1:8" x14ac:dyDescent="0.25">
      <c r="A674" s="31">
        <v>44598</v>
      </c>
      <c r="B674" s="37" t="s">
        <v>4362</v>
      </c>
      <c r="C674" s="38" t="s">
        <v>24</v>
      </c>
      <c r="D674" s="34">
        <v>2678.4</v>
      </c>
      <c r="E674" s="35">
        <v>44598</v>
      </c>
      <c r="F674" s="34">
        <v>2678.4</v>
      </c>
      <c r="G674" s="36">
        <f>Tabla13[[#This Row],[Importe]]-Tabla13[[#This Row],[Pagado]]</f>
        <v>0</v>
      </c>
      <c r="H674" s="38" t="s">
        <v>10</v>
      </c>
    </row>
    <row r="675" spans="1:8" x14ac:dyDescent="0.25">
      <c r="A675" s="31">
        <v>44598</v>
      </c>
      <c r="B675" s="37" t="s">
        <v>4363</v>
      </c>
      <c r="C675" s="38" t="s">
        <v>382</v>
      </c>
      <c r="D675" s="34">
        <v>7008</v>
      </c>
      <c r="E675" s="35">
        <v>44598</v>
      </c>
      <c r="F675" s="34">
        <v>7008</v>
      </c>
      <c r="G675" s="36">
        <f>Tabla13[[#This Row],[Importe]]-Tabla13[[#This Row],[Pagado]]</f>
        <v>0</v>
      </c>
      <c r="H675" s="38" t="s">
        <v>10</v>
      </c>
    </row>
    <row r="676" spans="1:8" x14ac:dyDescent="0.25">
      <c r="A676" s="31">
        <v>44598</v>
      </c>
      <c r="B676" s="37" t="s">
        <v>4364</v>
      </c>
      <c r="C676" s="38" t="s">
        <v>244</v>
      </c>
      <c r="D676" s="34">
        <v>938.4</v>
      </c>
      <c r="E676" s="35">
        <v>44598</v>
      </c>
      <c r="F676" s="34">
        <v>938.4</v>
      </c>
      <c r="G676" s="36">
        <f>Tabla13[[#This Row],[Importe]]-Tabla13[[#This Row],[Pagado]]</f>
        <v>0</v>
      </c>
      <c r="H676" s="38" t="s">
        <v>10</v>
      </c>
    </row>
    <row r="677" spans="1:8" x14ac:dyDescent="0.25">
      <c r="A677" s="31">
        <v>44598</v>
      </c>
      <c r="B677" s="37" t="s">
        <v>4365</v>
      </c>
      <c r="C677" s="38" t="s">
        <v>56</v>
      </c>
      <c r="D677" s="34">
        <v>10437.1</v>
      </c>
      <c r="E677" s="35">
        <v>44598</v>
      </c>
      <c r="F677" s="34">
        <v>10437.1</v>
      </c>
      <c r="G677" s="36">
        <f>Tabla13[[#This Row],[Importe]]-Tabla13[[#This Row],[Pagado]]</f>
        <v>0</v>
      </c>
      <c r="H677" s="38" t="s">
        <v>10</v>
      </c>
    </row>
    <row r="678" spans="1:8" x14ac:dyDescent="0.25">
      <c r="A678" s="31">
        <v>44598</v>
      </c>
      <c r="B678" s="37" t="s">
        <v>4366</v>
      </c>
      <c r="C678" s="38" t="s">
        <v>214</v>
      </c>
      <c r="D678" s="34">
        <v>1430.8</v>
      </c>
      <c r="E678" s="35">
        <v>44598</v>
      </c>
      <c r="F678" s="34">
        <v>1430.8</v>
      </c>
      <c r="G678" s="36">
        <f>Tabla13[[#This Row],[Importe]]-Tabla13[[#This Row],[Pagado]]</f>
        <v>0</v>
      </c>
      <c r="H678" s="38" t="s">
        <v>10</v>
      </c>
    </row>
    <row r="679" spans="1:8" x14ac:dyDescent="0.25">
      <c r="A679" s="31">
        <v>44598</v>
      </c>
      <c r="B679" s="37" t="s">
        <v>4367</v>
      </c>
      <c r="C679" s="38" t="s">
        <v>31</v>
      </c>
      <c r="D679" s="34">
        <v>2067.8000000000002</v>
      </c>
      <c r="E679" s="35">
        <v>44598</v>
      </c>
      <c r="F679" s="34">
        <v>2067.8000000000002</v>
      </c>
      <c r="G679" s="36">
        <f>Tabla13[[#This Row],[Importe]]-Tabla13[[#This Row],[Pagado]]</f>
        <v>0</v>
      </c>
      <c r="H679" s="38" t="s">
        <v>10</v>
      </c>
    </row>
    <row r="680" spans="1:8" x14ac:dyDescent="0.25">
      <c r="A680" s="31">
        <v>44598</v>
      </c>
      <c r="B680" s="37" t="s">
        <v>4368</v>
      </c>
      <c r="C680" s="38" t="s">
        <v>12</v>
      </c>
      <c r="D680" s="34">
        <v>68554.55</v>
      </c>
      <c r="E680" s="35">
        <v>44599</v>
      </c>
      <c r="F680" s="34">
        <v>68554.55</v>
      </c>
      <c r="G680" s="36">
        <f>Tabla13[[#This Row],[Importe]]-Tabla13[[#This Row],[Pagado]]</f>
        <v>0</v>
      </c>
      <c r="H680" s="38" t="s">
        <v>10</v>
      </c>
    </row>
    <row r="681" spans="1:8" x14ac:dyDescent="0.25">
      <c r="A681" s="31">
        <v>44598</v>
      </c>
      <c r="B681" s="37" t="s">
        <v>4369</v>
      </c>
      <c r="C681" s="38" t="s">
        <v>289</v>
      </c>
      <c r="D681" s="34">
        <v>7516.8</v>
      </c>
      <c r="E681" s="35">
        <v>44598</v>
      </c>
      <c r="F681" s="34">
        <v>7516.8</v>
      </c>
      <c r="G681" s="36">
        <f>Tabla13[[#This Row],[Importe]]-Tabla13[[#This Row],[Pagado]]</f>
        <v>0</v>
      </c>
      <c r="H681" s="38" t="s">
        <v>10</v>
      </c>
    </row>
    <row r="682" spans="1:8" x14ac:dyDescent="0.25">
      <c r="A682" s="31">
        <v>44598</v>
      </c>
      <c r="B682" s="37" t="s">
        <v>4370</v>
      </c>
      <c r="C682" s="38" t="s">
        <v>60</v>
      </c>
      <c r="D682" s="34">
        <v>3814.8</v>
      </c>
      <c r="E682" s="35">
        <v>44602</v>
      </c>
      <c r="F682" s="34">
        <v>3814.8</v>
      </c>
      <c r="G682" s="36">
        <f>Tabla13[[#This Row],[Importe]]-Tabla13[[#This Row],[Pagado]]</f>
        <v>0</v>
      </c>
      <c r="H682" s="38" t="s">
        <v>10</v>
      </c>
    </row>
    <row r="683" spans="1:8" x14ac:dyDescent="0.25">
      <c r="A683" s="31">
        <v>44598</v>
      </c>
      <c r="B683" s="37" t="s">
        <v>4371</v>
      </c>
      <c r="C683" s="38" t="s">
        <v>67</v>
      </c>
      <c r="D683" s="34">
        <v>1234.8</v>
      </c>
      <c r="E683" s="35">
        <v>44598</v>
      </c>
      <c r="F683" s="34">
        <v>1234.8</v>
      </c>
      <c r="G683" s="36">
        <f>Tabla13[[#This Row],[Importe]]-Tabla13[[#This Row],[Pagado]]</f>
        <v>0</v>
      </c>
      <c r="H683" s="38" t="s">
        <v>10</v>
      </c>
    </row>
    <row r="684" spans="1:8" x14ac:dyDescent="0.25">
      <c r="A684" s="31">
        <v>44598</v>
      </c>
      <c r="B684" s="37" t="s">
        <v>4372</v>
      </c>
      <c r="C684" s="38" t="s">
        <v>670</v>
      </c>
      <c r="D684" s="34">
        <v>3380.7</v>
      </c>
      <c r="E684" s="35">
        <v>44598</v>
      </c>
      <c r="F684" s="34">
        <v>3380.7</v>
      </c>
      <c r="G684" s="36">
        <f>Tabla13[[#This Row],[Importe]]-Tabla13[[#This Row],[Pagado]]</f>
        <v>0</v>
      </c>
      <c r="H684" s="38" t="s">
        <v>10</v>
      </c>
    </row>
    <row r="685" spans="1:8" x14ac:dyDescent="0.25">
      <c r="A685" s="31">
        <v>44598</v>
      </c>
      <c r="B685" s="37" t="s">
        <v>4373</v>
      </c>
      <c r="C685" s="38" t="s">
        <v>53</v>
      </c>
      <c r="D685" s="34">
        <v>1768.9</v>
      </c>
      <c r="E685" s="35">
        <v>44598</v>
      </c>
      <c r="F685" s="34">
        <v>1768.9</v>
      </c>
      <c r="G685" s="36">
        <f>Tabla13[[#This Row],[Importe]]-Tabla13[[#This Row],[Pagado]]</f>
        <v>0</v>
      </c>
      <c r="H685" s="38" t="s">
        <v>10</v>
      </c>
    </row>
    <row r="686" spans="1:8" x14ac:dyDescent="0.25">
      <c r="A686" s="31">
        <v>44598</v>
      </c>
      <c r="B686" s="37" t="s">
        <v>4374</v>
      </c>
      <c r="C686" s="38" t="s">
        <v>71</v>
      </c>
      <c r="D686" s="34">
        <v>2876.8</v>
      </c>
      <c r="E686" s="35">
        <v>44598</v>
      </c>
      <c r="F686" s="34">
        <v>2876.8</v>
      </c>
      <c r="G686" s="36">
        <f>Tabla13[[#This Row],[Importe]]-Tabla13[[#This Row],[Pagado]]</f>
        <v>0</v>
      </c>
      <c r="H686" s="38" t="s">
        <v>10</v>
      </c>
    </row>
    <row r="687" spans="1:8" x14ac:dyDescent="0.25">
      <c r="A687" s="31">
        <v>44598</v>
      </c>
      <c r="B687" s="37" t="s">
        <v>4375</v>
      </c>
      <c r="C687" s="38" t="s">
        <v>2035</v>
      </c>
      <c r="D687" s="34">
        <v>2335.6999999999998</v>
      </c>
      <c r="E687" s="35">
        <v>44598</v>
      </c>
      <c r="F687" s="34">
        <v>2335.6999999999998</v>
      </c>
      <c r="G687" s="36">
        <f>Tabla13[[#This Row],[Importe]]-Tabla13[[#This Row],[Pagado]]</f>
        <v>0</v>
      </c>
      <c r="H687" s="38" t="s">
        <v>10</v>
      </c>
    </row>
    <row r="688" spans="1:8" x14ac:dyDescent="0.25">
      <c r="A688" s="31">
        <v>44598</v>
      </c>
      <c r="B688" s="37" t="s">
        <v>4376</v>
      </c>
      <c r="C688" s="38" t="s">
        <v>58</v>
      </c>
      <c r="D688" s="34">
        <v>3767.2</v>
      </c>
      <c r="E688" s="35">
        <v>44598</v>
      </c>
      <c r="F688" s="34">
        <v>3767.2</v>
      </c>
      <c r="G688" s="36">
        <f>Tabla13[[#This Row],[Importe]]-Tabla13[[#This Row],[Pagado]]</f>
        <v>0</v>
      </c>
      <c r="H688" s="38" t="s">
        <v>10</v>
      </c>
    </row>
    <row r="689" spans="1:8" x14ac:dyDescent="0.25">
      <c r="A689" s="31">
        <v>44598</v>
      </c>
      <c r="B689" s="37" t="s">
        <v>4377</v>
      </c>
      <c r="C689" s="38" t="s">
        <v>1421</v>
      </c>
      <c r="D689" s="34">
        <v>28534.2</v>
      </c>
      <c r="E689" s="35">
        <v>44598</v>
      </c>
      <c r="F689" s="34">
        <v>28534.2</v>
      </c>
      <c r="G689" s="36">
        <f>Tabla13[[#This Row],[Importe]]-Tabla13[[#This Row],[Pagado]]</f>
        <v>0</v>
      </c>
      <c r="H689" s="38" t="s">
        <v>10</v>
      </c>
    </row>
    <row r="690" spans="1:8" x14ac:dyDescent="0.25">
      <c r="A690" s="31">
        <v>44598</v>
      </c>
      <c r="B690" s="37" t="s">
        <v>4378</v>
      </c>
      <c r="C690" s="38" t="s">
        <v>16</v>
      </c>
      <c r="D690" s="34">
        <v>2509.1999999999998</v>
      </c>
      <c r="E690" s="35">
        <v>44598</v>
      </c>
      <c r="F690" s="34">
        <v>2509.1999999999998</v>
      </c>
      <c r="G690" s="36">
        <f>Tabla13[[#This Row],[Importe]]-Tabla13[[#This Row],[Pagado]]</f>
        <v>0</v>
      </c>
      <c r="H690" s="38" t="s">
        <v>10</v>
      </c>
    </row>
    <row r="691" spans="1:8" x14ac:dyDescent="0.25">
      <c r="A691" s="31">
        <v>44599</v>
      </c>
      <c r="B691" s="37" t="s">
        <v>4379</v>
      </c>
      <c r="C691" s="38" t="s">
        <v>887</v>
      </c>
      <c r="D691" s="34">
        <v>7737.1</v>
      </c>
      <c r="E691" s="35">
        <v>44600</v>
      </c>
      <c r="F691" s="34">
        <v>7737.1</v>
      </c>
      <c r="G691" s="36">
        <f>Tabla13[[#This Row],[Importe]]-Tabla13[[#This Row],[Pagado]]</f>
        <v>0</v>
      </c>
      <c r="H691" s="38" t="s">
        <v>10</v>
      </c>
    </row>
    <row r="692" spans="1:8" x14ac:dyDescent="0.25">
      <c r="A692" s="31">
        <v>44599</v>
      </c>
      <c r="B692" s="37" t="s">
        <v>4380</v>
      </c>
      <c r="C692" s="38" t="s">
        <v>475</v>
      </c>
      <c r="D692" s="34">
        <v>94137.2</v>
      </c>
      <c r="E692" s="35">
        <v>44601</v>
      </c>
      <c r="F692" s="34">
        <v>94137.2</v>
      </c>
      <c r="G692" s="36">
        <f>Tabla13[[#This Row],[Importe]]-Tabla13[[#This Row],[Pagado]]</f>
        <v>0</v>
      </c>
      <c r="H692" s="38" t="s">
        <v>10</v>
      </c>
    </row>
    <row r="693" spans="1:8" x14ac:dyDescent="0.25">
      <c r="A693" s="31">
        <v>44599</v>
      </c>
      <c r="B693" s="37" t="s">
        <v>4381</v>
      </c>
      <c r="C693" s="38" t="s">
        <v>12</v>
      </c>
      <c r="D693" s="34">
        <v>33905.85</v>
      </c>
      <c r="E693" s="35">
        <v>44600</v>
      </c>
      <c r="F693" s="34">
        <v>33905.85</v>
      </c>
      <c r="G693" s="36">
        <f>Tabla13[[#This Row],[Importe]]-Tabla13[[#This Row],[Pagado]]</f>
        <v>0</v>
      </c>
      <c r="H693" s="38" t="s">
        <v>10</v>
      </c>
    </row>
    <row r="694" spans="1:8" x14ac:dyDescent="0.25">
      <c r="A694" s="31">
        <v>44599</v>
      </c>
      <c r="B694" s="37" t="s">
        <v>4382</v>
      </c>
      <c r="C694" s="38" t="s">
        <v>105</v>
      </c>
      <c r="D694" s="34">
        <v>4062.1</v>
      </c>
      <c r="E694" s="35">
        <v>44600</v>
      </c>
      <c r="F694" s="34">
        <v>4062.1</v>
      </c>
      <c r="G694" s="36">
        <f>Tabla13[[#This Row],[Importe]]-Tabla13[[#This Row],[Pagado]]</f>
        <v>0</v>
      </c>
      <c r="H694" s="38" t="s">
        <v>10</v>
      </c>
    </row>
    <row r="695" spans="1:8" x14ac:dyDescent="0.25">
      <c r="A695" s="31">
        <v>44599</v>
      </c>
      <c r="B695" s="37" t="s">
        <v>4383</v>
      </c>
      <c r="C695" s="38" t="s">
        <v>83</v>
      </c>
      <c r="D695" s="34">
        <v>4546</v>
      </c>
      <c r="E695" s="35">
        <v>44599</v>
      </c>
      <c r="F695" s="34">
        <v>4546</v>
      </c>
      <c r="G695" s="36">
        <f>Tabla13[[#This Row],[Importe]]-Tabla13[[#This Row],[Pagado]]</f>
        <v>0</v>
      </c>
      <c r="H695" s="38" t="s">
        <v>10</v>
      </c>
    </row>
    <row r="696" spans="1:8" ht="47.25" x14ac:dyDescent="0.25">
      <c r="A696" s="31">
        <v>44599</v>
      </c>
      <c r="B696" s="37" t="s">
        <v>4384</v>
      </c>
      <c r="C696" s="38" t="s">
        <v>39</v>
      </c>
      <c r="D696" s="34">
        <v>24420.9</v>
      </c>
      <c r="E696" s="35" t="s">
        <v>4385</v>
      </c>
      <c r="F696" s="34">
        <f>5000+6000+13420.9</f>
        <v>24420.9</v>
      </c>
      <c r="G696" s="36">
        <f>Tabla13[[#This Row],[Importe]]-Tabla13[[#This Row],[Pagado]]</f>
        <v>0</v>
      </c>
      <c r="H696" s="38" t="s">
        <v>10</v>
      </c>
    </row>
    <row r="697" spans="1:8" x14ac:dyDescent="0.25">
      <c r="A697" s="31">
        <v>44599</v>
      </c>
      <c r="B697" s="37" t="s">
        <v>4386</v>
      </c>
      <c r="C697" s="38" t="s">
        <v>137</v>
      </c>
      <c r="D697" s="34">
        <v>2788.8</v>
      </c>
      <c r="E697" s="35">
        <v>44599</v>
      </c>
      <c r="F697" s="34">
        <v>2788.8</v>
      </c>
      <c r="G697" s="36">
        <f>Tabla13[[#This Row],[Importe]]-Tabla13[[#This Row],[Pagado]]</f>
        <v>0</v>
      </c>
      <c r="H697" s="38" t="s">
        <v>10</v>
      </c>
    </row>
    <row r="698" spans="1:8" x14ac:dyDescent="0.25">
      <c r="A698" s="31">
        <v>44599</v>
      </c>
      <c r="B698" s="37" t="s">
        <v>4387</v>
      </c>
      <c r="C698" s="38" t="s">
        <v>9</v>
      </c>
      <c r="D698" s="34">
        <v>5323.1</v>
      </c>
      <c r="E698" s="35">
        <v>44599</v>
      </c>
      <c r="F698" s="34">
        <v>5323.1</v>
      </c>
      <c r="G698" s="36">
        <f>Tabla13[[#This Row],[Importe]]-Tabla13[[#This Row],[Pagado]]</f>
        <v>0</v>
      </c>
      <c r="H698" s="38" t="s">
        <v>10</v>
      </c>
    </row>
    <row r="699" spans="1:8" ht="31.5" x14ac:dyDescent="0.25">
      <c r="A699" s="31">
        <v>44599</v>
      </c>
      <c r="B699" s="37" t="s">
        <v>4388</v>
      </c>
      <c r="C699" s="38" t="s">
        <v>22</v>
      </c>
      <c r="D699" s="34">
        <v>47365</v>
      </c>
      <c r="E699" s="35" t="s">
        <v>4389</v>
      </c>
      <c r="F699" s="34">
        <f>40000+7365</f>
        <v>47365</v>
      </c>
      <c r="G699" s="36">
        <f>Tabla13[[#This Row],[Importe]]-Tabla13[[#This Row],[Pagado]]</f>
        <v>0</v>
      </c>
      <c r="H699" s="38" t="s">
        <v>10</v>
      </c>
    </row>
    <row r="700" spans="1:8" x14ac:dyDescent="0.25">
      <c r="A700" s="31">
        <v>44599</v>
      </c>
      <c r="B700" s="37" t="s">
        <v>4390</v>
      </c>
      <c r="C700" s="38" t="s">
        <v>89</v>
      </c>
      <c r="D700" s="34">
        <v>5409.4</v>
      </c>
      <c r="E700" s="35">
        <v>44600</v>
      </c>
      <c r="F700" s="34">
        <v>5409.4</v>
      </c>
      <c r="G700" s="36">
        <f>Tabla13[[#This Row],[Importe]]-Tabla13[[#This Row],[Pagado]]</f>
        <v>0</v>
      </c>
      <c r="H700" s="38" t="s">
        <v>10</v>
      </c>
    </row>
    <row r="701" spans="1:8" x14ac:dyDescent="0.25">
      <c r="A701" s="31">
        <v>44599</v>
      </c>
      <c r="B701" s="37" t="s">
        <v>4391</v>
      </c>
      <c r="C701" s="38" t="s">
        <v>2563</v>
      </c>
      <c r="D701" s="34">
        <v>3621</v>
      </c>
      <c r="E701" s="35">
        <v>44599</v>
      </c>
      <c r="F701" s="34">
        <v>3621</v>
      </c>
      <c r="G701" s="36">
        <f>Tabla13[[#This Row],[Importe]]-Tabla13[[#This Row],[Pagado]]</f>
        <v>0</v>
      </c>
      <c r="H701" s="38" t="s">
        <v>10</v>
      </c>
    </row>
    <row r="702" spans="1:8" x14ac:dyDescent="0.25">
      <c r="A702" s="31">
        <v>44599</v>
      </c>
      <c r="B702" s="37" t="s">
        <v>4392</v>
      </c>
      <c r="C702" s="38" t="s">
        <v>120</v>
      </c>
      <c r="D702" s="34">
        <v>4156.5</v>
      </c>
      <c r="E702" s="35">
        <v>44601</v>
      </c>
      <c r="F702" s="34">
        <v>4156.5</v>
      </c>
      <c r="G702" s="36">
        <f>Tabla13[[#This Row],[Importe]]-Tabla13[[#This Row],[Pagado]]</f>
        <v>0</v>
      </c>
      <c r="H702" s="38" t="s">
        <v>10</v>
      </c>
    </row>
    <row r="703" spans="1:8" x14ac:dyDescent="0.25">
      <c r="A703" s="31">
        <v>44599</v>
      </c>
      <c r="B703" s="37" t="s">
        <v>4393</v>
      </c>
      <c r="C703" s="38" t="s">
        <v>64</v>
      </c>
      <c r="D703" s="34">
        <v>8186.8</v>
      </c>
      <c r="E703" s="35">
        <v>44600</v>
      </c>
      <c r="F703" s="34">
        <v>8186.8</v>
      </c>
      <c r="G703" s="36">
        <f>Tabla13[[#This Row],[Importe]]-Tabla13[[#This Row],[Pagado]]</f>
        <v>0</v>
      </c>
      <c r="H703" s="38" t="s">
        <v>10</v>
      </c>
    </row>
    <row r="704" spans="1:8" x14ac:dyDescent="0.25">
      <c r="A704" s="31">
        <v>44599</v>
      </c>
      <c r="B704" s="37" t="s">
        <v>4394</v>
      </c>
      <c r="C704" s="38" t="s">
        <v>348</v>
      </c>
      <c r="D704" s="34">
        <v>2352.8000000000002</v>
      </c>
      <c r="E704" s="35">
        <v>44600</v>
      </c>
      <c r="F704" s="34">
        <v>2352.8000000000002</v>
      </c>
      <c r="G704" s="36">
        <f>Tabla13[[#This Row],[Importe]]-Tabla13[[#This Row],[Pagado]]</f>
        <v>0</v>
      </c>
      <c r="H704" s="38" t="s">
        <v>10</v>
      </c>
    </row>
    <row r="705" spans="1:8" x14ac:dyDescent="0.25">
      <c r="A705" s="31">
        <v>44599</v>
      </c>
      <c r="B705" s="37" t="s">
        <v>4395</v>
      </c>
      <c r="C705" s="38" t="s">
        <v>27</v>
      </c>
      <c r="D705" s="34">
        <v>6766.2</v>
      </c>
      <c r="E705" s="35">
        <v>44599</v>
      </c>
      <c r="F705" s="34">
        <v>6766.2</v>
      </c>
      <c r="G705" s="36">
        <f>Tabla13[[#This Row],[Importe]]-Tabla13[[#This Row],[Pagado]]</f>
        <v>0</v>
      </c>
      <c r="H705" s="38" t="s">
        <v>10</v>
      </c>
    </row>
    <row r="706" spans="1:8" x14ac:dyDescent="0.25">
      <c r="A706" s="31">
        <v>44599</v>
      </c>
      <c r="B706" s="37" t="s">
        <v>4396</v>
      </c>
      <c r="C706" s="38" t="s">
        <v>131</v>
      </c>
      <c r="D706" s="34">
        <v>7191</v>
      </c>
      <c r="E706" s="35">
        <v>44599</v>
      </c>
      <c r="F706" s="34">
        <v>7191</v>
      </c>
      <c r="G706" s="36">
        <f>Tabla13[[#This Row],[Importe]]-Tabla13[[#This Row],[Pagado]]</f>
        <v>0</v>
      </c>
      <c r="H706" s="38" t="s">
        <v>10</v>
      </c>
    </row>
    <row r="707" spans="1:8" x14ac:dyDescent="0.25">
      <c r="A707" s="31">
        <v>44599</v>
      </c>
      <c r="B707" s="37" t="s">
        <v>4397</v>
      </c>
      <c r="C707" s="38" t="s">
        <v>93</v>
      </c>
      <c r="D707" s="34">
        <v>7756.7</v>
      </c>
      <c r="E707" s="35">
        <v>44600</v>
      </c>
      <c r="F707" s="34">
        <v>7756.7</v>
      </c>
      <c r="G707" s="36">
        <f>Tabla13[[#This Row],[Importe]]-Tabla13[[#This Row],[Pagado]]</f>
        <v>0</v>
      </c>
      <c r="H707" s="38" t="s">
        <v>10</v>
      </c>
    </row>
    <row r="708" spans="1:8" x14ac:dyDescent="0.25">
      <c r="A708" s="31">
        <v>44599</v>
      </c>
      <c r="B708" s="37" t="s">
        <v>4398</v>
      </c>
      <c r="C708" s="38" t="s">
        <v>114</v>
      </c>
      <c r="D708" s="34">
        <v>3944.5</v>
      </c>
      <c r="E708" s="35">
        <v>44600</v>
      </c>
      <c r="F708" s="34">
        <v>3944.5</v>
      </c>
      <c r="G708" s="36">
        <f>Tabla13[[#This Row],[Importe]]-Tabla13[[#This Row],[Pagado]]</f>
        <v>0</v>
      </c>
      <c r="H708" s="38" t="s">
        <v>10</v>
      </c>
    </row>
    <row r="709" spans="1:8" x14ac:dyDescent="0.25">
      <c r="A709" s="31">
        <v>44599</v>
      </c>
      <c r="B709" s="37" t="s">
        <v>4399</v>
      </c>
      <c r="C709" s="38" t="s">
        <v>99</v>
      </c>
      <c r="D709" s="34">
        <v>3826.9</v>
      </c>
      <c r="E709" s="35">
        <v>44601</v>
      </c>
      <c r="F709" s="34">
        <v>3826.9</v>
      </c>
      <c r="G709" s="36">
        <f>Tabla13[[#This Row],[Importe]]-Tabla13[[#This Row],[Pagado]]</f>
        <v>0</v>
      </c>
      <c r="H709" s="38" t="s">
        <v>10</v>
      </c>
    </row>
    <row r="710" spans="1:8" x14ac:dyDescent="0.25">
      <c r="A710" s="31">
        <v>44599</v>
      </c>
      <c r="B710" s="37" t="s">
        <v>4400</v>
      </c>
      <c r="C710" s="38" t="s">
        <v>18</v>
      </c>
      <c r="D710" s="34">
        <v>1648.6</v>
      </c>
      <c r="E710" s="35">
        <v>44599</v>
      </c>
      <c r="F710" s="34">
        <v>1648.6</v>
      </c>
      <c r="G710" s="36">
        <f>Tabla13[[#This Row],[Importe]]-Tabla13[[#This Row],[Pagado]]</f>
        <v>0</v>
      </c>
      <c r="H710" s="38" t="s">
        <v>10</v>
      </c>
    </row>
    <row r="711" spans="1:8" x14ac:dyDescent="0.25">
      <c r="A711" s="31">
        <v>44599</v>
      </c>
      <c r="B711" s="37" t="s">
        <v>4401</v>
      </c>
      <c r="C711" s="38" t="s">
        <v>60</v>
      </c>
      <c r="D711" s="34">
        <v>3575.1</v>
      </c>
      <c r="E711" s="35">
        <v>44600</v>
      </c>
      <c r="F711" s="34">
        <v>3575.1</v>
      </c>
      <c r="G711" s="36">
        <f>Tabla13[[#This Row],[Importe]]-Tabla13[[#This Row],[Pagado]]</f>
        <v>0</v>
      </c>
      <c r="H711" s="38" t="s">
        <v>10</v>
      </c>
    </row>
    <row r="712" spans="1:8" x14ac:dyDescent="0.25">
      <c r="A712" s="31">
        <v>44599</v>
      </c>
      <c r="B712" s="37" t="s">
        <v>4402</v>
      </c>
      <c r="C712" s="38" t="s">
        <v>111</v>
      </c>
      <c r="D712" s="34">
        <v>4380.6000000000004</v>
      </c>
      <c r="E712" s="35">
        <v>44601</v>
      </c>
      <c r="F712" s="34">
        <v>4380.6000000000004</v>
      </c>
      <c r="G712" s="36">
        <f>Tabla13[[#This Row],[Importe]]-Tabla13[[#This Row],[Pagado]]</f>
        <v>0</v>
      </c>
      <c r="H712" s="38" t="s">
        <v>10</v>
      </c>
    </row>
    <row r="713" spans="1:8" x14ac:dyDescent="0.25">
      <c r="A713" s="31">
        <v>44599</v>
      </c>
      <c r="B713" s="37" t="s">
        <v>4403</v>
      </c>
      <c r="C713" s="38" t="s">
        <v>326</v>
      </c>
      <c r="D713" s="34">
        <v>1846.2</v>
      </c>
      <c r="E713" s="35">
        <v>44600</v>
      </c>
      <c r="F713" s="34">
        <v>1846.2</v>
      </c>
      <c r="G713" s="36">
        <f>Tabla13[[#This Row],[Importe]]-Tabla13[[#This Row],[Pagado]]</f>
        <v>0</v>
      </c>
      <c r="H713" s="38" t="s">
        <v>10</v>
      </c>
    </row>
    <row r="714" spans="1:8" x14ac:dyDescent="0.25">
      <c r="A714" s="31">
        <v>44599</v>
      </c>
      <c r="B714" s="37" t="s">
        <v>4404</v>
      </c>
      <c r="C714" s="38" t="s">
        <v>353</v>
      </c>
      <c r="D714" s="34">
        <v>1401.2</v>
      </c>
      <c r="E714" s="35">
        <v>44599</v>
      </c>
      <c r="F714" s="34">
        <v>1401.2</v>
      </c>
      <c r="G714" s="36">
        <f>Tabla13[[#This Row],[Importe]]-Tabla13[[#This Row],[Pagado]]</f>
        <v>0</v>
      </c>
      <c r="H714" s="38" t="s">
        <v>10</v>
      </c>
    </row>
    <row r="715" spans="1:8" ht="31.5" x14ac:dyDescent="0.25">
      <c r="A715" s="31">
        <v>44599</v>
      </c>
      <c r="B715" s="37" t="s">
        <v>4405</v>
      </c>
      <c r="C715" s="38" t="s">
        <v>47</v>
      </c>
      <c r="D715" s="34">
        <v>44415.74</v>
      </c>
      <c r="E715" s="35" t="s">
        <v>4406</v>
      </c>
      <c r="F715" s="34">
        <f>29000+15415.74</f>
        <v>44415.74</v>
      </c>
      <c r="G715" s="36">
        <f>Tabla13[[#This Row],[Importe]]-Tabla13[[#This Row],[Pagado]]</f>
        <v>0</v>
      </c>
      <c r="H715" s="38" t="s">
        <v>10</v>
      </c>
    </row>
    <row r="716" spans="1:8" x14ac:dyDescent="0.25">
      <c r="A716" s="31">
        <v>44599</v>
      </c>
      <c r="B716" s="37" t="s">
        <v>4407</v>
      </c>
      <c r="C716" s="38" t="s">
        <v>31</v>
      </c>
      <c r="D716" s="34">
        <v>913.5</v>
      </c>
      <c r="E716" s="35">
        <v>44599</v>
      </c>
      <c r="F716" s="34">
        <v>913.5</v>
      </c>
      <c r="G716" s="36">
        <f>Tabla13[[#This Row],[Importe]]-Tabla13[[#This Row],[Pagado]]</f>
        <v>0</v>
      </c>
      <c r="H716" s="38" t="s">
        <v>10</v>
      </c>
    </row>
    <row r="717" spans="1:8" ht="31.5" x14ac:dyDescent="0.25">
      <c r="A717" s="31">
        <v>44599</v>
      </c>
      <c r="B717" s="37" t="s">
        <v>4408</v>
      </c>
      <c r="C717" s="38" t="s">
        <v>12</v>
      </c>
      <c r="D717" s="34">
        <v>11584.8</v>
      </c>
      <c r="E717" s="35" t="s">
        <v>4409</v>
      </c>
      <c r="F717" s="34">
        <f>7000+4584.8</f>
        <v>11584.8</v>
      </c>
      <c r="G717" s="36">
        <f>Tabla13[[#This Row],[Importe]]-Tabla13[[#This Row],[Pagado]]</f>
        <v>0</v>
      </c>
      <c r="H717" s="38" t="s">
        <v>10</v>
      </c>
    </row>
    <row r="718" spans="1:8" x14ac:dyDescent="0.25">
      <c r="A718" s="31">
        <v>44599</v>
      </c>
      <c r="B718" s="37" t="s">
        <v>4410</v>
      </c>
      <c r="C718" s="38" t="s">
        <v>196</v>
      </c>
      <c r="D718" s="34">
        <v>19806.88</v>
      </c>
      <c r="E718" s="35">
        <v>44603</v>
      </c>
      <c r="F718" s="34">
        <v>19806.88</v>
      </c>
      <c r="G718" s="36">
        <f>Tabla13[[#This Row],[Importe]]-Tabla13[[#This Row],[Pagado]]</f>
        <v>0</v>
      </c>
      <c r="H718" s="38" t="s">
        <v>10</v>
      </c>
    </row>
    <row r="719" spans="1:8" x14ac:dyDescent="0.25">
      <c r="A719" s="31">
        <v>44599</v>
      </c>
      <c r="B719" s="37" t="s">
        <v>4411</v>
      </c>
      <c r="C719" s="38" t="s">
        <v>703</v>
      </c>
      <c r="D719" s="34">
        <v>3622.5</v>
      </c>
      <c r="E719" s="35">
        <v>44599</v>
      </c>
      <c r="F719" s="34">
        <v>3622.5</v>
      </c>
      <c r="G719" s="36">
        <f>Tabla13[[#This Row],[Importe]]-Tabla13[[#This Row],[Pagado]]</f>
        <v>0</v>
      </c>
      <c r="H719" s="38" t="s">
        <v>10</v>
      </c>
    </row>
    <row r="720" spans="1:8" x14ac:dyDescent="0.25">
      <c r="A720" s="31">
        <v>44599</v>
      </c>
      <c r="B720" s="37" t="s">
        <v>4412</v>
      </c>
      <c r="C720" s="38" t="s">
        <v>878</v>
      </c>
      <c r="D720" s="34">
        <v>2295</v>
      </c>
      <c r="E720" s="35">
        <v>44599</v>
      </c>
      <c r="F720" s="34">
        <v>2295</v>
      </c>
      <c r="G720" s="36">
        <f>Tabla13[[#This Row],[Importe]]-Tabla13[[#This Row],[Pagado]]</f>
        <v>0</v>
      </c>
      <c r="H720" s="38" t="s">
        <v>10</v>
      </c>
    </row>
    <row r="721" spans="1:8" x14ac:dyDescent="0.25">
      <c r="A721" s="31">
        <v>44599</v>
      </c>
      <c r="B721" s="37" t="s">
        <v>4413</v>
      </c>
      <c r="C721" s="38" t="s">
        <v>144</v>
      </c>
      <c r="D721" s="34">
        <v>6241.5</v>
      </c>
      <c r="E721" s="35">
        <v>44599</v>
      </c>
      <c r="F721" s="34">
        <v>6241.5</v>
      </c>
      <c r="G721" s="36">
        <f>Tabla13[[#This Row],[Importe]]-Tabla13[[#This Row],[Pagado]]</f>
        <v>0</v>
      </c>
      <c r="H721" s="38" t="s">
        <v>10</v>
      </c>
    </row>
    <row r="722" spans="1:8" x14ac:dyDescent="0.25">
      <c r="A722" s="31">
        <v>44599</v>
      </c>
      <c r="B722" s="37" t="s">
        <v>4414</v>
      </c>
      <c r="C722" s="38" t="s">
        <v>16</v>
      </c>
      <c r="D722" s="34">
        <v>3206.9</v>
      </c>
      <c r="E722" s="35">
        <v>44599</v>
      </c>
      <c r="F722" s="34">
        <v>3206.9</v>
      </c>
      <c r="G722" s="36">
        <f>Tabla13[[#This Row],[Importe]]-Tabla13[[#This Row],[Pagado]]</f>
        <v>0</v>
      </c>
      <c r="H722" s="38" t="s">
        <v>10</v>
      </c>
    </row>
    <row r="723" spans="1:8" x14ac:dyDescent="0.25">
      <c r="A723" s="31">
        <v>44599</v>
      </c>
      <c r="B723" s="37" t="s">
        <v>4415</v>
      </c>
      <c r="C723" s="38" t="s">
        <v>196</v>
      </c>
      <c r="D723" s="34">
        <v>2830.84</v>
      </c>
      <c r="E723" s="35">
        <v>44603</v>
      </c>
      <c r="F723" s="34">
        <v>2830.84</v>
      </c>
      <c r="G723" s="36">
        <f>Tabla13[[#This Row],[Importe]]-Tabla13[[#This Row],[Pagado]]</f>
        <v>0</v>
      </c>
      <c r="H723" s="38" t="s">
        <v>10</v>
      </c>
    </row>
    <row r="724" spans="1:8" x14ac:dyDescent="0.25">
      <c r="A724" s="31">
        <v>44599</v>
      </c>
      <c r="B724" s="37" t="s">
        <v>4416</v>
      </c>
      <c r="C724" s="38" t="s">
        <v>146</v>
      </c>
      <c r="D724" s="34">
        <v>3177.6</v>
      </c>
      <c r="E724" s="35">
        <v>44599</v>
      </c>
      <c r="F724" s="34">
        <v>3177.6</v>
      </c>
      <c r="G724" s="36">
        <f>Tabla13[[#This Row],[Importe]]-Tabla13[[#This Row],[Pagado]]</f>
        <v>0</v>
      </c>
      <c r="H724" s="38" t="s">
        <v>10</v>
      </c>
    </row>
    <row r="725" spans="1:8" x14ac:dyDescent="0.25">
      <c r="A725" s="31">
        <v>44599</v>
      </c>
      <c r="B725" s="37" t="s">
        <v>4417</v>
      </c>
      <c r="C725" s="38" t="s">
        <v>129</v>
      </c>
      <c r="D725" s="34">
        <v>5019.6000000000004</v>
      </c>
      <c r="E725" s="35">
        <v>44599</v>
      </c>
      <c r="F725" s="34">
        <v>5019.6000000000004</v>
      </c>
      <c r="G725" s="36">
        <f>Tabla13[[#This Row],[Importe]]-Tabla13[[#This Row],[Pagado]]</f>
        <v>0</v>
      </c>
      <c r="H725" s="38" t="s">
        <v>10</v>
      </c>
    </row>
    <row r="726" spans="1:8" x14ac:dyDescent="0.25">
      <c r="A726" s="31">
        <v>44599</v>
      </c>
      <c r="B726" s="37" t="s">
        <v>4418</v>
      </c>
      <c r="C726" s="38" t="s">
        <v>127</v>
      </c>
      <c r="D726" s="34">
        <v>4472.3</v>
      </c>
      <c r="E726" s="35">
        <v>44599</v>
      </c>
      <c r="F726" s="34">
        <v>4472.3</v>
      </c>
      <c r="G726" s="36">
        <f>Tabla13[[#This Row],[Importe]]-Tabla13[[#This Row],[Pagado]]</f>
        <v>0</v>
      </c>
      <c r="H726" s="38" t="s">
        <v>10</v>
      </c>
    </row>
    <row r="727" spans="1:8" x14ac:dyDescent="0.25">
      <c r="A727" s="31">
        <v>44599</v>
      </c>
      <c r="B727" s="37" t="s">
        <v>4419</v>
      </c>
      <c r="C727" s="38" t="s">
        <v>140</v>
      </c>
      <c r="D727" s="34">
        <v>1253.7</v>
      </c>
      <c r="E727" s="35">
        <v>44599</v>
      </c>
      <c r="F727" s="34">
        <v>1253.7</v>
      </c>
      <c r="G727" s="36">
        <f>Tabla13[[#This Row],[Importe]]-Tabla13[[#This Row],[Pagado]]</f>
        <v>0</v>
      </c>
      <c r="H727" s="38" t="s">
        <v>10</v>
      </c>
    </row>
    <row r="728" spans="1:8" x14ac:dyDescent="0.25">
      <c r="A728" s="31">
        <v>44599</v>
      </c>
      <c r="B728" s="37" t="s">
        <v>4420</v>
      </c>
      <c r="C728" s="38" t="s">
        <v>2166</v>
      </c>
      <c r="D728" s="34">
        <v>1500</v>
      </c>
      <c r="E728" s="35">
        <v>44599</v>
      </c>
      <c r="F728" s="34">
        <v>1500</v>
      </c>
      <c r="G728" s="36">
        <f>Tabla13[[#This Row],[Importe]]-Tabla13[[#This Row],[Pagado]]</f>
        <v>0</v>
      </c>
      <c r="H728" s="38" t="s">
        <v>10</v>
      </c>
    </row>
    <row r="729" spans="1:8" x14ac:dyDescent="0.25">
      <c r="A729" s="31">
        <v>44599</v>
      </c>
      <c r="B729" s="37" t="s">
        <v>4421</v>
      </c>
      <c r="C729" s="38" t="s">
        <v>357</v>
      </c>
      <c r="D729" s="34">
        <v>1033</v>
      </c>
      <c r="E729" s="35">
        <v>44599</v>
      </c>
      <c r="F729" s="34">
        <v>1033</v>
      </c>
      <c r="G729" s="36">
        <f>Tabla13[[#This Row],[Importe]]-Tabla13[[#This Row],[Pagado]]</f>
        <v>0</v>
      </c>
      <c r="H729" s="38" t="s">
        <v>10</v>
      </c>
    </row>
    <row r="730" spans="1:8" x14ac:dyDescent="0.25">
      <c r="A730" s="31">
        <v>44599</v>
      </c>
      <c r="B730" s="37" t="s">
        <v>4422</v>
      </c>
      <c r="C730" s="38" t="s">
        <v>216</v>
      </c>
      <c r="D730" s="34">
        <v>1621.9</v>
      </c>
      <c r="E730" s="35">
        <v>44599</v>
      </c>
      <c r="F730" s="34">
        <v>1621.9</v>
      </c>
      <c r="G730" s="36">
        <f>Tabla13[[#This Row],[Importe]]-Tabla13[[#This Row],[Pagado]]</f>
        <v>0</v>
      </c>
      <c r="H730" s="38" t="s">
        <v>10</v>
      </c>
    </row>
    <row r="731" spans="1:8" x14ac:dyDescent="0.25">
      <c r="A731" s="31">
        <v>44599</v>
      </c>
      <c r="B731" s="37" t="s">
        <v>4423</v>
      </c>
      <c r="C731" s="38" t="s">
        <v>1362</v>
      </c>
      <c r="D731" s="34">
        <v>2278</v>
      </c>
      <c r="E731" s="35">
        <v>44599</v>
      </c>
      <c r="F731" s="34">
        <v>2278</v>
      </c>
      <c r="G731" s="36">
        <f>Tabla13[[#This Row],[Importe]]-Tabla13[[#This Row],[Pagado]]</f>
        <v>0</v>
      </c>
      <c r="H731" s="38" t="s">
        <v>10</v>
      </c>
    </row>
    <row r="732" spans="1:8" x14ac:dyDescent="0.25">
      <c r="A732" s="31">
        <v>44599</v>
      </c>
      <c r="B732" s="37" t="s">
        <v>4424</v>
      </c>
      <c r="C732" s="38" t="s">
        <v>45</v>
      </c>
      <c r="D732" s="34">
        <v>9536.2000000000007</v>
      </c>
      <c r="E732" s="35">
        <v>44599</v>
      </c>
      <c r="F732" s="34">
        <v>9536.2000000000007</v>
      </c>
      <c r="G732" s="36">
        <f>Tabla13[[#This Row],[Importe]]-Tabla13[[#This Row],[Pagado]]</f>
        <v>0</v>
      </c>
      <c r="H732" s="38" t="s">
        <v>10</v>
      </c>
    </row>
    <row r="733" spans="1:8" x14ac:dyDescent="0.25">
      <c r="A733" s="31">
        <v>44599</v>
      </c>
      <c r="B733" s="37" t="s">
        <v>4425</v>
      </c>
      <c r="C733" s="38" t="s">
        <v>3971</v>
      </c>
      <c r="D733" s="34">
        <v>5320</v>
      </c>
      <c r="E733" s="35">
        <v>44599</v>
      </c>
      <c r="F733" s="34">
        <v>5320</v>
      </c>
      <c r="G733" s="36">
        <f>Tabla13[[#This Row],[Importe]]-Tabla13[[#This Row],[Pagado]]</f>
        <v>0</v>
      </c>
      <c r="H733" s="38" t="s">
        <v>10</v>
      </c>
    </row>
    <row r="734" spans="1:8" x14ac:dyDescent="0.25">
      <c r="A734" s="31">
        <v>44599</v>
      </c>
      <c r="B734" s="37" t="s">
        <v>4426</v>
      </c>
      <c r="C734" s="38" t="s">
        <v>107</v>
      </c>
      <c r="D734" s="34">
        <v>10959.9</v>
      </c>
      <c r="E734" s="35">
        <v>44599</v>
      </c>
      <c r="F734" s="34">
        <v>10959.9</v>
      </c>
      <c r="G734" s="36">
        <f>Tabla13[[#This Row],[Importe]]-Tabla13[[#This Row],[Pagado]]</f>
        <v>0</v>
      </c>
      <c r="H734" s="38" t="s">
        <v>10</v>
      </c>
    </row>
    <row r="735" spans="1:8" x14ac:dyDescent="0.25">
      <c r="A735" s="31">
        <v>44599</v>
      </c>
      <c r="B735" s="37" t="s">
        <v>4427</v>
      </c>
      <c r="C735" s="38" t="s">
        <v>151</v>
      </c>
      <c r="D735" s="34">
        <v>6888.4</v>
      </c>
      <c r="E735" s="35">
        <v>44599</v>
      </c>
      <c r="F735" s="34">
        <v>6888.4</v>
      </c>
      <c r="G735" s="36">
        <f>Tabla13[[#This Row],[Importe]]-Tabla13[[#This Row],[Pagado]]</f>
        <v>0</v>
      </c>
      <c r="H735" s="38" t="s">
        <v>10</v>
      </c>
    </row>
    <row r="736" spans="1:8" x14ac:dyDescent="0.25">
      <c r="A736" s="31">
        <v>44599</v>
      </c>
      <c r="B736" s="37" t="s">
        <v>4428</v>
      </c>
      <c r="C736" s="38" t="s">
        <v>218</v>
      </c>
      <c r="D736" s="34">
        <v>7410.4</v>
      </c>
      <c r="E736" s="35">
        <v>44603</v>
      </c>
      <c r="F736" s="34">
        <v>7410.4</v>
      </c>
      <c r="G736" s="36">
        <f>Tabla13[[#This Row],[Importe]]-Tabla13[[#This Row],[Pagado]]</f>
        <v>0</v>
      </c>
      <c r="H736" s="38" t="s">
        <v>10</v>
      </c>
    </row>
    <row r="737" spans="1:8" x14ac:dyDescent="0.25">
      <c r="A737" s="31">
        <v>44599</v>
      </c>
      <c r="B737" s="37" t="s">
        <v>4429</v>
      </c>
      <c r="C737" s="38" t="s">
        <v>520</v>
      </c>
      <c r="D737" s="34">
        <v>6625.6</v>
      </c>
      <c r="E737" s="35">
        <v>44599</v>
      </c>
      <c r="F737" s="34">
        <v>6625.6</v>
      </c>
      <c r="G737" s="36">
        <f>Tabla13[[#This Row],[Importe]]-Tabla13[[#This Row],[Pagado]]</f>
        <v>0</v>
      </c>
      <c r="H737" s="38" t="s">
        <v>10</v>
      </c>
    </row>
    <row r="738" spans="1:8" x14ac:dyDescent="0.25">
      <c r="A738" s="31">
        <v>44599</v>
      </c>
      <c r="B738" s="37" t="s">
        <v>4430</v>
      </c>
      <c r="C738" s="38" t="s">
        <v>56</v>
      </c>
      <c r="D738" s="34">
        <v>4644.3</v>
      </c>
      <c r="E738" s="35">
        <v>44599</v>
      </c>
      <c r="F738" s="34">
        <v>4644.3</v>
      </c>
      <c r="G738" s="36">
        <f>Tabla13[[#This Row],[Importe]]-Tabla13[[#This Row],[Pagado]]</f>
        <v>0</v>
      </c>
      <c r="H738" s="38" t="s">
        <v>10</v>
      </c>
    </row>
    <row r="739" spans="1:8" x14ac:dyDescent="0.25">
      <c r="A739" s="31">
        <v>44599</v>
      </c>
      <c r="B739" s="37" t="s">
        <v>4431</v>
      </c>
      <c r="C739" s="38" t="s">
        <v>181</v>
      </c>
      <c r="D739" s="34">
        <v>10163.200000000001</v>
      </c>
      <c r="E739" s="35">
        <v>44600</v>
      </c>
      <c r="F739" s="34">
        <v>10163.200000000001</v>
      </c>
      <c r="G739" s="36">
        <f>Tabla13[[#This Row],[Importe]]-Tabla13[[#This Row],[Pagado]]</f>
        <v>0</v>
      </c>
      <c r="H739" s="38" t="s">
        <v>10</v>
      </c>
    </row>
    <row r="740" spans="1:8" x14ac:dyDescent="0.25">
      <c r="A740" s="31">
        <v>44599</v>
      </c>
      <c r="B740" s="37" t="s">
        <v>4432</v>
      </c>
      <c r="C740" s="38" t="s">
        <v>142</v>
      </c>
      <c r="D740" s="34">
        <v>3781.6</v>
      </c>
      <c r="E740" s="35">
        <v>44617</v>
      </c>
      <c r="F740" s="34">
        <v>3781.6</v>
      </c>
      <c r="G740" s="36">
        <f>Tabla13[[#This Row],[Importe]]-Tabla13[[#This Row],[Pagado]]</f>
        <v>0</v>
      </c>
      <c r="H740" s="38" t="s">
        <v>10</v>
      </c>
    </row>
    <row r="741" spans="1:8" x14ac:dyDescent="0.25">
      <c r="A741" s="31">
        <v>44599</v>
      </c>
      <c r="B741" s="37" t="s">
        <v>4433</v>
      </c>
      <c r="C741" s="38" t="s">
        <v>151</v>
      </c>
      <c r="D741" s="34">
        <v>6087.68</v>
      </c>
      <c r="E741" s="35">
        <v>44599</v>
      </c>
      <c r="F741" s="34">
        <v>6087.68</v>
      </c>
      <c r="G741" s="36">
        <f>Tabla13[[#This Row],[Importe]]-Tabla13[[#This Row],[Pagado]]</f>
        <v>0</v>
      </c>
      <c r="H741" s="38" t="s">
        <v>10</v>
      </c>
    </row>
    <row r="742" spans="1:8" x14ac:dyDescent="0.25">
      <c r="A742" s="31">
        <v>44599</v>
      </c>
      <c r="B742" s="37" t="s">
        <v>4434</v>
      </c>
      <c r="C742" s="38" t="s">
        <v>312</v>
      </c>
      <c r="D742" s="34">
        <v>3384</v>
      </c>
      <c r="E742" s="35">
        <v>44600</v>
      </c>
      <c r="F742" s="34">
        <v>3384</v>
      </c>
      <c r="G742" s="36">
        <f>Tabla13[[#This Row],[Importe]]-Tabla13[[#This Row],[Pagado]]</f>
        <v>0</v>
      </c>
      <c r="H742" s="38" t="s">
        <v>10</v>
      </c>
    </row>
    <row r="743" spans="1:8" x14ac:dyDescent="0.25">
      <c r="A743" s="31">
        <v>44599</v>
      </c>
      <c r="B743" s="37" t="s">
        <v>4435</v>
      </c>
      <c r="C743" s="38" t="s">
        <v>198</v>
      </c>
      <c r="D743" s="34">
        <v>4176</v>
      </c>
      <c r="E743" s="35">
        <v>44600</v>
      </c>
      <c r="F743" s="34">
        <v>4176</v>
      </c>
      <c r="G743" s="36">
        <f>Tabla13[[#This Row],[Importe]]-Tabla13[[#This Row],[Pagado]]</f>
        <v>0</v>
      </c>
      <c r="H743" s="38" t="s">
        <v>10</v>
      </c>
    </row>
    <row r="744" spans="1:8" x14ac:dyDescent="0.25">
      <c r="A744" s="31">
        <v>44599</v>
      </c>
      <c r="B744" s="37" t="s">
        <v>4436</v>
      </c>
      <c r="C744" s="38" t="s">
        <v>407</v>
      </c>
      <c r="D744" s="34">
        <v>6800</v>
      </c>
      <c r="E744" s="35">
        <v>44603</v>
      </c>
      <c r="F744" s="34">
        <v>6800</v>
      </c>
      <c r="G744" s="36">
        <f>Tabla13[[#This Row],[Importe]]-Tabla13[[#This Row],[Pagado]]</f>
        <v>0</v>
      </c>
      <c r="H744" s="38" t="s">
        <v>10</v>
      </c>
    </row>
    <row r="745" spans="1:8" x14ac:dyDescent="0.25">
      <c r="A745" s="31">
        <v>44599</v>
      </c>
      <c r="B745" s="37" t="s">
        <v>4437</v>
      </c>
      <c r="C745" s="38" t="s">
        <v>175</v>
      </c>
      <c r="D745" s="34">
        <v>14015.1</v>
      </c>
      <c r="E745" s="35">
        <v>44600</v>
      </c>
      <c r="F745" s="34">
        <v>14015.1</v>
      </c>
      <c r="G745" s="36">
        <f>Tabla13[[#This Row],[Importe]]-Tabla13[[#This Row],[Pagado]]</f>
        <v>0</v>
      </c>
      <c r="H745" s="38" t="s">
        <v>10</v>
      </c>
    </row>
    <row r="746" spans="1:8" x14ac:dyDescent="0.25">
      <c r="A746" s="31">
        <v>44599</v>
      </c>
      <c r="B746" s="37" t="s">
        <v>4438</v>
      </c>
      <c r="C746" s="38" t="s">
        <v>368</v>
      </c>
      <c r="D746" s="34">
        <v>6444.8</v>
      </c>
      <c r="E746" s="35">
        <v>44600</v>
      </c>
      <c r="F746" s="34">
        <v>6444.8</v>
      </c>
      <c r="G746" s="36">
        <f>Tabla13[[#This Row],[Importe]]-Tabla13[[#This Row],[Pagado]]</f>
        <v>0</v>
      </c>
      <c r="H746" s="38" t="s">
        <v>10</v>
      </c>
    </row>
    <row r="747" spans="1:8" x14ac:dyDescent="0.25">
      <c r="A747" s="31">
        <v>44599</v>
      </c>
      <c r="B747" s="37" t="s">
        <v>4439</v>
      </c>
      <c r="C747" s="38" t="s">
        <v>200</v>
      </c>
      <c r="D747" s="34">
        <v>573.29999999999995</v>
      </c>
      <c r="E747" s="35">
        <v>44600</v>
      </c>
      <c r="F747" s="34">
        <v>573.29999999999995</v>
      </c>
      <c r="G747" s="36">
        <f>Tabla13[[#This Row],[Importe]]-Tabla13[[#This Row],[Pagado]]</f>
        <v>0</v>
      </c>
      <c r="H747" s="38" t="s">
        <v>10</v>
      </c>
    </row>
    <row r="748" spans="1:8" x14ac:dyDescent="0.25">
      <c r="A748" s="31">
        <v>44599</v>
      </c>
      <c r="B748" s="37" t="s">
        <v>4440</v>
      </c>
      <c r="C748" s="38" t="s">
        <v>273</v>
      </c>
      <c r="D748" s="34">
        <v>2324</v>
      </c>
      <c r="E748" s="35">
        <v>44600</v>
      </c>
      <c r="F748" s="34">
        <v>2324</v>
      </c>
      <c r="G748" s="36">
        <f>Tabla13[[#This Row],[Importe]]-Tabla13[[#This Row],[Pagado]]</f>
        <v>0</v>
      </c>
      <c r="H748" s="38" t="s">
        <v>10</v>
      </c>
    </row>
    <row r="749" spans="1:8" x14ac:dyDescent="0.25">
      <c r="A749" s="31">
        <v>44599</v>
      </c>
      <c r="B749" s="37" t="s">
        <v>4441</v>
      </c>
      <c r="C749" s="38" t="s">
        <v>157</v>
      </c>
      <c r="D749" s="34">
        <v>2336.4</v>
      </c>
      <c r="E749" s="35">
        <v>44599</v>
      </c>
      <c r="F749" s="34">
        <v>2336.4</v>
      </c>
      <c r="G749" s="36">
        <f>Tabla13[[#This Row],[Importe]]-Tabla13[[#This Row],[Pagado]]</f>
        <v>0</v>
      </c>
      <c r="H749" s="38" t="s">
        <v>10</v>
      </c>
    </row>
    <row r="750" spans="1:8" x14ac:dyDescent="0.25">
      <c r="A750" s="31">
        <v>44599</v>
      </c>
      <c r="B750" s="37" t="s">
        <v>4442</v>
      </c>
      <c r="C750" s="38" t="s">
        <v>75</v>
      </c>
      <c r="D750" s="34">
        <v>6355.3</v>
      </c>
      <c r="E750" s="35">
        <v>44600</v>
      </c>
      <c r="F750" s="34">
        <v>6355.3</v>
      </c>
      <c r="G750" s="36">
        <f>Tabla13[[#This Row],[Importe]]-Tabla13[[#This Row],[Pagado]]</f>
        <v>0</v>
      </c>
      <c r="H750" s="38" t="s">
        <v>10</v>
      </c>
    </row>
    <row r="751" spans="1:8" x14ac:dyDescent="0.25">
      <c r="A751" s="31">
        <v>44599</v>
      </c>
      <c r="B751" s="37" t="s">
        <v>4443</v>
      </c>
      <c r="C751" s="38" t="s">
        <v>2114</v>
      </c>
      <c r="D751" s="34">
        <v>1510.4</v>
      </c>
      <c r="E751" s="35">
        <v>44599</v>
      </c>
      <c r="F751" s="34">
        <v>1510.4</v>
      </c>
      <c r="G751" s="36">
        <f>Tabla13[[#This Row],[Importe]]-Tabla13[[#This Row],[Pagado]]</f>
        <v>0</v>
      </c>
      <c r="H751" s="38" t="s">
        <v>10</v>
      </c>
    </row>
    <row r="752" spans="1:8" x14ac:dyDescent="0.25">
      <c r="A752" s="31">
        <v>44599</v>
      </c>
      <c r="B752" s="37" t="s">
        <v>4444</v>
      </c>
      <c r="C752" s="38" t="s">
        <v>426</v>
      </c>
      <c r="D752" s="34">
        <v>3500</v>
      </c>
      <c r="E752" s="35">
        <v>44600</v>
      </c>
      <c r="F752" s="34">
        <v>3500</v>
      </c>
      <c r="G752" s="36">
        <f>Tabla13[[#This Row],[Importe]]-Tabla13[[#This Row],[Pagado]]</f>
        <v>0</v>
      </c>
      <c r="H752" s="38" t="s">
        <v>10</v>
      </c>
    </row>
    <row r="753" spans="1:8" x14ac:dyDescent="0.25">
      <c r="A753" s="31">
        <v>44599</v>
      </c>
      <c r="B753" s="37" t="s">
        <v>4445</v>
      </c>
      <c r="C753" s="38" t="s">
        <v>380</v>
      </c>
      <c r="D753" s="34">
        <v>16130.6</v>
      </c>
      <c r="E753" s="35">
        <v>44599</v>
      </c>
      <c r="F753" s="34">
        <v>16130.6</v>
      </c>
      <c r="G753" s="36">
        <f>Tabla13[[#This Row],[Importe]]-Tabla13[[#This Row],[Pagado]]</f>
        <v>0</v>
      </c>
      <c r="H753" s="38" t="s">
        <v>10</v>
      </c>
    </row>
    <row r="754" spans="1:8" x14ac:dyDescent="0.25">
      <c r="A754" s="31">
        <v>44599</v>
      </c>
      <c r="B754" s="37" t="s">
        <v>4446</v>
      </c>
      <c r="C754" s="38" t="s">
        <v>280</v>
      </c>
      <c r="D754" s="34">
        <v>529.20000000000005</v>
      </c>
      <c r="E754" s="35">
        <v>44600</v>
      </c>
      <c r="F754" s="34">
        <v>529.20000000000005</v>
      </c>
      <c r="G754" s="36">
        <f>Tabla13[[#This Row],[Importe]]-Tabla13[[#This Row],[Pagado]]</f>
        <v>0</v>
      </c>
      <c r="H754" s="38" t="s">
        <v>10</v>
      </c>
    </row>
    <row r="755" spans="1:8" x14ac:dyDescent="0.25">
      <c r="A755" s="31">
        <v>44599</v>
      </c>
      <c r="B755" s="37" t="s">
        <v>4447</v>
      </c>
      <c r="C755" s="38" t="s">
        <v>284</v>
      </c>
      <c r="D755" s="34">
        <v>4106.2</v>
      </c>
      <c r="E755" s="35">
        <v>44600</v>
      </c>
      <c r="F755" s="34">
        <v>4106.2</v>
      </c>
      <c r="G755" s="36">
        <f>Tabla13[[#This Row],[Importe]]-Tabla13[[#This Row],[Pagado]]</f>
        <v>0</v>
      </c>
      <c r="H755" s="38" t="s">
        <v>10</v>
      </c>
    </row>
    <row r="756" spans="1:8" x14ac:dyDescent="0.25">
      <c r="A756" s="31">
        <v>44599</v>
      </c>
      <c r="B756" s="37" t="s">
        <v>4448</v>
      </c>
      <c r="C756" s="38" t="s">
        <v>208</v>
      </c>
      <c r="D756" s="34">
        <v>12662.5</v>
      </c>
      <c r="E756" s="35">
        <v>44603</v>
      </c>
      <c r="F756" s="34">
        <v>12662.5</v>
      </c>
      <c r="G756" s="36">
        <f>Tabla13[[#This Row],[Importe]]-Tabla13[[#This Row],[Pagado]]</f>
        <v>0</v>
      </c>
      <c r="H756" s="38" t="s">
        <v>10</v>
      </c>
    </row>
    <row r="757" spans="1:8" x14ac:dyDescent="0.25">
      <c r="A757" s="31">
        <v>44599</v>
      </c>
      <c r="B757" s="37" t="s">
        <v>4449</v>
      </c>
      <c r="C757" s="38" t="s">
        <v>191</v>
      </c>
      <c r="D757" s="34">
        <v>2864.4</v>
      </c>
      <c r="E757" s="35">
        <v>44599</v>
      </c>
      <c r="F757" s="34">
        <v>2864.4</v>
      </c>
      <c r="G757" s="36">
        <f>Tabla13[[#This Row],[Importe]]-Tabla13[[#This Row],[Pagado]]</f>
        <v>0</v>
      </c>
      <c r="H757" s="38" t="s">
        <v>10</v>
      </c>
    </row>
    <row r="758" spans="1:8" x14ac:dyDescent="0.25">
      <c r="A758" s="31">
        <v>44599</v>
      </c>
      <c r="B758" s="37" t="s">
        <v>4450</v>
      </c>
      <c r="C758" s="38" t="s">
        <v>154</v>
      </c>
      <c r="D758" s="34">
        <v>26895</v>
      </c>
      <c r="E758" s="35">
        <v>44603</v>
      </c>
      <c r="F758" s="34">
        <v>26895</v>
      </c>
      <c r="G758" s="36">
        <f>Tabla13[[#This Row],[Importe]]-Tabla13[[#This Row],[Pagado]]</f>
        <v>0</v>
      </c>
      <c r="H758" s="38" t="s">
        <v>10</v>
      </c>
    </row>
    <row r="759" spans="1:8" x14ac:dyDescent="0.25">
      <c r="A759" s="31">
        <v>44599</v>
      </c>
      <c r="B759" s="37" t="s">
        <v>4451</v>
      </c>
      <c r="C759" s="38" t="s">
        <v>49</v>
      </c>
      <c r="D759" s="34">
        <v>2775.5</v>
      </c>
      <c r="E759" s="35">
        <v>44599</v>
      </c>
      <c r="F759" s="34">
        <v>2775.5</v>
      </c>
      <c r="G759" s="36">
        <f>Tabla13[[#This Row],[Importe]]-Tabla13[[#This Row],[Pagado]]</f>
        <v>0</v>
      </c>
      <c r="H759" s="38" t="s">
        <v>10</v>
      </c>
    </row>
    <row r="760" spans="1:8" x14ac:dyDescent="0.25">
      <c r="A760" s="31">
        <v>44599</v>
      </c>
      <c r="B760" s="37" t="s">
        <v>4452</v>
      </c>
      <c r="C760" s="38" t="s">
        <v>212</v>
      </c>
      <c r="D760" s="34">
        <v>30011</v>
      </c>
      <c r="E760" s="35">
        <v>44604</v>
      </c>
      <c r="F760" s="34">
        <v>30011</v>
      </c>
      <c r="G760" s="36">
        <f>Tabla13[[#This Row],[Importe]]-Tabla13[[#This Row],[Pagado]]</f>
        <v>0</v>
      </c>
      <c r="H760" s="38" t="s">
        <v>10</v>
      </c>
    </row>
    <row r="761" spans="1:8" x14ac:dyDescent="0.25">
      <c r="A761" s="31">
        <v>44599</v>
      </c>
      <c r="B761" s="37" t="s">
        <v>4453</v>
      </c>
      <c r="C761" s="38" t="s">
        <v>291</v>
      </c>
      <c r="D761" s="34">
        <v>3516.2</v>
      </c>
      <c r="E761" s="35">
        <v>44600</v>
      </c>
      <c r="F761" s="34">
        <v>3516.2</v>
      </c>
      <c r="G761" s="36">
        <f>Tabla13[[#This Row],[Importe]]-Tabla13[[#This Row],[Pagado]]</f>
        <v>0</v>
      </c>
      <c r="H761" s="38" t="s">
        <v>10</v>
      </c>
    </row>
    <row r="762" spans="1:8" x14ac:dyDescent="0.25">
      <c r="A762" s="31">
        <v>44599</v>
      </c>
      <c r="B762" s="37" t="s">
        <v>4454</v>
      </c>
      <c r="C762" s="38" t="s">
        <v>159</v>
      </c>
      <c r="D762" s="34">
        <v>1710.2</v>
      </c>
      <c r="E762" s="35">
        <v>44599</v>
      </c>
      <c r="F762" s="34">
        <v>1710.2</v>
      </c>
      <c r="G762" s="36">
        <f>Tabla13[[#This Row],[Importe]]-Tabla13[[#This Row],[Pagado]]</f>
        <v>0</v>
      </c>
      <c r="H762" s="38" t="s">
        <v>10</v>
      </c>
    </row>
    <row r="763" spans="1:8" x14ac:dyDescent="0.25">
      <c r="A763" s="31">
        <v>44599</v>
      </c>
      <c r="B763" s="37" t="s">
        <v>4455</v>
      </c>
      <c r="C763" s="38" t="s">
        <v>291</v>
      </c>
      <c r="D763" s="34">
        <v>576</v>
      </c>
      <c r="E763" s="35">
        <v>44600</v>
      </c>
      <c r="F763" s="34">
        <v>576</v>
      </c>
      <c r="G763" s="36">
        <f>Tabla13[[#This Row],[Importe]]-Tabla13[[#This Row],[Pagado]]</f>
        <v>0</v>
      </c>
      <c r="H763" s="38" t="s">
        <v>10</v>
      </c>
    </row>
    <row r="764" spans="1:8" x14ac:dyDescent="0.25">
      <c r="A764" s="31">
        <v>44599</v>
      </c>
      <c r="B764" s="37" t="s">
        <v>4456</v>
      </c>
      <c r="C764" s="38" t="s">
        <v>79</v>
      </c>
      <c r="D764" s="34">
        <v>8598.9</v>
      </c>
      <c r="E764" s="35">
        <v>44599</v>
      </c>
      <c r="F764" s="34">
        <v>8598.9</v>
      </c>
      <c r="G764" s="36">
        <f>Tabla13[[#This Row],[Importe]]-Tabla13[[#This Row],[Pagado]]</f>
        <v>0</v>
      </c>
      <c r="H764" s="38" t="s">
        <v>10</v>
      </c>
    </row>
    <row r="765" spans="1:8" x14ac:dyDescent="0.25">
      <c r="A765" s="31">
        <v>44599</v>
      </c>
      <c r="B765" s="37" t="s">
        <v>4457</v>
      </c>
      <c r="C765" s="38" t="s">
        <v>518</v>
      </c>
      <c r="D765" s="34">
        <v>1454.4</v>
      </c>
      <c r="E765" s="35">
        <v>44599</v>
      </c>
      <c r="F765" s="34">
        <v>1454.4</v>
      </c>
      <c r="G765" s="36">
        <f>Tabla13[[#This Row],[Importe]]-Tabla13[[#This Row],[Pagado]]</f>
        <v>0</v>
      </c>
      <c r="H765" s="38" t="s">
        <v>10</v>
      </c>
    </row>
    <row r="766" spans="1:8" x14ac:dyDescent="0.25">
      <c r="A766" s="31">
        <v>44599</v>
      </c>
      <c r="B766" s="37" t="s">
        <v>4458</v>
      </c>
      <c r="C766" s="38" t="s">
        <v>282</v>
      </c>
      <c r="D766" s="34">
        <v>2102.1</v>
      </c>
      <c r="E766" s="35">
        <v>44600</v>
      </c>
      <c r="F766" s="34">
        <v>2102.1</v>
      </c>
      <c r="G766" s="36">
        <f>Tabla13[[#This Row],[Importe]]-Tabla13[[#This Row],[Pagado]]</f>
        <v>0</v>
      </c>
      <c r="H766" s="38" t="s">
        <v>10</v>
      </c>
    </row>
    <row r="767" spans="1:8" x14ac:dyDescent="0.25">
      <c r="A767" s="31">
        <v>44599</v>
      </c>
      <c r="B767" s="37" t="s">
        <v>4459</v>
      </c>
      <c r="C767" s="38" t="s">
        <v>518</v>
      </c>
      <c r="D767" s="34">
        <v>1628.8</v>
      </c>
      <c r="E767" s="35">
        <v>44599</v>
      </c>
      <c r="F767" s="34">
        <v>1628.8</v>
      </c>
      <c r="G767" s="36">
        <f>Tabla13[[#This Row],[Importe]]-Tabla13[[#This Row],[Pagado]]</f>
        <v>0</v>
      </c>
      <c r="H767" s="38" t="s">
        <v>10</v>
      </c>
    </row>
    <row r="768" spans="1:8" x14ac:dyDescent="0.25">
      <c r="A768" s="31">
        <v>44599</v>
      </c>
      <c r="B768" s="37" t="s">
        <v>4460</v>
      </c>
      <c r="C768" s="38" t="s">
        <v>135</v>
      </c>
      <c r="D768" s="34">
        <v>1031.2</v>
      </c>
      <c r="E768" s="35">
        <v>44599</v>
      </c>
      <c r="F768" s="34">
        <v>1031.2</v>
      </c>
      <c r="G768" s="36">
        <f>Tabla13[[#This Row],[Importe]]-Tabla13[[#This Row],[Pagado]]</f>
        <v>0</v>
      </c>
      <c r="H768" s="38" t="s">
        <v>10</v>
      </c>
    </row>
    <row r="769" spans="1:8" x14ac:dyDescent="0.25">
      <c r="A769" s="31">
        <v>44599</v>
      </c>
      <c r="B769" s="37" t="s">
        <v>4461</v>
      </c>
      <c r="C769" s="38" t="s">
        <v>1965</v>
      </c>
      <c r="D769" s="34">
        <v>6341.2</v>
      </c>
      <c r="E769" s="35">
        <v>44599</v>
      </c>
      <c r="F769" s="34">
        <v>6341.2</v>
      </c>
      <c r="G769" s="36">
        <f>Tabla13[[#This Row],[Importe]]-Tabla13[[#This Row],[Pagado]]</f>
        <v>0</v>
      </c>
      <c r="H769" s="38" t="s">
        <v>10</v>
      </c>
    </row>
    <row r="770" spans="1:8" x14ac:dyDescent="0.25">
      <c r="A770" s="31">
        <v>44599</v>
      </c>
      <c r="B770" s="37" t="s">
        <v>4462</v>
      </c>
      <c r="C770" s="38" t="s">
        <v>373</v>
      </c>
      <c r="D770" s="34">
        <v>465.6</v>
      </c>
      <c r="E770" s="35">
        <v>44599</v>
      </c>
      <c r="F770" s="34">
        <v>465.6</v>
      </c>
      <c r="G770" s="36">
        <f>Tabla13[[#This Row],[Importe]]-Tabla13[[#This Row],[Pagado]]</f>
        <v>0</v>
      </c>
      <c r="H770" s="38" t="s">
        <v>10</v>
      </c>
    </row>
    <row r="771" spans="1:8" x14ac:dyDescent="0.25">
      <c r="A771" s="31">
        <v>44599</v>
      </c>
      <c r="B771" s="37" t="s">
        <v>4463</v>
      </c>
      <c r="C771" s="38" t="s">
        <v>206</v>
      </c>
      <c r="D771" s="34">
        <v>18172.7</v>
      </c>
      <c r="E771" s="35">
        <v>44603</v>
      </c>
      <c r="F771" s="34">
        <v>18172.7</v>
      </c>
      <c r="G771" s="36">
        <f>Tabla13[[#This Row],[Importe]]-Tabla13[[#This Row],[Pagado]]</f>
        <v>0</v>
      </c>
      <c r="H771" s="38" t="s">
        <v>10</v>
      </c>
    </row>
    <row r="772" spans="1:8" x14ac:dyDescent="0.25">
      <c r="A772" s="31">
        <v>44599</v>
      </c>
      <c r="B772" s="37" t="s">
        <v>4464</v>
      </c>
      <c r="C772" s="38" t="s">
        <v>224</v>
      </c>
      <c r="D772" s="34">
        <v>380.8</v>
      </c>
      <c r="E772" s="35">
        <v>44599</v>
      </c>
      <c r="F772" s="34">
        <v>380.8</v>
      </c>
      <c r="G772" s="36">
        <f>Tabla13[[#This Row],[Importe]]-Tabla13[[#This Row],[Pagado]]</f>
        <v>0</v>
      </c>
      <c r="H772" s="38" t="s">
        <v>10</v>
      </c>
    </row>
    <row r="773" spans="1:8" x14ac:dyDescent="0.25">
      <c r="A773" s="31">
        <v>44599</v>
      </c>
      <c r="B773" s="37" t="s">
        <v>4465</v>
      </c>
      <c r="C773" s="38" t="s">
        <v>230</v>
      </c>
      <c r="D773" s="34">
        <v>3614.6</v>
      </c>
      <c r="E773" s="35">
        <v>44599</v>
      </c>
      <c r="F773" s="34">
        <v>3614.6</v>
      </c>
      <c r="G773" s="36">
        <f>Tabla13[[#This Row],[Importe]]-Tabla13[[#This Row],[Pagado]]</f>
        <v>0</v>
      </c>
      <c r="H773" s="38" t="s">
        <v>10</v>
      </c>
    </row>
    <row r="774" spans="1:8" x14ac:dyDescent="0.25">
      <c r="A774" s="31">
        <v>44599</v>
      </c>
      <c r="B774" s="37" t="s">
        <v>4466</v>
      </c>
      <c r="C774" s="38" t="s">
        <v>222</v>
      </c>
      <c r="D774" s="34">
        <v>8348.5</v>
      </c>
      <c r="E774" s="35">
        <v>44599</v>
      </c>
      <c r="F774" s="34">
        <v>8348.5</v>
      </c>
      <c r="G774" s="36">
        <f>Tabla13[[#This Row],[Importe]]-Tabla13[[#This Row],[Pagado]]</f>
        <v>0</v>
      </c>
      <c r="H774" s="38" t="s">
        <v>10</v>
      </c>
    </row>
    <row r="775" spans="1:8" x14ac:dyDescent="0.25">
      <c r="A775" s="31">
        <v>44599</v>
      </c>
      <c r="B775" s="37" t="s">
        <v>4467</v>
      </c>
      <c r="C775" s="38" t="s">
        <v>24</v>
      </c>
      <c r="D775" s="34">
        <v>1650.8</v>
      </c>
      <c r="E775" s="35" t="s">
        <v>4468</v>
      </c>
      <c r="F775" s="34">
        <v>1650.8</v>
      </c>
      <c r="G775" s="36">
        <f>Tabla13[[#This Row],[Importe]]-Tabla13[[#This Row],[Pagado]]</f>
        <v>0</v>
      </c>
      <c r="H775" s="38" t="s">
        <v>10</v>
      </c>
    </row>
    <row r="776" spans="1:8" x14ac:dyDescent="0.25">
      <c r="A776" s="31">
        <v>44599</v>
      </c>
      <c r="B776" s="37" t="s">
        <v>4469</v>
      </c>
      <c r="C776" s="38" t="s">
        <v>173</v>
      </c>
      <c r="D776" s="34">
        <v>24998.400000000001</v>
      </c>
      <c r="E776" s="35">
        <v>44600</v>
      </c>
      <c r="F776" s="34">
        <v>24998.400000000001</v>
      </c>
      <c r="G776" s="36">
        <f>Tabla13[[#This Row],[Importe]]-Tabla13[[#This Row],[Pagado]]</f>
        <v>0</v>
      </c>
      <c r="H776" s="38" t="s">
        <v>10</v>
      </c>
    </row>
    <row r="777" spans="1:8" x14ac:dyDescent="0.25">
      <c r="A777" s="31">
        <v>44599</v>
      </c>
      <c r="B777" s="37" t="s">
        <v>4470</v>
      </c>
      <c r="C777" s="38" t="s">
        <v>240</v>
      </c>
      <c r="D777" s="34">
        <v>11136</v>
      </c>
      <c r="E777" s="35">
        <v>44599</v>
      </c>
      <c r="F777" s="34">
        <v>11136</v>
      </c>
      <c r="G777" s="36">
        <f>Tabla13[[#This Row],[Importe]]-Tabla13[[#This Row],[Pagado]]</f>
        <v>0</v>
      </c>
      <c r="H777" s="38" t="s">
        <v>10</v>
      </c>
    </row>
    <row r="778" spans="1:8" x14ac:dyDescent="0.25">
      <c r="A778" s="31">
        <v>44599</v>
      </c>
      <c r="B778" s="37" t="s">
        <v>4471</v>
      </c>
      <c r="C778" s="38" t="s">
        <v>31</v>
      </c>
      <c r="D778" s="34">
        <v>1798.3</v>
      </c>
      <c r="E778" s="35">
        <v>44599</v>
      </c>
      <c r="F778" s="34">
        <v>1798.3</v>
      </c>
      <c r="G778" s="36">
        <f>Tabla13[[#This Row],[Importe]]-Tabla13[[#This Row],[Pagado]]</f>
        <v>0</v>
      </c>
      <c r="H778" s="38" t="s">
        <v>10</v>
      </c>
    </row>
    <row r="779" spans="1:8" x14ac:dyDescent="0.25">
      <c r="A779" s="31">
        <v>44599</v>
      </c>
      <c r="B779" s="37" t="s">
        <v>4472</v>
      </c>
      <c r="C779" s="38" t="s">
        <v>62</v>
      </c>
      <c r="D779" s="34">
        <v>3367.2</v>
      </c>
      <c r="E779" s="35">
        <v>44599</v>
      </c>
      <c r="F779" s="34">
        <v>3367.2</v>
      </c>
      <c r="G779" s="36">
        <f>Tabla13[[#This Row],[Importe]]-Tabla13[[#This Row],[Pagado]]</f>
        <v>0</v>
      </c>
      <c r="H779" s="38" t="s">
        <v>10</v>
      </c>
    </row>
    <row r="780" spans="1:8" x14ac:dyDescent="0.25">
      <c r="A780" s="31">
        <v>44599</v>
      </c>
      <c r="B780" s="37" t="s">
        <v>4473</v>
      </c>
      <c r="C780" s="38" t="s">
        <v>62</v>
      </c>
      <c r="D780" s="34">
        <v>5242.5</v>
      </c>
      <c r="E780" s="35">
        <v>44599</v>
      </c>
      <c r="F780" s="34">
        <v>5242.5</v>
      </c>
      <c r="G780" s="36">
        <f>Tabla13[[#This Row],[Importe]]-Tabla13[[#This Row],[Pagado]]</f>
        <v>0</v>
      </c>
      <c r="H780" s="38" t="s">
        <v>10</v>
      </c>
    </row>
    <row r="781" spans="1:8" x14ac:dyDescent="0.25">
      <c r="A781" s="31">
        <v>44599</v>
      </c>
      <c r="B781" s="37" t="s">
        <v>4474</v>
      </c>
      <c r="C781" s="38" t="s">
        <v>407</v>
      </c>
      <c r="D781" s="34">
        <v>12364.8</v>
      </c>
      <c r="E781" s="35">
        <v>44603</v>
      </c>
      <c r="F781" s="34">
        <v>12364.8</v>
      </c>
      <c r="G781" s="36">
        <f>Tabla13[[#This Row],[Importe]]-Tabla13[[#This Row],[Pagado]]</f>
        <v>0</v>
      </c>
      <c r="H781" s="38" t="s">
        <v>10</v>
      </c>
    </row>
    <row r="782" spans="1:8" x14ac:dyDescent="0.25">
      <c r="A782" s="31">
        <v>44599</v>
      </c>
      <c r="B782" s="37" t="s">
        <v>4475</v>
      </c>
      <c r="C782" s="38" t="s">
        <v>419</v>
      </c>
      <c r="D782" s="34">
        <v>5949.4</v>
      </c>
      <c r="E782" s="35">
        <v>44599</v>
      </c>
      <c r="F782" s="34">
        <v>5949.4</v>
      </c>
      <c r="G782" s="36">
        <f>Tabla13[[#This Row],[Importe]]-Tabla13[[#This Row],[Pagado]]</f>
        <v>0</v>
      </c>
      <c r="H782" s="38" t="s">
        <v>10</v>
      </c>
    </row>
    <row r="783" spans="1:8" x14ac:dyDescent="0.25">
      <c r="A783" s="31">
        <v>44599</v>
      </c>
      <c r="B783" s="37" t="s">
        <v>4476</v>
      </c>
      <c r="C783" s="38" t="s">
        <v>592</v>
      </c>
      <c r="D783" s="34">
        <v>40586.1</v>
      </c>
      <c r="E783" s="35">
        <v>44607</v>
      </c>
      <c r="F783" s="34">
        <v>40586.1</v>
      </c>
      <c r="G783" s="36">
        <f>Tabla13[[#This Row],[Importe]]-Tabla13[[#This Row],[Pagado]]</f>
        <v>0</v>
      </c>
      <c r="H783" s="38" t="s">
        <v>10</v>
      </c>
    </row>
    <row r="784" spans="1:8" x14ac:dyDescent="0.25">
      <c r="A784" s="31">
        <v>44599</v>
      </c>
      <c r="B784" s="37" t="s">
        <v>4477</v>
      </c>
      <c r="C784" s="38" t="s">
        <v>133</v>
      </c>
      <c r="D784" s="34">
        <v>10694.4</v>
      </c>
      <c r="E784" s="35">
        <v>44600</v>
      </c>
      <c r="F784" s="34">
        <v>10694.4</v>
      </c>
      <c r="G784" s="36">
        <f>Tabla13[[#This Row],[Importe]]-Tabla13[[#This Row],[Pagado]]</f>
        <v>0</v>
      </c>
      <c r="H784" s="38" t="s">
        <v>10</v>
      </c>
    </row>
    <row r="785" spans="1:8" x14ac:dyDescent="0.25">
      <c r="A785" s="31">
        <v>44599</v>
      </c>
      <c r="B785" s="37" t="s">
        <v>4478</v>
      </c>
      <c r="C785" s="38" t="s">
        <v>1630</v>
      </c>
      <c r="D785" s="34">
        <v>8760.7999999999993</v>
      </c>
      <c r="E785" s="35">
        <v>44600</v>
      </c>
      <c r="F785" s="34">
        <v>8760.7999999999993</v>
      </c>
      <c r="G785" s="36">
        <f>Tabla13[[#This Row],[Importe]]-Tabla13[[#This Row],[Pagado]]</f>
        <v>0</v>
      </c>
      <c r="H785" s="38" t="s">
        <v>10</v>
      </c>
    </row>
    <row r="786" spans="1:8" x14ac:dyDescent="0.25">
      <c r="A786" s="31">
        <v>44599</v>
      </c>
      <c r="B786" s="37" t="s">
        <v>4479</v>
      </c>
      <c r="C786" s="38" t="s">
        <v>1265</v>
      </c>
      <c r="D786" s="34">
        <v>487.6</v>
      </c>
      <c r="E786" s="35">
        <v>44599</v>
      </c>
      <c r="F786" s="34">
        <v>487.6</v>
      </c>
      <c r="G786" s="36">
        <f>Tabla13[[#This Row],[Importe]]-Tabla13[[#This Row],[Pagado]]</f>
        <v>0</v>
      </c>
      <c r="H786" s="38" t="s">
        <v>10</v>
      </c>
    </row>
    <row r="787" spans="1:8" x14ac:dyDescent="0.25">
      <c r="A787" s="31">
        <v>44599</v>
      </c>
      <c r="B787" s="37" t="s">
        <v>4480</v>
      </c>
      <c r="C787" s="38" t="s">
        <v>4481</v>
      </c>
      <c r="D787" s="34">
        <v>0</v>
      </c>
      <c r="E787" s="39" t="s">
        <v>189</v>
      </c>
      <c r="F787" s="34">
        <v>0</v>
      </c>
      <c r="G787" s="36">
        <f>Tabla13[[#This Row],[Importe]]-Tabla13[[#This Row],[Pagado]]</f>
        <v>0</v>
      </c>
      <c r="H787" s="38" t="s">
        <v>189</v>
      </c>
    </row>
    <row r="788" spans="1:8" x14ac:dyDescent="0.25">
      <c r="A788" s="31">
        <v>44599</v>
      </c>
      <c r="B788" s="37" t="s">
        <v>4482</v>
      </c>
      <c r="C788" s="38" t="s">
        <v>31</v>
      </c>
      <c r="D788" s="34">
        <v>3640.7</v>
      </c>
      <c r="E788" s="35">
        <v>44600</v>
      </c>
      <c r="F788" s="34">
        <v>3640.7</v>
      </c>
      <c r="G788" s="36">
        <f>Tabla13[[#This Row],[Importe]]-Tabla13[[#This Row],[Pagado]]</f>
        <v>0</v>
      </c>
      <c r="H788" s="38" t="s">
        <v>10</v>
      </c>
    </row>
    <row r="789" spans="1:8" x14ac:dyDescent="0.25">
      <c r="A789" s="31">
        <v>44599</v>
      </c>
      <c r="B789" s="37" t="s">
        <v>4483</v>
      </c>
      <c r="C789" s="38" t="s">
        <v>1644</v>
      </c>
      <c r="D789" s="34">
        <v>8102.4</v>
      </c>
      <c r="E789" s="35">
        <v>44600</v>
      </c>
      <c r="F789" s="34">
        <v>8102.4</v>
      </c>
      <c r="G789" s="36">
        <f>Tabla13[[#This Row],[Importe]]-Tabla13[[#This Row],[Pagado]]</f>
        <v>0</v>
      </c>
      <c r="H789" s="38" t="s">
        <v>10</v>
      </c>
    </row>
    <row r="790" spans="1:8" x14ac:dyDescent="0.25">
      <c r="A790" s="31">
        <v>44599</v>
      </c>
      <c r="B790" s="37" t="s">
        <v>4484</v>
      </c>
      <c r="C790" s="38" t="s">
        <v>1630</v>
      </c>
      <c r="D790" s="34">
        <v>664.2</v>
      </c>
      <c r="E790" s="35">
        <v>44600</v>
      </c>
      <c r="F790" s="34">
        <v>664.2</v>
      </c>
      <c r="G790" s="36">
        <f>Tabla13[[#This Row],[Importe]]-Tabla13[[#This Row],[Pagado]]</f>
        <v>0</v>
      </c>
      <c r="H790" s="38" t="s">
        <v>10</v>
      </c>
    </row>
    <row r="791" spans="1:8" x14ac:dyDescent="0.25">
      <c r="A791" s="31">
        <v>44599</v>
      </c>
      <c r="B791" s="37" t="s">
        <v>4485</v>
      </c>
      <c r="C791" s="38" t="s">
        <v>69</v>
      </c>
      <c r="D791" s="34">
        <v>2484.3000000000002</v>
      </c>
      <c r="E791" s="35">
        <v>44599</v>
      </c>
      <c r="F791" s="34">
        <v>2484.3000000000002</v>
      </c>
      <c r="G791" s="36">
        <f>Tabla13[[#This Row],[Importe]]-Tabla13[[#This Row],[Pagado]]</f>
        <v>0</v>
      </c>
      <c r="H791" s="38" t="s">
        <v>10</v>
      </c>
    </row>
    <row r="792" spans="1:8" x14ac:dyDescent="0.25">
      <c r="A792" s="31">
        <v>44599</v>
      </c>
      <c r="B792" s="37" t="s">
        <v>4486</v>
      </c>
      <c r="C792" s="38" t="s">
        <v>440</v>
      </c>
      <c r="D792" s="34">
        <v>17201.46</v>
      </c>
      <c r="E792" s="35">
        <v>44608</v>
      </c>
      <c r="F792" s="34">
        <v>17201.46</v>
      </c>
      <c r="G792" s="36">
        <f>Tabla13[[#This Row],[Importe]]-Tabla13[[#This Row],[Pagado]]</f>
        <v>0</v>
      </c>
      <c r="H792" s="38" t="s">
        <v>10</v>
      </c>
    </row>
    <row r="793" spans="1:8" x14ac:dyDescent="0.25">
      <c r="A793" s="31">
        <v>44599</v>
      </c>
      <c r="B793" s="37" t="s">
        <v>4487</v>
      </c>
      <c r="C793" s="38" t="s">
        <v>698</v>
      </c>
      <c r="D793" s="34">
        <v>6575.8</v>
      </c>
      <c r="E793" s="35">
        <v>44599</v>
      </c>
      <c r="F793" s="34">
        <v>6575.8</v>
      </c>
      <c r="G793" s="36">
        <f>Tabla13[[#This Row],[Importe]]-Tabla13[[#This Row],[Pagado]]</f>
        <v>0</v>
      </c>
      <c r="H793" s="38" t="s">
        <v>10</v>
      </c>
    </row>
    <row r="794" spans="1:8" x14ac:dyDescent="0.25">
      <c r="A794" s="31">
        <v>44599</v>
      </c>
      <c r="B794" s="37" t="s">
        <v>4488</v>
      </c>
      <c r="C794" s="38" t="s">
        <v>269</v>
      </c>
      <c r="D794" s="34">
        <v>2460.4</v>
      </c>
      <c r="E794" s="35">
        <v>44599</v>
      </c>
      <c r="F794" s="34">
        <v>2460.4</v>
      </c>
      <c r="G794" s="36">
        <f>Tabla13[[#This Row],[Importe]]-Tabla13[[#This Row],[Pagado]]</f>
        <v>0</v>
      </c>
      <c r="H794" s="38" t="s">
        <v>10</v>
      </c>
    </row>
    <row r="795" spans="1:8" x14ac:dyDescent="0.25">
      <c r="A795" s="31">
        <v>44599</v>
      </c>
      <c r="B795" s="37" t="s">
        <v>4489</v>
      </c>
      <c r="C795" s="38" t="s">
        <v>4136</v>
      </c>
      <c r="D795" s="34">
        <v>1320.6</v>
      </c>
      <c r="E795" s="35">
        <v>44599</v>
      </c>
      <c r="F795" s="34">
        <v>1320.6</v>
      </c>
      <c r="G795" s="36">
        <f>Tabla13[[#This Row],[Importe]]-Tabla13[[#This Row],[Pagado]]</f>
        <v>0</v>
      </c>
      <c r="H795" s="38" t="s">
        <v>10</v>
      </c>
    </row>
    <row r="796" spans="1:8" x14ac:dyDescent="0.25">
      <c r="A796" s="31">
        <v>44599</v>
      </c>
      <c r="B796" s="37" t="s">
        <v>4490</v>
      </c>
      <c r="C796" s="38" t="s">
        <v>450</v>
      </c>
      <c r="D796" s="34">
        <v>7067.4</v>
      </c>
      <c r="E796" s="35">
        <v>44599</v>
      </c>
      <c r="F796" s="34">
        <v>7067.4</v>
      </c>
      <c r="G796" s="36">
        <f>Tabla13[[#This Row],[Importe]]-Tabla13[[#This Row],[Pagado]]</f>
        <v>0</v>
      </c>
      <c r="H796" s="38" t="s">
        <v>10</v>
      </c>
    </row>
    <row r="797" spans="1:8" x14ac:dyDescent="0.25">
      <c r="A797" s="31">
        <v>44599</v>
      </c>
      <c r="B797" s="37" t="s">
        <v>4491</v>
      </c>
      <c r="C797" s="38" t="s">
        <v>875</v>
      </c>
      <c r="D797" s="34">
        <v>28776</v>
      </c>
      <c r="E797" s="35">
        <v>44600</v>
      </c>
      <c r="F797" s="34">
        <v>28776</v>
      </c>
      <c r="G797" s="36">
        <f>Tabla13[[#This Row],[Importe]]-Tabla13[[#This Row],[Pagado]]</f>
        <v>0</v>
      </c>
      <c r="H797" s="38" t="s">
        <v>10</v>
      </c>
    </row>
    <row r="798" spans="1:8" x14ac:dyDescent="0.25">
      <c r="A798" s="31">
        <v>44599</v>
      </c>
      <c r="B798" s="37" t="s">
        <v>4492</v>
      </c>
      <c r="C798" s="38" t="s">
        <v>4493</v>
      </c>
      <c r="D798" s="34">
        <v>5174.3999999999996</v>
      </c>
      <c r="E798" s="35">
        <v>44599</v>
      </c>
      <c r="F798" s="34">
        <v>5174.3999999999996</v>
      </c>
      <c r="G798" s="36">
        <f>Tabla13[[#This Row],[Importe]]-Tabla13[[#This Row],[Pagado]]</f>
        <v>0</v>
      </c>
      <c r="H798" s="38" t="s">
        <v>10</v>
      </c>
    </row>
    <row r="799" spans="1:8" x14ac:dyDescent="0.25">
      <c r="A799" s="31">
        <v>44599</v>
      </c>
      <c r="B799" s="37" t="s">
        <v>4494</v>
      </c>
      <c r="C799" s="38" t="s">
        <v>365</v>
      </c>
      <c r="D799" s="34">
        <v>513</v>
      </c>
      <c r="E799" s="35">
        <v>44599</v>
      </c>
      <c r="F799" s="34">
        <v>513</v>
      </c>
      <c r="G799" s="36">
        <f>Tabla13[[#This Row],[Importe]]-Tabla13[[#This Row],[Pagado]]</f>
        <v>0</v>
      </c>
      <c r="H799" s="38" t="s">
        <v>10</v>
      </c>
    </row>
    <row r="800" spans="1:8" x14ac:dyDescent="0.25">
      <c r="A800" s="31">
        <v>44599</v>
      </c>
      <c r="B800" s="37" t="s">
        <v>4495</v>
      </c>
      <c r="C800" s="38" t="s">
        <v>99</v>
      </c>
      <c r="D800" s="34">
        <v>9908.5</v>
      </c>
      <c r="E800" s="35">
        <v>44599</v>
      </c>
      <c r="F800" s="34">
        <v>9908.5</v>
      </c>
      <c r="G800" s="36">
        <f>Tabla13[[#This Row],[Importe]]-Tabla13[[#This Row],[Pagado]]</f>
        <v>0</v>
      </c>
      <c r="H800" s="38" t="s">
        <v>10</v>
      </c>
    </row>
    <row r="801" spans="1:8" x14ac:dyDescent="0.25">
      <c r="A801" s="31">
        <v>44599</v>
      </c>
      <c r="B801" s="37" t="s">
        <v>4496</v>
      </c>
      <c r="C801" s="38" t="s">
        <v>16</v>
      </c>
      <c r="D801" s="34">
        <v>917</v>
      </c>
      <c r="E801" s="35">
        <v>44599</v>
      </c>
      <c r="F801" s="34">
        <v>917</v>
      </c>
      <c r="G801" s="36">
        <f>Tabla13[[#This Row],[Importe]]-Tabla13[[#This Row],[Pagado]]</f>
        <v>0</v>
      </c>
      <c r="H801" s="38" t="s">
        <v>10</v>
      </c>
    </row>
    <row r="802" spans="1:8" x14ac:dyDescent="0.25">
      <c r="A802" s="31">
        <v>44599</v>
      </c>
      <c r="B802" s="37" t="s">
        <v>4497</v>
      </c>
      <c r="C802" s="38" t="s">
        <v>53</v>
      </c>
      <c r="D802" s="34">
        <v>2626.4</v>
      </c>
      <c r="E802" s="35">
        <v>44599</v>
      </c>
      <c r="F802" s="34">
        <v>2626.4</v>
      </c>
      <c r="G802" s="36">
        <f>Tabla13[[#This Row],[Importe]]-Tabla13[[#This Row],[Pagado]]</f>
        <v>0</v>
      </c>
      <c r="H802" s="38" t="s">
        <v>10</v>
      </c>
    </row>
    <row r="803" spans="1:8" x14ac:dyDescent="0.25">
      <c r="A803" s="31">
        <v>44599</v>
      </c>
      <c r="B803" s="37" t="s">
        <v>4498</v>
      </c>
      <c r="C803" s="38" t="s">
        <v>2961</v>
      </c>
      <c r="D803" s="34">
        <v>52668</v>
      </c>
      <c r="E803" s="35">
        <v>44615</v>
      </c>
      <c r="F803" s="34">
        <v>52668</v>
      </c>
      <c r="G803" s="36">
        <f>Tabla13[[#This Row],[Importe]]-Tabla13[[#This Row],[Pagado]]</f>
        <v>0</v>
      </c>
      <c r="H803" s="38" t="s">
        <v>10</v>
      </c>
    </row>
    <row r="804" spans="1:8" x14ac:dyDescent="0.25">
      <c r="A804" s="31">
        <v>44599</v>
      </c>
      <c r="B804" s="37" t="s">
        <v>4499</v>
      </c>
      <c r="C804" s="38" t="s">
        <v>301</v>
      </c>
      <c r="D804" s="34">
        <v>18768</v>
      </c>
      <c r="E804" s="35" t="s">
        <v>4468</v>
      </c>
      <c r="F804" s="34">
        <v>18768</v>
      </c>
      <c r="G804" s="36">
        <f>Tabla13[[#This Row],[Importe]]-Tabla13[[#This Row],[Pagado]]</f>
        <v>0</v>
      </c>
      <c r="H804" s="38" t="s">
        <v>10</v>
      </c>
    </row>
    <row r="805" spans="1:8" x14ac:dyDescent="0.25">
      <c r="A805" s="31">
        <v>44599</v>
      </c>
      <c r="B805" s="37" t="s">
        <v>4500</v>
      </c>
      <c r="C805" s="38" t="s">
        <v>31</v>
      </c>
      <c r="D805" s="34">
        <v>117.6</v>
      </c>
      <c r="E805" s="35" t="s">
        <v>4468</v>
      </c>
      <c r="F805" s="34">
        <v>117.6</v>
      </c>
      <c r="G805" s="36">
        <f>Tabla13[[#This Row],[Importe]]-Tabla13[[#This Row],[Pagado]]</f>
        <v>0</v>
      </c>
      <c r="H805" s="38" t="s">
        <v>10</v>
      </c>
    </row>
    <row r="806" spans="1:8" x14ac:dyDescent="0.25">
      <c r="A806" s="31">
        <v>44599</v>
      </c>
      <c r="B806" s="37" t="s">
        <v>4501</v>
      </c>
      <c r="C806" s="38" t="s">
        <v>4502</v>
      </c>
      <c r="D806" s="34">
        <v>1170</v>
      </c>
      <c r="E806" s="35" t="s">
        <v>4468</v>
      </c>
      <c r="F806" s="34">
        <v>1170</v>
      </c>
      <c r="G806" s="36">
        <f>Tabla13[[#This Row],[Importe]]-Tabla13[[#This Row],[Pagado]]</f>
        <v>0</v>
      </c>
      <c r="H806" s="38" t="s">
        <v>10</v>
      </c>
    </row>
    <row r="807" spans="1:8" ht="31.5" x14ac:dyDescent="0.25">
      <c r="A807" s="31">
        <v>44599</v>
      </c>
      <c r="B807" s="37" t="s">
        <v>4503</v>
      </c>
      <c r="C807" s="38" t="s">
        <v>610</v>
      </c>
      <c r="D807" s="34">
        <v>32595.4</v>
      </c>
      <c r="E807" s="35" t="s">
        <v>4504</v>
      </c>
      <c r="F807" s="34">
        <f>29000+3595.4</f>
        <v>32595.4</v>
      </c>
      <c r="G807" s="36">
        <f>Tabla13[[#This Row],[Importe]]-Tabla13[[#This Row],[Pagado]]</f>
        <v>0</v>
      </c>
      <c r="H807" s="38" t="s">
        <v>10</v>
      </c>
    </row>
    <row r="808" spans="1:8" x14ac:dyDescent="0.25">
      <c r="A808" s="31">
        <v>44599</v>
      </c>
      <c r="B808" s="37" t="s">
        <v>4505</v>
      </c>
      <c r="C808" s="38" t="s">
        <v>421</v>
      </c>
      <c r="D808" s="34">
        <v>1617.6</v>
      </c>
      <c r="E808" s="35">
        <v>44599</v>
      </c>
      <c r="F808" s="34">
        <v>1617.6</v>
      </c>
      <c r="G808" s="36">
        <f>Tabla13[[#This Row],[Importe]]-Tabla13[[#This Row],[Pagado]]</f>
        <v>0</v>
      </c>
      <c r="H808" s="38" t="s">
        <v>10</v>
      </c>
    </row>
    <row r="809" spans="1:8" x14ac:dyDescent="0.25">
      <c r="A809" s="31">
        <v>44599</v>
      </c>
      <c r="B809" s="37" t="s">
        <v>4506</v>
      </c>
      <c r="C809" s="38" t="s">
        <v>31</v>
      </c>
      <c r="D809" s="34">
        <v>75</v>
      </c>
      <c r="E809" s="35">
        <v>44599</v>
      </c>
      <c r="F809" s="34">
        <v>75</v>
      </c>
      <c r="G809" s="36">
        <f>Tabla13[[#This Row],[Importe]]-Tabla13[[#This Row],[Pagado]]</f>
        <v>0</v>
      </c>
      <c r="H809" s="38" t="s">
        <v>10</v>
      </c>
    </row>
    <row r="810" spans="1:8" x14ac:dyDescent="0.25">
      <c r="A810" s="31">
        <v>44599</v>
      </c>
      <c r="B810" s="37" t="s">
        <v>4507</v>
      </c>
      <c r="C810" s="38" t="s">
        <v>1313</v>
      </c>
      <c r="D810" s="34">
        <v>7619</v>
      </c>
      <c r="E810" s="35">
        <v>44599</v>
      </c>
      <c r="F810" s="34">
        <v>7619</v>
      </c>
      <c r="G810" s="36">
        <f>Tabla13[[#This Row],[Importe]]-Tabla13[[#This Row],[Pagado]]</f>
        <v>0</v>
      </c>
      <c r="H810" s="38" t="s">
        <v>10</v>
      </c>
    </row>
    <row r="811" spans="1:8" x14ac:dyDescent="0.25">
      <c r="A811" s="31">
        <v>44599</v>
      </c>
      <c r="B811" s="37" t="s">
        <v>4508</v>
      </c>
      <c r="C811" s="38" t="s">
        <v>31</v>
      </c>
      <c r="D811" s="34">
        <v>1729.7</v>
      </c>
      <c r="E811" s="35">
        <v>44599</v>
      </c>
      <c r="F811" s="34">
        <v>1729.7</v>
      </c>
      <c r="G811" s="36">
        <f>Tabla13[[#This Row],[Importe]]-Tabla13[[#This Row],[Pagado]]</f>
        <v>0</v>
      </c>
      <c r="H811" s="38" t="s">
        <v>10</v>
      </c>
    </row>
    <row r="812" spans="1:8" x14ac:dyDescent="0.25">
      <c r="A812" s="31">
        <v>44600</v>
      </c>
      <c r="B812" s="37" t="s">
        <v>4509</v>
      </c>
      <c r="C812" s="38" t="s">
        <v>475</v>
      </c>
      <c r="D812" s="34">
        <v>16167</v>
      </c>
      <c r="E812" s="35">
        <v>44602</v>
      </c>
      <c r="F812" s="34">
        <v>16167</v>
      </c>
      <c r="G812" s="36">
        <f>Tabla13[[#This Row],[Importe]]-Tabla13[[#This Row],[Pagado]]</f>
        <v>0</v>
      </c>
      <c r="H812" s="38" t="s">
        <v>10</v>
      </c>
    </row>
    <row r="813" spans="1:8" x14ac:dyDescent="0.25">
      <c r="A813" s="31">
        <v>44600</v>
      </c>
      <c r="B813" s="37" t="s">
        <v>4510</v>
      </c>
      <c r="C813" s="38" t="s">
        <v>887</v>
      </c>
      <c r="D813" s="34">
        <v>10689.6</v>
      </c>
      <c r="E813" s="35">
        <v>44601</v>
      </c>
      <c r="F813" s="34">
        <v>10689.6</v>
      </c>
      <c r="G813" s="36">
        <f>Tabla13[[#This Row],[Importe]]-Tabla13[[#This Row],[Pagado]]</f>
        <v>0</v>
      </c>
      <c r="H813" s="38" t="s">
        <v>10</v>
      </c>
    </row>
    <row r="814" spans="1:8" x14ac:dyDescent="0.25">
      <c r="A814" s="31">
        <v>44600</v>
      </c>
      <c r="B814" s="37" t="s">
        <v>4511</v>
      </c>
      <c r="C814" s="38" t="s">
        <v>31</v>
      </c>
      <c r="D814" s="34">
        <v>3758.7</v>
      </c>
      <c r="E814" s="35">
        <v>44600</v>
      </c>
      <c r="F814" s="34">
        <v>3758.7</v>
      </c>
      <c r="G814" s="36">
        <f>Tabla13[[#This Row],[Importe]]-Tabla13[[#This Row],[Pagado]]</f>
        <v>0</v>
      </c>
      <c r="H814" s="38" t="s">
        <v>10</v>
      </c>
    </row>
    <row r="815" spans="1:8" x14ac:dyDescent="0.25">
      <c r="A815" s="31">
        <v>44600</v>
      </c>
      <c r="B815" s="37" t="s">
        <v>4512</v>
      </c>
      <c r="C815" s="38" t="s">
        <v>414</v>
      </c>
      <c r="D815" s="34">
        <v>5120.5</v>
      </c>
      <c r="E815" s="35">
        <v>44638</v>
      </c>
      <c r="F815" s="34">
        <v>5120.5</v>
      </c>
      <c r="G815" s="36">
        <f>Tabla13[[#This Row],[Importe]]-Tabla13[[#This Row],[Pagado]]</f>
        <v>0</v>
      </c>
      <c r="H815" s="38" t="s">
        <v>10</v>
      </c>
    </row>
    <row r="816" spans="1:8" x14ac:dyDescent="0.25">
      <c r="A816" s="31">
        <v>44600</v>
      </c>
      <c r="B816" s="37" t="s">
        <v>4513</v>
      </c>
      <c r="C816" s="38" t="s">
        <v>407</v>
      </c>
      <c r="D816" s="34">
        <v>5120.5</v>
      </c>
      <c r="E816" s="35">
        <v>44603</v>
      </c>
      <c r="F816" s="34">
        <v>5120.5</v>
      </c>
      <c r="G816" s="36">
        <f>Tabla13[[#This Row],[Importe]]-Tabla13[[#This Row],[Pagado]]</f>
        <v>0</v>
      </c>
      <c r="H816" s="38" t="s">
        <v>10</v>
      </c>
    </row>
    <row r="817" spans="1:8" x14ac:dyDescent="0.25">
      <c r="A817" s="31">
        <v>44600</v>
      </c>
      <c r="B817" s="37" t="s">
        <v>4514</v>
      </c>
      <c r="C817" s="38" t="s">
        <v>481</v>
      </c>
      <c r="D817" s="34">
        <v>460.1</v>
      </c>
      <c r="E817" s="35">
        <v>44600</v>
      </c>
      <c r="F817" s="34">
        <v>460.1</v>
      </c>
      <c r="G817" s="36">
        <f>Tabla13[[#This Row],[Importe]]-Tabla13[[#This Row],[Pagado]]</f>
        <v>0</v>
      </c>
      <c r="H817" s="38" t="s">
        <v>10</v>
      </c>
    </row>
    <row r="818" spans="1:8" x14ac:dyDescent="0.25">
      <c r="A818" s="31">
        <v>44600</v>
      </c>
      <c r="B818" s="37" t="s">
        <v>4515</v>
      </c>
      <c r="C818" s="38" t="s">
        <v>79</v>
      </c>
      <c r="D818" s="34">
        <v>3562.3</v>
      </c>
      <c r="E818" s="35">
        <v>44600</v>
      </c>
      <c r="F818" s="34">
        <v>3562.3</v>
      </c>
      <c r="G818" s="36">
        <f>Tabla13[[#This Row],[Importe]]-Tabla13[[#This Row],[Pagado]]</f>
        <v>0</v>
      </c>
      <c r="H818" s="38" t="s">
        <v>10</v>
      </c>
    </row>
    <row r="819" spans="1:8" x14ac:dyDescent="0.25">
      <c r="A819" s="31">
        <v>44600</v>
      </c>
      <c r="B819" s="37" t="s">
        <v>4516</v>
      </c>
      <c r="C819" s="38" t="s">
        <v>114</v>
      </c>
      <c r="D819" s="34">
        <v>4540.2</v>
      </c>
      <c r="E819" s="35">
        <v>44601</v>
      </c>
      <c r="F819" s="34">
        <v>4540.2</v>
      </c>
      <c r="G819" s="36">
        <f>Tabla13[[#This Row],[Importe]]-Tabla13[[#This Row],[Pagado]]</f>
        <v>0</v>
      </c>
      <c r="H819" s="38" t="s">
        <v>10</v>
      </c>
    </row>
    <row r="820" spans="1:8" x14ac:dyDescent="0.25">
      <c r="A820" s="31">
        <v>44600</v>
      </c>
      <c r="B820" s="37" t="s">
        <v>4517</v>
      </c>
      <c r="C820" s="38" t="s">
        <v>89</v>
      </c>
      <c r="D820" s="34">
        <v>4532.2</v>
      </c>
      <c r="E820" s="35">
        <v>44602</v>
      </c>
      <c r="F820" s="34">
        <v>4532.2</v>
      </c>
      <c r="G820" s="36">
        <f>Tabla13[[#This Row],[Importe]]-Tabla13[[#This Row],[Pagado]]</f>
        <v>0</v>
      </c>
      <c r="H820" s="38" t="s">
        <v>10</v>
      </c>
    </row>
    <row r="821" spans="1:8" x14ac:dyDescent="0.25">
      <c r="A821" s="31">
        <v>44600</v>
      </c>
      <c r="B821" s="37" t="s">
        <v>4518</v>
      </c>
      <c r="C821" s="38" t="s">
        <v>99</v>
      </c>
      <c r="D821" s="34">
        <v>2164.8000000000002</v>
      </c>
      <c r="E821" s="35">
        <v>44601</v>
      </c>
      <c r="F821" s="34">
        <v>2164.8000000000002</v>
      </c>
      <c r="G821" s="36">
        <f>Tabla13[[#This Row],[Importe]]-Tabla13[[#This Row],[Pagado]]</f>
        <v>0</v>
      </c>
      <c r="H821" s="38" t="s">
        <v>10</v>
      </c>
    </row>
    <row r="822" spans="1:8" x14ac:dyDescent="0.25">
      <c r="A822" s="31">
        <v>44600</v>
      </c>
      <c r="B822" s="37" t="s">
        <v>4519</v>
      </c>
      <c r="C822" s="38" t="s">
        <v>93</v>
      </c>
      <c r="D822" s="34">
        <v>5484.2</v>
      </c>
      <c r="E822" s="35">
        <v>44601</v>
      </c>
      <c r="F822" s="34">
        <v>5484.2</v>
      </c>
      <c r="G822" s="36">
        <f>Tabla13[[#This Row],[Importe]]-Tabla13[[#This Row],[Pagado]]</f>
        <v>0</v>
      </c>
      <c r="H822" s="38" t="s">
        <v>10</v>
      </c>
    </row>
    <row r="823" spans="1:8" x14ac:dyDescent="0.25">
      <c r="A823" s="31">
        <v>44600</v>
      </c>
      <c r="B823" s="37" t="s">
        <v>4520</v>
      </c>
      <c r="C823" s="38" t="s">
        <v>75</v>
      </c>
      <c r="D823" s="34">
        <v>5390</v>
      </c>
      <c r="E823" s="35">
        <v>44600</v>
      </c>
      <c r="F823" s="34">
        <v>5390</v>
      </c>
      <c r="G823" s="36">
        <f>Tabla13[[#This Row],[Importe]]-Tabla13[[#This Row],[Pagado]]</f>
        <v>0</v>
      </c>
      <c r="H823" s="38" t="s">
        <v>10</v>
      </c>
    </row>
    <row r="824" spans="1:8" x14ac:dyDescent="0.25">
      <c r="A824" s="31">
        <v>44600</v>
      </c>
      <c r="B824" s="37" t="s">
        <v>4521</v>
      </c>
      <c r="C824" s="38" t="s">
        <v>473</v>
      </c>
      <c r="D824" s="34">
        <v>3847.5</v>
      </c>
      <c r="E824" s="35">
        <v>44600</v>
      </c>
      <c r="F824" s="34">
        <v>3847.5</v>
      </c>
      <c r="G824" s="36">
        <f>Tabla13[[#This Row],[Importe]]-Tabla13[[#This Row],[Pagado]]</f>
        <v>0</v>
      </c>
      <c r="H824" s="38" t="s">
        <v>10</v>
      </c>
    </row>
    <row r="825" spans="1:8" x14ac:dyDescent="0.25">
      <c r="A825" s="31">
        <v>44600</v>
      </c>
      <c r="B825" s="37" t="s">
        <v>4522</v>
      </c>
      <c r="C825" s="38" t="s">
        <v>4523</v>
      </c>
      <c r="D825" s="34">
        <v>8295.7999999999993</v>
      </c>
      <c r="E825" s="35">
        <v>44600</v>
      </c>
      <c r="F825" s="34">
        <v>8295.7999999999993</v>
      </c>
      <c r="G825" s="36">
        <f>Tabla13[[#This Row],[Importe]]-Tabla13[[#This Row],[Pagado]]</f>
        <v>0</v>
      </c>
      <c r="H825" s="38" t="s">
        <v>10</v>
      </c>
    </row>
    <row r="826" spans="1:8" x14ac:dyDescent="0.25">
      <c r="A826" s="31">
        <v>44600</v>
      </c>
      <c r="B826" s="37" t="s">
        <v>4524</v>
      </c>
      <c r="C826" s="38" t="s">
        <v>12</v>
      </c>
      <c r="D826" s="34">
        <v>31323.84</v>
      </c>
      <c r="E826" s="35">
        <v>44602</v>
      </c>
      <c r="F826" s="34">
        <v>31323.84</v>
      </c>
      <c r="G826" s="36">
        <f>Tabla13[[#This Row],[Importe]]-Tabla13[[#This Row],[Pagado]]</f>
        <v>0</v>
      </c>
      <c r="H826" s="38" t="s">
        <v>10</v>
      </c>
    </row>
    <row r="827" spans="1:8" x14ac:dyDescent="0.25">
      <c r="A827" s="31">
        <v>44600</v>
      </c>
      <c r="B827" s="37" t="s">
        <v>4525</v>
      </c>
      <c r="C827" s="38" t="s">
        <v>85</v>
      </c>
      <c r="D827" s="34">
        <v>1387.4</v>
      </c>
      <c r="E827" s="35">
        <v>44600</v>
      </c>
      <c r="F827" s="34">
        <v>1387.4</v>
      </c>
      <c r="G827" s="36">
        <f>Tabla13[[#This Row],[Importe]]-Tabla13[[#This Row],[Pagado]]</f>
        <v>0</v>
      </c>
      <c r="H827" s="38" t="s">
        <v>10</v>
      </c>
    </row>
    <row r="828" spans="1:8" x14ac:dyDescent="0.25">
      <c r="A828" s="31">
        <v>44600</v>
      </c>
      <c r="B828" s="37" t="s">
        <v>4526</v>
      </c>
      <c r="C828" s="38" t="s">
        <v>9</v>
      </c>
      <c r="D828" s="34">
        <v>5692.4</v>
      </c>
      <c r="E828" s="35">
        <v>44600</v>
      </c>
      <c r="F828" s="34">
        <v>5692.4</v>
      </c>
      <c r="G828" s="36">
        <f>Tabla13[[#This Row],[Importe]]-Tabla13[[#This Row],[Pagado]]</f>
        <v>0</v>
      </c>
      <c r="H828" s="38" t="s">
        <v>10</v>
      </c>
    </row>
    <row r="829" spans="1:8" x14ac:dyDescent="0.25">
      <c r="A829" s="31">
        <v>44600</v>
      </c>
      <c r="B829" s="37" t="s">
        <v>4527</v>
      </c>
      <c r="C829" s="38" t="s">
        <v>146</v>
      </c>
      <c r="D829" s="34">
        <v>2505.6</v>
      </c>
      <c r="E829" s="35">
        <v>44600</v>
      </c>
      <c r="F829" s="34">
        <v>2505.6</v>
      </c>
      <c r="G829" s="36">
        <f>Tabla13[[#This Row],[Importe]]-Tabla13[[#This Row],[Pagado]]</f>
        <v>0</v>
      </c>
      <c r="H829" s="38" t="s">
        <v>10</v>
      </c>
    </row>
    <row r="830" spans="1:8" x14ac:dyDescent="0.25">
      <c r="A830" s="31">
        <v>44600</v>
      </c>
      <c r="B830" s="37" t="s">
        <v>4528</v>
      </c>
      <c r="C830" s="38" t="s">
        <v>22</v>
      </c>
      <c r="D830" s="34">
        <v>42746.6</v>
      </c>
      <c r="E830" s="35">
        <v>44602</v>
      </c>
      <c r="F830" s="34">
        <v>42746.6</v>
      </c>
      <c r="G830" s="36">
        <f>Tabla13[[#This Row],[Importe]]-Tabla13[[#This Row],[Pagado]]</f>
        <v>0</v>
      </c>
      <c r="H830" s="38" t="s">
        <v>10</v>
      </c>
    </row>
    <row r="831" spans="1:8" x14ac:dyDescent="0.25">
      <c r="A831" s="31">
        <v>44600</v>
      </c>
      <c r="B831" s="37" t="s">
        <v>4529</v>
      </c>
      <c r="C831" s="38" t="s">
        <v>312</v>
      </c>
      <c r="D831" s="34">
        <v>591.6</v>
      </c>
      <c r="E831" s="35">
        <v>44600</v>
      </c>
      <c r="F831" s="34">
        <v>591.6</v>
      </c>
      <c r="G831" s="36">
        <f>Tabla13[[#This Row],[Importe]]-Tabla13[[#This Row],[Pagado]]</f>
        <v>0</v>
      </c>
      <c r="H831" s="38" t="s">
        <v>10</v>
      </c>
    </row>
    <row r="832" spans="1:8" x14ac:dyDescent="0.25">
      <c r="A832" s="31">
        <v>44600</v>
      </c>
      <c r="B832" s="37" t="s">
        <v>4530</v>
      </c>
      <c r="C832" s="38" t="s">
        <v>109</v>
      </c>
      <c r="D832" s="34">
        <v>4037.6</v>
      </c>
      <c r="E832" s="35">
        <v>44600</v>
      </c>
      <c r="F832" s="34">
        <v>4037.6</v>
      </c>
      <c r="G832" s="36">
        <f>Tabla13[[#This Row],[Importe]]-Tabla13[[#This Row],[Pagado]]</f>
        <v>0</v>
      </c>
      <c r="H832" s="38" t="s">
        <v>10</v>
      </c>
    </row>
    <row r="833" spans="1:8" x14ac:dyDescent="0.25">
      <c r="A833" s="31">
        <v>44600</v>
      </c>
      <c r="B833" s="37" t="s">
        <v>4531</v>
      </c>
      <c r="C833" s="38" t="s">
        <v>97</v>
      </c>
      <c r="D833" s="34">
        <v>7805.7</v>
      </c>
      <c r="E833" s="35">
        <v>44602</v>
      </c>
      <c r="F833" s="34">
        <v>7805.7</v>
      </c>
      <c r="G833" s="36">
        <f>Tabla13[[#This Row],[Importe]]-Tabla13[[#This Row],[Pagado]]</f>
        <v>0</v>
      </c>
      <c r="H833" s="38" t="s">
        <v>10</v>
      </c>
    </row>
    <row r="834" spans="1:8" x14ac:dyDescent="0.25">
      <c r="A834" s="31">
        <v>44600</v>
      </c>
      <c r="B834" s="37" t="s">
        <v>4532</v>
      </c>
      <c r="C834" s="38" t="s">
        <v>116</v>
      </c>
      <c r="D834" s="34">
        <v>4421.7</v>
      </c>
      <c r="E834" s="35">
        <v>44601</v>
      </c>
      <c r="F834" s="34">
        <v>4421.7</v>
      </c>
      <c r="G834" s="36">
        <f>Tabla13[[#This Row],[Importe]]-Tabla13[[#This Row],[Pagado]]</f>
        <v>0</v>
      </c>
      <c r="H834" s="38" t="s">
        <v>10</v>
      </c>
    </row>
    <row r="835" spans="1:8" x14ac:dyDescent="0.25">
      <c r="A835" s="31">
        <v>44600</v>
      </c>
      <c r="B835" s="37" t="s">
        <v>4533</v>
      </c>
      <c r="C835" s="38" t="s">
        <v>64</v>
      </c>
      <c r="D835" s="34">
        <v>3804.6</v>
      </c>
      <c r="E835" s="35">
        <v>44601</v>
      </c>
      <c r="F835" s="34">
        <v>3804.6</v>
      </c>
      <c r="G835" s="36">
        <f>Tabla13[[#This Row],[Importe]]-Tabla13[[#This Row],[Pagado]]</f>
        <v>0</v>
      </c>
      <c r="H835" s="38" t="s">
        <v>10</v>
      </c>
    </row>
    <row r="836" spans="1:8" x14ac:dyDescent="0.25">
      <c r="A836" s="31">
        <v>44600</v>
      </c>
      <c r="B836" s="37" t="s">
        <v>4534</v>
      </c>
      <c r="C836" s="38" t="s">
        <v>105</v>
      </c>
      <c r="D836" s="34">
        <v>4042.5</v>
      </c>
      <c r="E836" s="35">
        <v>44601</v>
      </c>
      <c r="F836" s="34">
        <v>4042.5</v>
      </c>
      <c r="G836" s="36">
        <f>Tabla13[[#This Row],[Importe]]-Tabla13[[#This Row],[Pagado]]</f>
        <v>0</v>
      </c>
      <c r="H836" s="38" t="s">
        <v>10</v>
      </c>
    </row>
    <row r="837" spans="1:8" x14ac:dyDescent="0.25">
      <c r="A837" s="31">
        <v>44600</v>
      </c>
      <c r="B837" s="37" t="s">
        <v>4535</v>
      </c>
      <c r="C837" s="38" t="s">
        <v>39</v>
      </c>
      <c r="D837" s="34">
        <v>16671.7</v>
      </c>
      <c r="E837" s="35">
        <v>44603</v>
      </c>
      <c r="F837" s="34">
        <v>16671.7</v>
      </c>
      <c r="G837" s="36">
        <f>Tabla13[[#This Row],[Importe]]-Tabla13[[#This Row],[Pagado]]</f>
        <v>0</v>
      </c>
      <c r="H837" s="38" t="s">
        <v>10</v>
      </c>
    </row>
    <row r="838" spans="1:8" x14ac:dyDescent="0.25">
      <c r="A838" s="31">
        <v>44600</v>
      </c>
      <c r="B838" s="37" t="s">
        <v>4536</v>
      </c>
      <c r="C838" s="38" t="s">
        <v>31</v>
      </c>
      <c r="D838" s="34">
        <v>2516</v>
      </c>
      <c r="E838" s="35">
        <v>44600</v>
      </c>
      <c r="F838" s="34">
        <v>2516</v>
      </c>
      <c r="G838" s="36">
        <f>Tabla13[[#This Row],[Importe]]-Tabla13[[#This Row],[Pagado]]</f>
        <v>0</v>
      </c>
      <c r="H838" s="38" t="s">
        <v>10</v>
      </c>
    </row>
    <row r="839" spans="1:8" x14ac:dyDescent="0.25">
      <c r="A839" s="31">
        <v>44600</v>
      </c>
      <c r="B839" s="37" t="s">
        <v>4537</v>
      </c>
      <c r="C839" s="38" t="s">
        <v>87</v>
      </c>
      <c r="D839" s="34">
        <v>2070.6</v>
      </c>
      <c r="E839" s="35">
        <v>44600</v>
      </c>
      <c r="F839" s="34">
        <v>2070.6</v>
      </c>
      <c r="G839" s="36">
        <f>Tabla13[[#This Row],[Importe]]-Tabla13[[#This Row],[Pagado]]</f>
        <v>0</v>
      </c>
      <c r="H839" s="38" t="s">
        <v>10</v>
      </c>
    </row>
    <row r="840" spans="1:8" x14ac:dyDescent="0.25">
      <c r="A840" s="31">
        <v>44600</v>
      </c>
      <c r="B840" s="37" t="s">
        <v>4538</v>
      </c>
      <c r="C840" s="38" t="s">
        <v>326</v>
      </c>
      <c r="D840" s="34">
        <v>4155.2</v>
      </c>
      <c r="E840" s="35">
        <v>44601</v>
      </c>
      <c r="F840" s="34">
        <v>4155.2</v>
      </c>
      <c r="G840" s="36">
        <f>Tabla13[[#This Row],[Importe]]-Tabla13[[#This Row],[Pagado]]</f>
        <v>0</v>
      </c>
      <c r="H840" s="38" t="s">
        <v>10</v>
      </c>
    </row>
    <row r="841" spans="1:8" x14ac:dyDescent="0.25">
      <c r="A841" s="31">
        <v>44600</v>
      </c>
      <c r="B841" s="37" t="s">
        <v>4539</v>
      </c>
      <c r="C841" s="38" t="s">
        <v>314</v>
      </c>
      <c r="D841" s="34">
        <v>2009</v>
      </c>
      <c r="E841" s="35">
        <v>44600</v>
      </c>
      <c r="F841" s="34">
        <v>2009</v>
      </c>
      <c r="G841" s="36">
        <f>Tabla13[[#This Row],[Importe]]-Tabla13[[#This Row],[Pagado]]</f>
        <v>0</v>
      </c>
      <c r="H841" s="38" t="s">
        <v>10</v>
      </c>
    </row>
    <row r="842" spans="1:8" x14ac:dyDescent="0.25">
      <c r="A842" s="31">
        <v>44600</v>
      </c>
      <c r="B842" s="37" t="s">
        <v>4540</v>
      </c>
      <c r="C842" s="38" t="s">
        <v>333</v>
      </c>
      <c r="D842" s="34">
        <v>3268.5</v>
      </c>
      <c r="E842" s="35">
        <v>44600</v>
      </c>
      <c r="F842" s="34">
        <v>3268.5</v>
      </c>
      <c r="G842" s="36">
        <f>Tabla13[[#This Row],[Importe]]-Tabla13[[#This Row],[Pagado]]</f>
        <v>0</v>
      </c>
      <c r="H842" s="38" t="s">
        <v>10</v>
      </c>
    </row>
    <row r="843" spans="1:8" x14ac:dyDescent="0.25">
      <c r="A843" s="31">
        <v>44600</v>
      </c>
      <c r="B843" s="37" t="s">
        <v>4541</v>
      </c>
      <c r="C843" s="38" t="s">
        <v>125</v>
      </c>
      <c r="D843" s="34">
        <v>3770.1</v>
      </c>
      <c r="E843" s="35">
        <v>44600</v>
      </c>
      <c r="F843" s="34">
        <v>3770.1</v>
      </c>
      <c r="G843" s="36">
        <f>Tabla13[[#This Row],[Importe]]-Tabla13[[#This Row],[Pagado]]</f>
        <v>0</v>
      </c>
      <c r="H843" s="38" t="s">
        <v>10</v>
      </c>
    </row>
    <row r="844" spans="1:8" x14ac:dyDescent="0.25">
      <c r="A844" s="31">
        <v>44600</v>
      </c>
      <c r="B844" s="37" t="s">
        <v>4542</v>
      </c>
      <c r="C844" s="38" t="s">
        <v>198</v>
      </c>
      <c r="D844" s="34">
        <v>3148</v>
      </c>
      <c r="E844" s="35">
        <v>44600</v>
      </c>
      <c r="F844" s="34">
        <v>3148</v>
      </c>
      <c r="G844" s="36">
        <f>Tabla13[[#This Row],[Importe]]-Tabla13[[#This Row],[Pagado]]</f>
        <v>0</v>
      </c>
      <c r="H844" s="38" t="s">
        <v>10</v>
      </c>
    </row>
    <row r="845" spans="1:8" x14ac:dyDescent="0.25">
      <c r="A845" s="31">
        <v>44600</v>
      </c>
      <c r="B845" s="37" t="s">
        <v>4543</v>
      </c>
      <c r="C845" s="38" t="s">
        <v>31</v>
      </c>
      <c r="D845" s="34">
        <v>660.4</v>
      </c>
      <c r="E845" s="35">
        <v>44600</v>
      </c>
      <c r="F845" s="34">
        <v>660.4</v>
      </c>
      <c r="G845" s="36">
        <f>Tabla13[[#This Row],[Importe]]-Tabla13[[#This Row],[Pagado]]</f>
        <v>0</v>
      </c>
      <c r="H845" s="38" t="s">
        <v>10</v>
      </c>
    </row>
    <row r="846" spans="1:8" x14ac:dyDescent="0.25">
      <c r="A846" s="31">
        <v>44600</v>
      </c>
      <c r="B846" s="37" t="s">
        <v>4544</v>
      </c>
      <c r="C846" s="38" t="s">
        <v>368</v>
      </c>
      <c r="D846" s="34">
        <v>1728</v>
      </c>
      <c r="E846" s="35">
        <v>44600</v>
      </c>
      <c r="F846" s="34">
        <v>1728</v>
      </c>
      <c r="G846" s="36">
        <f>Tabla13[[#This Row],[Importe]]-Tabla13[[#This Row],[Pagado]]</f>
        <v>0</v>
      </c>
      <c r="H846" s="38" t="s">
        <v>10</v>
      </c>
    </row>
    <row r="847" spans="1:8" x14ac:dyDescent="0.25">
      <c r="A847" s="31">
        <v>44600</v>
      </c>
      <c r="B847" s="37" t="s">
        <v>4545</v>
      </c>
      <c r="C847" s="38" t="s">
        <v>22</v>
      </c>
      <c r="D847" s="34">
        <v>1484.8</v>
      </c>
      <c r="E847" s="35">
        <v>44600</v>
      </c>
      <c r="F847" s="34">
        <v>1484.8</v>
      </c>
      <c r="G847" s="36">
        <f>Tabla13[[#This Row],[Importe]]-Tabla13[[#This Row],[Pagado]]</f>
        <v>0</v>
      </c>
      <c r="H847" s="38" t="s">
        <v>10</v>
      </c>
    </row>
    <row r="848" spans="1:8" x14ac:dyDescent="0.25">
      <c r="A848" s="31">
        <v>44600</v>
      </c>
      <c r="B848" s="37" t="s">
        <v>4546</v>
      </c>
      <c r="C848" s="38" t="s">
        <v>466</v>
      </c>
      <c r="D848" s="34">
        <v>6100</v>
      </c>
      <c r="E848" s="35">
        <v>44600</v>
      </c>
      <c r="F848" s="34">
        <v>6100</v>
      </c>
      <c r="G848" s="36">
        <f>Tabla13[[#This Row],[Importe]]-Tabla13[[#This Row],[Pagado]]</f>
        <v>0</v>
      </c>
      <c r="H848" s="38" t="s">
        <v>10</v>
      </c>
    </row>
    <row r="849" spans="1:8" x14ac:dyDescent="0.25">
      <c r="A849" s="31">
        <v>44600</v>
      </c>
      <c r="B849" s="37" t="s">
        <v>4547</v>
      </c>
      <c r="C849" s="38" t="s">
        <v>275</v>
      </c>
      <c r="D849" s="34">
        <v>69901.2</v>
      </c>
      <c r="E849" s="35">
        <v>44610</v>
      </c>
      <c r="F849" s="34">
        <v>69901.2</v>
      </c>
      <c r="G849" s="36">
        <f>Tabla13[[#This Row],[Importe]]-Tabla13[[#This Row],[Pagado]]</f>
        <v>0</v>
      </c>
      <c r="H849" s="38" t="s">
        <v>10</v>
      </c>
    </row>
    <row r="850" spans="1:8" x14ac:dyDescent="0.25">
      <c r="A850" s="31">
        <v>44600</v>
      </c>
      <c r="B850" s="37" t="s">
        <v>4548</v>
      </c>
      <c r="C850" s="38" t="s">
        <v>47</v>
      </c>
      <c r="D850" s="34">
        <v>43456.72</v>
      </c>
      <c r="E850" s="35">
        <v>44601</v>
      </c>
      <c r="F850" s="34">
        <v>43456.72</v>
      </c>
      <c r="G850" s="36">
        <f>Tabla13[[#This Row],[Importe]]-Tabla13[[#This Row],[Pagado]]</f>
        <v>0</v>
      </c>
      <c r="H850" s="38" t="s">
        <v>10</v>
      </c>
    </row>
    <row r="851" spans="1:8" x14ac:dyDescent="0.25">
      <c r="A851" s="31">
        <v>44600</v>
      </c>
      <c r="B851" s="37" t="s">
        <v>4549</v>
      </c>
      <c r="C851" s="38" t="s">
        <v>426</v>
      </c>
      <c r="D851" s="34">
        <v>4582.7</v>
      </c>
      <c r="E851" s="35">
        <v>44600</v>
      </c>
      <c r="F851" s="34">
        <v>4582.7</v>
      </c>
      <c r="G851" s="36">
        <f>Tabla13[[#This Row],[Importe]]-Tabla13[[#This Row],[Pagado]]</f>
        <v>0</v>
      </c>
      <c r="H851" s="38" t="s">
        <v>10</v>
      </c>
    </row>
    <row r="852" spans="1:8" x14ac:dyDescent="0.25">
      <c r="A852" s="31">
        <v>44600</v>
      </c>
      <c r="B852" s="37" t="s">
        <v>4550</v>
      </c>
      <c r="C852" s="38" t="s">
        <v>373</v>
      </c>
      <c r="D852" s="34">
        <v>3098.8</v>
      </c>
      <c r="E852" s="35">
        <v>44600</v>
      </c>
      <c r="F852" s="34">
        <v>3098.8</v>
      </c>
      <c r="G852" s="36">
        <f>Tabla13[[#This Row],[Importe]]-Tabla13[[#This Row],[Pagado]]</f>
        <v>0</v>
      </c>
      <c r="H852" s="38" t="s">
        <v>10</v>
      </c>
    </row>
    <row r="853" spans="1:8" x14ac:dyDescent="0.25">
      <c r="A853" s="31">
        <v>44600</v>
      </c>
      <c r="B853" s="37" t="s">
        <v>4551</v>
      </c>
      <c r="C853" s="38" t="s">
        <v>129</v>
      </c>
      <c r="D853" s="34">
        <v>1185.8</v>
      </c>
      <c r="E853" s="35">
        <v>44600</v>
      </c>
      <c r="F853" s="34">
        <v>1185.8</v>
      </c>
      <c r="G853" s="36">
        <f>Tabla13[[#This Row],[Importe]]-Tabla13[[#This Row],[Pagado]]</f>
        <v>0</v>
      </c>
      <c r="H853" s="38" t="s">
        <v>10</v>
      </c>
    </row>
    <row r="854" spans="1:8" x14ac:dyDescent="0.25">
      <c r="A854" s="31">
        <v>44600</v>
      </c>
      <c r="B854" s="37" t="s">
        <v>4552</v>
      </c>
      <c r="C854" s="38" t="s">
        <v>127</v>
      </c>
      <c r="D854" s="34">
        <v>1782.3</v>
      </c>
      <c r="E854" s="35">
        <v>44600</v>
      </c>
      <c r="F854" s="34">
        <v>1782.3</v>
      </c>
      <c r="G854" s="36">
        <f>Tabla13[[#This Row],[Importe]]-Tabla13[[#This Row],[Pagado]]</f>
        <v>0</v>
      </c>
      <c r="H854" s="38" t="s">
        <v>10</v>
      </c>
    </row>
    <row r="855" spans="1:8" x14ac:dyDescent="0.25">
      <c r="A855" s="31">
        <v>44600</v>
      </c>
      <c r="B855" s="37" t="s">
        <v>4553</v>
      </c>
      <c r="C855" s="38" t="s">
        <v>140</v>
      </c>
      <c r="D855" s="34">
        <v>3726</v>
      </c>
      <c r="E855" s="35">
        <v>44600</v>
      </c>
      <c r="F855" s="34">
        <v>3726</v>
      </c>
      <c r="G855" s="36">
        <f>Tabla13[[#This Row],[Importe]]-Tabla13[[#This Row],[Pagado]]</f>
        <v>0</v>
      </c>
      <c r="H855" s="38" t="s">
        <v>10</v>
      </c>
    </row>
    <row r="856" spans="1:8" x14ac:dyDescent="0.25">
      <c r="A856" s="31">
        <v>44600</v>
      </c>
      <c r="B856" s="37" t="s">
        <v>4554</v>
      </c>
      <c r="C856" s="38" t="s">
        <v>357</v>
      </c>
      <c r="D856" s="34">
        <v>3276</v>
      </c>
      <c r="E856" s="35">
        <v>44600</v>
      </c>
      <c r="F856" s="34">
        <v>3276</v>
      </c>
      <c r="G856" s="36">
        <f>Tabla13[[#This Row],[Importe]]-Tabla13[[#This Row],[Pagado]]</f>
        <v>0</v>
      </c>
      <c r="H856" s="38" t="s">
        <v>10</v>
      </c>
    </row>
    <row r="857" spans="1:8" x14ac:dyDescent="0.25">
      <c r="A857" s="31">
        <v>44600</v>
      </c>
      <c r="B857" s="37" t="s">
        <v>4555</v>
      </c>
      <c r="C857" s="38" t="s">
        <v>161</v>
      </c>
      <c r="D857" s="34">
        <v>4519.3999999999996</v>
      </c>
      <c r="E857" s="35">
        <v>44600</v>
      </c>
      <c r="F857" s="34">
        <v>4519.3999999999996</v>
      </c>
      <c r="G857" s="36">
        <f>Tabla13[[#This Row],[Importe]]-Tabla13[[#This Row],[Pagado]]</f>
        <v>0</v>
      </c>
      <c r="H857" s="38" t="s">
        <v>10</v>
      </c>
    </row>
    <row r="858" spans="1:8" x14ac:dyDescent="0.25">
      <c r="A858" s="31">
        <v>44600</v>
      </c>
      <c r="B858" s="37" t="s">
        <v>4556</v>
      </c>
      <c r="C858" s="38" t="s">
        <v>339</v>
      </c>
      <c r="D858" s="34">
        <v>352.8</v>
      </c>
      <c r="E858" s="35">
        <v>44600</v>
      </c>
      <c r="F858" s="34">
        <v>352.8</v>
      </c>
      <c r="G858" s="36">
        <f>Tabla13[[#This Row],[Importe]]-Tabla13[[#This Row],[Pagado]]</f>
        <v>0</v>
      </c>
      <c r="H858" s="38" t="s">
        <v>10</v>
      </c>
    </row>
    <row r="859" spans="1:8" x14ac:dyDescent="0.25">
      <c r="A859" s="31">
        <v>44600</v>
      </c>
      <c r="B859" s="37" t="s">
        <v>4557</v>
      </c>
      <c r="C859" s="38" t="s">
        <v>16</v>
      </c>
      <c r="D859" s="34">
        <v>2465.5</v>
      </c>
      <c r="E859" s="35">
        <v>44600</v>
      </c>
      <c r="F859" s="34">
        <v>2465.5</v>
      </c>
      <c r="G859" s="36">
        <f>Tabla13[[#This Row],[Importe]]-Tabla13[[#This Row],[Pagado]]</f>
        <v>0</v>
      </c>
      <c r="H859" s="38" t="s">
        <v>10</v>
      </c>
    </row>
    <row r="860" spans="1:8" x14ac:dyDescent="0.25">
      <c r="A860" s="31">
        <v>44600</v>
      </c>
      <c r="B860" s="37" t="s">
        <v>4558</v>
      </c>
      <c r="C860" s="38" t="s">
        <v>16</v>
      </c>
      <c r="D860" s="34">
        <v>395.5</v>
      </c>
      <c r="E860" s="35">
        <v>44600</v>
      </c>
      <c r="F860" s="34">
        <v>395.5</v>
      </c>
      <c r="G860" s="36">
        <f>Tabla13[[#This Row],[Importe]]-Tabla13[[#This Row],[Pagado]]</f>
        <v>0</v>
      </c>
      <c r="H860" s="38" t="s">
        <v>10</v>
      </c>
    </row>
    <row r="861" spans="1:8" x14ac:dyDescent="0.25">
      <c r="A861" s="31">
        <v>44600</v>
      </c>
      <c r="B861" s="37" t="s">
        <v>4559</v>
      </c>
      <c r="C861" s="38" t="s">
        <v>131</v>
      </c>
      <c r="D861" s="34">
        <v>7209.8</v>
      </c>
      <c r="E861" s="35">
        <v>44600</v>
      </c>
      <c r="F861" s="34">
        <v>7209.8</v>
      </c>
      <c r="G861" s="36">
        <f>Tabla13[[#This Row],[Importe]]-Tabla13[[#This Row],[Pagado]]</f>
        <v>0</v>
      </c>
      <c r="H861" s="38" t="s">
        <v>10</v>
      </c>
    </row>
    <row r="862" spans="1:8" x14ac:dyDescent="0.25">
      <c r="A862" s="31">
        <v>44600</v>
      </c>
      <c r="B862" s="37" t="s">
        <v>4560</v>
      </c>
      <c r="C862" s="38" t="s">
        <v>107</v>
      </c>
      <c r="D862" s="34">
        <v>11116.7</v>
      </c>
      <c r="E862" s="35">
        <v>44600</v>
      </c>
      <c r="F862" s="34">
        <v>11116.7</v>
      </c>
      <c r="G862" s="36">
        <f>Tabla13[[#This Row],[Importe]]-Tabla13[[#This Row],[Pagado]]</f>
        <v>0</v>
      </c>
      <c r="H862" s="38" t="s">
        <v>10</v>
      </c>
    </row>
    <row r="863" spans="1:8" x14ac:dyDescent="0.25">
      <c r="A863" s="31">
        <v>44600</v>
      </c>
      <c r="B863" s="37" t="s">
        <v>4561</v>
      </c>
      <c r="C863" s="38" t="s">
        <v>135</v>
      </c>
      <c r="D863" s="34">
        <v>1313.2</v>
      </c>
      <c r="E863" s="35">
        <v>44600</v>
      </c>
      <c r="F863" s="34">
        <v>1313.2</v>
      </c>
      <c r="G863" s="36">
        <f>Tabla13[[#This Row],[Importe]]-Tabla13[[#This Row],[Pagado]]</f>
        <v>0</v>
      </c>
      <c r="H863" s="38" t="s">
        <v>10</v>
      </c>
    </row>
    <row r="864" spans="1:8" x14ac:dyDescent="0.25">
      <c r="A864" s="31">
        <v>44600</v>
      </c>
      <c r="B864" s="37" t="s">
        <v>4562</v>
      </c>
      <c r="C864" s="38" t="s">
        <v>53</v>
      </c>
      <c r="D864" s="34">
        <v>1381.8</v>
      </c>
      <c r="E864" s="35">
        <v>44600</v>
      </c>
      <c r="F864" s="34">
        <v>1381.8</v>
      </c>
      <c r="G864" s="36">
        <f>Tabla13[[#This Row],[Importe]]-Tabla13[[#This Row],[Pagado]]</f>
        <v>0</v>
      </c>
      <c r="H864" s="38" t="s">
        <v>10</v>
      </c>
    </row>
    <row r="865" spans="1:8" x14ac:dyDescent="0.25">
      <c r="A865" s="31">
        <v>44600</v>
      </c>
      <c r="B865" s="37" t="s">
        <v>4563</v>
      </c>
      <c r="C865" s="38" t="s">
        <v>179</v>
      </c>
      <c r="D865" s="34">
        <v>490</v>
      </c>
      <c r="E865" s="35">
        <v>44600</v>
      </c>
      <c r="F865" s="34">
        <v>490</v>
      </c>
      <c r="G865" s="36">
        <f>Tabla13[[#This Row],[Importe]]-Tabla13[[#This Row],[Pagado]]</f>
        <v>0</v>
      </c>
      <c r="H865" s="38" t="s">
        <v>10</v>
      </c>
    </row>
    <row r="866" spans="1:8" x14ac:dyDescent="0.25">
      <c r="A866" s="31">
        <v>44600</v>
      </c>
      <c r="B866" s="37" t="s">
        <v>4564</v>
      </c>
      <c r="C866" s="38" t="s">
        <v>27</v>
      </c>
      <c r="D866" s="34">
        <v>1458.2</v>
      </c>
      <c r="E866" s="35">
        <v>44600</v>
      </c>
      <c r="F866" s="34">
        <v>1458.2</v>
      </c>
      <c r="G866" s="36">
        <f>Tabla13[[#This Row],[Importe]]-Tabla13[[#This Row],[Pagado]]</f>
        <v>0</v>
      </c>
      <c r="H866" s="38" t="s">
        <v>10</v>
      </c>
    </row>
    <row r="867" spans="1:8" x14ac:dyDescent="0.25">
      <c r="A867" s="31">
        <v>44600</v>
      </c>
      <c r="B867" s="37" t="s">
        <v>4565</v>
      </c>
      <c r="C867" s="38" t="s">
        <v>49</v>
      </c>
      <c r="D867" s="34">
        <v>2619</v>
      </c>
      <c r="E867" s="35">
        <v>44600</v>
      </c>
      <c r="F867" s="34">
        <v>2619</v>
      </c>
      <c r="G867" s="36">
        <f>Tabla13[[#This Row],[Importe]]-Tabla13[[#This Row],[Pagado]]</f>
        <v>0</v>
      </c>
      <c r="H867" s="38" t="s">
        <v>10</v>
      </c>
    </row>
    <row r="868" spans="1:8" x14ac:dyDescent="0.25">
      <c r="A868" s="31">
        <v>44600</v>
      </c>
      <c r="B868" s="37" t="s">
        <v>4566</v>
      </c>
      <c r="C868" s="38" t="s">
        <v>4567</v>
      </c>
      <c r="D868" s="34">
        <v>0</v>
      </c>
      <c r="E868" s="39" t="s">
        <v>189</v>
      </c>
      <c r="F868" s="34">
        <v>0</v>
      </c>
      <c r="G868" s="36">
        <f>Tabla13[[#This Row],[Importe]]-Tabla13[[#This Row],[Pagado]]</f>
        <v>0</v>
      </c>
      <c r="H868" s="40" t="s">
        <v>4568</v>
      </c>
    </row>
    <row r="869" spans="1:8" x14ac:dyDescent="0.25">
      <c r="A869" s="31">
        <v>44600</v>
      </c>
      <c r="B869" s="37" t="s">
        <v>4569</v>
      </c>
      <c r="C869" s="38" t="s">
        <v>216</v>
      </c>
      <c r="D869" s="34">
        <v>1572.9</v>
      </c>
      <c r="E869" s="35">
        <v>44600</v>
      </c>
      <c r="F869" s="34">
        <v>1572.9</v>
      </c>
      <c r="G869" s="36">
        <f>Tabla13[[#This Row],[Importe]]-Tabla13[[#This Row],[Pagado]]</f>
        <v>0</v>
      </c>
      <c r="H869" s="38" t="s">
        <v>10</v>
      </c>
    </row>
    <row r="870" spans="1:8" x14ac:dyDescent="0.25">
      <c r="A870" s="31">
        <v>44600</v>
      </c>
      <c r="B870" s="37" t="s">
        <v>4570</v>
      </c>
      <c r="C870" s="38" t="s">
        <v>244</v>
      </c>
      <c r="D870" s="34">
        <v>3324</v>
      </c>
      <c r="E870" s="35">
        <v>44600</v>
      </c>
      <c r="F870" s="34">
        <v>3324</v>
      </c>
      <c r="G870" s="36">
        <f>Tabla13[[#This Row],[Importe]]-Tabla13[[#This Row],[Pagado]]</f>
        <v>0</v>
      </c>
      <c r="H870" s="38" t="s">
        <v>10</v>
      </c>
    </row>
    <row r="871" spans="1:8" x14ac:dyDescent="0.25">
      <c r="A871" s="31">
        <v>44600</v>
      </c>
      <c r="B871" s="37" t="s">
        <v>4571</v>
      </c>
      <c r="C871" s="38" t="s">
        <v>843</v>
      </c>
      <c r="D871" s="34">
        <v>3178.1</v>
      </c>
      <c r="E871" s="35">
        <v>44600</v>
      </c>
      <c r="F871" s="34">
        <v>3178.1</v>
      </c>
      <c r="G871" s="36">
        <f>Tabla13[[#This Row],[Importe]]-Tabla13[[#This Row],[Pagado]]</f>
        <v>0</v>
      </c>
      <c r="H871" s="38" t="s">
        <v>10</v>
      </c>
    </row>
    <row r="872" spans="1:8" x14ac:dyDescent="0.25">
      <c r="A872" s="31">
        <v>44600</v>
      </c>
      <c r="B872" s="37" t="s">
        <v>4572</v>
      </c>
      <c r="C872" s="38" t="s">
        <v>31</v>
      </c>
      <c r="D872" s="34">
        <v>1040.7</v>
      </c>
      <c r="E872" s="35">
        <v>44600</v>
      </c>
      <c r="F872" s="34">
        <v>1040.7</v>
      </c>
      <c r="G872" s="36">
        <f>Tabla13[[#This Row],[Importe]]-Tabla13[[#This Row],[Pagado]]</f>
        <v>0</v>
      </c>
      <c r="H872" s="38" t="s">
        <v>10</v>
      </c>
    </row>
    <row r="873" spans="1:8" x14ac:dyDescent="0.25">
      <c r="A873" s="31">
        <v>44600</v>
      </c>
      <c r="B873" s="37" t="s">
        <v>4573</v>
      </c>
      <c r="C873" s="38" t="s">
        <v>230</v>
      </c>
      <c r="D873" s="34">
        <v>3794.2</v>
      </c>
      <c r="E873" s="35">
        <v>44600</v>
      </c>
      <c r="F873" s="34">
        <v>3794.2</v>
      </c>
      <c r="G873" s="36">
        <f>Tabla13[[#This Row],[Importe]]-Tabla13[[#This Row],[Pagado]]</f>
        <v>0</v>
      </c>
      <c r="H873" s="38" t="s">
        <v>10</v>
      </c>
    </row>
    <row r="874" spans="1:8" x14ac:dyDescent="0.25">
      <c r="A874" s="31">
        <v>44600</v>
      </c>
      <c r="B874" s="37" t="s">
        <v>4574</v>
      </c>
      <c r="C874" s="38" t="s">
        <v>45</v>
      </c>
      <c r="D874" s="34">
        <v>5081.3</v>
      </c>
      <c r="E874" s="35">
        <v>44600</v>
      </c>
      <c r="F874" s="34">
        <v>5081.3</v>
      </c>
      <c r="G874" s="36">
        <f>Tabla13[[#This Row],[Importe]]-Tabla13[[#This Row],[Pagado]]</f>
        <v>0</v>
      </c>
      <c r="H874" s="38" t="s">
        <v>10</v>
      </c>
    </row>
    <row r="875" spans="1:8" x14ac:dyDescent="0.25">
      <c r="A875" s="31">
        <v>44600</v>
      </c>
      <c r="B875" s="37" t="s">
        <v>4575</v>
      </c>
      <c r="C875" s="38" t="s">
        <v>45</v>
      </c>
      <c r="D875" s="34">
        <v>3546.2</v>
      </c>
      <c r="E875" s="35">
        <v>44600</v>
      </c>
      <c r="F875" s="34">
        <v>3546.2</v>
      </c>
      <c r="G875" s="36">
        <f>Tabla13[[#This Row],[Importe]]-Tabla13[[#This Row],[Pagado]]</f>
        <v>0</v>
      </c>
      <c r="H875" s="38" t="s">
        <v>10</v>
      </c>
    </row>
    <row r="876" spans="1:8" x14ac:dyDescent="0.25">
      <c r="A876" s="31">
        <v>44600</v>
      </c>
      <c r="B876" s="37" t="s">
        <v>4576</v>
      </c>
      <c r="C876" s="38" t="s">
        <v>843</v>
      </c>
      <c r="D876" s="34">
        <v>25875.599999999999</v>
      </c>
      <c r="E876" s="35">
        <v>44600</v>
      </c>
      <c r="F876" s="34">
        <v>25875.599999999999</v>
      </c>
      <c r="G876" s="36">
        <f>Tabla13[[#This Row],[Importe]]-Tabla13[[#This Row],[Pagado]]</f>
        <v>0</v>
      </c>
      <c r="H876" s="38" t="s">
        <v>10</v>
      </c>
    </row>
    <row r="877" spans="1:8" x14ac:dyDescent="0.25">
      <c r="A877" s="31">
        <v>44600</v>
      </c>
      <c r="B877" s="37" t="s">
        <v>4577</v>
      </c>
      <c r="C877" s="38" t="s">
        <v>24</v>
      </c>
      <c r="D877" s="34">
        <v>4521.2</v>
      </c>
      <c r="E877" s="35">
        <v>44600</v>
      </c>
      <c r="F877" s="34">
        <v>4521.2</v>
      </c>
      <c r="G877" s="36">
        <f>Tabla13[[#This Row],[Importe]]-Tabla13[[#This Row],[Pagado]]</f>
        <v>0</v>
      </c>
      <c r="H877" s="38" t="s">
        <v>10</v>
      </c>
    </row>
    <row r="878" spans="1:8" x14ac:dyDescent="0.25">
      <c r="A878" s="31">
        <v>44600</v>
      </c>
      <c r="B878" s="37" t="s">
        <v>4578</v>
      </c>
      <c r="C878" s="38" t="s">
        <v>14</v>
      </c>
      <c r="D878" s="34">
        <v>12977.2</v>
      </c>
      <c r="E878" s="35">
        <v>44600</v>
      </c>
      <c r="F878" s="34">
        <v>12977.2</v>
      </c>
      <c r="G878" s="36">
        <f>Tabla13[[#This Row],[Importe]]-Tabla13[[#This Row],[Pagado]]</f>
        <v>0</v>
      </c>
      <c r="H878" s="38" t="s">
        <v>10</v>
      </c>
    </row>
    <row r="879" spans="1:8" x14ac:dyDescent="0.25">
      <c r="A879" s="31">
        <v>44600</v>
      </c>
      <c r="B879" s="37" t="s">
        <v>4579</v>
      </c>
      <c r="C879" s="38" t="s">
        <v>142</v>
      </c>
      <c r="D879" s="34">
        <v>71765.55</v>
      </c>
      <c r="E879" s="35">
        <v>44617</v>
      </c>
      <c r="F879" s="34">
        <v>71765.55</v>
      </c>
      <c r="G879" s="36">
        <f>Tabla13[[#This Row],[Importe]]-Tabla13[[#This Row],[Pagado]]</f>
        <v>0</v>
      </c>
      <c r="H879" s="38" t="s">
        <v>10</v>
      </c>
    </row>
    <row r="880" spans="1:8" x14ac:dyDescent="0.25">
      <c r="A880" s="31">
        <v>44600</v>
      </c>
      <c r="B880" s="37" t="s">
        <v>4580</v>
      </c>
      <c r="C880" s="38" t="s">
        <v>804</v>
      </c>
      <c r="D880" s="34">
        <v>11074</v>
      </c>
      <c r="E880" s="35">
        <v>44600</v>
      </c>
      <c r="F880" s="34">
        <v>11074</v>
      </c>
      <c r="G880" s="36">
        <f>Tabla13[[#This Row],[Importe]]-Tabla13[[#This Row],[Pagado]]</f>
        <v>0</v>
      </c>
      <c r="H880" s="38" t="s">
        <v>10</v>
      </c>
    </row>
    <row r="881" spans="1:8" x14ac:dyDescent="0.25">
      <c r="A881" s="31">
        <v>44600</v>
      </c>
      <c r="B881" s="37" t="s">
        <v>4581</v>
      </c>
      <c r="C881" s="38" t="s">
        <v>56</v>
      </c>
      <c r="D881" s="34">
        <v>7003.7</v>
      </c>
      <c r="E881" s="35">
        <v>44600</v>
      </c>
      <c r="F881" s="34">
        <v>7003.7</v>
      </c>
      <c r="G881" s="36">
        <f>Tabla13[[#This Row],[Importe]]-Tabla13[[#This Row],[Pagado]]</f>
        <v>0</v>
      </c>
      <c r="H881" s="38" t="s">
        <v>10</v>
      </c>
    </row>
    <row r="882" spans="1:8" x14ac:dyDescent="0.25">
      <c r="A882" s="31">
        <v>44600</v>
      </c>
      <c r="B882" s="37" t="s">
        <v>4582</v>
      </c>
      <c r="C882" s="38" t="s">
        <v>840</v>
      </c>
      <c r="D882" s="34">
        <v>13076.5</v>
      </c>
      <c r="E882" s="35">
        <v>44600</v>
      </c>
      <c r="F882" s="34">
        <v>13076.5</v>
      </c>
      <c r="G882" s="36">
        <f>Tabla13[[#This Row],[Importe]]-Tabla13[[#This Row],[Pagado]]</f>
        <v>0</v>
      </c>
      <c r="H882" s="38" t="s">
        <v>10</v>
      </c>
    </row>
    <row r="883" spans="1:8" x14ac:dyDescent="0.25">
      <c r="A883" s="31">
        <v>44600</v>
      </c>
      <c r="B883" s="37" t="s">
        <v>4583</v>
      </c>
      <c r="C883" s="38" t="s">
        <v>392</v>
      </c>
      <c r="D883" s="34">
        <v>5484</v>
      </c>
      <c r="E883" s="35">
        <v>44613</v>
      </c>
      <c r="F883" s="34">
        <v>5484</v>
      </c>
      <c r="G883" s="36">
        <f>Tabla13[[#This Row],[Importe]]-Tabla13[[#This Row],[Pagado]]</f>
        <v>0</v>
      </c>
      <c r="H883" s="38" t="s">
        <v>10</v>
      </c>
    </row>
    <row r="884" spans="1:8" x14ac:dyDescent="0.25">
      <c r="A884" s="31">
        <v>44600</v>
      </c>
      <c r="B884" s="37" t="s">
        <v>4584</v>
      </c>
      <c r="C884" s="38" t="s">
        <v>2139</v>
      </c>
      <c r="D884" s="34">
        <v>2003.5</v>
      </c>
      <c r="E884" s="35">
        <v>44600</v>
      </c>
      <c r="F884" s="34">
        <v>2003.5</v>
      </c>
      <c r="G884" s="36">
        <f>Tabla13[[#This Row],[Importe]]-Tabla13[[#This Row],[Pagado]]</f>
        <v>0</v>
      </c>
      <c r="H884" s="38" t="s">
        <v>10</v>
      </c>
    </row>
    <row r="885" spans="1:8" x14ac:dyDescent="0.25">
      <c r="A885" s="31">
        <v>44600</v>
      </c>
      <c r="B885" s="37" t="s">
        <v>4585</v>
      </c>
      <c r="C885" s="38" t="s">
        <v>31</v>
      </c>
      <c r="D885" s="34">
        <v>717.5</v>
      </c>
      <c r="E885" s="35">
        <v>44600</v>
      </c>
      <c r="F885" s="34">
        <v>717.5</v>
      </c>
      <c r="G885" s="36">
        <f>Tabla13[[#This Row],[Importe]]-Tabla13[[#This Row],[Pagado]]</f>
        <v>0</v>
      </c>
      <c r="H885" s="38" t="s">
        <v>10</v>
      </c>
    </row>
    <row r="886" spans="1:8" x14ac:dyDescent="0.25">
      <c r="A886" s="31">
        <v>44600</v>
      </c>
      <c r="B886" s="37" t="s">
        <v>4586</v>
      </c>
      <c r="C886" s="38" t="s">
        <v>31</v>
      </c>
      <c r="D886" s="34">
        <v>847.7</v>
      </c>
      <c r="E886" s="35">
        <v>44600</v>
      </c>
      <c r="F886" s="34">
        <v>847.7</v>
      </c>
      <c r="G886" s="36">
        <f>Tabla13[[#This Row],[Importe]]-Tabla13[[#This Row],[Pagado]]</f>
        <v>0</v>
      </c>
      <c r="H886" s="38" t="s">
        <v>10</v>
      </c>
    </row>
    <row r="887" spans="1:8" x14ac:dyDescent="0.25">
      <c r="A887" s="31">
        <v>44600</v>
      </c>
      <c r="B887" s="37" t="s">
        <v>4587</v>
      </c>
      <c r="C887" s="38" t="s">
        <v>419</v>
      </c>
      <c r="D887" s="34">
        <v>2199.5</v>
      </c>
      <c r="E887" s="35">
        <v>44600</v>
      </c>
      <c r="F887" s="34">
        <v>2199.5</v>
      </c>
      <c r="G887" s="36">
        <f>Tabla13[[#This Row],[Importe]]-Tabla13[[#This Row],[Pagado]]</f>
        <v>0</v>
      </c>
      <c r="H887" s="38" t="s">
        <v>10</v>
      </c>
    </row>
    <row r="888" spans="1:8" x14ac:dyDescent="0.25">
      <c r="A888" s="31">
        <v>44600</v>
      </c>
      <c r="B888" s="37" t="s">
        <v>4588</v>
      </c>
      <c r="C888" s="38" t="s">
        <v>31</v>
      </c>
      <c r="D888" s="34">
        <v>818.3</v>
      </c>
      <c r="E888" s="35">
        <v>44600</v>
      </c>
      <c r="F888" s="34">
        <v>818.3</v>
      </c>
      <c r="G888" s="36">
        <f>Tabla13[[#This Row],[Importe]]-Tabla13[[#This Row],[Pagado]]</f>
        <v>0</v>
      </c>
      <c r="H888" s="38" t="s">
        <v>10</v>
      </c>
    </row>
    <row r="889" spans="1:8" x14ac:dyDescent="0.25">
      <c r="A889" s="31">
        <v>44600</v>
      </c>
      <c r="B889" s="37" t="s">
        <v>4589</v>
      </c>
      <c r="C889" s="38" t="s">
        <v>804</v>
      </c>
      <c r="D889" s="34">
        <v>2332.8000000000002</v>
      </c>
      <c r="E889" s="35">
        <v>44600</v>
      </c>
      <c r="F889" s="34">
        <v>2332.8000000000002</v>
      </c>
      <c r="G889" s="36">
        <f>Tabla13[[#This Row],[Importe]]-Tabla13[[#This Row],[Pagado]]</f>
        <v>0</v>
      </c>
      <c r="H889" s="38" t="s">
        <v>10</v>
      </c>
    </row>
    <row r="890" spans="1:8" x14ac:dyDescent="0.25">
      <c r="A890" s="31">
        <v>44600</v>
      </c>
      <c r="B890" s="37" t="s">
        <v>4590</v>
      </c>
      <c r="C890" s="38" t="s">
        <v>31</v>
      </c>
      <c r="D890" s="34">
        <v>18228.599999999999</v>
      </c>
      <c r="E890" s="35">
        <v>44600</v>
      </c>
      <c r="F890" s="34">
        <v>18228.599999999999</v>
      </c>
      <c r="G890" s="36">
        <f>Tabla13[[#This Row],[Importe]]-Tabla13[[#This Row],[Pagado]]</f>
        <v>0</v>
      </c>
      <c r="H890" s="38" t="s">
        <v>10</v>
      </c>
    </row>
    <row r="891" spans="1:8" x14ac:dyDescent="0.25">
      <c r="A891" s="31">
        <v>44600</v>
      </c>
      <c r="B891" s="37" t="s">
        <v>4591</v>
      </c>
      <c r="C891" s="38" t="s">
        <v>4273</v>
      </c>
      <c r="D891" s="34">
        <v>30029.8</v>
      </c>
      <c r="E891" s="35">
        <v>44600</v>
      </c>
      <c r="F891" s="34">
        <v>30029.8</v>
      </c>
      <c r="G891" s="36">
        <f>Tabla13[[#This Row],[Importe]]-Tabla13[[#This Row],[Pagado]]</f>
        <v>0</v>
      </c>
      <c r="H891" s="38" t="s">
        <v>10</v>
      </c>
    </row>
    <row r="892" spans="1:8" x14ac:dyDescent="0.25">
      <c r="A892" s="31">
        <v>44600</v>
      </c>
      <c r="B892" s="37" t="s">
        <v>4592</v>
      </c>
      <c r="C892" s="38" t="s">
        <v>670</v>
      </c>
      <c r="D892" s="34">
        <v>4343.3999999999996</v>
      </c>
      <c r="E892" s="35">
        <v>44600</v>
      </c>
      <c r="F892" s="34">
        <v>4343.3999999999996</v>
      </c>
      <c r="G892" s="36">
        <f>Tabla13[[#This Row],[Importe]]-Tabla13[[#This Row],[Pagado]]</f>
        <v>0</v>
      </c>
      <c r="H892" s="38" t="s">
        <v>10</v>
      </c>
    </row>
    <row r="893" spans="1:8" x14ac:dyDescent="0.25">
      <c r="A893" s="31">
        <v>44600</v>
      </c>
      <c r="B893" s="37" t="s">
        <v>4593</v>
      </c>
      <c r="C893" s="38" t="s">
        <v>371</v>
      </c>
      <c r="D893" s="34">
        <v>14823.2</v>
      </c>
      <c r="E893" s="35">
        <v>44600</v>
      </c>
      <c r="F893" s="34">
        <v>14823.2</v>
      </c>
      <c r="G893" s="36">
        <f>Tabla13[[#This Row],[Importe]]-Tabla13[[#This Row],[Pagado]]</f>
        <v>0</v>
      </c>
      <c r="H893" s="38" t="s">
        <v>10</v>
      </c>
    </row>
    <row r="894" spans="1:8" x14ac:dyDescent="0.25">
      <c r="A894" s="31">
        <v>44600</v>
      </c>
      <c r="B894" s="37" t="s">
        <v>4594</v>
      </c>
      <c r="C894" s="38" t="s">
        <v>58</v>
      </c>
      <c r="D894" s="34">
        <v>1485.8</v>
      </c>
      <c r="E894" s="35">
        <v>44600</v>
      </c>
      <c r="F894" s="34">
        <v>1485.8</v>
      </c>
      <c r="G894" s="36">
        <f>Tabla13[[#This Row],[Importe]]-Tabla13[[#This Row],[Pagado]]</f>
        <v>0</v>
      </c>
      <c r="H894" s="38" t="s">
        <v>10</v>
      </c>
    </row>
    <row r="895" spans="1:8" x14ac:dyDescent="0.25">
      <c r="A895" s="31">
        <v>44600</v>
      </c>
      <c r="B895" s="37" t="s">
        <v>4595</v>
      </c>
      <c r="C895" s="38" t="s">
        <v>58</v>
      </c>
      <c r="D895" s="34">
        <v>2940.2</v>
      </c>
      <c r="E895" s="35">
        <v>44600</v>
      </c>
      <c r="F895" s="34">
        <v>2940.2</v>
      </c>
      <c r="G895" s="36">
        <f>Tabla13[[#This Row],[Importe]]-Tabla13[[#This Row],[Pagado]]</f>
        <v>0</v>
      </c>
      <c r="H895" s="38" t="s">
        <v>10</v>
      </c>
    </row>
    <row r="896" spans="1:8" x14ac:dyDescent="0.25">
      <c r="A896" s="31">
        <v>44600</v>
      </c>
      <c r="B896" s="37" t="s">
        <v>4596</v>
      </c>
      <c r="C896" s="38" t="s">
        <v>698</v>
      </c>
      <c r="D896" s="34">
        <v>2473.6</v>
      </c>
      <c r="E896" s="35">
        <v>44600</v>
      </c>
      <c r="F896" s="34">
        <v>2473.6</v>
      </c>
      <c r="G896" s="36">
        <f>Tabla13[[#This Row],[Importe]]-Tabla13[[#This Row],[Pagado]]</f>
        <v>0</v>
      </c>
      <c r="H896" s="38" t="s">
        <v>10</v>
      </c>
    </row>
    <row r="897" spans="1:8" x14ac:dyDescent="0.25">
      <c r="A897" s="31">
        <v>44600</v>
      </c>
      <c r="B897" s="37" t="s">
        <v>4597</v>
      </c>
      <c r="C897" s="38" t="s">
        <v>196</v>
      </c>
      <c r="D897" s="34">
        <v>81188.800000000003</v>
      </c>
      <c r="E897" s="35">
        <v>44603</v>
      </c>
      <c r="F897" s="34">
        <v>81188.800000000003</v>
      </c>
      <c r="G897" s="36">
        <f>Tabla13[[#This Row],[Importe]]-Tabla13[[#This Row],[Pagado]]</f>
        <v>0</v>
      </c>
      <c r="H897" s="38" t="s">
        <v>10</v>
      </c>
    </row>
    <row r="898" spans="1:8" x14ac:dyDescent="0.25">
      <c r="A898" s="31">
        <v>44600</v>
      </c>
      <c r="B898" s="37" t="s">
        <v>4598</v>
      </c>
      <c r="C898" s="38" t="s">
        <v>273</v>
      </c>
      <c r="D898" s="34">
        <v>3740.52</v>
      </c>
      <c r="E898" s="35">
        <v>44600</v>
      </c>
      <c r="F898" s="34">
        <v>3740.52</v>
      </c>
      <c r="G898" s="36">
        <f>Tabla13[[#This Row],[Importe]]-Tabla13[[#This Row],[Pagado]]</f>
        <v>0</v>
      </c>
      <c r="H898" s="38" t="s">
        <v>10</v>
      </c>
    </row>
    <row r="899" spans="1:8" x14ac:dyDescent="0.25">
      <c r="A899" s="31">
        <v>44600</v>
      </c>
      <c r="B899" s="37" t="s">
        <v>4599</v>
      </c>
      <c r="C899" s="38" t="s">
        <v>67</v>
      </c>
      <c r="D899" s="34">
        <v>1565</v>
      </c>
      <c r="E899" s="35">
        <v>44600</v>
      </c>
      <c r="F899" s="34">
        <v>1565</v>
      </c>
      <c r="G899" s="36">
        <f>Tabla13[[#This Row],[Importe]]-Tabla13[[#This Row],[Pagado]]</f>
        <v>0</v>
      </c>
      <c r="H899" s="38" t="s">
        <v>10</v>
      </c>
    </row>
    <row r="900" spans="1:8" x14ac:dyDescent="0.25">
      <c r="A900" s="31">
        <v>44600</v>
      </c>
      <c r="B900" s="37" t="s">
        <v>4600</v>
      </c>
      <c r="C900" s="38" t="s">
        <v>380</v>
      </c>
      <c r="D900" s="34">
        <v>9807.2000000000007</v>
      </c>
      <c r="E900" s="35">
        <v>44601</v>
      </c>
      <c r="F900" s="34">
        <v>9807.2000000000007</v>
      </c>
      <c r="G900" s="36">
        <f>Tabla13[[#This Row],[Importe]]-Tabla13[[#This Row],[Pagado]]</f>
        <v>0</v>
      </c>
      <c r="H900" s="38" t="s">
        <v>10</v>
      </c>
    </row>
    <row r="901" spans="1:8" x14ac:dyDescent="0.25">
      <c r="A901" s="31">
        <v>44600</v>
      </c>
      <c r="B901" s="37" t="s">
        <v>4601</v>
      </c>
      <c r="C901" s="38" t="s">
        <v>151</v>
      </c>
      <c r="D901" s="34">
        <v>3814.8</v>
      </c>
      <c r="E901" s="35">
        <v>44601</v>
      </c>
      <c r="F901" s="34">
        <v>3814.8</v>
      </c>
      <c r="G901" s="36">
        <f>Tabla13[[#This Row],[Importe]]-Tabla13[[#This Row],[Pagado]]</f>
        <v>0</v>
      </c>
      <c r="H901" s="38" t="s">
        <v>10</v>
      </c>
    </row>
    <row r="902" spans="1:8" x14ac:dyDescent="0.25">
      <c r="A902" s="31">
        <v>44600</v>
      </c>
      <c r="B902" s="37" t="s">
        <v>4602</v>
      </c>
      <c r="C902" s="38" t="s">
        <v>157</v>
      </c>
      <c r="D902" s="34">
        <v>2637.9</v>
      </c>
      <c r="E902" s="35">
        <v>44601</v>
      </c>
      <c r="F902" s="34">
        <v>2637.9</v>
      </c>
      <c r="G902" s="36">
        <f>Tabla13[[#This Row],[Importe]]-Tabla13[[#This Row],[Pagado]]</f>
        <v>0</v>
      </c>
      <c r="H902" s="38" t="s">
        <v>10</v>
      </c>
    </row>
    <row r="903" spans="1:8" x14ac:dyDescent="0.25">
      <c r="A903" s="31">
        <v>44600</v>
      </c>
      <c r="B903" s="37" t="s">
        <v>4603</v>
      </c>
      <c r="C903" s="38" t="s">
        <v>518</v>
      </c>
      <c r="D903" s="34">
        <v>1181.2</v>
      </c>
      <c r="E903" s="35">
        <v>44601</v>
      </c>
      <c r="F903" s="34">
        <v>1181.2</v>
      </c>
      <c r="G903" s="36">
        <f>Tabla13[[#This Row],[Importe]]-Tabla13[[#This Row],[Pagado]]</f>
        <v>0</v>
      </c>
      <c r="H903" s="38" t="s">
        <v>10</v>
      </c>
    </row>
    <row r="904" spans="1:8" x14ac:dyDescent="0.25">
      <c r="A904" s="31">
        <v>44600</v>
      </c>
      <c r="B904" s="37" t="s">
        <v>4604</v>
      </c>
      <c r="C904" s="38" t="s">
        <v>183</v>
      </c>
      <c r="D904" s="34">
        <v>1070.4000000000001</v>
      </c>
      <c r="E904" s="35">
        <v>44601</v>
      </c>
      <c r="F904" s="34">
        <v>1070.4000000000001</v>
      </c>
      <c r="G904" s="36">
        <f>Tabla13[[#This Row],[Importe]]-Tabla13[[#This Row],[Pagado]]</f>
        <v>0</v>
      </c>
      <c r="H904" s="38" t="s">
        <v>10</v>
      </c>
    </row>
    <row r="905" spans="1:8" x14ac:dyDescent="0.25">
      <c r="A905" s="31">
        <v>44600</v>
      </c>
      <c r="B905" s="37" t="s">
        <v>4605</v>
      </c>
      <c r="C905" s="38" t="s">
        <v>934</v>
      </c>
      <c r="D905" s="34">
        <v>3302.6</v>
      </c>
      <c r="E905" s="35">
        <v>44601</v>
      </c>
      <c r="F905" s="34">
        <v>3302.6</v>
      </c>
      <c r="G905" s="36">
        <f>Tabla13[[#This Row],[Importe]]-Tabla13[[#This Row],[Pagado]]</f>
        <v>0</v>
      </c>
      <c r="H905" s="38" t="s">
        <v>10</v>
      </c>
    </row>
    <row r="906" spans="1:8" x14ac:dyDescent="0.25">
      <c r="A906" s="31">
        <v>44600</v>
      </c>
      <c r="B906" s="37" t="s">
        <v>4606</v>
      </c>
      <c r="C906" s="38" t="s">
        <v>932</v>
      </c>
      <c r="D906" s="34">
        <v>3450</v>
      </c>
      <c r="E906" s="35">
        <v>44601</v>
      </c>
      <c r="F906" s="34">
        <v>3450</v>
      </c>
      <c r="G906" s="36">
        <f>Tabla13[[#This Row],[Importe]]-Tabla13[[#This Row],[Pagado]]</f>
        <v>0</v>
      </c>
      <c r="H906" s="38" t="s">
        <v>10</v>
      </c>
    </row>
    <row r="907" spans="1:8" x14ac:dyDescent="0.25">
      <c r="A907" s="31">
        <v>44600</v>
      </c>
      <c r="B907" s="37" t="s">
        <v>4607</v>
      </c>
      <c r="C907" s="38" t="s">
        <v>69</v>
      </c>
      <c r="D907" s="34">
        <v>1739.5</v>
      </c>
      <c r="E907" s="35">
        <v>44600</v>
      </c>
      <c r="F907" s="34">
        <v>1739.5</v>
      </c>
      <c r="G907" s="36">
        <f>Tabla13[[#This Row],[Importe]]-Tabla13[[#This Row],[Pagado]]</f>
        <v>0</v>
      </c>
      <c r="H907" s="38" t="s">
        <v>10</v>
      </c>
    </row>
    <row r="908" spans="1:8" x14ac:dyDescent="0.25">
      <c r="A908" s="31">
        <v>44600</v>
      </c>
      <c r="B908" s="37" t="s">
        <v>4608</v>
      </c>
      <c r="C908" s="38" t="s">
        <v>266</v>
      </c>
      <c r="D908" s="34">
        <v>384</v>
      </c>
      <c r="E908" s="35">
        <v>44600</v>
      </c>
      <c r="F908" s="34">
        <v>384</v>
      </c>
      <c r="G908" s="36">
        <f>Tabla13[[#This Row],[Importe]]-Tabla13[[#This Row],[Pagado]]</f>
        <v>0</v>
      </c>
      <c r="H908" s="38" t="s">
        <v>10</v>
      </c>
    </row>
    <row r="909" spans="1:8" x14ac:dyDescent="0.25">
      <c r="A909" s="31">
        <v>44600</v>
      </c>
      <c r="B909" s="37" t="s">
        <v>4609</v>
      </c>
      <c r="C909" s="38" t="s">
        <v>4610</v>
      </c>
      <c r="D909" s="34">
        <v>0</v>
      </c>
      <c r="E909" s="39" t="s">
        <v>189</v>
      </c>
      <c r="F909" s="34">
        <v>0</v>
      </c>
      <c r="G909" s="36">
        <f>Tabla13[[#This Row],[Importe]]-Tabla13[[#This Row],[Pagado]]</f>
        <v>0</v>
      </c>
      <c r="H909" s="40" t="s">
        <v>4611</v>
      </c>
    </row>
    <row r="910" spans="1:8" x14ac:dyDescent="0.25">
      <c r="A910" s="31">
        <v>44600</v>
      </c>
      <c r="B910" s="37" t="s">
        <v>4612</v>
      </c>
      <c r="C910" s="38" t="s">
        <v>263</v>
      </c>
      <c r="D910" s="34">
        <v>53330.400000000001</v>
      </c>
      <c r="E910" s="35">
        <v>44607</v>
      </c>
      <c r="F910" s="34">
        <v>53330.400000000001</v>
      </c>
      <c r="G910" s="36">
        <f>Tabla13[[#This Row],[Importe]]-Tabla13[[#This Row],[Pagado]]</f>
        <v>0</v>
      </c>
      <c r="H910" s="38" t="s">
        <v>10</v>
      </c>
    </row>
    <row r="911" spans="1:8" x14ac:dyDescent="0.25">
      <c r="A911" s="31">
        <v>44600</v>
      </c>
      <c r="B911" s="37" t="s">
        <v>4613</v>
      </c>
      <c r="C911" s="38" t="s">
        <v>414</v>
      </c>
      <c r="D911" s="34">
        <v>6051.5</v>
      </c>
      <c r="E911" s="35">
        <v>44638</v>
      </c>
      <c r="F911" s="34">
        <v>6051.5</v>
      </c>
      <c r="G911" s="36">
        <f>Tabla13[[#This Row],[Importe]]-Tabla13[[#This Row],[Pagado]]</f>
        <v>0</v>
      </c>
      <c r="H911" s="38" t="s">
        <v>10</v>
      </c>
    </row>
    <row r="912" spans="1:8" x14ac:dyDescent="0.25">
      <c r="A912" s="31">
        <v>44600</v>
      </c>
      <c r="B912" s="37" t="s">
        <v>4614</v>
      </c>
      <c r="C912" s="38" t="s">
        <v>857</v>
      </c>
      <c r="D912" s="34">
        <v>978.5</v>
      </c>
      <c r="E912" s="35">
        <v>44600</v>
      </c>
      <c r="F912" s="34">
        <v>978.5</v>
      </c>
      <c r="G912" s="36">
        <f>Tabla13[[#This Row],[Importe]]-Tabla13[[#This Row],[Pagado]]</f>
        <v>0</v>
      </c>
      <c r="H912" s="38" t="s">
        <v>10</v>
      </c>
    </row>
    <row r="913" spans="1:8" x14ac:dyDescent="0.25">
      <c r="A913" s="31">
        <v>44600</v>
      </c>
      <c r="B913" s="37" t="s">
        <v>4615</v>
      </c>
      <c r="C913" s="38" t="s">
        <v>142</v>
      </c>
      <c r="D913" s="34">
        <v>2798.4</v>
      </c>
      <c r="E913" s="35">
        <v>44617</v>
      </c>
      <c r="F913" s="34">
        <v>2798.4</v>
      </c>
      <c r="G913" s="36">
        <f>Tabla13[[#This Row],[Importe]]-Tabla13[[#This Row],[Pagado]]</f>
        <v>0</v>
      </c>
      <c r="H913" s="38" t="s">
        <v>10</v>
      </c>
    </row>
    <row r="914" spans="1:8" x14ac:dyDescent="0.25">
      <c r="A914" s="31">
        <v>44600</v>
      </c>
      <c r="B914" s="37" t="s">
        <v>4616</v>
      </c>
      <c r="C914" s="38" t="s">
        <v>282</v>
      </c>
      <c r="D914" s="34">
        <v>2141.3000000000002</v>
      </c>
      <c r="E914" s="35">
        <v>44601</v>
      </c>
      <c r="F914" s="34">
        <v>2141.3000000000002</v>
      </c>
      <c r="G914" s="36">
        <f>Tabla13[[#This Row],[Importe]]-Tabla13[[#This Row],[Pagado]]</f>
        <v>0</v>
      </c>
      <c r="H914" s="38" t="s">
        <v>10</v>
      </c>
    </row>
    <row r="915" spans="1:8" x14ac:dyDescent="0.25">
      <c r="A915" s="31">
        <v>44600</v>
      </c>
      <c r="B915" s="37" t="s">
        <v>4617</v>
      </c>
      <c r="C915" s="38" t="s">
        <v>200</v>
      </c>
      <c r="D915" s="34">
        <v>823.2</v>
      </c>
      <c r="E915" s="35">
        <v>44601</v>
      </c>
      <c r="F915" s="34">
        <v>823.2</v>
      </c>
      <c r="G915" s="36">
        <f>Tabla13[[#This Row],[Importe]]-Tabla13[[#This Row],[Pagado]]</f>
        <v>0</v>
      </c>
      <c r="H915" s="38" t="s">
        <v>10</v>
      </c>
    </row>
    <row r="916" spans="1:8" x14ac:dyDescent="0.25">
      <c r="A916" s="31">
        <v>44600</v>
      </c>
      <c r="B916" s="37" t="s">
        <v>4618</v>
      </c>
      <c r="C916" s="38" t="s">
        <v>71</v>
      </c>
      <c r="D916" s="34">
        <v>5948.6</v>
      </c>
      <c r="E916" s="35">
        <v>44601</v>
      </c>
      <c r="F916" s="34">
        <v>5948.6</v>
      </c>
      <c r="G916" s="36">
        <f>Tabla13[[#This Row],[Importe]]-Tabla13[[#This Row],[Pagado]]</f>
        <v>0</v>
      </c>
      <c r="H916" s="38" t="s">
        <v>10</v>
      </c>
    </row>
    <row r="917" spans="1:8" x14ac:dyDescent="0.25">
      <c r="A917" s="31">
        <v>44600</v>
      </c>
      <c r="B917" s="37" t="s">
        <v>4619</v>
      </c>
      <c r="C917" s="38" t="s">
        <v>71</v>
      </c>
      <c r="D917" s="34">
        <v>3647</v>
      </c>
      <c r="E917" s="35">
        <v>44600</v>
      </c>
      <c r="F917" s="34">
        <v>3647</v>
      </c>
      <c r="G917" s="36">
        <f>Tabla13[[#This Row],[Importe]]-Tabla13[[#This Row],[Pagado]]</f>
        <v>0</v>
      </c>
      <c r="H917" s="38" t="s">
        <v>10</v>
      </c>
    </row>
    <row r="918" spans="1:8" x14ac:dyDescent="0.25">
      <c r="A918" s="31">
        <v>44600</v>
      </c>
      <c r="B918" s="37" t="s">
        <v>4620</v>
      </c>
      <c r="C918" s="38" t="s">
        <v>409</v>
      </c>
      <c r="D918" s="34">
        <v>3372</v>
      </c>
      <c r="E918" s="35">
        <v>44608</v>
      </c>
      <c r="F918" s="34">
        <v>3372</v>
      </c>
      <c r="G918" s="36">
        <f>Tabla13[[#This Row],[Importe]]-Tabla13[[#This Row],[Pagado]]</f>
        <v>0</v>
      </c>
      <c r="H918" s="38" t="s">
        <v>10</v>
      </c>
    </row>
    <row r="919" spans="1:8" x14ac:dyDescent="0.25">
      <c r="A919" s="31">
        <v>44600</v>
      </c>
      <c r="B919" s="37" t="s">
        <v>4621</v>
      </c>
      <c r="C919" s="38" t="s">
        <v>664</v>
      </c>
      <c r="D919" s="34">
        <v>15911.8</v>
      </c>
      <c r="E919" s="35">
        <v>44604</v>
      </c>
      <c r="F919" s="34">
        <v>15911.8</v>
      </c>
      <c r="G919" s="36">
        <f>Tabla13[[#This Row],[Importe]]-Tabla13[[#This Row],[Pagado]]</f>
        <v>0</v>
      </c>
      <c r="H919" s="38" t="s">
        <v>10</v>
      </c>
    </row>
    <row r="920" spans="1:8" x14ac:dyDescent="0.25">
      <c r="A920" s="31">
        <v>44600</v>
      </c>
      <c r="B920" s="37" t="s">
        <v>4622</v>
      </c>
      <c r="C920" s="38" t="s">
        <v>31</v>
      </c>
      <c r="D920" s="34">
        <v>62.4</v>
      </c>
      <c r="E920" s="35">
        <v>44600</v>
      </c>
      <c r="F920" s="34">
        <v>62.4</v>
      </c>
      <c r="G920" s="36">
        <f>Tabla13[[#This Row],[Importe]]-Tabla13[[#This Row],[Pagado]]</f>
        <v>0</v>
      </c>
      <c r="H920" s="38" t="s">
        <v>10</v>
      </c>
    </row>
    <row r="921" spans="1:8" x14ac:dyDescent="0.25">
      <c r="A921" s="31">
        <v>44600</v>
      </c>
      <c r="B921" s="37" t="s">
        <v>4623</v>
      </c>
      <c r="C921" s="38" t="s">
        <v>214</v>
      </c>
      <c r="D921" s="34">
        <v>7982.4</v>
      </c>
      <c r="E921" s="35">
        <v>44604</v>
      </c>
      <c r="F921" s="34">
        <v>7982.4</v>
      </c>
      <c r="G921" s="36">
        <f>Tabla13[[#This Row],[Importe]]-Tabla13[[#This Row],[Pagado]]</f>
        <v>0</v>
      </c>
      <c r="H921" s="38" t="s">
        <v>10</v>
      </c>
    </row>
    <row r="922" spans="1:8" x14ac:dyDescent="0.25">
      <c r="A922" s="31">
        <v>44600</v>
      </c>
      <c r="B922" s="37" t="s">
        <v>4624</v>
      </c>
      <c r="C922" s="38" t="s">
        <v>269</v>
      </c>
      <c r="D922" s="34">
        <v>784.7</v>
      </c>
      <c r="E922" s="35">
        <v>44600</v>
      </c>
      <c r="F922" s="34">
        <v>784.7</v>
      </c>
      <c r="G922" s="36">
        <f>Tabla13[[#This Row],[Importe]]-Tabla13[[#This Row],[Pagado]]</f>
        <v>0</v>
      </c>
      <c r="H922" s="38" t="s">
        <v>10</v>
      </c>
    </row>
    <row r="923" spans="1:8" x14ac:dyDescent="0.25">
      <c r="A923" s="31">
        <v>44600</v>
      </c>
      <c r="B923" s="37" t="s">
        <v>4625</v>
      </c>
      <c r="C923" s="38" t="s">
        <v>53</v>
      </c>
      <c r="D923" s="34">
        <v>1043</v>
      </c>
      <c r="E923" s="35">
        <v>44600</v>
      </c>
      <c r="F923" s="34">
        <v>1043</v>
      </c>
      <c r="G923" s="36">
        <f>Tabla13[[#This Row],[Importe]]-Tabla13[[#This Row],[Pagado]]</f>
        <v>0</v>
      </c>
      <c r="H923" s="38" t="s">
        <v>10</v>
      </c>
    </row>
    <row r="924" spans="1:8" x14ac:dyDescent="0.25">
      <c r="A924" s="31">
        <v>44600</v>
      </c>
      <c r="B924" s="37" t="s">
        <v>4626</v>
      </c>
      <c r="C924" s="38" t="s">
        <v>298</v>
      </c>
      <c r="D924" s="34">
        <v>2721.6</v>
      </c>
      <c r="E924" s="35">
        <v>44600</v>
      </c>
      <c r="F924" s="34">
        <v>2721.6</v>
      </c>
      <c r="G924" s="36">
        <f>Tabla13[[#This Row],[Importe]]-Tabla13[[#This Row],[Pagado]]</f>
        <v>0</v>
      </c>
      <c r="H924" s="38" t="s">
        <v>10</v>
      </c>
    </row>
    <row r="925" spans="1:8" x14ac:dyDescent="0.25">
      <c r="A925" s="31">
        <v>44600</v>
      </c>
      <c r="B925" s="37" t="s">
        <v>4627</v>
      </c>
      <c r="C925" s="38" t="s">
        <v>1706</v>
      </c>
      <c r="D925" s="34">
        <v>2025.6</v>
      </c>
      <c r="E925" s="35">
        <v>44600</v>
      </c>
      <c r="F925" s="34">
        <v>2025.6</v>
      </c>
      <c r="G925" s="36">
        <f>Tabla13[[#This Row],[Importe]]-Tabla13[[#This Row],[Pagado]]</f>
        <v>0</v>
      </c>
      <c r="H925" s="38" t="s">
        <v>10</v>
      </c>
    </row>
    <row r="926" spans="1:8" x14ac:dyDescent="0.25">
      <c r="A926" s="31">
        <v>44600</v>
      </c>
      <c r="B926" s="37" t="s">
        <v>4628</v>
      </c>
      <c r="C926" s="38" t="s">
        <v>298</v>
      </c>
      <c r="D926" s="34">
        <v>1680</v>
      </c>
      <c r="E926" s="35">
        <v>44600</v>
      </c>
      <c r="F926" s="34">
        <v>1680</v>
      </c>
      <c r="G926" s="36">
        <f>Tabla13[[#This Row],[Importe]]-Tabla13[[#This Row],[Pagado]]</f>
        <v>0</v>
      </c>
      <c r="H926" s="38" t="s">
        <v>10</v>
      </c>
    </row>
    <row r="927" spans="1:8" x14ac:dyDescent="0.25">
      <c r="A927" s="31">
        <v>44600</v>
      </c>
      <c r="B927" s="37" t="s">
        <v>4629</v>
      </c>
      <c r="C927" s="38" t="s">
        <v>31</v>
      </c>
      <c r="D927" s="34">
        <v>1568</v>
      </c>
      <c r="E927" s="35">
        <v>44600</v>
      </c>
      <c r="F927" s="34">
        <v>1568</v>
      </c>
      <c r="G927" s="36">
        <f>Tabla13[[#This Row],[Importe]]-Tabla13[[#This Row],[Pagado]]</f>
        <v>0</v>
      </c>
      <c r="H927" s="38" t="s">
        <v>10</v>
      </c>
    </row>
    <row r="928" spans="1:8" x14ac:dyDescent="0.25">
      <c r="A928" s="31">
        <v>44600</v>
      </c>
      <c r="B928" s="37" t="s">
        <v>4630</v>
      </c>
      <c r="C928" s="38" t="s">
        <v>31</v>
      </c>
      <c r="D928" s="34">
        <v>248.2</v>
      </c>
      <c r="E928" s="35">
        <v>44600</v>
      </c>
      <c r="F928" s="34">
        <v>248.2</v>
      </c>
      <c r="G928" s="36">
        <f>Tabla13[[#This Row],[Importe]]-Tabla13[[#This Row],[Pagado]]</f>
        <v>0</v>
      </c>
      <c r="H928" s="38" t="s">
        <v>10</v>
      </c>
    </row>
    <row r="929" spans="1:8" x14ac:dyDescent="0.25">
      <c r="A929" s="31">
        <v>44600</v>
      </c>
      <c r="B929" s="37" t="s">
        <v>4631</v>
      </c>
      <c r="C929" s="38" t="s">
        <v>31</v>
      </c>
      <c r="D929" s="34">
        <v>80</v>
      </c>
      <c r="E929" s="35">
        <v>44600</v>
      </c>
      <c r="F929" s="34">
        <v>80</v>
      </c>
      <c r="G929" s="36">
        <f>Tabla13[[#This Row],[Importe]]-Tabla13[[#This Row],[Pagado]]</f>
        <v>0</v>
      </c>
      <c r="H929" s="38" t="s">
        <v>10</v>
      </c>
    </row>
    <row r="930" spans="1:8" x14ac:dyDescent="0.25">
      <c r="A930" s="31">
        <v>44600</v>
      </c>
      <c r="B930" s="37" t="s">
        <v>4632</v>
      </c>
      <c r="C930" s="38" t="s">
        <v>31</v>
      </c>
      <c r="D930" s="34">
        <v>74.8</v>
      </c>
      <c r="E930" s="35">
        <v>44600</v>
      </c>
      <c r="F930" s="34">
        <v>74.8</v>
      </c>
      <c r="G930" s="36">
        <f>Tabla13[[#This Row],[Importe]]-Tabla13[[#This Row],[Pagado]]</f>
        <v>0</v>
      </c>
      <c r="H930" s="38" t="s">
        <v>10</v>
      </c>
    </row>
    <row r="931" spans="1:8" x14ac:dyDescent="0.25">
      <c r="A931" s="31">
        <v>44601</v>
      </c>
      <c r="B931" s="37" t="s">
        <v>4633</v>
      </c>
      <c r="C931" s="38" t="s">
        <v>887</v>
      </c>
      <c r="D931" s="34">
        <v>8183</v>
      </c>
      <c r="E931" s="35">
        <v>44602</v>
      </c>
      <c r="F931" s="34">
        <v>8183</v>
      </c>
      <c r="G931" s="36">
        <f>Tabla13[[#This Row],[Importe]]-Tabla13[[#This Row],[Pagado]]</f>
        <v>0</v>
      </c>
      <c r="H931" s="38" t="s">
        <v>10</v>
      </c>
    </row>
    <row r="932" spans="1:8" x14ac:dyDescent="0.25">
      <c r="A932" s="31">
        <v>44601</v>
      </c>
      <c r="B932" s="37" t="s">
        <v>4634</v>
      </c>
      <c r="C932" s="38" t="s">
        <v>475</v>
      </c>
      <c r="D932" s="34">
        <v>62440.3</v>
      </c>
      <c r="E932" s="35">
        <v>44602</v>
      </c>
      <c r="F932" s="34">
        <v>62440.3</v>
      </c>
      <c r="G932" s="36">
        <f>Tabla13[[#This Row],[Importe]]-Tabla13[[#This Row],[Pagado]]</f>
        <v>0</v>
      </c>
      <c r="H932" s="38" t="s">
        <v>10</v>
      </c>
    </row>
    <row r="933" spans="1:8" x14ac:dyDescent="0.25">
      <c r="A933" s="31">
        <v>44601</v>
      </c>
      <c r="B933" s="37" t="s">
        <v>4635</v>
      </c>
      <c r="C933" s="38" t="s">
        <v>481</v>
      </c>
      <c r="D933" s="34">
        <v>396.9</v>
      </c>
      <c r="E933" s="35">
        <v>44601</v>
      </c>
      <c r="F933" s="34">
        <v>396.9</v>
      </c>
      <c r="G933" s="36">
        <f>Tabla13[[#This Row],[Importe]]-Tabla13[[#This Row],[Pagado]]</f>
        <v>0</v>
      </c>
      <c r="H933" s="38" t="s">
        <v>10</v>
      </c>
    </row>
    <row r="934" spans="1:8" x14ac:dyDescent="0.25">
      <c r="A934" s="31">
        <v>44601</v>
      </c>
      <c r="B934" s="37" t="s">
        <v>4636</v>
      </c>
      <c r="C934" s="38" t="s">
        <v>93</v>
      </c>
      <c r="D934" s="34">
        <v>3939.6</v>
      </c>
      <c r="E934" s="35">
        <v>44603</v>
      </c>
      <c r="F934" s="34">
        <v>3939.6</v>
      </c>
      <c r="G934" s="36">
        <f>Tabla13[[#This Row],[Importe]]-Tabla13[[#This Row],[Pagado]]</f>
        <v>0</v>
      </c>
      <c r="H934" s="38" t="s">
        <v>10</v>
      </c>
    </row>
    <row r="935" spans="1:8" x14ac:dyDescent="0.25">
      <c r="A935" s="31">
        <v>44601</v>
      </c>
      <c r="B935" s="37" t="s">
        <v>4637</v>
      </c>
      <c r="C935" s="38" t="s">
        <v>93</v>
      </c>
      <c r="D935" s="34">
        <v>12994.8</v>
      </c>
      <c r="E935" s="35">
        <v>44601</v>
      </c>
      <c r="F935" s="34">
        <v>12994.8</v>
      </c>
      <c r="G935" s="36">
        <f>Tabla13[[#This Row],[Importe]]-Tabla13[[#This Row],[Pagado]]</f>
        <v>0</v>
      </c>
      <c r="H935" s="38" t="s">
        <v>10</v>
      </c>
    </row>
    <row r="936" spans="1:8" x14ac:dyDescent="0.25">
      <c r="A936" s="31">
        <v>44601</v>
      </c>
      <c r="B936" s="37" t="s">
        <v>4638</v>
      </c>
      <c r="C936" s="38" t="s">
        <v>2563</v>
      </c>
      <c r="D936" s="34">
        <v>3748.5</v>
      </c>
      <c r="E936" s="35">
        <v>44601</v>
      </c>
      <c r="F936" s="34">
        <v>3748.5</v>
      </c>
      <c r="G936" s="36">
        <f>Tabla13[[#This Row],[Importe]]-Tabla13[[#This Row],[Pagado]]</f>
        <v>0</v>
      </c>
      <c r="H936" s="38" t="s">
        <v>10</v>
      </c>
    </row>
    <row r="937" spans="1:8" x14ac:dyDescent="0.25">
      <c r="A937" s="31">
        <v>44601</v>
      </c>
      <c r="B937" s="37" t="s">
        <v>4639</v>
      </c>
      <c r="C937" s="38" t="s">
        <v>111</v>
      </c>
      <c r="D937" s="34">
        <v>4086.6</v>
      </c>
      <c r="E937" s="35">
        <v>44602</v>
      </c>
      <c r="F937" s="34">
        <v>4086.6</v>
      </c>
      <c r="G937" s="36">
        <f>Tabla13[[#This Row],[Importe]]-Tabla13[[#This Row],[Pagado]]</f>
        <v>0</v>
      </c>
      <c r="H937" s="38" t="s">
        <v>10</v>
      </c>
    </row>
    <row r="938" spans="1:8" x14ac:dyDescent="0.25">
      <c r="A938" s="31">
        <v>44601</v>
      </c>
      <c r="B938" s="37" t="s">
        <v>4640</v>
      </c>
      <c r="C938" s="38" t="s">
        <v>83</v>
      </c>
      <c r="D938" s="34">
        <v>3691</v>
      </c>
      <c r="E938" s="35">
        <v>44601</v>
      </c>
      <c r="F938" s="34">
        <v>3691</v>
      </c>
      <c r="G938" s="36">
        <f>Tabla13[[#This Row],[Importe]]-Tabla13[[#This Row],[Pagado]]</f>
        <v>0</v>
      </c>
      <c r="H938" s="38" t="s">
        <v>10</v>
      </c>
    </row>
    <row r="939" spans="1:8" x14ac:dyDescent="0.25">
      <c r="A939" s="31">
        <v>44601</v>
      </c>
      <c r="B939" s="37" t="s">
        <v>4641</v>
      </c>
      <c r="C939" s="38" t="s">
        <v>31</v>
      </c>
      <c r="D939" s="34">
        <v>798.7</v>
      </c>
      <c r="E939" s="35">
        <v>44601</v>
      </c>
      <c r="F939" s="34">
        <v>798.7</v>
      </c>
      <c r="G939" s="36">
        <f>Tabla13[[#This Row],[Importe]]-Tabla13[[#This Row],[Pagado]]</f>
        <v>0</v>
      </c>
      <c r="H939" s="38" t="s">
        <v>10</v>
      </c>
    </row>
    <row r="940" spans="1:8" x14ac:dyDescent="0.25">
      <c r="A940" s="31">
        <v>44601</v>
      </c>
      <c r="B940" s="37" t="s">
        <v>4642</v>
      </c>
      <c r="C940" s="38" t="s">
        <v>99</v>
      </c>
      <c r="D940" s="34">
        <v>4062.1</v>
      </c>
      <c r="E940" s="35">
        <v>44604</v>
      </c>
      <c r="F940" s="34">
        <v>4062.1</v>
      </c>
      <c r="G940" s="36">
        <f>Tabla13[[#This Row],[Importe]]-Tabla13[[#This Row],[Pagado]]</f>
        <v>0</v>
      </c>
      <c r="H940" s="38" t="s">
        <v>10</v>
      </c>
    </row>
    <row r="941" spans="1:8" x14ac:dyDescent="0.25">
      <c r="A941" s="31">
        <v>44601</v>
      </c>
      <c r="B941" s="37" t="s">
        <v>4643</v>
      </c>
      <c r="C941" s="38" t="s">
        <v>1339</v>
      </c>
      <c r="D941" s="34">
        <v>431.2</v>
      </c>
      <c r="E941" s="35">
        <v>44601</v>
      </c>
      <c r="F941" s="34">
        <v>431.2</v>
      </c>
      <c r="G941" s="36">
        <f>Tabla13[[#This Row],[Importe]]-Tabla13[[#This Row],[Pagado]]</f>
        <v>0</v>
      </c>
      <c r="H941" s="38" t="s">
        <v>10</v>
      </c>
    </row>
    <row r="942" spans="1:8" x14ac:dyDescent="0.25">
      <c r="A942" s="31">
        <v>44601</v>
      </c>
      <c r="B942" s="37" t="s">
        <v>4644</v>
      </c>
      <c r="C942" s="38" t="s">
        <v>114</v>
      </c>
      <c r="D942" s="34">
        <v>8094.8</v>
      </c>
      <c r="E942" s="35">
        <v>44604</v>
      </c>
      <c r="F942" s="34">
        <v>8094.8</v>
      </c>
      <c r="G942" s="36">
        <f>Tabla13[[#This Row],[Importe]]-Tabla13[[#This Row],[Pagado]]</f>
        <v>0</v>
      </c>
      <c r="H942" s="38" t="s">
        <v>10</v>
      </c>
    </row>
    <row r="943" spans="1:8" x14ac:dyDescent="0.25">
      <c r="A943" s="31">
        <v>44601</v>
      </c>
      <c r="B943" s="37" t="s">
        <v>4645</v>
      </c>
      <c r="C943" s="38" t="s">
        <v>326</v>
      </c>
      <c r="D943" s="34">
        <v>4003.3</v>
      </c>
      <c r="E943" s="35">
        <v>44604</v>
      </c>
      <c r="F943" s="34">
        <v>4003.3</v>
      </c>
      <c r="G943" s="36">
        <f>Tabla13[[#This Row],[Importe]]-Tabla13[[#This Row],[Pagado]]</f>
        <v>0</v>
      </c>
      <c r="H943" s="38" t="s">
        <v>10</v>
      </c>
    </row>
    <row r="944" spans="1:8" x14ac:dyDescent="0.25">
      <c r="A944" s="31">
        <v>44601</v>
      </c>
      <c r="B944" s="37" t="s">
        <v>4646</v>
      </c>
      <c r="C944" s="38" t="s">
        <v>9</v>
      </c>
      <c r="D944" s="34">
        <v>5084.8</v>
      </c>
      <c r="E944" s="35">
        <v>44601</v>
      </c>
      <c r="F944" s="34">
        <v>5084.8</v>
      </c>
      <c r="G944" s="36">
        <f>Tabla13[[#This Row],[Importe]]-Tabla13[[#This Row],[Pagado]]</f>
        <v>0</v>
      </c>
      <c r="H944" s="38" t="s">
        <v>10</v>
      </c>
    </row>
    <row r="945" spans="1:8" x14ac:dyDescent="0.25">
      <c r="A945" s="31">
        <v>44601</v>
      </c>
      <c r="B945" s="37" t="s">
        <v>4647</v>
      </c>
      <c r="C945" s="38" t="s">
        <v>79</v>
      </c>
      <c r="D945" s="34">
        <v>5974</v>
      </c>
      <c r="E945" s="35">
        <v>44601</v>
      </c>
      <c r="F945" s="34">
        <v>5974</v>
      </c>
      <c r="G945" s="36">
        <f>Tabla13[[#This Row],[Importe]]-Tabla13[[#This Row],[Pagado]]</f>
        <v>0</v>
      </c>
      <c r="H945" s="38" t="s">
        <v>10</v>
      </c>
    </row>
    <row r="946" spans="1:8" x14ac:dyDescent="0.25">
      <c r="A946" s="31">
        <v>44601</v>
      </c>
      <c r="B946" s="37" t="s">
        <v>4648</v>
      </c>
      <c r="C946" s="38" t="s">
        <v>64</v>
      </c>
      <c r="D946" s="34">
        <v>7583.2</v>
      </c>
      <c r="E946" s="35">
        <v>44603</v>
      </c>
      <c r="F946" s="34">
        <v>7583.2</v>
      </c>
      <c r="G946" s="36">
        <f>Tabla13[[#This Row],[Importe]]-Tabla13[[#This Row],[Pagado]]</f>
        <v>0</v>
      </c>
      <c r="H946" s="38" t="s">
        <v>10</v>
      </c>
    </row>
    <row r="947" spans="1:8" x14ac:dyDescent="0.25">
      <c r="A947" s="31">
        <v>44601</v>
      </c>
      <c r="B947" s="37" t="s">
        <v>4649</v>
      </c>
      <c r="C947" s="38" t="s">
        <v>22</v>
      </c>
      <c r="D947" s="34">
        <v>34680.300000000003</v>
      </c>
      <c r="E947" s="35">
        <v>44602</v>
      </c>
      <c r="F947" s="34">
        <v>34680.300000000003</v>
      </c>
      <c r="G947" s="36">
        <f>Tabla13[[#This Row],[Importe]]-Tabla13[[#This Row],[Pagado]]</f>
        <v>0</v>
      </c>
      <c r="H947" s="38" t="s">
        <v>10</v>
      </c>
    </row>
    <row r="948" spans="1:8" x14ac:dyDescent="0.25">
      <c r="A948" s="31">
        <v>44601</v>
      </c>
      <c r="B948" s="37" t="s">
        <v>4650</v>
      </c>
      <c r="C948" s="38" t="s">
        <v>4651</v>
      </c>
      <c r="D948" s="34">
        <v>16775</v>
      </c>
      <c r="E948" s="35">
        <v>44601</v>
      </c>
      <c r="F948" s="34">
        <v>16775</v>
      </c>
      <c r="G948" s="36">
        <f>Tabla13[[#This Row],[Importe]]-Tabla13[[#This Row],[Pagado]]</f>
        <v>0</v>
      </c>
      <c r="H948" s="38" t="s">
        <v>10</v>
      </c>
    </row>
    <row r="949" spans="1:8" x14ac:dyDescent="0.25">
      <c r="A949" s="31">
        <v>44601</v>
      </c>
      <c r="B949" s="37" t="s">
        <v>4652</v>
      </c>
      <c r="C949" s="38" t="s">
        <v>93</v>
      </c>
      <c r="D949" s="34">
        <v>1320</v>
      </c>
      <c r="E949" s="35">
        <v>44602</v>
      </c>
      <c r="F949" s="34">
        <v>1320</v>
      </c>
      <c r="G949" s="36">
        <f>Tabla13[[#This Row],[Importe]]-Tabla13[[#This Row],[Pagado]]</f>
        <v>0</v>
      </c>
      <c r="H949" s="38" t="s">
        <v>10</v>
      </c>
    </row>
    <row r="950" spans="1:8" x14ac:dyDescent="0.25">
      <c r="A950" s="31">
        <v>44601</v>
      </c>
      <c r="B950" s="37" t="s">
        <v>4653</v>
      </c>
      <c r="C950" s="38" t="s">
        <v>193</v>
      </c>
      <c r="D950" s="34">
        <v>6000</v>
      </c>
      <c r="E950" s="35">
        <v>44601</v>
      </c>
      <c r="F950" s="34">
        <v>6000</v>
      </c>
      <c r="G950" s="36">
        <f>Tabla13[[#This Row],[Importe]]-Tabla13[[#This Row],[Pagado]]</f>
        <v>0</v>
      </c>
      <c r="H950" s="38" t="s">
        <v>10</v>
      </c>
    </row>
    <row r="951" spans="1:8" x14ac:dyDescent="0.25">
      <c r="A951" s="31">
        <v>44601</v>
      </c>
      <c r="B951" s="37" t="s">
        <v>4654</v>
      </c>
      <c r="C951" s="38" t="s">
        <v>345</v>
      </c>
      <c r="D951" s="34">
        <v>734.4</v>
      </c>
      <c r="E951" s="35">
        <v>44601</v>
      </c>
      <c r="F951" s="34">
        <v>734.4</v>
      </c>
      <c r="G951" s="36">
        <f>Tabla13[[#This Row],[Importe]]-Tabla13[[#This Row],[Pagado]]</f>
        <v>0</v>
      </c>
      <c r="H951" s="38" t="s">
        <v>10</v>
      </c>
    </row>
    <row r="952" spans="1:8" x14ac:dyDescent="0.25">
      <c r="A952" s="31">
        <v>44601</v>
      </c>
      <c r="B952" s="37" t="s">
        <v>4655</v>
      </c>
      <c r="C952" s="38" t="s">
        <v>39</v>
      </c>
      <c r="D952" s="34">
        <v>11276.2</v>
      </c>
      <c r="E952" s="35">
        <v>44602</v>
      </c>
      <c r="F952" s="34">
        <v>11276.2</v>
      </c>
      <c r="G952" s="36">
        <f>Tabla13[[#This Row],[Importe]]-Tabla13[[#This Row],[Pagado]]</f>
        <v>0</v>
      </c>
      <c r="H952" s="38" t="s">
        <v>10</v>
      </c>
    </row>
    <row r="953" spans="1:8" x14ac:dyDescent="0.25">
      <c r="A953" s="31">
        <v>44601</v>
      </c>
      <c r="B953" s="37" t="s">
        <v>4656</v>
      </c>
      <c r="C953" s="38" t="s">
        <v>105</v>
      </c>
      <c r="D953" s="34">
        <v>4169.8999999999996</v>
      </c>
      <c r="E953" s="35">
        <v>44602</v>
      </c>
      <c r="F953" s="34">
        <v>4169.8999999999996</v>
      </c>
      <c r="G953" s="36">
        <f>Tabla13[[#This Row],[Importe]]-Tabla13[[#This Row],[Pagado]]</f>
        <v>0</v>
      </c>
      <c r="H953" s="38" t="s">
        <v>10</v>
      </c>
    </row>
    <row r="954" spans="1:8" x14ac:dyDescent="0.25">
      <c r="A954" s="31">
        <v>44601</v>
      </c>
      <c r="B954" s="37" t="s">
        <v>4657</v>
      </c>
      <c r="C954" s="38" t="s">
        <v>60</v>
      </c>
      <c r="D954" s="34">
        <v>4284</v>
      </c>
      <c r="E954" s="35">
        <v>44604</v>
      </c>
      <c r="F954" s="34">
        <v>4284</v>
      </c>
      <c r="G954" s="36">
        <f>Tabla13[[#This Row],[Importe]]-Tabla13[[#This Row],[Pagado]]</f>
        <v>0</v>
      </c>
      <c r="H954" s="38" t="s">
        <v>10</v>
      </c>
    </row>
    <row r="955" spans="1:8" x14ac:dyDescent="0.25">
      <c r="A955" s="31">
        <v>44601</v>
      </c>
      <c r="B955" s="37" t="s">
        <v>4658</v>
      </c>
      <c r="C955" s="38" t="s">
        <v>513</v>
      </c>
      <c r="D955" s="34">
        <v>12525.6</v>
      </c>
      <c r="E955" s="35">
        <v>44601</v>
      </c>
      <c r="F955" s="34">
        <v>12525.6</v>
      </c>
      <c r="G955" s="36">
        <f>Tabla13[[#This Row],[Importe]]-Tabla13[[#This Row],[Pagado]]</f>
        <v>0</v>
      </c>
      <c r="H955" s="38" t="s">
        <v>10</v>
      </c>
    </row>
    <row r="956" spans="1:8" x14ac:dyDescent="0.25">
      <c r="A956" s="31">
        <v>44601</v>
      </c>
      <c r="B956" s="37" t="s">
        <v>4659</v>
      </c>
      <c r="C956" s="38" t="s">
        <v>484</v>
      </c>
      <c r="D956" s="34">
        <v>3507.2</v>
      </c>
      <c r="E956" s="35">
        <v>44601</v>
      </c>
      <c r="F956" s="34">
        <v>3507.2</v>
      </c>
      <c r="G956" s="36">
        <f>Tabla13[[#This Row],[Importe]]-Tabla13[[#This Row],[Pagado]]</f>
        <v>0</v>
      </c>
      <c r="H956" s="38" t="s">
        <v>10</v>
      </c>
    </row>
    <row r="957" spans="1:8" x14ac:dyDescent="0.25">
      <c r="A957" s="31">
        <v>44601</v>
      </c>
      <c r="B957" s="37" t="s">
        <v>4660</v>
      </c>
      <c r="C957" s="38" t="s">
        <v>105</v>
      </c>
      <c r="D957" s="34">
        <v>5024</v>
      </c>
      <c r="E957" s="35">
        <v>44602</v>
      </c>
      <c r="F957" s="34">
        <v>5024</v>
      </c>
      <c r="G957" s="36">
        <f>Tabla13[[#This Row],[Importe]]-Tabla13[[#This Row],[Pagado]]</f>
        <v>0</v>
      </c>
      <c r="H957" s="38" t="s">
        <v>10</v>
      </c>
    </row>
    <row r="958" spans="1:8" x14ac:dyDescent="0.25">
      <c r="A958" s="31">
        <v>44601</v>
      </c>
      <c r="B958" s="37" t="s">
        <v>4661</v>
      </c>
      <c r="C958" s="38" t="s">
        <v>924</v>
      </c>
      <c r="D958" s="34">
        <v>8863.4</v>
      </c>
      <c r="E958" s="35">
        <v>44601</v>
      </c>
      <c r="F958" s="34">
        <v>8863.4</v>
      </c>
      <c r="G958" s="36">
        <f>Tabla13[[#This Row],[Importe]]-Tabla13[[#This Row],[Pagado]]</f>
        <v>0</v>
      </c>
      <c r="H958" s="38" t="s">
        <v>10</v>
      </c>
    </row>
    <row r="959" spans="1:8" x14ac:dyDescent="0.25">
      <c r="A959" s="31">
        <v>44601</v>
      </c>
      <c r="B959" s="37" t="s">
        <v>4662</v>
      </c>
      <c r="C959" s="38" t="s">
        <v>131</v>
      </c>
      <c r="D959" s="34">
        <v>7003</v>
      </c>
      <c r="E959" s="35">
        <v>44601</v>
      </c>
      <c r="F959" s="34">
        <v>7003</v>
      </c>
      <c r="G959" s="36">
        <f>Tabla13[[#This Row],[Importe]]-Tabla13[[#This Row],[Pagado]]</f>
        <v>0</v>
      </c>
      <c r="H959" s="38" t="s">
        <v>10</v>
      </c>
    </row>
    <row r="960" spans="1:8" x14ac:dyDescent="0.25">
      <c r="A960" s="31">
        <v>44601</v>
      </c>
      <c r="B960" s="37" t="s">
        <v>4663</v>
      </c>
      <c r="C960" s="38" t="s">
        <v>127</v>
      </c>
      <c r="D960" s="34">
        <v>3192</v>
      </c>
      <c r="E960" s="35">
        <v>44601</v>
      </c>
      <c r="F960" s="34">
        <v>3192</v>
      </c>
      <c r="G960" s="36">
        <f>Tabla13[[#This Row],[Importe]]-Tabla13[[#This Row],[Pagado]]</f>
        <v>0</v>
      </c>
      <c r="H960" s="38" t="s">
        <v>10</v>
      </c>
    </row>
    <row r="961" spans="1:8" x14ac:dyDescent="0.25">
      <c r="A961" s="31">
        <v>44601</v>
      </c>
      <c r="B961" s="37" t="s">
        <v>4664</v>
      </c>
      <c r="C961" s="38" t="s">
        <v>339</v>
      </c>
      <c r="D961" s="34">
        <v>3324</v>
      </c>
      <c r="E961" s="35">
        <v>44601</v>
      </c>
      <c r="F961" s="34">
        <v>3324</v>
      </c>
      <c r="G961" s="36">
        <f>Tabla13[[#This Row],[Importe]]-Tabla13[[#This Row],[Pagado]]</f>
        <v>0</v>
      </c>
      <c r="H961" s="38" t="s">
        <v>10</v>
      </c>
    </row>
    <row r="962" spans="1:8" x14ac:dyDescent="0.25">
      <c r="A962" s="31">
        <v>44601</v>
      </c>
      <c r="B962" s="37" t="s">
        <v>4665</v>
      </c>
      <c r="C962" s="38" t="s">
        <v>129</v>
      </c>
      <c r="D962" s="34">
        <v>3618</v>
      </c>
      <c r="E962" s="35">
        <v>44601</v>
      </c>
      <c r="F962" s="34">
        <v>3618</v>
      </c>
      <c r="G962" s="36">
        <f>Tabla13[[#This Row],[Importe]]-Tabla13[[#This Row],[Pagado]]</f>
        <v>0</v>
      </c>
      <c r="H962" s="38" t="s">
        <v>10</v>
      </c>
    </row>
    <row r="963" spans="1:8" x14ac:dyDescent="0.25">
      <c r="A963" s="31">
        <v>44601</v>
      </c>
      <c r="B963" s="37" t="s">
        <v>4666</v>
      </c>
      <c r="C963" s="38" t="s">
        <v>129</v>
      </c>
      <c r="D963" s="34">
        <v>221</v>
      </c>
      <c r="E963" s="35">
        <v>44601</v>
      </c>
      <c r="F963" s="34">
        <v>221</v>
      </c>
      <c r="G963" s="36">
        <f>Tabla13[[#This Row],[Importe]]-Tabla13[[#This Row],[Pagado]]</f>
        <v>0</v>
      </c>
      <c r="H963" s="38" t="s">
        <v>10</v>
      </c>
    </row>
    <row r="964" spans="1:8" x14ac:dyDescent="0.25">
      <c r="A964" s="31">
        <v>44601</v>
      </c>
      <c r="B964" s="37" t="s">
        <v>4667</v>
      </c>
      <c r="C964" s="38" t="s">
        <v>357</v>
      </c>
      <c r="D964" s="34">
        <v>1054.2</v>
      </c>
      <c r="E964" s="35">
        <v>44601</v>
      </c>
      <c r="F964" s="34">
        <v>1054.2</v>
      </c>
      <c r="G964" s="36">
        <f>Tabla13[[#This Row],[Importe]]-Tabla13[[#This Row],[Pagado]]</f>
        <v>0</v>
      </c>
      <c r="H964" s="38" t="s">
        <v>10</v>
      </c>
    </row>
    <row r="965" spans="1:8" x14ac:dyDescent="0.25">
      <c r="A965" s="31">
        <v>44601</v>
      </c>
      <c r="B965" s="37" t="s">
        <v>4668</v>
      </c>
      <c r="C965" s="38" t="s">
        <v>75</v>
      </c>
      <c r="D965" s="34">
        <v>2597</v>
      </c>
      <c r="E965" s="35">
        <v>44601</v>
      </c>
      <c r="F965" s="34">
        <v>2597</v>
      </c>
      <c r="G965" s="36">
        <f>Tabla13[[#This Row],[Importe]]-Tabla13[[#This Row],[Pagado]]</f>
        <v>0</v>
      </c>
      <c r="H965" s="38" t="s">
        <v>10</v>
      </c>
    </row>
    <row r="966" spans="1:8" x14ac:dyDescent="0.25">
      <c r="A966" s="31">
        <v>44601</v>
      </c>
      <c r="B966" s="37" t="s">
        <v>4669</v>
      </c>
      <c r="C966" s="38" t="s">
        <v>473</v>
      </c>
      <c r="D966" s="34">
        <v>4675</v>
      </c>
      <c r="E966" s="35">
        <v>44601</v>
      </c>
      <c r="F966" s="34">
        <v>4675</v>
      </c>
      <c r="G966" s="36">
        <f>Tabla13[[#This Row],[Importe]]-Tabla13[[#This Row],[Pagado]]</f>
        <v>0</v>
      </c>
      <c r="H966" s="38" t="s">
        <v>10</v>
      </c>
    </row>
    <row r="967" spans="1:8" x14ac:dyDescent="0.25">
      <c r="A967" s="31">
        <v>44601</v>
      </c>
      <c r="B967" s="37" t="s">
        <v>4670</v>
      </c>
      <c r="C967" s="38" t="s">
        <v>87</v>
      </c>
      <c r="D967" s="34">
        <v>1960</v>
      </c>
      <c r="E967" s="35">
        <v>44601</v>
      </c>
      <c r="F967" s="34">
        <v>1960</v>
      </c>
      <c r="G967" s="36">
        <f>Tabla13[[#This Row],[Importe]]-Tabla13[[#This Row],[Pagado]]</f>
        <v>0</v>
      </c>
      <c r="H967" s="38" t="s">
        <v>10</v>
      </c>
    </row>
    <row r="968" spans="1:8" x14ac:dyDescent="0.25">
      <c r="A968" s="31">
        <v>44601</v>
      </c>
      <c r="B968" s="37" t="s">
        <v>4671</v>
      </c>
      <c r="C968" s="38" t="s">
        <v>87</v>
      </c>
      <c r="D968" s="34">
        <v>134.4</v>
      </c>
      <c r="E968" s="35">
        <v>44601</v>
      </c>
      <c r="F968" s="34">
        <v>134.4</v>
      </c>
      <c r="G968" s="36">
        <f>Tabla13[[#This Row],[Importe]]-Tabla13[[#This Row],[Pagado]]</f>
        <v>0</v>
      </c>
      <c r="H968" s="38" t="s">
        <v>10</v>
      </c>
    </row>
    <row r="969" spans="1:8" x14ac:dyDescent="0.25">
      <c r="A969" s="31">
        <v>44601</v>
      </c>
      <c r="B969" s="37" t="s">
        <v>4672</v>
      </c>
      <c r="C969" s="38" t="s">
        <v>135</v>
      </c>
      <c r="D969" s="34">
        <v>648</v>
      </c>
      <c r="E969" s="35">
        <v>44601</v>
      </c>
      <c r="F969" s="34">
        <v>648</v>
      </c>
      <c r="G969" s="36">
        <f>Tabla13[[#This Row],[Importe]]-Tabla13[[#This Row],[Pagado]]</f>
        <v>0</v>
      </c>
      <c r="H969" s="38" t="s">
        <v>10</v>
      </c>
    </row>
    <row r="970" spans="1:8" x14ac:dyDescent="0.25">
      <c r="A970" s="31">
        <v>44601</v>
      </c>
      <c r="B970" s="37" t="s">
        <v>4673</v>
      </c>
      <c r="C970" s="38" t="s">
        <v>179</v>
      </c>
      <c r="D970" s="34">
        <v>490</v>
      </c>
      <c r="E970" s="35">
        <v>44601</v>
      </c>
      <c r="F970" s="34">
        <v>490</v>
      </c>
      <c r="G970" s="36">
        <f>Tabla13[[#This Row],[Importe]]-Tabla13[[#This Row],[Pagado]]</f>
        <v>0</v>
      </c>
      <c r="H970" s="38" t="s">
        <v>10</v>
      </c>
    </row>
    <row r="971" spans="1:8" x14ac:dyDescent="0.25">
      <c r="A971" s="31">
        <v>44601</v>
      </c>
      <c r="B971" s="37" t="s">
        <v>4674</v>
      </c>
      <c r="C971" s="38" t="s">
        <v>140</v>
      </c>
      <c r="D971" s="34">
        <v>282.2</v>
      </c>
      <c r="E971" s="35">
        <v>44601</v>
      </c>
      <c r="F971" s="34">
        <v>282.2</v>
      </c>
      <c r="G971" s="36">
        <f>Tabla13[[#This Row],[Importe]]-Tabla13[[#This Row],[Pagado]]</f>
        <v>0</v>
      </c>
      <c r="H971" s="38" t="s">
        <v>10</v>
      </c>
    </row>
    <row r="972" spans="1:8" x14ac:dyDescent="0.25">
      <c r="A972" s="31">
        <v>44601</v>
      </c>
      <c r="B972" s="37" t="s">
        <v>4675</v>
      </c>
      <c r="C972" s="38" t="s">
        <v>27</v>
      </c>
      <c r="D972" s="34">
        <v>3482.2</v>
      </c>
      <c r="E972" s="35">
        <v>44601</v>
      </c>
      <c r="F972" s="34">
        <v>3482.2</v>
      </c>
      <c r="G972" s="36">
        <f>Tabla13[[#This Row],[Importe]]-Tabla13[[#This Row],[Pagado]]</f>
        <v>0</v>
      </c>
      <c r="H972" s="38" t="s">
        <v>10</v>
      </c>
    </row>
    <row r="973" spans="1:8" x14ac:dyDescent="0.25">
      <c r="A973" s="31">
        <v>44601</v>
      </c>
      <c r="B973" s="37" t="s">
        <v>4676</v>
      </c>
      <c r="C973" s="38" t="s">
        <v>196</v>
      </c>
      <c r="D973" s="34">
        <v>38204.76</v>
      </c>
      <c r="E973" s="35">
        <v>44603</v>
      </c>
      <c r="F973" s="34">
        <v>38204.76</v>
      </c>
      <c r="G973" s="36">
        <f>Tabla13[[#This Row],[Importe]]-Tabla13[[#This Row],[Pagado]]</f>
        <v>0</v>
      </c>
      <c r="H973" s="38" t="s">
        <v>10</v>
      </c>
    </row>
    <row r="974" spans="1:8" x14ac:dyDescent="0.25">
      <c r="A974" s="31">
        <v>44601</v>
      </c>
      <c r="B974" s="37" t="s">
        <v>4677</v>
      </c>
      <c r="C974" s="38" t="s">
        <v>125</v>
      </c>
      <c r="D974" s="34">
        <v>1425.6</v>
      </c>
      <c r="E974" s="35">
        <v>44601</v>
      </c>
      <c r="F974" s="34">
        <v>1425.6</v>
      </c>
      <c r="G974" s="36">
        <f>Tabla13[[#This Row],[Importe]]-Tabla13[[#This Row],[Pagado]]</f>
        <v>0</v>
      </c>
      <c r="H974" s="38" t="s">
        <v>10</v>
      </c>
    </row>
    <row r="975" spans="1:8" x14ac:dyDescent="0.25">
      <c r="A975" s="31">
        <v>44601</v>
      </c>
      <c r="B975" s="37" t="s">
        <v>4678</v>
      </c>
      <c r="C975" s="38" t="s">
        <v>146</v>
      </c>
      <c r="D975" s="34">
        <v>1411.2</v>
      </c>
      <c r="E975" s="35">
        <v>44601</v>
      </c>
      <c r="F975" s="34">
        <v>1411.2</v>
      </c>
      <c r="G975" s="36">
        <f>Tabla13[[#This Row],[Importe]]-Tabla13[[#This Row],[Pagado]]</f>
        <v>0</v>
      </c>
      <c r="H975" s="38" t="s">
        <v>10</v>
      </c>
    </row>
    <row r="976" spans="1:8" x14ac:dyDescent="0.25">
      <c r="A976" s="31">
        <v>44601</v>
      </c>
      <c r="B976" s="37" t="s">
        <v>4679</v>
      </c>
      <c r="C976" s="38" t="s">
        <v>224</v>
      </c>
      <c r="D976" s="34">
        <v>1096.8</v>
      </c>
      <c r="E976" s="35">
        <v>44601</v>
      </c>
      <c r="F976" s="34">
        <v>1096.8</v>
      </c>
      <c r="G976" s="36">
        <f>Tabla13[[#This Row],[Importe]]-Tabla13[[#This Row],[Pagado]]</f>
        <v>0</v>
      </c>
      <c r="H976" s="38" t="s">
        <v>10</v>
      </c>
    </row>
    <row r="977" spans="1:8" x14ac:dyDescent="0.25">
      <c r="A977" s="31">
        <v>44601</v>
      </c>
      <c r="B977" s="37" t="s">
        <v>4680</v>
      </c>
      <c r="C977" s="38" t="s">
        <v>587</v>
      </c>
      <c r="D977" s="34">
        <v>3922.32</v>
      </c>
      <c r="E977" s="35">
        <v>44601</v>
      </c>
      <c r="F977" s="34">
        <v>3922.32</v>
      </c>
      <c r="G977" s="36">
        <f>Tabla13[[#This Row],[Importe]]-Tabla13[[#This Row],[Pagado]]</f>
        <v>0</v>
      </c>
      <c r="H977" s="38" t="s">
        <v>10</v>
      </c>
    </row>
    <row r="978" spans="1:8" x14ac:dyDescent="0.25">
      <c r="A978" s="31">
        <v>44601</v>
      </c>
      <c r="B978" s="37" t="s">
        <v>4681</v>
      </c>
      <c r="C978" s="38" t="s">
        <v>31</v>
      </c>
      <c r="D978" s="34">
        <v>531.20000000000005</v>
      </c>
      <c r="E978" s="35">
        <v>44601</v>
      </c>
      <c r="F978" s="34">
        <v>531.20000000000005</v>
      </c>
      <c r="G978" s="36">
        <f>Tabla13[[#This Row],[Importe]]-Tabla13[[#This Row],[Pagado]]</f>
        <v>0</v>
      </c>
      <c r="H978" s="38" t="s">
        <v>10</v>
      </c>
    </row>
    <row r="979" spans="1:8" x14ac:dyDescent="0.25">
      <c r="A979" s="31">
        <v>44601</v>
      </c>
      <c r="B979" s="37" t="s">
        <v>4682</v>
      </c>
      <c r="C979" s="38" t="s">
        <v>16</v>
      </c>
      <c r="D979" s="34">
        <v>3962.3</v>
      </c>
      <c r="E979" s="35">
        <v>44601</v>
      </c>
      <c r="F979" s="34">
        <v>3962.3</v>
      </c>
      <c r="G979" s="36">
        <f>Tabla13[[#This Row],[Importe]]-Tabla13[[#This Row],[Pagado]]</f>
        <v>0</v>
      </c>
      <c r="H979" s="38" t="s">
        <v>10</v>
      </c>
    </row>
    <row r="980" spans="1:8" x14ac:dyDescent="0.25">
      <c r="A980" s="31">
        <v>44601</v>
      </c>
      <c r="B980" s="37" t="s">
        <v>4683</v>
      </c>
      <c r="C980" s="38" t="s">
        <v>107</v>
      </c>
      <c r="D980" s="34">
        <v>13004.5</v>
      </c>
      <c r="E980" s="35">
        <v>44601</v>
      </c>
      <c r="F980" s="34">
        <v>13004.5</v>
      </c>
      <c r="G980" s="36">
        <f>Tabla13[[#This Row],[Importe]]-Tabla13[[#This Row],[Pagado]]</f>
        <v>0</v>
      </c>
      <c r="H980" s="38" t="s">
        <v>10</v>
      </c>
    </row>
    <row r="981" spans="1:8" x14ac:dyDescent="0.25">
      <c r="A981" s="31">
        <v>44601</v>
      </c>
      <c r="B981" s="37" t="s">
        <v>4684</v>
      </c>
      <c r="C981" s="38" t="s">
        <v>357</v>
      </c>
      <c r="D981" s="34">
        <v>238</v>
      </c>
      <c r="E981" s="35">
        <v>44601</v>
      </c>
      <c r="F981" s="34">
        <v>238</v>
      </c>
      <c r="G981" s="36">
        <f>Tabla13[[#This Row],[Importe]]-Tabla13[[#This Row],[Pagado]]</f>
        <v>0</v>
      </c>
      <c r="H981" s="38" t="s">
        <v>10</v>
      </c>
    </row>
    <row r="982" spans="1:8" x14ac:dyDescent="0.25">
      <c r="A982" s="31">
        <v>44601</v>
      </c>
      <c r="B982" s="37" t="s">
        <v>4685</v>
      </c>
      <c r="C982" s="38" t="s">
        <v>53</v>
      </c>
      <c r="D982" s="34">
        <v>1739.4</v>
      </c>
      <c r="E982" s="35">
        <v>44601</v>
      </c>
      <c r="F982" s="34">
        <v>1739.4</v>
      </c>
      <c r="G982" s="36">
        <f>Tabla13[[#This Row],[Importe]]-Tabla13[[#This Row],[Pagado]]</f>
        <v>0</v>
      </c>
      <c r="H982" s="38" t="s">
        <v>10</v>
      </c>
    </row>
    <row r="983" spans="1:8" x14ac:dyDescent="0.25">
      <c r="A983" s="31">
        <v>44601</v>
      </c>
      <c r="B983" s="37" t="s">
        <v>4686</v>
      </c>
      <c r="C983" s="38" t="s">
        <v>3971</v>
      </c>
      <c r="D983" s="34">
        <v>1160.9000000000001</v>
      </c>
      <c r="E983" s="35">
        <v>44601</v>
      </c>
      <c r="F983" s="34">
        <v>1160.9000000000001</v>
      </c>
      <c r="G983" s="36">
        <f>Tabla13[[#This Row],[Importe]]-Tabla13[[#This Row],[Pagado]]</f>
        <v>0</v>
      </c>
      <c r="H983" s="38" t="s">
        <v>10</v>
      </c>
    </row>
    <row r="984" spans="1:8" x14ac:dyDescent="0.25">
      <c r="A984" s="31">
        <v>44601</v>
      </c>
      <c r="B984" s="37" t="s">
        <v>4687</v>
      </c>
      <c r="C984" s="38" t="s">
        <v>230</v>
      </c>
      <c r="D984" s="34">
        <v>3874</v>
      </c>
      <c r="E984" s="35">
        <v>44601</v>
      </c>
      <c r="F984" s="34">
        <v>3874</v>
      </c>
      <c r="G984" s="36">
        <f>Tabla13[[#This Row],[Importe]]-Tabla13[[#This Row],[Pagado]]</f>
        <v>0</v>
      </c>
      <c r="H984" s="38" t="s">
        <v>10</v>
      </c>
    </row>
    <row r="985" spans="1:8" x14ac:dyDescent="0.25">
      <c r="A985" s="31">
        <v>44601</v>
      </c>
      <c r="B985" s="37" t="s">
        <v>4688</v>
      </c>
      <c r="C985" s="38" t="s">
        <v>202</v>
      </c>
      <c r="D985" s="34">
        <v>3408</v>
      </c>
      <c r="E985" s="35">
        <v>44601</v>
      </c>
      <c r="F985" s="34">
        <v>3408</v>
      </c>
      <c r="G985" s="36">
        <f>Tabla13[[#This Row],[Importe]]-Tabla13[[#This Row],[Pagado]]</f>
        <v>0</v>
      </c>
      <c r="H985" s="38" t="s">
        <v>10</v>
      </c>
    </row>
    <row r="986" spans="1:8" x14ac:dyDescent="0.25">
      <c r="A986" s="31">
        <v>44601</v>
      </c>
      <c r="B986" s="37" t="s">
        <v>4689</v>
      </c>
      <c r="C986" s="38" t="s">
        <v>45</v>
      </c>
      <c r="D986" s="34">
        <v>3769.8</v>
      </c>
      <c r="E986" s="35">
        <v>44601</v>
      </c>
      <c r="F986" s="34">
        <v>3769.8</v>
      </c>
      <c r="G986" s="36">
        <f>Tabla13[[#This Row],[Importe]]-Tabla13[[#This Row],[Pagado]]</f>
        <v>0</v>
      </c>
      <c r="H986" s="38" t="s">
        <v>10</v>
      </c>
    </row>
    <row r="987" spans="1:8" x14ac:dyDescent="0.25">
      <c r="A987" s="31">
        <v>44601</v>
      </c>
      <c r="B987" s="37" t="s">
        <v>4690</v>
      </c>
      <c r="C987" s="38" t="s">
        <v>244</v>
      </c>
      <c r="D987" s="34">
        <v>3270.3</v>
      </c>
      <c r="E987" s="35">
        <v>44601</v>
      </c>
      <c r="F987" s="34">
        <v>3270.3</v>
      </c>
      <c r="G987" s="36">
        <f>Tabla13[[#This Row],[Importe]]-Tabla13[[#This Row],[Pagado]]</f>
        <v>0</v>
      </c>
      <c r="H987" s="38" t="s">
        <v>10</v>
      </c>
    </row>
    <row r="988" spans="1:8" x14ac:dyDescent="0.25">
      <c r="A988" s="31">
        <v>44601</v>
      </c>
      <c r="B988" s="37" t="s">
        <v>4691</v>
      </c>
      <c r="C988" s="38" t="s">
        <v>1505</v>
      </c>
      <c r="D988" s="34">
        <v>3326.1</v>
      </c>
      <c r="E988" s="35">
        <v>44601</v>
      </c>
      <c r="F988" s="34">
        <v>3326.1</v>
      </c>
      <c r="G988" s="36">
        <f>Tabla13[[#This Row],[Importe]]-Tabla13[[#This Row],[Pagado]]</f>
        <v>0</v>
      </c>
      <c r="H988" s="38" t="s">
        <v>10</v>
      </c>
    </row>
    <row r="989" spans="1:8" x14ac:dyDescent="0.25">
      <c r="A989" s="31">
        <v>44601</v>
      </c>
      <c r="B989" s="37" t="s">
        <v>4692</v>
      </c>
      <c r="C989" s="38" t="s">
        <v>1505</v>
      </c>
      <c r="D989" s="34">
        <v>1076.0999999999999</v>
      </c>
      <c r="E989" s="35">
        <v>44601</v>
      </c>
      <c r="F989" s="34">
        <v>1076.0999999999999</v>
      </c>
      <c r="G989" s="36">
        <f>Tabla13[[#This Row],[Importe]]-Tabla13[[#This Row],[Pagado]]</f>
        <v>0</v>
      </c>
      <c r="H989" s="38" t="s">
        <v>10</v>
      </c>
    </row>
    <row r="990" spans="1:8" x14ac:dyDescent="0.25">
      <c r="A990" s="31">
        <v>44601</v>
      </c>
      <c r="B990" s="37" t="s">
        <v>4693</v>
      </c>
      <c r="C990" s="38" t="s">
        <v>843</v>
      </c>
      <c r="D990" s="34">
        <v>647.6</v>
      </c>
      <c r="E990" s="35">
        <v>44601</v>
      </c>
      <c r="F990" s="34">
        <v>647.6</v>
      </c>
      <c r="G990" s="36">
        <f>Tabla13[[#This Row],[Importe]]-Tabla13[[#This Row],[Pagado]]</f>
        <v>0</v>
      </c>
      <c r="H990" s="38" t="s">
        <v>10</v>
      </c>
    </row>
    <row r="991" spans="1:8" x14ac:dyDescent="0.25">
      <c r="A991" s="31">
        <v>44601</v>
      </c>
      <c r="B991" s="37" t="s">
        <v>4694</v>
      </c>
      <c r="C991" s="38" t="s">
        <v>24</v>
      </c>
      <c r="D991" s="34">
        <v>3995</v>
      </c>
      <c r="E991" s="35">
        <v>44601</v>
      </c>
      <c r="F991" s="34">
        <v>3995</v>
      </c>
      <c r="G991" s="36">
        <f>Tabla13[[#This Row],[Importe]]-Tabla13[[#This Row],[Pagado]]</f>
        <v>0</v>
      </c>
      <c r="H991" s="38" t="s">
        <v>10</v>
      </c>
    </row>
    <row r="992" spans="1:8" x14ac:dyDescent="0.25">
      <c r="A992" s="31">
        <v>44601</v>
      </c>
      <c r="B992" s="37" t="s">
        <v>4695</v>
      </c>
      <c r="C992" s="38" t="s">
        <v>870</v>
      </c>
      <c r="D992" s="34">
        <v>36180</v>
      </c>
      <c r="E992" s="35">
        <v>44601</v>
      </c>
      <c r="F992" s="34">
        <v>36180</v>
      </c>
      <c r="G992" s="36">
        <f>Tabla13[[#This Row],[Importe]]-Tabla13[[#This Row],[Pagado]]</f>
        <v>0</v>
      </c>
      <c r="H992" s="38" t="s">
        <v>10</v>
      </c>
    </row>
    <row r="993" spans="1:8" x14ac:dyDescent="0.25">
      <c r="A993" s="31">
        <v>44601</v>
      </c>
      <c r="B993" s="37" t="s">
        <v>4696</v>
      </c>
      <c r="C993" s="38" t="s">
        <v>154</v>
      </c>
      <c r="D993" s="34">
        <v>30819.200000000001</v>
      </c>
      <c r="E993" s="35">
        <v>44609</v>
      </c>
      <c r="F993" s="34">
        <v>30819.200000000001</v>
      </c>
      <c r="G993" s="36">
        <f>Tabla13[[#This Row],[Importe]]-Tabla13[[#This Row],[Pagado]]</f>
        <v>0</v>
      </c>
      <c r="H993" s="38" t="s">
        <v>10</v>
      </c>
    </row>
    <row r="994" spans="1:8" x14ac:dyDescent="0.25">
      <c r="A994" s="31">
        <v>44601</v>
      </c>
      <c r="B994" s="37" t="s">
        <v>4697</v>
      </c>
      <c r="C994" s="38" t="s">
        <v>312</v>
      </c>
      <c r="D994" s="34">
        <v>3552</v>
      </c>
      <c r="E994" s="35">
        <v>44601</v>
      </c>
      <c r="F994" s="34">
        <v>3552</v>
      </c>
      <c r="G994" s="36">
        <f>Tabla13[[#This Row],[Importe]]-Tabla13[[#This Row],[Pagado]]</f>
        <v>0</v>
      </c>
      <c r="H994" s="38" t="s">
        <v>10</v>
      </c>
    </row>
    <row r="995" spans="1:8" x14ac:dyDescent="0.25">
      <c r="A995" s="31">
        <v>44601</v>
      </c>
      <c r="B995" s="37" t="s">
        <v>4698</v>
      </c>
      <c r="C995" s="38" t="s">
        <v>212</v>
      </c>
      <c r="D995" s="34">
        <v>28254.6</v>
      </c>
      <c r="E995" s="35">
        <v>44604</v>
      </c>
      <c r="F995" s="34">
        <v>28254.6</v>
      </c>
      <c r="G995" s="36">
        <f>Tabla13[[#This Row],[Importe]]-Tabla13[[#This Row],[Pagado]]</f>
        <v>0</v>
      </c>
      <c r="H995" s="38" t="s">
        <v>10</v>
      </c>
    </row>
    <row r="996" spans="1:8" x14ac:dyDescent="0.25">
      <c r="A996" s="31">
        <v>44601</v>
      </c>
      <c r="B996" s="37" t="s">
        <v>4699</v>
      </c>
      <c r="C996" s="38" t="s">
        <v>218</v>
      </c>
      <c r="D996" s="34">
        <v>17801.599999999999</v>
      </c>
      <c r="E996" s="35">
        <v>44604</v>
      </c>
      <c r="F996" s="34">
        <v>17801.599999999999</v>
      </c>
      <c r="G996" s="36">
        <f>Tabla13[[#This Row],[Importe]]-Tabla13[[#This Row],[Pagado]]</f>
        <v>0</v>
      </c>
      <c r="H996" s="38" t="s">
        <v>10</v>
      </c>
    </row>
    <row r="997" spans="1:8" x14ac:dyDescent="0.25">
      <c r="A997" s="31">
        <v>44601</v>
      </c>
      <c r="B997" s="37" t="s">
        <v>4700</v>
      </c>
      <c r="C997" s="38" t="s">
        <v>208</v>
      </c>
      <c r="D997" s="34">
        <v>7947.8</v>
      </c>
      <c r="E997" s="35">
        <v>44618</v>
      </c>
      <c r="F997" s="34">
        <v>7947.8</v>
      </c>
      <c r="G997" s="36">
        <f>Tabla13[[#This Row],[Importe]]-Tabla13[[#This Row],[Pagado]]</f>
        <v>0</v>
      </c>
      <c r="H997" s="38" t="s">
        <v>10</v>
      </c>
    </row>
    <row r="998" spans="1:8" x14ac:dyDescent="0.25">
      <c r="A998" s="31">
        <v>44601</v>
      </c>
      <c r="B998" s="37" t="s">
        <v>4701</v>
      </c>
      <c r="C998" s="38" t="s">
        <v>421</v>
      </c>
      <c r="D998" s="34">
        <v>1867.8</v>
      </c>
      <c r="E998" s="35">
        <v>44601</v>
      </c>
      <c r="F998" s="34">
        <v>1867.8</v>
      </c>
      <c r="G998" s="36">
        <f>Tabla13[[#This Row],[Importe]]-Tabla13[[#This Row],[Pagado]]</f>
        <v>0</v>
      </c>
      <c r="H998" s="38" t="s">
        <v>10</v>
      </c>
    </row>
    <row r="999" spans="1:8" x14ac:dyDescent="0.25">
      <c r="A999" s="31">
        <v>44601</v>
      </c>
      <c r="B999" s="37" t="s">
        <v>4702</v>
      </c>
      <c r="C999" s="38" t="s">
        <v>555</v>
      </c>
      <c r="D999" s="34">
        <v>37293.96</v>
      </c>
      <c r="E999" s="35">
        <v>44601</v>
      </c>
      <c r="F999" s="34">
        <v>37293.96</v>
      </c>
      <c r="G999" s="36">
        <f>Tabla13[[#This Row],[Importe]]-Tabla13[[#This Row],[Pagado]]</f>
        <v>0</v>
      </c>
      <c r="H999" s="38" t="s">
        <v>10</v>
      </c>
    </row>
    <row r="1000" spans="1:8" x14ac:dyDescent="0.25">
      <c r="A1000" s="31">
        <v>44601</v>
      </c>
      <c r="B1000" s="37" t="s">
        <v>4703</v>
      </c>
      <c r="C1000" s="38" t="s">
        <v>216</v>
      </c>
      <c r="D1000" s="34">
        <v>1656.2</v>
      </c>
      <c r="E1000" s="35">
        <v>44601</v>
      </c>
      <c r="F1000" s="34">
        <v>1656.2</v>
      </c>
      <c r="G1000" s="36">
        <f>Tabla13[[#This Row],[Importe]]-Tabla13[[#This Row],[Pagado]]</f>
        <v>0</v>
      </c>
      <c r="H1000" s="38" t="s">
        <v>10</v>
      </c>
    </row>
    <row r="1001" spans="1:8" x14ac:dyDescent="0.25">
      <c r="A1001" s="31">
        <v>44601</v>
      </c>
      <c r="B1001" s="37" t="s">
        <v>4704</v>
      </c>
      <c r="C1001" s="38" t="s">
        <v>173</v>
      </c>
      <c r="D1001" s="34">
        <v>24441.9</v>
      </c>
      <c r="E1001" s="35">
        <v>44602</v>
      </c>
      <c r="F1001" s="34">
        <v>24441.9</v>
      </c>
      <c r="G1001" s="36">
        <f>Tabla13[[#This Row],[Importe]]-Tabla13[[#This Row],[Pagado]]</f>
        <v>0</v>
      </c>
      <c r="H1001" s="38" t="s">
        <v>10</v>
      </c>
    </row>
    <row r="1002" spans="1:8" x14ac:dyDescent="0.25">
      <c r="A1002" s="31">
        <v>44601</v>
      </c>
      <c r="B1002" s="37" t="s">
        <v>4705</v>
      </c>
      <c r="C1002" s="38" t="s">
        <v>173</v>
      </c>
      <c r="D1002" s="34">
        <v>2405.9</v>
      </c>
      <c r="E1002" s="35">
        <v>44602</v>
      </c>
      <c r="F1002" s="34">
        <v>2405.9</v>
      </c>
      <c r="G1002" s="36">
        <f>Tabla13[[#This Row],[Importe]]-Tabla13[[#This Row],[Pagado]]</f>
        <v>0</v>
      </c>
      <c r="H1002" s="38" t="s">
        <v>10</v>
      </c>
    </row>
    <row r="1003" spans="1:8" x14ac:dyDescent="0.25">
      <c r="A1003" s="31">
        <v>44601</v>
      </c>
      <c r="B1003" s="37" t="s">
        <v>4706</v>
      </c>
      <c r="C1003" s="38" t="s">
        <v>4707</v>
      </c>
      <c r="D1003" s="34">
        <v>0</v>
      </c>
      <c r="E1003" s="39" t="s">
        <v>189</v>
      </c>
      <c r="F1003" s="34">
        <v>0</v>
      </c>
      <c r="G1003" s="36">
        <f>Tabla13[[#This Row],[Importe]]-Tabla13[[#This Row],[Pagado]]</f>
        <v>0</v>
      </c>
      <c r="H1003" s="38" t="s">
        <v>189</v>
      </c>
    </row>
    <row r="1004" spans="1:8" x14ac:dyDescent="0.25">
      <c r="A1004" s="31">
        <v>44601</v>
      </c>
      <c r="B1004" s="37" t="s">
        <v>4708</v>
      </c>
      <c r="C1004" s="38" t="s">
        <v>31</v>
      </c>
      <c r="D1004" s="34">
        <v>3495.2</v>
      </c>
      <c r="E1004" s="35">
        <v>44601</v>
      </c>
      <c r="F1004" s="34">
        <v>3495.2</v>
      </c>
      <c r="G1004" s="36">
        <f>Tabla13[[#This Row],[Importe]]-Tabla13[[#This Row],[Pagado]]</f>
        <v>0</v>
      </c>
      <c r="H1004" s="38" t="s">
        <v>10</v>
      </c>
    </row>
    <row r="1005" spans="1:8" x14ac:dyDescent="0.25">
      <c r="A1005" s="31">
        <v>44601</v>
      </c>
      <c r="B1005" s="37" t="s">
        <v>4709</v>
      </c>
      <c r="C1005" s="38" t="s">
        <v>541</v>
      </c>
      <c r="D1005" s="34">
        <v>12918</v>
      </c>
      <c r="E1005" s="35">
        <v>44602</v>
      </c>
      <c r="F1005" s="34">
        <v>12918</v>
      </c>
      <c r="G1005" s="36">
        <f>Tabla13[[#This Row],[Importe]]-Tabla13[[#This Row],[Pagado]]</f>
        <v>0</v>
      </c>
      <c r="H1005" s="38" t="s">
        <v>10</v>
      </c>
    </row>
    <row r="1006" spans="1:8" x14ac:dyDescent="0.25">
      <c r="A1006" s="31">
        <v>44601</v>
      </c>
      <c r="B1006" s="37" t="s">
        <v>4710</v>
      </c>
      <c r="C1006" s="38" t="s">
        <v>592</v>
      </c>
      <c r="D1006" s="34">
        <v>9228</v>
      </c>
      <c r="E1006" s="35">
        <v>44602</v>
      </c>
      <c r="F1006" s="34">
        <v>9228</v>
      </c>
      <c r="G1006" s="36">
        <f>Tabla13[[#This Row],[Importe]]-Tabla13[[#This Row],[Pagado]]</f>
        <v>0</v>
      </c>
      <c r="H1006" s="38" t="s">
        <v>10</v>
      </c>
    </row>
    <row r="1007" spans="1:8" x14ac:dyDescent="0.25">
      <c r="A1007" s="31">
        <v>44601</v>
      </c>
      <c r="B1007" s="37" t="s">
        <v>4711</v>
      </c>
      <c r="C1007" s="38" t="s">
        <v>233</v>
      </c>
      <c r="D1007" s="34">
        <v>4046.7</v>
      </c>
      <c r="E1007" s="35">
        <v>44601</v>
      </c>
      <c r="F1007" s="34">
        <v>4046.7</v>
      </c>
      <c r="G1007" s="36">
        <f>Tabla13[[#This Row],[Importe]]-Tabla13[[#This Row],[Pagado]]</f>
        <v>0</v>
      </c>
      <c r="H1007" s="38" t="s">
        <v>10</v>
      </c>
    </row>
    <row r="1008" spans="1:8" x14ac:dyDescent="0.25">
      <c r="A1008" s="31">
        <v>44601</v>
      </c>
      <c r="B1008" s="37" t="s">
        <v>4712</v>
      </c>
      <c r="C1008" s="38" t="s">
        <v>31</v>
      </c>
      <c r="D1008" s="34">
        <v>3670.3</v>
      </c>
      <c r="E1008" s="35">
        <v>44602</v>
      </c>
      <c r="F1008" s="34">
        <v>3670.3</v>
      </c>
      <c r="G1008" s="36">
        <f>Tabla13[[#This Row],[Importe]]-Tabla13[[#This Row],[Pagado]]</f>
        <v>0</v>
      </c>
      <c r="H1008" s="38" t="s">
        <v>10</v>
      </c>
    </row>
    <row r="1009" spans="1:8" x14ac:dyDescent="0.25">
      <c r="A1009" s="31">
        <v>44601</v>
      </c>
      <c r="B1009" s="37" t="s">
        <v>4713</v>
      </c>
      <c r="C1009" s="38" t="s">
        <v>62</v>
      </c>
      <c r="D1009" s="34">
        <v>461.1</v>
      </c>
      <c r="E1009" s="35">
        <v>44601</v>
      </c>
      <c r="F1009" s="34">
        <v>461.1</v>
      </c>
      <c r="G1009" s="36">
        <f>Tabla13[[#This Row],[Importe]]-Tabla13[[#This Row],[Pagado]]</f>
        <v>0</v>
      </c>
      <c r="H1009" s="38" t="s">
        <v>10</v>
      </c>
    </row>
    <row r="1010" spans="1:8" x14ac:dyDescent="0.25">
      <c r="A1010" s="31">
        <v>44601</v>
      </c>
      <c r="B1010" s="37" t="s">
        <v>4714</v>
      </c>
      <c r="C1010" s="38" t="s">
        <v>275</v>
      </c>
      <c r="D1010" s="34">
        <v>7265.6</v>
      </c>
      <c r="E1010" s="35">
        <v>44610</v>
      </c>
      <c r="F1010" s="34">
        <v>7265.6</v>
      </c>
      <c r="G1010" s="36">
        <f>Tabla13[[#This Row],[Importe]]-Tabla13[[#This Row],[Pagado]]</f>
        <v>0</v>
      </c>
      <c r="H1010" s="38" t="s">
        <v>10</v>
      </c>
    </row>
    <row r="1011" spans="1:8" x14ac:dyDescent="0.25">
      <c r="A1011" s="31">
        <v>44601</v>
      </c>
      <c r="B1011" s="37" t="s">
        <v>4715</v>
      </c>
      <c r="C1011" s="38" t="s">
        <v>31</v>
      </c>
      <c r="D1011" s="34">
        <v>3459.4</v>
      </c>
      <c r="E1011" s="35">
        <v>44601</v>
      </c>
      <c r="F1011" s="34">
        <v>3459.4</v>
      </c>
      <c r="G1011" s="36">
        <f>Tabla13[[#This Row],[Importe]]-Tabla13[[#This Row],[Pagado]]</f>
        <v>0</v>
      </c>
      <c r="H1011" s="38" t="s">
        <v>10</v>
      </c>
    </row>
    <row r="1012" spans="1:8" x14ac:dyDescent="0.25">
      <c r="A1012" s="31">
        <v>44601</v>
      </c>
      <c r="B1012" s="37" t="s">
        <v>4716</v>
      </c>
      <c r="C1012" s="38" t="s">
        <v>319</v>
      </c>
      <c r="D1012" s="34">
        <v>3141.5</v>
      </c>
      <c r="E1012" s="35">
        <v>44602</v>
      </c>
      <c r="F1012" s="34">
        <v>3141.5</v>
      </c>
      <c r="G1012" s="36">
        <f>Tabla13[[#This Row],[Importe]]-Tabla13[[#This Row],[Pagado]]</f>
        <v>0</v>
      </c>
      <c r="H1012" s="38" t="s">
        <v>10</v>
      </c>
    </row>
    <row r="1013" spans="1:8" x14ac:dyDescent="0.25">
      <c r="A1013" s="31">
        <v>44601</v>
      </c>
      <c r="B1013" s="37" t="s">
        <v>4717</v>
      </c>
      <c r="C1013" s="38" t="s">
        <v>520</v>
      </c>
      <c r="D1013" s="34">
        <v>7157.2</v>
      </c>
      <c r="E1013" s="35">
        <v>44602</v>
      </c>
      <c r="F1013" s="34">
        <v>7157.2</v>
      </c>
      <c r="G1013" s="36">
        <f>Tabla13[[#This Row],[Importe]]-Tabla13[[#This Row],[Pagado]]</f>
        <v>0</v>
      </c>
      <c r="H1013" s="38" t="s">
        <v>10</v>
      </c>
    </row>
    <row r="1014" spans="1:8" x14ac:dyDescent="0.25">
      <c r="A1014" s="31">
        <v>44601</v>
      </c>
      <c r="B1014" s="37" t="s">
        <v>4718</v>
      </c>
      <c r="C1014" s="38" t="s">
        <v>159</v>
      </c>
      <c r="D1014" s="34">
        <v>1115.2</v>
      </c>
      <c r="E1014" s="35">
        <v>44602</v>
      </c>
      <c r="F1014" s="34">
        <v>1115.2</v>
      </c>
      <c r="G1014" s="36">
        <f>Tabla13[[#This Row],[Importe]]-Tabla13[[#This Row],[Pagado]]</f>
        <v>0</v>
      </c>
      <c r="H1014" s="38" t="s">
        <v>10</v>
      </c>
    </row>
    <row r="1015" spans="1:8" x14ac:dyDescent="0.25">
      <c r="A1015" s="31">
        <v>44601</v>
      </c>
      <c r="B1015" s="37" t="s">
        <v>4719</v>
      </c>
      <c r="C1015" s="38" t="s">
        <v>157</v>
      </c>
      <c r="D1015" s="34">
        <v>2159</v>
      </c>
      <c r="E1015" s="35">
        <v>44602</v>
      </c>
      <c r="F1015" s="34">
        <v>2159</v>
      </c>
      <c r="G1015" s="36">
        <f>Tabla13[[#This Row],[Importe]]-Tabla13[[#This Row],[Pagado]]</f>
        <v>0</v>
      </c>
      <c r="H1015" s="38" t="s">
        <v>10</v>
      </c>
    </row>
    <row r="1016" spans="1:8" x14ac:dyDescent="0.25">
      <c r="A1016" s="31">
        <v>44601</v>
      </c>
      <c r="B1016" s="37" t="s">
        <v>4720</v>
      </c>
      <c r="C1016" s="38" t="s">
        <v>518</v>
      </c>
      <c r="D1016" s="34">
        <v>1579.92</v>
      </c>
      <c r="E1016" s="35">
        <v>44602</v>
      </c>
      <c r="F1016" s="34">
        <v>1579.92</v>
      </c>
      <c r="G1016" s="36">
        <f>Tabla13[[#This Row],[Importe]]-Tabla13[[#This Row],[Pagado]]</f>
        <v>0</v>
      </c>
      <c r="H1016" s="38" t="s">
        <v>10</v>
      </c>
    </row>
    <row r="1017" spans="1:8" x14ac:dyDescent="0.25">
      <c r="A1017" s="31">
        <v>44601</v>
      </c>
      <c r="B1017" s="37" t="s">
        <v>4721</v>
      </c>
      <c r="C1017" s="38" t="s">
        <v>1971</v>
      </c>
      <c r="D1017" s="34">
        <v>511.6</v>
      </c>
      <c r="E1017" s="35">
        <v>44602</v>
      </c>
      <c r="F1017" s="34">
        <v>511.6</v>
      </c>
      <c r="G1017" s="36">
        <f>Tabla13[[#This Row],[Importe]]-Tabla13[[#This Row],[Pagado]]</f>
        <v>0</v>
      </c>
      <c r="H1017" s="38" t="s">
        <v>10</v>
      </c>
    </row>
    <row r="1018" spans="1:8" x14ac:dyDescent="0.25">
      <c r="A1018" s="31">
        <v>44601</v>
      </c>
      <c r="B1018" s="37" t="s">
        <v>4722</v>
      </c>
      <c r="C1018" s="38" t="s">
        <v>151</v>
      </c>
      <c r="D1018" s="34">
        <v>3719.6</v>
      </c>
      <c r="E1018" s="35">
        <v>44602</v>
      </c>
      <c r="F1018" s="34">
        <v>3719.6</v>
      </c>
      <c r="G1018" s="36">
        <f>Tabla13[[#This Row],[Importe]]-Tabla13[[#This Row],[Pagado]]</f>
        <v>0</v>
      </c>
      <c r="H1018" s="38" t="s">
        <v>10</v>
      </c>
    </row>
    <row r="1019" spans="1:8" x14ac:dyDescent="0.25">
      <c r="A1019" s="31">
        <v>44601</v>
      </c>
      <c r="B1019" s="37" t="s">
        <v>4723</v>
      </c>
      <c r="C1019" s="38" t="s">
        <v>183</v>
      </c>
      <c r="D1019" s="34">
        <v>1563.5</v>
      </c>
      <c r="E1019" s="35">
        <v>44602</v>
      </c>
      <c r="F1019" s="34">
        <v>1563.5</v>
      </c>
      <c r="G1019" s="36">
        <f>Tabla13[[#This Row],[Importe]]-Tabla13[[#This Row],[Pagado]]</f>
        <v>0</v>
      </c>
      <c r="H1019" s="38" t="s">
        <v>10</v>
      </c>
    </row>
    <row r="1020" spans="1:8" x14ac:dyDescent="0.25">
      <c r="A1020" s="31">
        <v>44601</v>
      </c>
      <c r="B1020" s="37" t="s">
        <v>4724</v>
      </c>
      <c r="C1020" s="38" t="s">
        <v>4725</v>
      </c>
      <c r="D1020" s="34">
        <v>0</v>
      </c>
      <c r="E1020" s="39" t="s">
        <v>189</v>
      </c>
      <c r="F1020" s="34">
        <v>0</v>
      </c>
      <c r="G1020" s="36">
        <f>Tabla13[[#This Row],[Importe]]-Tabla13[[#This Row],[Pagado]]</f>
        <v>0</v>
      </c>
      <c r="H1020" s="40" t="s">
        <v>4726</v>
      </c>
    </row>
    <row r="1021" spans="1:8" x14ac:dyDescent="0.25">
      <c r="A1021" s="31">
        <v>44601</v>
      </c>
      <c r="B1021" s="37" t="s">
        <v>4727</v>
      </c>
      <c r="C1021" s="38" t="s">
        <v>169</v>
      </c>
      <c r="D1021" s="34">
        <v>1881.6</v>
      </c>
      <c r="E1021" s="35">
        <v>44601</v>
      </c>
      <c r="F1021" s="34">
        <v>1881.6</v>
      </c>
      <c r="G1021" s="36">
        <f>Tabla13[[#This Row],[Importe]]-Tabla13[[#This Row],[Pagado]]</f>
        <v>0</v>
      </c>
      <c r="H1021" s="38" t="s">
        <v>10</v>
      </c>
    </row>
    <row r="1022" spans="1:8" x14ac:dyDescent="0.25">
      <c r="A1022" s="31">
        <v>44601</v>
      </c>
      <c r="B1022" s="37" t="s">
        <v>4728</v>
      </c>
      <c r="C1022" s="38" t="s">
        <v>448</v>
      </c>
      <c r="D1022" s="34">
        <v>16403</v>
      </c>
      <c r="E1022" s="35">
        <v>44602</v>
      </c>
      <c r="F1022" s="34">
        <v>16403</v>
      </c>
      <c r="G1022" s="36">
        <f>Tabla13[[#This Row],[Importe]]-Tabla13[[#This Row],[Pagado]]</f>
        <v>0</v>
      </c>
      <c r="H1022" s="38" t="s">
        <v>10</v>
      </c>
    </row>
    <row r="1023" spans="1:8" x14ac:dyDescent="0.25">
      <c r="A1023" s="31">
        <v>44601</v>
      </c>
      <c r="B1023" s="37" t="s">
        <v>4729</v>
      </c>
      <c r="C1023" s="38" t="s">
        <v>4136</v>
      </c>
      <c r="D1023" s="34">
        <v>1773</v>
      </c>
      <c r="E1023" s="35">
        <v>44601</v>
      </c>
      <c r="F1023" s="34">
        <v>1773</v>
      </c>
      <c r="G1023" s="36">
        <f>Tabla13[[#This Row],[Importe]]-Tabla13[[#This Row],[Pagado]]</f>
        <v>0</v>
      </c>
      <c r="H1023" s="38" t="s">
        <v>10</v>
      </c>
    </row>
    <row r="1024" spans="1:8" x14ac:dyDescent="0.25">
      <c r="A1024" s="31">
        <v>44601</v>
      </c>
      <c r="B1024" s="37" t="s">
        <v>4730</v>
      </c>
      <c r="C1024" s="38" t="s">
        <v>175</v>
      </c>
      <c r="D1024" s="34">
        <v>3412.8</v>
      </c>
      <c r="E1024" s="35">
        <v>44602</v>
      </c>
      <c r="F1024" s="34">
        <v>3412.8</v>
      </c>
      <c r="G1024" s="36">
        <f>Tabla13[[#This Row],[Importe]]-Tabla13[[#This Row],[Pagado]]</f>
        <v>0</v>
      </c>
      <c r="H1024" s="38" t="s">
        <v>10</v>
      </c>
    </row>
    <row r="1025" spans="1:8" x14ac:dyDescent="0.25">
      <c r="A1025" s="31">
        <v>44601</v>
      </c>
      <c r="B1025" s="37" t="s">
        <v>4731</v>
      </c>
      <c r="C1025" s="38" t="s">
        <v>181</v>
      </c>
      <c r="D1025" s="34">
        <v>10573.6</v>
      </c>
      <c r="E1025" s="35">
        <v>44602</v>
      </c>
      <c r="F1025" s="34">
        <v>10573.6</v>
      </c>
      <c r="G1025" s="36">
        <f>Tabla13[[#This Row],[Importe]]-Tabla13[[#This Row],[Pagado]]</f>
        <v>0</v>
      </c>
      <c r="H1025" s="38" t="s">
        <v>10</v>
      </c>
    </row>
    <row r="1026" spans="1:8" x14ac:dyDescent="0.25">
      <c r="A1026" s="31">
        <v>44601</v>
      </c>
      <c r="B1026" s="37" t="s">
        <v>4732</v>
      </c>
      <c r="C1026" s="38" t="s">
        <v>71</v>
      </c>
      <c r="D1026" s="34">
        <v>1159.0999999999999</v>
      </c>
      <c r="E1026" s="35">
        <v>44601</v>
      </c>
      <c r="F1026" s="34">
        <v>1159.0999999999999</v>
      </c>
      <c r="G1026" s="36">
        <f>Tabla13[[#This Row],[Importe]]-Tabla13[[#This Row],[Pagado]]</f>
        <v>0</v>
      </c>
      <c r="H1026" s="38" t="s">
        <v>10</v>
      </c>
    </row>
    <row r="1027" spans="1:8" x14ac:dyDescent="0.25">
      <c r="A1027" s="31">
        <v>44601</v>
      </c>
      <c r="B1027" s="37" t="s">
        <v>4733</v>
      </c>
      <c r="C1027" s="38" t="s">
        <v>67</v>
      </c>
      <c r="D1027" s="34">
        <v>1496</v>
      </c>
      <c r="E1027" s="35">
        <v>44601</v>
      </c>
      <c r="F1027" s="34">
        <v>1496</v>
      </c>
      <c r="G1027" s="36">
        <f>Tabla13[[#This Row],[Importe]]-Tabla13[[#This Row],[Pagado]]</f>
        <v>0</v>
      </c>
      <c r="H1027" s="38" t="s">
        <v>10</v>
      </c>
    </row>
    <row r="1028" spans="1:8" ht="31.5" x14ac:dyDescent="0.25">
      <c r="A1028" s="31">
        <v>44601</v>
      </c>
      <c r="B1028" s="37" t="s">
        <v>4734</v>
      </c>
      <c r="C1028" s="41" t="s">
        <v>4341</v>
      </c>
      <c r="D1028" s="34">
        <v>0</v>
      </c>
      <c r="E1028" s="39" t="s">
        <v>189</v>
      </c>
      <c r="F1028" s="34">
        <v>0</v>
      </c>
      <c r="G1028" s="36">
        <f>Tabla13[[#This Row],[Importe]]-Tabla13[[#This Row],[Pagado]]</f>
        <v>0</v>
      </c>
      <c r="H1028" s="40" t="s">
        <v>4735</v>
      </c>
    </row>
    <row r="1029" spans="1:8" x14ac:dyDescent="0.25">
      <c r="A1029" s="31">
        <v>44601</v>
      </c>
      <c r="B1029" s="37" t="s">
        <v>4736</v>
      </c>
      <c r="C1029" s="38" t="s">
        <v>142</v>
      </c>
      <c r="D1029" s="34">
        <v>8720.9</v>
      </c>
      <c r="E1029" s="35">
        <v>44617</v>
      </c>
      <c r="F1029" s="34">
        <v>8720.9</v>
      </c>
      <c r="G1029" s="36">
        <f>Tabla13[[#This Row],[Importe]]-Tabla13[[#This Row],[Pagado]]</f>
        <v>0</v>
      </c>
      <c r="H1029" s="38" t="s">
        <v>10</v>
      </c>
    </row>
    <row r="1030" spans="1:8" x14ac:dyDescent="0.25">
      <c r="A1030" s="31">
        <v>44601</v>
      </c>
      <c r="B1030" s="37" t="s">
        <v>4737</v>
      </c>
      <c r="C1030" s="38" t="s">
        <v>1630</v>
      </c>
      <c r="D1030" s="34">
        <v>5958.2</v>
      </c>
      <c r="E1030" s="35">
        <v>44602</v>
      </c>
      <c r="F1030" s="34">
        <v>5958.2</v>
      </c>
      <c r="G1030" s="36">
        <f>Tabla13[[#This Row],[Importe]]-Tabla13[[#This Row],[Pagado]]</f>
        <v>0</v>
      </c>
      <c r="H1030" s="38" t="s">
        <v>10</v>
      </c>
    </row>
    <row r="1031" spans="1:8" x14ac:dyDescent="0.25">
      <c r="A1031" s="31">
        <v>44601</v>
      </c>
      <c r="B1031" s="37" t="s">
        <v>4738</v>
      </c>
      <c r="C1031" s="38" t="s">
        <v>4129</v>
      </c>
      <c r="D1031" s="34">
        <v>5086.2</v>
      </c>
      <c r="E1031" s="35">
        <v>44602</v>
      </c>
      <c r="F1031" s="34">
        <v>5086.2</v>
      </c>
      <c r="G1031" s="36">
        <f>Tabla13[[#This Row],[Importe]]-Tabla13[[#This Row],[Pagado]]</f>
        <v>0</v>
      </c>
      <c r="H1031" s="38" t="s">
        <v>10</v>
      </c>
    </row>
    <row r="1032" spans="1:8" x14ac:dyDescent="0.25">
      <c r="A1032" s="31">
        <v>44601</v>
      </c>
      <c r="B1032" s="37" t="s">
        <v>4739</v>
      </c>
      <c r="C1032" s="38" t="s">
        <v>1644</v>
      </c>
      <c r="D1032" s="34">
        <v>8160</v>
      </c>
      <c r="E1032" s="35">
        <v>44602</v>
      </c>
      <c r="F1032" s="34">
        <v>8160</v>
      </c>
      <c r="G1032" s="36">
        <f>Tabla13[[#This Row],[Importe]]-Tabla13[[#This Row],[Pagado]]</f>
        <v>0</v>
      </c>
      <c r="H1032" s="38" t="s">
        <v>10</v>
      </c>
    </row>
    <row r="1033" spans="1:8" x14ac:dyDescent="0.25">
      <c r="A1033" s="31">
        <v>44601</v>
      </c>
      <c r="B1033" s="37" t="s">
        <v>4740</v>
      </c>
      <c r="C1033" s="38" t="s">
        <v>133</v>
      </c>
      <c r="D1033" s="34">
        <v>9696</v>
      </c>
      <c r="E1033" s="35">
        <v>44602</v>
      </c>
      <c r="F1033" s="34">
        <v>9696</v>
      </c>
      <c r="G1033" s="36">
        <f>Tabla13[[#This Row],[Importe]]-Tabla13[[#This Row],[Pagado]]</f>
        <v>0</v>
      </c>
      <c r="H1033" s="38" t="s">
        <v>10</v>
      </c>
    </row>
    <row r="1034" spans="1:8" x14ac:dyDescent="0.25">
      <c r="A1034" s="31">
        <v>44601</v>
      </c>
      <c r="B1034" s="37" t="s">
        <v>4741</v>
      </c>
      <c r="C1034" s="38" t="s">
        <v>698</v>
      </c>
      <c r="D1034" s="34">
        <v>6380.6</v>
      </c>
      <c r="E1034" s="35">
        <v>44601</v>
      </c>
      <c r="F1034" s="34">
        <v>6380.6</v>
      </c>
      <c r="G1034" s="36">
        <f>Tabla13[[#This Row],[Importe]]-Tabla13[[#This Row],[Pagado]]</f>
        <v>0</v>
      </c>
      <c r="H1034" s="38" t="s">
        <v>10</v>
      </c>
    </row>
    <row r="1035" spans="1:8" x14ac:dyDescent="0.25">
      <c r="A1035" s="31">
        <v>44601</v>
      </c>
      <c r="B1035" s="37" t="s">
        <v>4742</v>
      </c>
      <c r="C1035" s="38" t="s">
        <v>3823</v>
      </c>
      <c r="D1035" s="34">
        <v>0</v>
      </c>
      <c r="E1035" s="39" t="s">
        <v>189</v>
      </c>
      <c r="F1035" s="34">
        <v>0</v>
      </c>
      <c r="G1035" s="36">
        <f>Tabla13[[#This Row],[Importe]]-Tabla13[[#This Row],[Pagado]]</f>
        <v>0</v>
      </c>
      <c r="H1035" s="38" t="s">
        <v>189</v>
      </c>
    </row>
    <row r="1036" spans="1:8" x14ac:dyDescent="0.25">
      <c r="A1036" s="31">
        <v>44601</v>
      </c>
      <c r="B1036" s="37" t="s">
        <v>4743</v>
      </c>
      <c r="C1036" s="38" t="s">
        <v>191</v>
      </c>
      <c r="D1036" s="34">
        <v>644</v>
      </c>
      <c r="E1036" s="35">
        <v>44601</v>
      </c>
      <c r="F1036" s="34">
        <v>644</v>
      </c>
      <c r="G1036" s="36">
        <f>Tabla13[[#This Row],[Importe]]-Tabla13[[#This Row],[Pagado]]</f>
        <v>0</v>
      </c>
      <c r="H1036" s="38" t="s">
        <v>10</v>
      </c>
    </row>
    <row r="1037" spans="1:8" x14ac:dyDescent="0.25">
      <c r="A1037" s="31">
        <v>44601</v>
      </c>
      <c r="B1037" s="37" t="s">
        <v>4744</v>
      </c>
      <c r="C1037" s="38" t="s">
        <v>31</v>
      </c>
      <c r="D1037" s="34">
        <v>1208</v>
      </c>
      <c r="E1037" s="35">
        <v>44601</v>
      </c>
      <c r="F1037" s="34">
        <v>1208</v>
      </c>
      <c r="G1037" s="36">
        <f>Tabla13[[#This Row],[Importe]]-Tabla13[[#This Row],[Pagado]]</f>
        <v>0</v>
      </c>
      <c r="H1037" s="38" t="s">
        <v>10</v>
      </c>
    </row>
    <row r="1038" spans="1:8" x14ac:dyDescent="0.25">
      <c r="A1038" s="31">
        <v>44601</v>
      </c>
      <c r="B1038" s="37" t="s">
        <v>4745</v>
      </c>
      <c r="C1038" s="38" t="s">
        <v>2393</v>
      </c>
      <c r="D1038" s="34">
        <v>41620.32</v>
      </c>
      <c r="E1038" s="35">
        <v>44601</v>
      </c>
      <c r="F1038" s="34">
        <v>41620.32</v>
      </c>
      <c r="G1038" s="36">
        <f>Tabla13[[#This Row],[Importe]]-Tabla13[[#This Row],[Pagado]]</f>
        <v>0</v>
      </c>
      <c r="H1038" s="38" t="s">
        <v>10</v>
      </c>
    </row>
    <row r="1039" spans="1:8" x14ac:dyDescent="0.25">
      <c r="A1039" s="31">
        <v>44601</v>
      </c>
      <c r="B1039" s="37" t="s">
        <v>4746</v>
      </c>
      <c r="C1039" s="38" t="s">
        <v>2393</v>
      </c>
      <c r="D1039" s="34">
        <v>420</v>
      </c>
      <c r="E1039" s="35">
        <v>44601</v>
      </c>
      <c r="F1039" s="34">
        <v>420</v>
      </c>
      <c r="G1039" s="36">
        <f>Tabla13[[#This Row],[Importe]]-Tabla13[[#This Row],[Pagado]]</f>
        <v>0</v>
      </c>
      <c r="H1039" s="38" t="s">
        <v>10</v>
      </c>
    </row>
    <row r="1040" spans="1:8" x14ac:dyDescent="0.25">
      <c r="A1040" s="31">
        <v>44601</v>
      </c>
      <c r="B1040" s="37" t="s">
        <v>4747</v>
      </c>
      <c r="C1040" s="38" t="s">
        <v>732</v>
      </c>
      <c r="D1040" s="34">
        <v>7373.6</v>
      </c>
      <c r="E1040" s="35">
        <v>44601</v>
      </c>
      <c r="F1040" s="34">
        <v>7373.6</v>
      </c>
      <c r="G1040" s="36">
        <f>Tabla13[[#This Row],[Importe]]-Tabla13[[#This Row],[Pagado]]</f>
        <v>0</v>
      </c>
      <c r="H1040" s="38" t="s">
        <v>10</v>
      </c>
    </row>
    <row r="1041" spans="1:8" x14ac:dyDescent="0.25">
      <c r="A1041" s="31">
        <v>44601</v>
      </c>
      <c r="B1041" s="37" t="s">
        <v>4748</v>
      </c>
      <c r="C1041" s="38" t="s">
        <v>142</v>
      </c>
      <c r="D1041" s="34">
        <v>55980</v>
      </c>
      <c r="E1041" s="35">
        <v>44617</v>
      </c>
      <c r="F1041" s="34">
        <v>55980</v>
      </c>
      <c r="G1041" s="36">
        <f>Tabla13[[#This Row],[Importe]]-Tabla13[[#This Row],[Pagado]]</f>
        <v>0</v>
      </c>
      <c r="H1041" s="38" t="s">
        <v>10</v>
      </c>
    </row>
    <row r="1042" spans="1:8" x14ac:dyDescent="0.25">
      <c r="A1042" s="31">
        <v>44601</v>
      </c>
      <c r="B1042" s="37" t="s">
        <v>4749</v>
      </c>
      <c r="C1042" s="38" t="s">
        <v>196</v>
      </c>
      <c r="D1042" s="34">
        <v>59088.9</v>
      </c>
      <c r="E1042" s="35">
        <v>44603</v>
      </c>
      <c r="F1042" s="34">
        <v>59088.9</v>
      </c>
      <c r="G1042" s="36">
        <f>Tabla13[[#This Row],[Importe]]-Tabla13[[#This Row],[Pagado]]</f>
        <v>0</v>
      </c>
      <c r="H1042" s="38" t="s">
        <v>10</v>
      </c>
    </row>
    <row r="1043" spans="1:8" x14ac:dyDescent="0.25">
      <c r="A1043" s="31">
        <v>44601</v>
      </c>
      <c r="B1043" s="37" t="s">
        <v>4750</v>
      </c>
      <c r="C1043" s="38" t="s">
        <v>58</v>
      </c>
      <c r="D1043" s="34">
        <v>1841.4</v>
      </c>
      <c r="E1043" s="35">
        <v>44601</v>
      </c>
      <c r="F1043" s="34">
        <v>1841.4</v>
      </c>
      <c r="G1043" s="36">
        <f>Tabla13[[#This Row],[Importe]]-Tabla13[[#This Row],[Pagado]]</f>
        <v>0</v>
      </c>
      <c r="H1043" s="38" t="s">
        <v>10</v>
      </c>
    </row>
    <row r="1044" spans="1:8" x14ac:dyDescent="0.25">
      <c r="A1044" s="31">
        <v>44601</v>
      </c>
      <c r="B1044" s="37" t="s">
        <v>4751</v>
      </c>
      <c r="C1044" s="38" t="s">
        <v>214</v>
      </c>
      <c r="D1044" s="34">
        <v>786.6</v>
      </c>
      <c r="E1044" s="35">
        <v>44601</v>
      </c>
      <c r="F1044" s="34">
        <v>786.6</v>
      </c>
      <c r="G1044" s="36">
        <f>Tabla13[[#This Row],[Importe]]-Tabla13[[#This Row],[Pagado]]</f>
        <v>0</v>
      </c>
      <c r="H1044" s="38" t="s">
        <v>10</v>
      </c>
    </row>
    <row r="1045" spans="1:8" x14ac:dyDescent="0.25">
      <c r="A1045" s="31">
        <v>44601</v>
      </c>
      <c r="B1045" s="37" t="s">
        <v>4752</v>
      </c>
      <c r="C1045" s="38" t="s">
        <v>95</v>
      </c>
      <c r="D1045" s="34">
        <v>2013</v>
      </c>
      <c r="E1045" s="35">
        <v>44601</v>
      </c>
      <c r="F1045" s="34">
        <v>2013</v>
      </c>
      <c r="G1045" s="36">
        <f>Tabla13[[#This Row],[Importe]]-Tabla13[[#This Row],[Pagado]]</f>
        <v>0</v>
      </c>
      <c r="H1045" s="38" t="s">
        <v>10</v>
      </c>
    </row>
    <row r="1046" spans="1:8" x14ac:dyDescent="0.25">
      <c r="A1046" s="31">
        <v>44601</v>
      </c>
      <c r="B1046" s="37" t="s">
        <v>4753</v>
      </c>
      <c r="C1046" s="38" t="s">
        <v>191</v>
      </c>
      <c r="D1046" s="34">
        <v>690</v>
      </c>
      <c r="E1046" s="35">
        <v>44601</v>
      </c>
      <c r="F1046" s="34">
        <v>690</v>
      </c>
      <c r="G1046" s="36">
        <f>Tabla13[[#This Row],[Importe]]-Tabla13[[#This Row],[Pagado]]</f>
        <v>0</v>
      </c>
      <c r="H1046" s="38" t="s">
        <v>10</v>
      </c>
    </row>
    <row r="1047" spans="1:8" x14ac:dyDescent="0.25">
      <c r="A1047" s="31">
        <v>44601</v>
      </c>
      <c r="B1047" s="37" t="s">
        <v>4754</v>
      </c>
      <c r="C1047" s="38" t="s">
        <v>275</v>
      </c>
      <c r="D1047" s="34">
        <v>52115.9</v>
      </c>
      <c r="E1047" s="35">
        <v>44610</v>
      </c>
      <c r="F1047" s="34">
        <v>52115.9</v>
      </c>
      <c r="G1047" s="36">
        <f>Tabla13[[#This Row],[Importe]]-Tabla13[[#This Row],[Pagado]]</f>
        <v>0</v>
      </c>
      <c r="H1047" s="38" t="s">
        <v>10</v>
      </c>
    </row>
    <row r="1048" spans="1:8" x14ac:dyDescent="0.25">
      <c r="A1048" s="31">
        <v>44601</v>
      </c>
      <c r="B1048" s="37" t="s">
        <v>4755</v>
      </c>
      <c r="C1048" s="38" t="s">
        <v>610</v>
      </c>
      <c r="D1048" s="34">
        <v>18210</v>
      </c>
      <c r="E1048" s="35">
        <v>44601</v>
      </c>
      <c r="F1048" s="34">
        <v>18210</v>
      </c>
      <c r="G1048" s="36">
        <f>Tabla13[[#This Row],[Importe]]-Tabla13[[#This Row],[Pagado]]</f>
        <v>0</v>
      </c>
      <c r="H1048" s="38" t="s">
        <v>10</v>
      </c>
    </row>
    <row r="1049" spans="1:8" x14ac:dyDescent="0.25">
      <c r="A1049" s="31">
        <v>44601</v>
      </c>
      <c r="B1049" s="37" t="s">
        <v>4756</v>
      </c>
      <c r="C1049" s="38" t="s">
        <v>289</v>
      </c>
      <c r="D1049" s="34">
        <v>7092</v>
      </c>
      <c r="E1049" s="35">
        <v>44601</v>
      </c>
      <c r="F1049" s="34">
        <v>7092</v>
      </c>
      <c r="G1049" s="36">
        <f>Tabla13[[#This Row],[Importe]]-Tabla13[[#This Row],[Pagado]]</f>
        <v>0</v>
      </c>
      <c r="H1049" s="38" t="s">
        <v>10</v>
      </c>
    </row>
    <row r="1050" spans="1:8" x14ac:dyDescent="0.25">
      <c r="A1050" s="31">
        <v>44601</v>
      </c>
      <c r="B1050" s="37" t="s">
        <v>4757</v>
      </c>
      <c r="C1050" s="38" t="s">
        <v>31</v>
      </c>
      <c r="D1050" s="34">
        <v>238</v>
      </c>
      <c r="E1050" s="35">
        <v>44601</v>
      </c>
      <c r="F1050" s="34">
        <v>238</v>
      </c>
      <c r="G1050" s="36">
        <f>Tabla13[[#This Row],[Importe]]-Tabla13[[#This Row],[Pagado]]</f>
        <v>0</v>
      </c>
      <c r="H1050" s="38" t="s">
        <v>10</v>
      </c>
    </row>
    <row r="1051" spans="1:8" x14ac:dyDescent="0.25">
      <c r="A1051" s="31">
        <v>44601</v>
      </c>
      <c r="B1051" s="37" t="s">
        <v>4758</v>
      </c>
      <c r="C1051" s="38" t="s">
        <v>31</v>
      </c>
      <c r="D1051" s="34">
        <v>121.6</v>
      </c>
      <c r="E1051" s="35">
        <v>44601</v>
      </c>
      <c r="F1051" s="34">
        <v>121.6</v>
      </c>
      <c r="G1051" s="36">
        <f>Tabla13[[#This Row],[Importe]]-Tabla13[[#This Row],[Pagado]]</f>
        <v>0</v>
      </c>
      <c r="H1051" s="38" t="s">
        <v>10</v>
      </c>
    </row>
    <row r="1052" spans="1:8" x14ac:dyDescent="0.25">
      <c r="A1052" s="31">
        <v>44601</v>
      </c>
      <c r="B1052" s="37" t="s">
        <v>4759</v>
      </c>
      <c r="C1052" s="38" t="s">
        <v>400</v>
      </c>
      <c r="D1052" s="34">
        <v>5685.78</v>
      </c>
      <c r="E1052" s="35">
        <v>44607</v>
      </c>
      <c r="F1052" s="34">
        <v>5685.78</v>
      </c>
      <c r="G1052" s="36">
        <f>Tabla13[[#This Row],[Importe]]-Tabla13[[#This Row],[Pagado]]</f>
        <v>0</v>
      </c>
      <c r="H1052" s="38" t="s">
        <v>10</v>
      </c>
    </row>
    <row r="1053" spans="1:8" x14ac:dyDescent="0.25">
      <c r="A1053" s="31">
        <v>44601</v>
      </c>
      <c r="B1053" s="37" t="s">
        <v>4760</v>
      </c>
      <c r="C1053" s="38" t="s">
        <v>402</v>
      </c>
      <c r="D1053" s="34">
        <v>10427.959999999999</v>
      </c>
      <c r="E1053" s="35">
        <v>44607</v>
      </c>
      <c r="F1053" s="34">
        <v>10427.959999999999</v>
      </c>
      <c r="G1053" s="36">
        <f>Tabla13[[#This Row],[Importe]]-Tabla13[[#This Row],[Pagado]]</f>
        <v>0</v>
      </c>
      <c r="H1053" s="38" t="s">
        <v>10</v>
      </c>
    </row>
    <row r="1054" spans="1:8" x14ac:dyDescent="0.25">
      <c r="A1054" s="31">
        <v>44601</v>
      </c>
      <c r="B1054" s="37" t="s">
        <v>4761</v>
      </c>
      <c r="C1054" s="38" t="s">
        <v>373</v>
      </c>
      <c r="D1054" s="34">
        <v>356.9</v>
      </c>
      <c r="E1054" s="35">
        <v>44601</v>
      </c>
      <c r="F1054" s="34">
        <v>356.9</v>
      </c>
      <c r="G1054" s="36">
        <f>Tabla13[[#This Row],[Importe]]-Tabla13[[#This Row],[Pagado]]</f>
        <v>0</v>
      </c>
      <c r="H1054" s="38" t="s">
        <v>10</v>
      </c>
    </row>
    <row r="1055" spans="1:8" x14ac:dyDescent="0.25">
      <c r="A1055" s="31">
        <v>44601</v>
      </c>
      <c r="B1055" s="37" t="s">
        <v>4762</v>
      </c>
      <c r="C1055" s="38" t="s">
        <v>31</v>
      </c>
      <c r="D1055" s="34">
        <v>64.599999999999994</v>
      </c>
      <c r="E1055" s="35">
        <v>44602</v>
      </c>
      <c r="F1055" s="34">
        <v>64.599999999999994</v>
      </c>
      <c r="G1055" s="36">
        <f>Tabla13[[#This Row],[Importe]]-Tabla13[[#This Row],[Pagado]]</f>
        <v>0</v>
      </c>
      <c r="H1055" s="38" t="s">
        <v>10</v>
      </c>
    </row>
    <row r="1056" spans="1:8" x14ac:dyDescent="0.25">
      <c r="A1056" s="31">
        <v>44601</v>
      </c>
      <c r="B1056" s="37" t="s">
        <v>4763</v>
      </c>
      <c r="C1056" s="38" t="s">
        <v>284</v>
      </c>
      <c r="D1056" s="34">
        <v>9439.2000000000007</v>
      </c>
      <c r="E1056" s="35">
        <v>44603</v>
      </c>
      <c r="F1056" s="34">
        <v>9439.2000000000007</v>
      </c>
      <c r="G1056" s="36">
        <f>Tabla13[[#This Row],[Importe]]-Tabla13[[#This Row],[Pagado]]</f>
        <v>0</v>
      </c>
      <c r="H1056" s="38" t="s">
        <v>10</v>
      </c>
    </row>
    <row r="1057" spans="1:8" x14ac:dyDescent="0.25">
      <c r="A1057" s="31">
        <v>44601</v>
      </c>
      <c r="B1057" s="37" t="s">
        <v>4764</v>
      </c>
      <c r="C1057" s="38" t="s">
        <v>282</v>
      </c>
      <c r="D1057" s="34">
        <v>4968</v>
      </c>
      <c r="E1057" s="35">
        <v>44606</v>
      </c>
      <c r="F1057" s="34">
        <v>4968</v>
      </c>
      <c r="G1057" s="36">
        <f>Tabla13[[#This Row],[Importe]]-Tabla13[[#This Row],[Pagado]]</f>
        <v>0</v>
      </c>
      <c r="H1057" s="38" t="s">
        <v>10</v>
      </c>
    </row>
    <row r="1058" spans="1:8" x14ac:dyDescent="0.25">
      <c r="A1058" s="31">
        <v>44601</v>
      </c>
      <c r="B1058" s="37" t="s">
        <v>4765</v>
      </c>
      <c r="C1058" s="38" t="s">
        <v>142</v>
      </c>
      <c r="D1058" s="34">
        <v>6934.5</v>
      </c>
      <c r="E1058" s="35">
        <v>44617</v>
      </c>
      <c r="F1058" s="34">
        <v>6934.5</v>
      </c>
      <c r="G1058" s="36">
        <f>Tabla13[[#This Row],[Importe]]-Tabla13[[#This Row],[Pagado]]</f>
        <v>0</v>
      </c>
      <c r="H1058" s="38" t="s">
        <v>10</v>
      </c>
    </row>
    <row r="1059" spans="1:8" x14ac:dyDescent="0.25">
      <c r="A1059" s="31">
        <v>44601</v>
      </c>
      <c r="B1059" s="37" t="s">
        <v>4766</v>
      </c>
      <c r="C1059" s="38" t="s">
        <v>206</v>
      </c>
      <c r="D1059" s="34">
        <v>22940</v>
      </c>
      <c r="E1059" s="35">
        <v>44614</v>
      </c>
      <c r="F1059" s="34">
        <v>22940</v>
      </c>
      <c r="G1059" s="36">
        <f>Tabla13[[#This Row],[Importe]]-Tabla13[[#This Row],[Pagado]]</f>
        <v>0</v>
      </c>
      <c r="H1059" s="38" t="s">
        <v>10</v>
      </c>
    </row>
    <row r="1060" spans="1:8" x14ac:dyDescent="0.25">
      <c r="A1060" s="31">
        <v>44602</v>
      </c>
      <c r="B1060" s="37" t="s">
        <v>4767</v>
      </c>
      <c r="C1060" s="38" t="s">
        <v>20</v>
      </c>
      <c r="D1060" s="34">
        <v>1626</v>
      </c>
      <c r="E1060" s="35">
        <v>44602</v>
      </c>
      <c r="F1060" s="34">
        <v>1626</v>
      </c>
      <c r="G1060" s="36">
        <f>Tabla13[[#This Row],[Importe]]-Tabla13[[#This Row],[Pagado]]</f>
        <v>0</v>
      </c>
      <c r="H1060" s="38" t="s">
        <v>10</v>
      </c>
    </row>
    <row r="1061" spans="1:8" x14ac:dyDescent="0.25">
      <c r="A1061" s="31">
        <v>44602</v>
      </c>
      <c r="B1061" s="37" t="s">
        <v>4768</v>
      </c>
      <c r="C1061" s="38" t="s">
        <v>887</v>
      </c>
      <c r="D1061" s="34">
        <v>12386.5</v>
      </c>
      <c r="E1061" s="35">
        <v>44603</v>
      </c>
      <c r="F1061" s="34">
        <v>12386.5</v>
      </c>
      <c r="G1061" s="36">
        <f>Tabla13[[#This Row],[Importe]]-Tabla13[[#This Row],[Pagado]]</f>
        <v>0</v>
      </c>
      <c r="H1061" s="38" t="s">
        <v>10</v>
      </c>
    </row>
    <row r="1062" spans="1:8" ht="31.5" x14ac:dyDescent="0.25">
      <c r="A1062" s="31">
        <v>44602</v>
      </c>
      <c r="B1062" s="37" t="s">
        <v>4769</v>
      </c>
      <c r="C1062" s="38" t="s">
        <v>475</v>
      </c>
      <c r="D1062" s="34">
        <v>64520.1</v>
      </c>
      <c r="E1062" s="35" t="s">
        <v>4770</v>
      </c>
      <c r="F1062" s="34">
        <f>63000+1520.1</f>
        <v>64520.1</v>
      </c>
      <c r="G1062" s="36">
        <f>Tabla13[[#This Row],[Importe]]-Tabla13[[#This Row],[Pagado]]</f>
        <v>0</v>
      </c>
      <c r="H1062" s="38" t="s">
        <v>10</v>
      </c>
    </row>
    <row r="1063" spans="1:8" x14ac:dyDescent="0.25">
      <c r="A1063" s="31">
        <v>44602</v>
      </c>
      <c r="B1063" s="37" t="s">
        <v>4771</v>
      </c>
      <c r="C1063" s="38" t="s">
        <v>481</v>
      </c>
      <c r="D1063" s="34">
        <v>2195.3000000000002</v>
      </c>
      <c r="E1063" s="35">
        <v>44602</v>
      </c>
      <c r="F1063" s="34">
        <v>2195.3000000000002</v>
      </c>
      <c r="G1063" s="36">
        <f>Tabla13[[#This Row],[Importe]]-Tabla13[[#This Row],[Pagado]]</f>
        <v>0</v>
      </c>
      <c r="H1063" s="38" t="s">
        <v>10</v>
      </c>
    </row>
    <row r="1064" spans="1:8" x14ac:dyDescent="0.25">
      <c r="A1064" s="31">
        <v>44602</v>
      </c>
      <c r="B1064" s="37" t="s">
        <v>4772</v>
      </c>
      <c r="C1064" s="38" t="s">
        <v>12</v>
      </c>
      <c r="D1064" s="34">
        <v>29526.95</v>
      </c>
      <c r="E1064" s="35">
        <v>44603</v>
      </c>
      <c r="F1064" s="34">
        <v>29526.95</v>
      </c>
      <c r="G1064" s="36">
        <f>Tabla13[[#This Row],[Importe]]-Tabla13[[#This Row],[Pagado]]</f>
        <v>0</v>
      </c>
      <c r="H1064" s="38" t="s">
        <v>10</v>
      </c>
    </row>
    <row r="1065" spans="1:8" x14ac:dyDescent="0.25">
      <c r="A1065" s="31">
        <v>44602</v>
      </c>
      <c r="B1065" s="37" t="s">
        <v>4773</v>
      </c>
      <c r="C1065" s="38" t="s">
        <v>414</v>
      </c>
      <c r="D1065" s="34">
        <v>11611.2</v>
      </c>
      <c r="E1065" s="35">
        <v>44602</v>
      </c>
      <c r="F1065" s="34">
        <v>11611.2</v>
      </c>
      <c r="G1065" s="36">
        <f>Tabla13[[#This Row],[Importe]]-Tabla13[[#This Row],[Pagado]]</f>
        <v>0</v>
      </c>
      <c r="H1065" s="38" t="s">
        <v>10</v>
      </c>
    </row>
    <row r="1066" spans="1:8" x14ac:dyDescent="0.25">
      <c r="A1066" s="31">
        <v>44602</v>
      </c>
      <c r="B1066" s="37" t="s">
        <v>4774</v>
      </c>
      <c r="C1066" s="38" t="s">
        <v>9</v>
      </c>
      <c r="D1066" s="34">
        <v>5552.1</v>
      </c>
      <c r="E1066" s="35">
        <v>44602</v>
      </c>
      <c r="F1066" s="34">
        <v>5552.1</v>
      </c>
      <c r="G1066" s="36">
        <f>Tabla13[[#This Row],[Importe]]-Tabla13[[#This Row],[Pagado]]</f>
        <v>0</v>
      </c>
      <c r="H1066" s="38" t="s">
        <v>10</v>
      </c>
    </row>
    <row r="1067" spans="1:8" x14ac:dyDescent="0.25">
      <c r="A1067" s="31">
        <v>44602</v>
      </c>
      <c r="B1067" s="37" t="s">
        <v>4775</v>
      </c>
      <c r="C1067" s="38" t="s">
        <v>105</v>
      </c>
      <c r="D1067" s="34">
        <v>4788</v>
      </c>
      <c r="E1067" s="35">
        <v>44603</v>
      </c>
      <c r="F1067" s="34">
        <v>4788</v>
      </c>
      <c r="G1067" s="36">
        <f>Tabla13[[#This Row],[Importe]]-Tabla13[[#This Row],[Pagado]]</f>
        <v>0</v>
      </c>
      <c r="H1067" s="38" t="s">
        <v>10</v>
      </c>
    </row>
    <row r="1068" spans="1:8" x14ac:dyDescent="0.25">
      <c r="A1068" s="31">
        <v>44602</v>
      </c>
      <c r="B1068" s="37" t="s">
        <v>4776</v>
      </c>
      <c r="C1068" s="38" t="s">
        <v>345</v>
      </c>
      <c r="D1068" s="34">
        <v>823.4</v>
      </c>
      <c r="E1068" s="35">
        <v>44602</v>
      </c>
      <c r="F1068" s="34">
        <v>823.4</v>
      </c>
      <c r="G1068" s="36">
        <f>Tabla13[[#This Row],[Importe]]-Tabla13[[#This Row],[Pagado]]</f>
        <v>0</v>
      </c>
      <c r="H1068" s="38" t="s">
        <v>10</v>
      </c>
    </row>
    <row r="1069" spans="1:8" x14ac:dyDescent="0.25">
      <c r="A1069" s="31">
        <v>44602</v>
      </c>
      <c r="B1069" s="37" t="s">
        <v>4777</v>
      </c>
      <c r="C1069" s="38" t="s">
        <v>99</v>
      </c>
      <c r="D1069" s="34">
        <v>961.4</v>
      </c>
      <c r="E1069" s="35">
        <v>44602</v>
      </c>
      <c r="F1069" s="34">
        <v>961.4</v>
      </c>
      <c r="G1069" s="36">
        <f>Tabla13[[#This Row],[Importe]]-Tabla13[[#This Row],[Pagado]]</f>
        <v>0</v>
      </c>
      <c r="H1069" s="38" t="s">
        <v>10</v>
      </c>
    </row>
    <row r="1070" spans="1:8" x14ac:dyDescent="0.25">
      <c r="A1070" s="31">
        <v>44602</v>
      </c>
      <c r="B1070" s="37" t="s">
        <v>4778</v>
      </c>
      <c r="C1070" s="38" t="s">
        <v>64</v>
      </c>
      <c r="D1070" s="34">
        <v>4510</v>
      </c>
      <c r="E1070" s="35">
        <v>44603</v>
      </c>
      <c r="F1070" s="34">
        <v>4510</v>
      </c>
      <c r="G1070" s="36">
        <f>Tabla13[[#This Row],[Importe]]-Tabla13[[#This Row],[Pagado]]</f>
        <v>0</v>
      </c>
      <c r="H1070" s="38" t="s">
        <v>10</v>
      </c>
    </row>
    <row r="1071" spans="1:8" ht="31.5" x14ac:dyDescent="0.25">
      <c r="A1071" s="31">
        <v>44602</v>
      </c>
      <c r="B1071" s="37" t="s">
        <v>4779</v>
      </c>
      <c r="C1071" s="38" t="s">
        <v>39</v>
      </c>
      <c r="D1071" s="34">
        <v>23298</v>
      </c>
      <c r="E1071" s="35" t="s">
        <v>4780</v>
      </c>
      <c r="F1071" s="34">
        <f>10000+13298</f>
        <v>23298</v>
      </c>
      <c r="G1071" s="36">
        <f>Tabla13[[#This Row],[Importe]]-Tabla13[[#This Row],[Pagado]]</f>
        <v>0</v>
      </c>
      <c r="H1071" s="38" t="s">
        <v>10</v>
      </c>
    </row>
    <row r="1072" spans="1:8" x14ac:dyDescent="0.25">
      <c r="A1072" s="31">
        <v>44602</v>
      </c>
      <c r="B1072" s="37" t="s">
        <v>4781</v>
      </c>
      <c r="C1072" s="38" t="s">
        <v>22</v>
      </c>
      <c r="D1072" s="34">
        <v>36818.400000000001</v>
      </c>
      <c r="E1072" s="35">
        <v>44605</v>
      </c>
      <c r="F1072" s="34">
        <v>36818.400000000001</v>
      </c>
      <c r="G1072" s="36">
        <f>Tabla13[[#This Row],[Importe]]-Tabla13[[#This Row],[Pagado]]</f>
        <v>0</v>
      </c>
      <c r="H1072" s="38" t="s">
        <v>10</v>
      </c>
    </row>
    <row r="1073" spans="1:8" x14ac:dyDescent="0.25">
      <c r="A1073" s="31">
        <v>44602</v>
      </c>
      <c r="B1073" s="37" t="s">
        <v>4782</v>
      </c>
      <c r="C1073" s="38" t="s">
        <v>89</v>
      </c>
      <c r="D1073" s="34">
        <v>5087.1000000000004</v>
      </c>
      <c r="E1073" s="35">
        <v>44603</v>
      </c>
      <c r="F1073" s="34">
        <v>5087.1000000000004</v>
      </c>
      <c r="G1073" s="36">
        <f>Tabla13[[#This Row],[Importe]]-Tabla13[[#This Row],[Pagado]]</f>
        <v>0</v>
      </c>
      <c r="H1073" s="38" t="s">
        <v>10</v>
      </c>
    </row>
    <row r="1074" spans="1:8" x14ac:dyDescent="0.25">
      <c r="A1074" s="31">
        <v>44602</v>
      </c>
      <c r="B1074" s="37" t="s">
        <v>4783</v>
      </c>
      <c r="C1074" s="38" t="s">
        <v>97</v>
      </c>
      <c r="D1074" s="34">
        <v>4620.8999999999996</v>
      </c>
      <c r="E1074" s="35">
        <v>44603</v>
      </c>
      <c r="F1074" s="34">
        <v>4620.8999999999996</v>
      </c>
      <c r="G1074" s="36">
        <f>Tabla13[[#This Row],[Importe]]-Tabla13[[#This Row],[Pagado]]</f>
        <v>0</v>
      </c>
      <c r="H1074" s="38" t="s">
        <v>10</v>
      </c>
    </row>
    <row r="1075" spans="1:8" x14ac:dyDescent="0.25">
      <c r="A1075" s="31">
        <v>44602</v>
      </c>
      <c r="B1075" s="37" t="s">
        <v>4784</v>
      </c>
      <c r="C1075" s="38" t="s">
        <v>918</v>
      </c>
      <c r="D1075" s="34">
        <v>891</v>
      </c>
      <c r="E1075" s="35">
        <v>44602</v>
      </c>
      <c r="F1075" s="34">
        <v>891</v>
      </c>
      <c r="G1075" s="36">
        <f>Tabla13[[#This Row],[Importe]]-Tabla13[[#This Row],[Pagado]]</f>
        <v>0</v>
      </c>
      <c r="H1075" s="38" t="s">
        <v>10</v>
      </c>
    </row>
    <row r="1076" spans="1:8" x14ac:dyDescent="0.25">
      <c r="A1076" s="31">
        <v>44602</v>
      </c>
      <c r="B1076" s="37" t="s">
        <v>4785</v>
      </c>
      <c r="C1076" s="38" t="s">
        <v>348</v>
      </c>
      <c r="D1076" s="34">
        <v>3360.4</v>
      </c>
      <c r="E1076" s="35">
        <v>44603</v>
      </c>
      <c r="F1076" s="34">
        <v>3360.4</v>
      </c>
      <c r="G1076" s="36">
        <f>Tabla13[[#This Row],[Importe]]-Tabla13[[#This Row],[Pagado]]</f>
        <v>0</v>
      </c>
      <c r="H1076" s="38" t="s">
        <v>10</v>
      </c>
    </row>
    <row r="1077" spans="1:8" x14ac:dyDescent="0.25">
      <c r="A1077" s="31">
        <v>44602</v>
      </c>
      <c r="B1077" s="37" t="s">
        <v>4786</v>
      </c>
      <c r="C1077" s="38" t="s">
        <v>114</v>
      </c>
      <c r="D1077" s="34">
        <v>769.5</v>
      </c>
      <c r="E1077" s="35">
        <v>44602</v>
      </c>
      <c r="F1077" s="34">
        <v>769.5</v>
      </c>
      <c r="G1077" s="36">
        <f>Tabla13[[#This Row],[Importe]]-Tabla13[[#This Row],[Pagado]]</f>
        <v>0</v>
      </c>
      <c r="H1077" s="38" t="s">
        <v>10</v>
      </c>
    </row>
    <row r="1078" spans="1:8" x14ac:dyDescent="0.25">
      <c r="A1078" s="31">
        <v>44602</v>
      </c>
      <c r="B1078" s="37" t="s">
        <v>4787</v>
      </c>
      <c r="C1078" s="38" t="s">
        <v>114</v>
      </c>
      <c r="D1078" s="34">
        <v>4640.3</v>
      </c>
      <c r="E1078" s="35">
        <v>44603</v>
      </c>
      <c r="F1078" s="34">
        <v>4640.3</v>
      </c>
      <c r="G1078" s="36">
        <f>Tabla13[[#This Row],[Importe]]-Tabla13[[#This Row],[Pagado]]</f>
        <v>0</v>
      </c>
      <c r="H1078" s="38" t="s">
        <v>10</v>
      </c>
    </row>
    <row r="1079" spans="1:8" x14ac:dyDescent="0.25">
      <c r="A1079" s="31">
        <v>44602</v>
      </c>
      <c r="B1079" s="37" t="s">
        <v>4788</v>
      </c>
      <c r="C1079" s="38" t="s">
        <v>83</v>
      </c>
      <c r="D1079" s="34">
        <v>4241.3999999999996</v>
      </c>
      <c r="E1079" s="35">
        <v>44602</v>
      </c>
      <c r="F1079" s="34">
        <v>4241.3999999999996</v>
      </c>
      <c r="G1079" s="36">
        <f>Tabla13[[#This Row],[Importe]]-Tabla13[[#This Row],[Pagado]]</f>
        <v>0</v>
      </c>
      <c r="H1079" s="38" t="s">
        <v>10</v>
      </c>
    </row>
    <row r="1080" spans="1:8" x14ac:dyDescent="0.25">
      <c r="A1080" s="31">
        <v>44602</v>
      </c>
      <c r="B1080" s="37" t="s">
        <v>4789</v>
      </c>
      <c r="C1080" s="38" t="s">
        <v>87</v>
      </c>
      <c r="D1080" s="34">
        <v>1381.2</v>
      </c>
      <c r="E1080" s="35">
        <v>44602</v>
      </c>
      <c r="F1080" s="34">
        <v>1381.2</v>
      </c>
      <c r="G1080" s="36">
        <f>Tabla13[[#This Row],[Importe]]-Tabla13[[#This Row],[Pagado]]</f>
        <v>0</v>
      </c>
      <c r="H1080" s="38" t="s">
        <v>10</v>
      </c>
    </row>
    <row r="1081" spans="1:8" x14ac:dyDescent="0.25">
      <c r="A1081" s="31">
        <v>44602</v>
      </c>
      <c r="B1081" s="37" t="s">
        <v>4790</v>
      </c>
      <c r="C1081" s="38" t="s">
        <v>326</v>
      </c>
      <c r="D1081" s="34">
        <v>4135.6000000000004</v>
      </c>
      <c r="E1081" s="35">
        <v>44604</v>
      </c>
      <c r="F1081" s="34">
        <v>4135.6000000000004</v>
      </c>
      <c r="G1081" s="36">
        <f>Tabla13[[#This Row],[Importe]]-Tabla13[[#This Row],[Pagado]]</f>
        <v>0</v>
      </c>
      <c r="H1081" s="38" t="s">
        <v>10</v>
      </c>
    </row>
    <row r="1082" spans="1:8" x14ac:dyDescent="0.25">
      <c r="A1082" s="31">
        <v>44602</v>
      </c>
      <c r="B1082" s="37" t="s">
        <v>4791</v>
      </c>
      <c r="C1082" s="38" t="s">
        <v>131</v>
      </c>
      <c r="D1082" s="34">
        <v>13158</v>
      </c>
      <c r="E1082" s="35">
        <v>44602</v>
      </c>
      <c r="F1082" s="34">
        <v>13158</v>
      </c>
      <c r="G1082" s="36">
        <f>Tabla13[[#This Row],[Importe]]-Tabla13[[#This Row],[Pagado]]</f>
        <v>0</v>
      </c>
      <c r="H1082" s="38" t="s">
        <v>10</v>
      </c>
    </row>
    <row r="1083" spans="1:8" x14ac:dyDescent="0.25">
      <c r="A1083" s="31">
        <v>44602</v>
      </c>
      <c r="B1083" s="37" t="s">
        <v>4792</v>
      </c>
      <c r="C1083" s="38" t="s">
        <v>109</v>
      </c>
      <c r="D1083" s="34">
        <v>4361</v>
      </c>
      <c r="E1083" s="35">
        <v>44603</v>
      </c>
      <c r="F1083" s="34">
        <v>4361</v>
      </c>
      <c r="G1083" s="36">
        <f>Tabla13[[#This Row],[Importe]]-Tabla13[[#This Row],[Pagado]]</f>
        <v>0</v>
      </c>
      <c r="H1083" s="38" t="s">
        <v>10</v>
      </c>
    </row>
    <row r="1084" spans="1:8" x14ac:dyDescent="0.25">
      <c r="A1084" s="31">
        <v>44602</v>
      </c>
      <c r="B1084" s="37" t="s">
        <v>4793</v>
      </c>
      <c r="C1084" s="38" t="s">
        <v>120</v>
      </c>
      <c r="D1084" s="34">
        <v>3779.1</v>
      </c>
      <c r="E1084" s="35">
        <v>44604</v>
      </c>
      <c r="F1084" s="34">
        <v>3779.1</v>
      </c>
      <c r="G1084" s="36">
        <f>Tabla13[[#This Row],[Importe]]-Tabla13[[#This Row],[Pagado]]</f>
        <v>0</v>
      </c>
      <c r="H1084" s="38" t="s">
        <v>10</v>
      </c>
    </row>
    <row r="1085" spans="1:8" x14ac:dyDescent="0.25">
      <c r="A1085" s="31">
        <v>44602</v>
      </c>
      <c r="B1085" s="37" t="s">
        <v>4794</v>
      </c>
      <c r="C1085" s="38" t="s">
        <v>53</v>
      </c>
      <c r="D1085" s="34">
        <v>1287.8</v>
      </c>
      <c r="E1085" s="35">
        <v>44602</v>
      </c>
      <c r="F1085" s="34">
        <v>1287.8</v>
      </c>
      <c r="G1085" s="36">
        <f>Tabla13[[#This Row],[Importe]]-Tabla13[[#This Row],[Pagado]]</f>
        <v>0</v>
      </c>
      <c r="H1085" s="38" t="s">
        <v>10</v>
      </c>
    </row>
    <row r="1086" spans="1:8" x14ac:dyDescent="0.25">
      <c r="A1086" s="31">
        <v>44602</v>
      </c>
      <c r="B1086" s="37" t="s">
        <v>4795</v>
      </c>
      <c r="C1086" s="38" t="s">
        <v>230</v>
      </c>
      <c r="D1086" s="34">
        <v>2915.8</v>
      </c>
      <c r="E1086" s="35">
        <v>44602</v>
      </c>
      <c r="F1086" s="34">
        <v>2915.8</v>
      </c>
      <c r="G1086" s="36">
        <f>Tabla13[[#This Row],[Importe]]-Tabla13[[#This Row],[Pagado]]</f>
        <v>0</v>
      </c>
      <c r="H1086" s="38" t="s">
        <v>10</v>
      </c>
    </row>
    <row r="1087" spans="1:8" x14ac:dyDescent="0.25">
      <c r="A1087" s="31">
        <v>44602</v>
      </c>
      <c r="B1087" s="37" t="s">
        <v>4796</v>
      </c>
      <c r="C1087" s="38" t="s">
        <v>27</v>
      </c>
      <c r="D1087" s="34">
        <v>2704.3</v>
      </c>
      <c r="E1087" s="35">
        <v>44602</v>
      </c>
      <c r="F1087" s="34">
        <v>2704.3</v>
      </c>
      <c r="G1087" s="36">
        <f>Tabla13[[#This Row],[Importe]]-Tabla13[[#This Row],[Pagado]]</f>
        <v>0</v>
      </c>
      <c r="H1087" s="38" t="s">
        <v>10</v>
      </c>
    </row>
    <row r="1088" spans="1:8" x14ac:dyDescent="0.25">
      <c r="A1088" s="31">
        <v>44602</v>
      </c>
      <c r="B1088" s="37" t="s">
        <v>4797</v>
      </c>
      <c r="C1088" s="38" t="s">
        <v>161</v>
      </c>
      <c r="D1088" s="34">
        <v>4324.7</v>
      </c>
      <c r="E1088" s="35">
        <v>44602</v>
      </c>
      <c r="F1088" s="34">
        <v>4324.7</v>
      </c>
      <c r="G1088" s="36">
        <f>Tabla13[[#This Row],[Importe]]-Tabla13[[#This Row],[Pagado]]</f>
        <v>0</v>
      </c>
      <c r="H1088" s="38" t="s">
        <v>10</v>
      </c>
    </row>
    <row r="1089" spans="1:8" x14ac:dyDescent="0.25">
      <c r="A1089" s="31">
        <v>44602</v>
      </c>
      <c r="B1089" s="37" t="s">
        <v>4798</v>
      </c>
      <c r="C1089" s="38" t="s">
        <v>75</v>
      </c>
      <c r="D1089" s="34">
        <v>4700</v>
      </c>
      <c r="E1089" s="35">
        <v>44602</v>
      </c>
      <c r="F1089" s="34">
        <v>4700</v>
      </c>
      <c r="G1089" s="36">
        <f>Tabla13[[#This Row],[Importe]]-Tabla13[[#This Row],[Pagado]]</f>
        <v>0</v>
      </c>
      <c r="H1089" s="38" t="s">
        <v>10</v>
      </c>
    </row>
    <row r="1090" spans="1:8" x14ac:dyDescent="0.25">
      <c r="A1090" s="31">
        <v>44602</v>
      </c>
      <c r="B1090" s="37" t="s">
        <v>4799</v>
      </c>
      <c r="C1090" s="38" t="s">
        <v>33</v>
      </c>
      <c r="D1090" s="34">
        <v>16535.900000000001</v>
      </c>
      <c r="E1090" s="35">
        <v>44602</v>
      </c>
      <c r="F1090" s="34">
        <v>16535.900000000001</v>
      </c>
      <c r="G1090" s="36">
        <f>Tabla13[[#This Row],[Importe]]-Tabla13[[#This Row],[Pagado]]</f>
        <v>0</v>
      </c>
      <c r="H1090" s="38" t="s">
        <v>10</v>
      </c>
    </row>
    <row r="1091" spans="1:8" x14ac:dyDescent="0.25">
      <c r="A1091" s="31">
        <v>44602</v>
      </c>
      <c r="B1091" s="37" t="s">
        <v>4800</v>
      </c>
      <c r="C1091" s="38" t="s">
        <v>33</v>
      </c>
      <c r="D1091" s="34">
        <v>700</v>
      </c>
      <c r="E1091" s="35">
        <v>44602</v>
      </c>
      <c r="F1091" s="34">
        <v>700</v>
      </c>
      <c r="G1091" s="36">
        <f>Tabla13[[#This Row],[Importe]]-Tabla13[[#This Row],[Pagado]]</f>
        <v>0</v>
      </c>
      <c r="H1091" s="38" t="s">
        <v>10</v>
      </c>
    </row>
    <row r="1092" spans="1:8" x14ac:dyDescent="0.25">
      <c r="A1092" s="31">
        <v>44602</v>
      </c>
      <c r="B1092" s="37" t="s">
        <v>4801</v>
      </c>
      <c r="C1092" s="38" t="s">
        <v>56</v>
      </c>
      <c r="D1092" s="34">
        <v>7827.2</v>
      </c>
      <c r="E1092" s="35">
        <v>44602</v>
      </c>
      <c r="F1092" s="34">
        <v>7827.2</v>
      </c>
      <c r="G1092" s="36">
        <f>Tabla13[[#This Row],[Importe]]-Tabla13[[#This Row],[Pagado]]</f>
        <v>0</v>
      </c>
      <c r="H1092" s="38" t="s">
        <v>10</v>
      </c>
    </row>
    <row r="1093" spans="1:8" x14ac:dyDescent="0.25">
      <c r="A1093" s="31">
        <v>44602</v>
      </c>
      <c r="B1093" s="37" t="s">
        <v>4802</v>
      </c>
      <c r="C1093" s="38" t="s">
        <v>647</v>
      </c>
      <c r="D1093" s="34">
        <v>2901.6</v>
      </c>
      <c r="E1093" s="35">
        <v>44602</v>
      </c>
      <c r="F1093" s="34">
        <v>2901.6</v>
      </c>
      <c r="G1093" s="36">
        <f>Tabla13[[#This Row],[Importe]]-Tabla13[[#This Row],[Pagado]]</f>
        <v>0</v>
      </c>
      <c r="H1093" s="38" t="s">
        <v>10</v>
      </c>
    </row>
    <row r="1094" spans="1:8" x14ac:dyDescent="0.25">
      <c r="A1094" s="31">
        <v>44602</v>
      </c>
      <c r="B1094" s="37" t="s">
        <v>4803</v>
      </c>
      <c r="C1094" s="38" t="s">
        <v>79</v>
      </c>
      <c r="D1094" s="34">
        <v>4935</v>
      </c>
      <c r="E1094" s="35">
        <v>44603</v>
      </c>
      <c r="F1094" s="34">
        <v>4935</v>
      </c>
      <c r="G1094" s="36">
        <f>Tabla13[[#This Row],[Importe]]-Tabla13[[#This Row],[Pagado]]</f>
        <v>0</v>
      </c>
      <c r="H1094" s="38" t="s">
        <v>10</v>
      </c>
    </row>
    <row r="1095" spans="1:8" x14ac:dyDescent="0.25">
      <c r="A1095" s="31">
        <v>44602</v>
      </c>
      <c r="B1095" s="37" t="s">
        <v>4804</v>
      </c>
      <c r="C1095" s="38" t="s">
        <v>371</v>
      </c>
      <c r="D1095" s="34">
        <v>3797.5</v>
      </c>
      <c r="E1095" s="35">
        <v>44603</v>
      </c>
      <c r="F1095" s="34">
        <v>3797.5</v>
      </c>
      <c r="G1095" s="36">
        <f>Tabla13[[#This Row],[Importe]]-Tabla13[[#This Row],[Pagado]]</f>
        <v>0</v>
      </c>
      <c r="H1095" s="38" t="s">
        <v>10</v>
      </c>
    </row>
    <row r="1096" spans="1:8" x14ac:dyDescent="0.25">
      <c r="A1096" s="31">
        <v>44602</v>
      </c>
      <c r="B1096" s="37" t="s">
        <v>4805</v>
      </c>
      <c r="C1096" s="38" t="s">
        <v>373</v>
      </c>
      <c r="D1096" s="34">
        <v>1329.8</v>
      </c>
      <c r="E1096" s="35">
        <v>44602</v>
      </c>
      <c r="F1096" s="34">
        <v>1329.8</v>
      </c>
      <c r="G1096" s="36">
        <f>Tabla13[[#This Row],[Importe]]-Tabla13[[#This Row],[Pagado]]</f>
        <v>0</v>
      </c>
      <c r="H1096" s="38" t="s">
        <v>10</v>
      </c>
    </row>
    <row r="1097" spans="1:8" x14ac:dyDescent="0.25">
      <c r="A1097" s="31">
        <v>44602</v>
      </c>
      <c r="B1097" s="37" t="s">
        <v>4806</v>
      </c>
      <c r="C1097" s="38" t="s">
        <v>29</v>
      </c>
      <c r="D1097" s="34">
        <v>4671.8</v>
      </c>
      <c r="E1097" s="35">
        <v>44602</v>
      </c>
      <c r="F1097" s="34">
        <v>4671.8</v>
      </c>
      <c r="G1097" s="36">
        <f>Tabla13[[#This Row],[Importe]]-Tabla13[[#This Row],[Pagado]]</f>
        <v>0</v>
      </c>
      <c r="H1097" s="38" t="s">
        <v>10</v>
      </c>
    </row>
    <row r="1098" spans="1:8" x14ac:dyDescent="0.25">
      <c r="A1098" s="31">
        <v>44602</v>
      </c>
      <c r="B1098" s="37" t="s">
        <v>4807</v>
      </c>
      <c r="C1098" s="38" t="s">
        <v>49</v>
      </c>
      <c r="D1098" s="34">
        <v>2821.2</v>
      </c>
      <c r="E1098" s="35">
        <v>44602</v>
      </c>
      <c r="F1098" s="34">
        <v>2821.2</v>
      </c>
      <c r="G1098" s="36">
        <f>Tabla13[[#This Row],[Importe]]-Tabla13[[#This Row],[Pagado]]</f>
        <v>0</v>
      </c>
      <c r="H1098" s="38" t="s">
        <v>10</v>
      </c>
    </row>
    <row r="1099" spans="1:8" x14ac:dyDescent="0.25">
      <c r="A1099" s="31">
        <v>44602</v>
      </c>
      <c r="B1099" s="37" t="s">
        <v>4808</v>
      </c>
      <c r="C1099" s="38" t="s">
        <v>228</v>
      </c>
      <c r="D1099" s="34">
        <v>4822.3</v>
      </c>
      <c r="E1099" s="35">
        <v>44602</v>
      </c>
      <c r="F1099" s="34">
        <v>4822.3</v>
      </c>
      <c r="G1099" s="36">
        <f>Tabla13[[#This Row],[Importe]]-Tabla13[[#This Row],[Pagado]]</f>
        <v>0</v>
      </c>
      <c r="H1099" s="38" t="s">
        <v>10</v>
      </c>
    </row>
    <row r="1100" spans="1:8" x14ac:dyDescent="0.25">
      <c r="A1100" s="31">
        <v>44602</v>
      </c>
      <c r="B1100" s="37" t="s">
        <v>4809</v>
      </c>
      <c r="C1100" s="38" t="s">
        <v>2114</v>
      </c>
      <c r="D1100" s="34">
        <v>1455.4</v>
      </c>
      <c r="E1100" s="35">
        <v>44602</v>
      </c>
      <c r="F1100" s="34">
        <v>1455.4</v>
      </c>
      <c r="G1100" s="36">
        <f>Tabla13[[#This Row],[Importe]]-Tabla13[[#This Row],[Pagado]]</f>
        <v>0</v>
      </c>
      <c r="H1100" s="38" t="s">
        <v>10</v>
      </c>
    </row>
    <row r="1101" spans="1:8" x14ac:dyDescent="0.25">
      <c r="A1101" s="31">
        <v>44602</v>
      </c>
      <c r="B1101" s="37" t="s">
        <v>4810</v>
      </c>
      <c r="C1101" s="38" t="s">
        <v>382</v>
      </c>
      <c r="D1101" s="34">
        <v>6087.8</v>
      </c>
      <c r="E1101" s="35">
        <v>44602</v>
      </c>
      <c r="F1101" s="34">
        <v>6087.8</v>
      </c>
      <c r="G1101" s="36">
        <f>Tabla13[[#This Row],[Importe]]-Tabla13[[#This Row],[Pagado]]</f>
        <v>0</v>
      </c>
      <c r="H1101" s="38" t="s">
        <v>10</v>
      </c>
    </row>
    <row r="1102" spans="1:8" x14ac:dyDescent="0.25">
      <c r="A1102" s="31">
        <v>44602</v>
      </c>
      <c r="B1102" s="37" t="s">
        <v>4811</v>
      </c>
      <c r="C1102" s="38" t="s">
        <v>45</v>
      </c>
      <c r="D1102" s="34">
        <v>11960.2</v>
      </c>
      <c r="E1102" s="35">
        <v>44602</v>
      </c>
      <c r="F1102" s="34">
        <v>11960.2</v>
      </c>
      <c r="G1102" s="36">
        <f>Tabla13[[#This Row],[Importe]]-Tabla13[[#This Row],[Pagado]]</f>
        <v>0</v>
      </c>
      <c r="H1102" s="38" t="s">
        <v>10</v>
      </c>
    </row>
    <row r="1103" spans="1:8" x14ac:dyDescent="0.25">
      <c r="A1103" s="31">
        <v>44602</v>
      </c>
      <c r="B1103" s="37" t="s">
        <v>4812</v>
      </c>
      <c r="C1103" s="38" t="s">
        <v>275</v>
      </c>
      <c r="D1103" s="34">
        <v>62721.65</v>
      </c>
      <c r="E1103" s="35">
        <v>44670</v>
      </c>
      <c r="F1103" s="34">
        <v>62721.65</v>
      </c>
      <c r="G1103" s="36">
        <f>Tabla13[[#This Row],[Importe]]-Tabla13[[#This Row],[Pagado]]</f>
        <v>0</v>
      </c>
      <c r="H1103" s="38" t="s">
        <v>10</v>
      </c>
    </row>
    <row r="1104" spans="1:8" x14ac:dyDescent="0.25">
      <c r="A1104" s="31">
        <v>44602</v>
      </c>
      <c r="B1104" s="37" t="s">
        <v>4815</v>
      </c>
      <c r="C1104" s="38" t="s">
        <v>24</v>
      </c>
      <c r="D1104" s="34">
        <v>3534.9</v>
      </c>
      <c r="E1104" s="35">
        <v>44602</v>
      </c>
      <c r="F1104" s="34">
        <v>3534.9</v>
      </c>
      <c r="G1104" s="36">
        <f>Tabla13[[#This Row],[Importe]]-Tabla13[[#This Row],[Pagado]]</f>
        <v>0</v>
      </c>
      <c r="H1104" s="38" t="s">
        <v>10</v>
      </c>
    </row>
    <row r="1105" spans="1:19" x14ac:dyDescent="0.25">
      <c r="A1105" s="31">
        <v>44602</v>
      </c>
      <c r="B1105" s="37" t="s">
        <v>4816</v>
      </c>
      <c r="C1105" s="38" t="s">
        <v>214</v>
      </c>
      <c r="D1105" s="34">
        <v>902.4</v>
      </c>
      <c r="E1105" s="35">
        <v>44602</v>
      </c>
      <c r="F1105" s="34">
        <v>902.4</v>
      </c>
      <c r="G1105" s="36">
        <f>Tabla13[[#This Row],[Importe]]-Tabla13[[#This Row],[Pagado]]</f>
        <v>0</v>
      </c>
      <c r="H1105" s="38" t="s">
        <v>10</v>
      </c>
    </row>
    <row r="1106" spans="1:19" x14ac:dyDescent="0.25">
      <c r="A1106" s="31">
        <v>44602</v>
      </c>
      <c r="B1106" s="37" t="s">
        <v>4817</v>
      </c>
      <c r="C1106" s="38" t="s">
        <v>37</v>
      </c>
      <c r="D1106" s="34">
        <v>2925.6</v>
      </c>
      <c r="E1106" s="35">
        <v>44602</v>
      </c>
      <c r="F1106" s="34">
        <v>2925.6</v>
      </c>
      <c r="G1106" s="36">
        <f>Tabla13[[#This Row],[Importe]]-Tabla13[[#This Row],[Pagado]]</f>
        <v>0</v>
      </c>
      <c r="H1106" s="38" t="s">
        <v>10</v>
      </c>
    </row>
    <row r="1107" spans="1:19" x14ac:dyDescent="0.25">
      <c r="A1107" s="31">
        <v>44602</v>
      </c>
      <c r="B1107" s="37" t="s">
        <v>4818</v>
      </c>
      <c r="C1107" s="38" t="s">
        <v>562</v>
      </c>
      <c r="D1107" s="34">
        <v>3697.4</v>
      </c>
      <c r="E1107" s="35">
        <v>44602</v>
      </c>
      <c r="F1107" s="34">
        <v>3697.4</v>
      </c>
      <c r="G1107" s="36">
        <f>Tabla13[[#This Row],[Importe]]-Tabla13[[#This Row],[Pagado]]</f>
        <v>0</v>
      </c>
      <c r="H1107" s="38" t="s">
        <v>10</v>
      </c>
    </row>
    <row r="1108" spans="1:19" x14ac:dyDescent="0.25">
      <c r="A1108" s="31">
        <v>44602</v>
      </c>
      <c r="B1108" s="37" t="s">
        <v>4819</v>
      </c>
      <c r="C1108" s="38" t="s">
        <v>715</v>
      </c>
      <c r="D1108" s="34">
        <v>2310</v>
      </c>
      <c r="E1108" s="35">
        <v>44602</v>
      </c>
      <c r="F1108" s="34">
        <v>2310</v>
      </c>
      <c r="G1108" s="36">
        <f>Tabla13[[#This Row],[Importe]]-Tabla13[[#This Row],[Pagado]]</f>
        <v>0</v>
      </c>
      <c r="H1108" s="38" t="s">
        <v>10</v>
      </c>
    </row>
    <row r="1109" spans="1:19" x14ac:dyDescent="0.25">
      <c r="A1109" s="31">
        <v>44602</v>
      </c>
      <c r="B1109" s="37" t="s">
        <v>4820</v>
      </c>
      <c r="C1109" s="38" t="s">
        <v>319</v>
      </c>
      <c r="D1109" s="34">
        <v>4295.2</v>
      </c>
      <c r="E1109" s="35">
        <v>44602</v>
      </c>
      <c r="F1109" s="34">
        <v>4295.2</v>
      </c>
      <c r="G1109" s="36">
        <f>Tabla13[[#This Row],[Importe]]-Tabla13[[#This Row],[Pagado]]</f>
        <v>0</v>
      </c>
      <c r="H1109" s="38" t="s">
        <v>10</v>
      </c>
    </row>
    <row r="1110" spans="1:19" x14ac:dyDescent="0.25">
      <c r="A1110" s="31">
        <v>44602</v>
      </c>
      <c r="B1110" s="37" t="s">
        <v>4821</v>
      </c>
      <c r="C1110" s="38" t="s">
        <v>157</v>
      </c>
      <c r="D1110" s="34">
        <v>3635.2</v>
      </c>
      <c r="E1110" s="35">
        <v>44602</v>
      </c>
      <c r="F1110" s="34">
        <v>3635.2</v>
      </c>
      <c r="G1110" s="36">
        <f>Tabla13[[#This Row],[Importe]]-Tabla13[[#This Row],[Pagado]]</f>
        <v>0</v>
      </c>
      <c r="H1110" s="38" t="s">
        <v>10</v>
      </c>
      <c r="N1110" s="93"/>
      <c r="O1110" s="94"/>
      <c r="P1110" s="95" t="s">
        <v>10570</v>
      </c>
      <c r="Q1110" s="101"/>
      <c r="R1110" s="95"/>
      <c r="S1110" s="99"/>
    </row>
    <row r="1111" spans="1:19" x14ac:dyDescent="0.25">
      <c r="A1111" s="73">
        <v>44602</v>
      </c>
      <c r="B1111" s="74" t="s">
        <v>4822</v>
      </c>
      <c r="C1111" s="75" t="s">
        <v>107</v>
      </c>
      <c r="D1111" s="76">
        <v>8476.2000000000007</v>
      </c>
      <c r="E1111" s="77" t="s">
        <v>4813</v>
      </c>
      <c r="F1111" s="76">
        <v>0</v>
      </c>
      <c r="G1111" s="78">
        <f>Tabla13[[#This Row],[Importe]]-Tabla13[[#This Row],[Pagado]]</f>
        <v>8476.2000000000007</v>
      </c>
      <c r="H1111" s="75" t="s">
        <v>4814</v>
      </c>
      <c r="I1111" s="75" t="s">
        <v>10568</v>
      </c>
      <c r="N1111" s="96">
        <v>44602</v>
      </c>
      <c r="O1111" s="97" t="s">
        <v>4822</v>
      </c>
      <c r="P1111" s="98" t="s">
        <v>107</v>
      </c>
      <c r="Q1111" s="102">
        <v>8476.2000000000007</v>
      </c>
      <c r="R1111" s="98" t="s">
        <v>4814</v>
      </c>
      <c r="S1111" s="100" t="s">
        <v>10568</v>
      </c>
    </row>
    <row r="1112" spans="1:19" x14ac:dyDescent="0.25">
      <c r="A1112" s="73">
        <v>44602</v>
      </c>
      <c r="B1112" s="74" t="s">
        <v>4823</v>
      </c>
      <c r="C1112" s="75" t="s">
        <v>140</v>
      </c>
      <c r="D1112" s="76">
        <v>1236.0999999999999</v>
      </c>
      <c r="E1112" s="77" t="s">
        <v>4813</v>
      </c>
      <c r="F1112" s="76">
        <v>0</v>
      </c>
      <c r="G1112" s="78">
        <f>Tabla13[[#This Row],[Importe]]-Tabla13[[#This Row],[Pagado]]</f>
        <v>1236.0999999999999</v>
      </c>
      <c r="H1112" s="75" t="s">
        <v>4814</v>
      </c>
      <c r="I1112" s="75" t="s">
        <v>10568</v>
      </c>
      <c r="N1112" s="96">
        <v>44602</v>
      </c>
      <c r="O1112" s="97" t="s">
        <v>4823</v>
      </c>
      <c r="P1112" s="98" t="s">
        <v>140</v>
      </c>
      <c r="Q1112" s="102">
        <v>1236.0999999999999</v>
      </c>
      <c r="R1112" s="98" t="s">
        <v>4814</v>
      </c>
      <c r="S1112" s="100" t="s">
        <v>10568</v>
      </c>
    </row>
    <row r="1113" spans="1:19" x14ac:dyDescent="0.25">
      <c r="A1113" s="73">
        <v>44602</v>
      </c>
      <c r="B1113" s="74" t="s">
        <v>4824</v>
      </c>
      <c r="C1113" s="75" t="s">
        <v>357</v>
      </c>
      <c r="D1113" s="76">
        <v>747.3</v>
      </c>
      <c r="E1113" s="77" t="s">
        <v>4813</v>
      </c>
      <c r="F1113" s="76">
        <v>0</v>
      </c>
      <c r="G1113" s="78">
        <f>Tabla13[[#This Row],[Importe]]-Tabla13[[#This Row],[Pagado]]</f>
        <v>747.3</v>
      </c>
      <c r="H1113" s="75" t="s">
        <v>4814</v>
      </c>
      <c r="I1113" s="75" t="s">
        <v>10568</v>
      </c>
      <c r="N1113" s="96">
        <v>44602</v>
      </c>
      <c r="O1113" s="97" t="s">
        <v>4824</v>
      </c>
      <c r="P1113" s="98" t="s">
        <v>357</v>
      </c>
      <c r="Q1113" s="102">
        <v>747.3</v>
      </c>
      <c r="R1113" s="98" t="s">
        <v>4814</v>
      </c>
      <c r="S1113" s="100" t="s">
        <v>10568</v>
      </c>
    </row>
    <row r="1114" spans="1:19" x14ac:dyDescent="0.25">
      <c r="A1114" s="73">
        <v>44602</v>
      </c>
      <c r="B1114" s="74" t="s">
        <v>4825</v>
      </c>
      <c r="C1114" s="75" t="s">
        <v>129</v>
      </c>
      <c r="D1114" s="76">
        <v>1230.4000000000001</v>
      </c>
      <c r="E1114" s="77" t="s">
        <v>4813</v>
      </c>
      <c r="F1114" s="76">
        <v>0</v>
      </c>
      <c r="G1114" s="78">
        <f>Tabla13[[#This Row],[Importe]]-Tabla13[[#This Row],[Pagado]]</f>
        <v>1230.4000000000001</v>
      </c>
      <c r="H1114" s="75" t="s">
        <v>4814</v>
      </c>
      <c r="I1114" s="75" t="s">
        <v>10568</v>
      </c>
      <c r="N1114" s="96">
        <v>44602</v>
      </c>
      <c r="O1114" s="97" t="s">
        <v>4825</v>
      </c>
      <c r="P1114" s="98" t="s">
        <v>129</v>
      </c>
      <c r="Q1114" s="102">
        <v>1230.4000000000001</v>
      </c>
      <c r="R1114" s="98" t="s">
        <v>4814</v>
      </c>
      <c r="S1114" s="100" t="s">
        <v>10568</v>
      </c>
    </row>
    <row r="1115" spans="1:19" x14ac:dyDescent="0.25">
      <c r="A1115" s="73">
        <v>44602</v>
      </c>
      <c r="B1115" s="74" t="s">
        <v>4826</v>
      </c>
      <c r="C1115" s="75" t="s">
        <v>135</v>
      </c>
      <c r="D1115" s="76">
        <v>5050.3999999999996</v>
      </c>
      <c r="E1115" s="77" t="s">
        <v>4813</v>
      </c>
      <c r="F1115" s="76">
        <v>0</v>
      </c>
      <c r="G1115" s="78">
        <f>Tabla13[[#This Row],[Importe]]-Tabla13[[#This Row],[Pagado]]</f>
        <v>5050.3999999999996</v>
      </c>
      <c r="H1115" s="75" t="s">
        <v>4814</v>
      </c>
      <c r="I1115" s="75" t="s">
        <v>10568</v>
      </c>
      <c r="N1115" s="96">
        <v>44602</v>
      </c>
      <c r="O1115" s="97" t="s">
        <v>4826</v>
      </c>
      <c r="P1115" s="98" t="s">
        <v>135</v>
      </c>
      <c r="Q1115" s="102">
        <v>5050.3999999999996</v>
      </c>
      <c r="R1115" s="98" t="s">
        <v>4814</v>
      </c>
      <c r="S1115" s="100" t="s">
        <v>10568</v>
      </c>
    </row>
    <row r="1116" spans="1:19" x14ac:dyDescent="0.25">
      <c r="A1116" s="73">
        <v>44602</v>
      </c>
      <c r="B1116" s="74" t="s">
        <v>4827</v>
      </c>
      <c r="C1116" s="75" t="s">
        <v>146</v>
      </c>
      <c r="D1116" s="76">
        <v>1830.8</v>
      </c>
      <c r="E1116" s="77" t="s">
        <v>4813</v>
      </c>
      <c r="F1116" s="76">
        <v>0</v>
      </c>
      <c r="G1116" s="78">
        <f>Tabla13[[#This Row],[Importe]]-Tabla13[[#This Row],[Pagado]]</f>
        <v>1830.8</v>
      </c>
      <c r="H1116" s="75" t="s">
        <v>4814</v>
      </c>
      <c r="I1116" s="75" t="s">
        <v>10568</v>
      </c>
      <c r="N1116" s="96">
        <v>44602</v>
      </c>
      <c r="O1116" s="97" t="s">
        <v>4827</v>
      </c>
      <c r="P1116" s="98" t="s">
        <v>146</v>
      </c>
      <c r="Q1116" s="102">
        <v>1830.8</v>
      </c>
      <c r="R1116" s="98" t="s">
        <v>4814</v>
      </c>
      <c r="S1116" s="100" t="s">
        <v>10568</v>
      </c>
    </row>
    <row r="1117" spans="1:19" ht="16.5" thickBot="1" x14ac:dyDescent="0.3">
      <c r="A1117" s="31">
        <v>44602</v>
      </c>
      <c r="B1117" s="37" t="s">
        <v>4828</v>
      </c>
      <c r="C1117" s="38" t="s">
        <v>222</v>
      </c>
      <c r="D1117" s="34">
        <v>8419.2000000000007</v>
      </c>
      <c r="E1117" s="35">
        <v>44602</v>
      </c>
      <c r="F1117" s="34">
        <v>8419.2000000000007</v>
      </c>
      <c r="G1117" s="36">
        <f>Tabla13[[#This Row],[Importe]]-Tabla13[[#This Row],[Pagado]]</f>
        <v>0</v>
      </c>
      <c r="H1117" s="38" t="s">
        <v>10</v>
      </c>
      <c r="Q1117" s="34">
        <v>0</v>
      </c>
    </row>
    <row r="1118" spans="1:19" x14ac:dyDescent="0.25">
      <c r="A1118" s="31">
        <v>44602</v>
      </c>
      <c r="B1118" s="37" t="s">
        <v>4829</v>
      </c>
      <c r="C1118" s="38" t="s">
        <v>518</v>
      </c>
      <c r="D1118" s="34">
        <v>1335.7</v>
      </c>
      <c r="E1118" s="35">
        <v>44602</v>
      </c>
      <c r="F1118" s="34">
        <v>1335.7</v>
      </c>
      <c r="G1118" s="36">
        <f>Tabla13[[#This Row],[Importe]]-Tabla13[[#This Row],[Pagado]]</f>
        <v>0</v>
      </c>
      <c r="H1118" s="38" t="s">
        <v>10</v>
      </c>
      <c r="P1118" s="103" t="s">
        <v>10571</v>
      </c>
      <c r="Q1118" s="104">
        <f>SUM(Q1111:Q1117)</f>
        <v>18571.2</v>
      </c>
    </row>
    <row r="1119" spans="1:19" ht="16.5" thickBot="1" x14ac:dyDescent="0.3">
      <c r="A1119" s="31">
        <v>44602</v>
      </c>
      <c r="B1119" s="37" t="s">
        <v>4830</v>
      </c>
      <c r="C1119" s="38" t="s">
        <v>365</v>
      </c>
      <c r="D1119" s="34">
        <v>600.4</v>
      </c>
      <c r="E1119" s="35">
        <v>44602</v>
      </c>
      <c r="F1119" s="34">
        <v>600.4</v>
      </c>
      <c r="G1119" s="36">
        <f>Tabla13[[#This Row],[Importe]]-Tabla13[[#This Row],[Pagado]]</f>
        <v>0</v>
      </c>
      <c r="H1119" s="38" t="s">
        <v>10</v>
      </c>
      <c r="P1119" s="105"/>
      <c r="Q1119" s="106"/>
    </row>
    <row r="1120" spans="1:19" x14ac:dyDescent="0.25">
      <c r="A1120" s="31">
        <v>44602</v>
      </c>
      <c r="B1120" s="37" t="s">
        <v>4831</v>
      </c>
      <c r="C1120" s="38" t="s">
        <v>520</v>
      </c>
      <c r="D1120" s="34">
        <v>9498</v>
      </c>
      <c r="E1120" s="35">
        <v>44602</v>
      </c>
      <c r="F1120" s="34">
        <v>9498</v>
      </c>
      <c r="G1120" s="36">
        <f>Tabla13[[#This Row],[Importe]]-Tabla13[[#This Row],[Pagado]]</f>
        <v>0</v>
      </c>
      <c r="H1120" s="38" t="s">
        <v>10</v>
      </c>
    </row>
    <row r="1121" spans="1:8" x14ac:dyDescent="0.25">
      <c r="A1121" s="31">
        <v>44602</v>
      </c>
      <c r="B1121" s="37" t="s">
        <v>4832</v>
      </c>
      <c r="C1121" s="38" t="s">
        <v>159</v>
      </c>
      <c r="D1121" s="34">
        <v>1156.3</v>
      </c>
      <c r="E1121" s="35">
        <v>44602</v>
      </c>
      <c r="F1121" s="34">
        <v>1156.3</v>
      </c>
      <c r="G1121" s="36">
        <f>Tabla13[[#This Row],[Importe]]-Tabla13[[#This Row],[Pagado]]</f>
        <v>0</v>
      </c>
      <c r="H1121" s="38" t="s">
        <v>10</v>
      </c>
    </row>
    <row r="1122" spans="1:8" x14ac:dyDescent="0.25">
      <c r="A1122" s="31">
        <v>44602</v>
      </c>
      <c r="B1122" s="37" t="s">
        <v>4833</v>
      </c>
      <c r="C1122" s="38" t="s">
        <v>67</v>
      </c>
      <c r="D1122" s="34">
        <v>940</v>
      </c>
      <c r="E1122" s="35">
        <v>44602</v>
      </c>
      <c r="F1122" s="34">
        <v>940</v>
      </c>
      <c r="G1122" s="36">
        <f>Tabla13[[#This Row],[Importe]]-Tabla13[[#This Row],[Pagado]]</f>
        <v>0</v>
      </c>
      <c r="H1122" s="38" t="s">
        <v>10</v>
      </c>
    </row>
    <row r="1123" spans="1:8" x14ac:dyDescent="0.25">
      <c r="A1123" s="31">
        <v>44602</v>
      </c>
      <c r="B1123" s="37" t="s">
        <v>4834</v>
      </c>
      <c r="C1123" s="38" t="s">
        <v>179</v>
      </c>
      <c r="D1123" s="34">
        <v>1325.4</v>
      </c>
      <c r="E1123" s="35">
        <v>44602</v>
      </c>
      <c r="F1123" s="34">
        <v>1325.4</v>
      </c>
      <c r="G1123" s="36">
        <f>Tabla13[[#This Row],[Importe]]-Tabla13[[#This Row],[Pagado]]</f>
        <v>0</v>
      </c>
      <c r="H1123" s="38" t="s">
        <v>10</v>
      </c>
    </row>
    <row r="1124" spans="1:8" x14ac:dyDescent="0.25">
      <c r="A1124" s="31">
        <v>44602</v>
      </c>
      <c r="B1124" s="37" t="s">
        <v>4835</v>
      </c>
      <c r="C1124" s="38" t="s">
        <v>175</v>
      </c>
      <c r="D1124" s="34">
        <v>16282.7</v>
      </c>
      <c r="E1124" s="35">
        <v>44602</v>
      </c>
      <c r="F1124" s="34">
        <v>16282.7</v>
      </c>
      <c r="G1124" s="36">
        <f>Tabla13[[#This Row],[Importe]]-Tabla13[[#This Row],[Pagado]]</f>
        <v>0</v>
      </c>
      <c r="H1124" s="38" t="s">
        <v>10</v>
      </c>
    </row>
    <row r="1125" spans="1:8" x14ac:dyDescent="0.25">
      <c r="A1125" s="31">
        <v>44602</v>
      </c>
      <c r="B1125" s="37" t="s">
        <v>4836</v>
      </c>
      <c r="C1125" s="38" t="s">
        <v>618</v>
      </c>
      <c r="D1125" s="34">
        <v>8339.7999999999993</v>
      </c>
      <c r="E1125" s="35">
        <v>44602</v>
      </c>
      <c r="F1125" s="34">
        <v>8339.7999999999993</v>
      </c>
      <c r="G1125" s="36">
        <f>Tabla13[[#This Row],[Importe]]-Tabla13[[#This Row],[Pagado]]</f>
        <v>0</v>
      </c>
      <c r="H1125" s="38" t="s">
        <v>10</v>
      </c>
    </row>
    <row r="1126" spans="1:8" x14ac:dyDescent="0.25">
      <c r="A1126" s="31">
        <v>44602</v>
      </c>
      <c r="B1126" s="37" t="s">
        <v>4837</v>
      </c>
      <c r="C1126" s="38" t="s">
        <v>85</v>
      </c>
      <c r="D1126" s="34">
        <v>1096.9000000000001</v>
      </c>
      <c r="E1126" s="35">
        <v>44602</v>
      </c>
      <c r="F1126" s="34">
        <v>1096.9000000000001</v>
      </c>
      <c r="G1126" s="36">
        <f>Tabla13[[#This Row],[Importe]]-Tabla13[[#This Row],[Pagado]]</f>
        <v>0</v>
      </c>
      <c r="H1126" s="38" t="s">
        <v>10</v>
      </c>
    </row>
    <row r="1127" spans="1:8" x14ac:dyDescent="0.25">
      <c r="A1127" s="31">
        <v>44602</v>
      </c>
      <c r="B1127" s="37" t="s">
        <v>4838</v>
      </c>
      <c r="C1127" s="38" t="s">
        <v>359</v>
      </c>
      <c r="D1127" s="34">
        <v>2607</v>
      </c>
      <c r="E1127" s="35">
        <v>44602</v>
      </c>
      <c r="F1127" s="34">
        <v>2607</v>
      </c>
      <c r="G1127" s="36">
        <f>Tabla13[[#This Row],[Importe]]-Tabla13[[#This Row],[Pagado]]</f>
        <v>0</v>
      </c>
      <c r="H1127" s="38" t="s">
        <v>10</v>
      </c>
    </row>
    <row r="1128" spans="1:8" x14ac:dyDescent="0.25">
      <c r="A1128" s="31">
        <v>44602</v>
      </c>
      <c r="B1128" s="37" t="s">
        <v>4839</v>
      </c>
      <c r="C1128" s="38" t="s">
        <v>670</v>
      </c>
      <c r="D1128" s="34">
        <v>4064.1</v>
      </c>
      <c r="E1128" s="35">
        <v>44602</v>
      </c>
      <c r="F1128" s="34">
        <v>4064.1</v>
      </c>
      <c r="G1128" s="36">
        <f>Tabla13[[#This Row],[Importe]]-Tabla13[[#This Row],[Pagado]]</f>
        <v>0</v>
      </c>
      <c r="H1128" s="38" t="s">
        <v>10</v>
      </c>
    </row>
    <row r="1129" spans="1:8" x14ac:dyDescent="0.25">
      <c r="A1129" s="31">
        <v>44602</v>
      </c>
      <c r="B1129" s="37" t="s">
        <v>4840</v>
      </c>
      <c r="C1129" s="38" t="s">
        <v>368</v>
      </c>
      <c r="D1129" s="34">
        <v>1385.6</v>
      </c>
      <c r="E1129" s="35">
        <v>44602</v>
      </c>
      <c r="F1129" s="34">
        <v>1385.6</v>
      </c>
      <c r="G1129" s="36">
        <f>Tabla13[[#This Row],[Importe]]-Tabla13[[#This Row],[Pagado]]</f>
        <v>0</v>
      </c>
      <c r="H1129" s="38" t="s">
        <v>10</v>
      </c>
    </row>
    <row r="1130" spans="1:8" x14ac:dyDescent="0.25">
      <c r="A1130" s="31">
        <v>44602</v>
      </c>
      <c r="B1130" s="37" t="s">
        <v>4841</v>
      </c>
      <c r="C1130" s="38" t="s">
        <v>1481</v>
      </c>
      <c r="D1130" s="34">
        <v>2298.3000000000002</v>
      </c>
      <c r="E1130" s="35">
        <v>44602</v>
      </c>
      <c r="F1130" s="34">
        <v>2298.3000000000002</v>
      </c>
      <c r="G1130" s="36">
        <f>Tabla13[[#This Row],[Importe]]-Tabla13[[#This Row],[Pagado]]</f>
        <v>0</v>
      </c>
      <c r="H1130" s="38" t="s">
        <v>10</v>
      </c>
    </row>
    <row r="1131" spans="1:8" x14ac:dyDescent="0.25">
      <c r="A1131" s="31">
        <v>44602</v>
      </c>
      <c r="B1131" s="37" t="s">
        <v>4842</v>
      </c>
      <c r="C1131" s="38" t="s">
        <v>198</v>
      </c>
      <c r="D1131" s="34">
        <v>924.9</v>
      </c>
      <c r="E1131" s="35">
        <v>44602</v>
      </c>
      <c r="F1131" s="34">
        <v>924.9</v>
      </c>
      <c r="G1131" s="36">
        <f>Tabla13[[#This Row],[Importe]]-Tabla13[[#This Row],[Pagado]]</f>
        <v>0</v>
      </c>
      <c r="H1131" s="38" t="s">
        <v>10</v>
      </c>
    </row>
    <row r="1132" spans="1:8" x14ac:dyDescent="0.25">
      <c r="A1132" s="31">
        <v>44602</v>
      </c>
      <c r="B1132" s="37" t="s">
        <v>4843</v>
      </c>
      <c r="C1132" s="38" t="s">
        <v>419</v>
      </c>
      <c r="D1132" s="34">
        <v>7314</v>
      </c>
      <c r="E1132" s="35">
        <v>44602</v>
      </c>
      <c r="F1132" s="34">
        <v>7314</v>
      </c>
      <c r="G1132" s="36">
        <f>Tabla13[[#This Row],[Importe]]-Tabla13[[#This Row],[Pagado]]</f>
        <v>0</v>
      </c>
      <c r="H1132" s="38" t="s">
        <v>10</v>
      </c>
    </row>
    <row r="1133" spans="1:8" x14ac:dyDescent="0.25">
      <c r="A1133" s="31">
        <v>44602</v>
      </c>
      <c r="B1133" s="37" t="s">
        <v>4844</v>
      </c>
      <c r="C1133" s="38" t="s">
        <v>698</v>
      </c>
      <c r="D1133" s="34">
        <v>5196.7</v>
      </c>
      <c r="E1133" s="35">
        <v>44602</v>
      </c>
      <c r="F1133" s="34">
        <v>5196.7</v>
      </c>
      <c r="G1133" s="36">
        <f>Tabla13[[#This Row],[Importe]]-Tabla13[[#This Row],[Pagado]]</f>
        <v>0</v>
      </c>
      <c r="H1133" s="38" t="s">
        <v>10</v>
      </c>
    </row>
    <row r="1134" spans="1:8" x14ac:dyDescent="0.25">
      <c r="A1134" s="31">
        <v>44602</v>
      </c>
      <c r="B1134" s="37" t="s">
        <v>4845</v>
      </c>
      <c r="C1134" s="38" t="s">
        <v>69</v>
      </c>
      <c r="D1134" s="34">
        <v>2232.5</v>
      </c>
      <c r="E1134" s="35">
        <v>44602</v>
      </c>
      <c r="F1134" s="34">
        <v>2232.5</v>
      </c>
      <c r="G1134" s="36">
        <f>Tabla13[[#This Row],[Importe]]-Tabla13[[#This Row],[Pagado]]</f>
        <v>0</v>
      </c>
      <c r="H1134" s="38" t="s">
        <v>10</v>
      </c>
    </row>
    <row r="1135" spans="1:8" x14ac:dyDescent="0.25">
      <c r="A1135" s="31">
        <v>44602</v>
      </c>
      <c r="B1135" s="37" t="s">
        <v>4846</v>
      </c>
      <c r="C1135" s="38" t="s">
        <v>16</v>
      </c>
      <c r="D1135" s="34">
        <v>2320.6999999999998</v>
      </c>
      <c r="E1135" s="35">
        <v>44602</v>
      </c>
      <c r="F1135" s="34">
        <v>2320.6999999999998</v>
      </c>
      <c r="G1135" s="36">
        <f>Tabla13[[#This Row],[Importe]]-Tabla13[[#This Row],[Pagado]]</f>
        <v>0</v>
      </c>
      <c r="H1135" s="38" t="s">
        <v>10</v>
      </c>
    </row>
    <row r="1136" spans="1:8" x14ac:dyDescent="0.25">
      <c r="A1136" s="31">
        <v>44602</v>
      </c>
      <c r="B1136" s="37" t="s">
        <v>4847</v>
      </c>
      <c r="C1136" s="38" t="s">
        <v>16</v>
      </c>
      <c r="D1136" s="34">
        <v>390.4</v>
      </c>
      <c r="E1136" s="35">
        <v>44602</v>
      </c>
      <c r="F1136" s="34">
        <v>390.4</v>
      </c>
      <c r="G1136" s="36">
        <f>Tabla13[[#This Row],[Importe]]-Tabla13[[#This Row],[Pagado]]</f>
        <v>0</v>
      </c>
      <c r="H1136" s="38" t="s">
        <v>10</v>
      </c>
    </row>
    <row r="1137" spans="1:8" x14ac:dyDescent="0.25">
      <c r="A1137" s="31">
        <v>44602</v>
      </c>
      <c r="B1137" s="37" t="s">
        <v>4848</v>
      </c>
      <c r="C1137" s="38" t="s">
        <v>804</v>
      </c>
      <c r="D1137" s="34">
        <v>13054.8</v>
      </c>
      <c r="E1137" s="35">
        <v>44602</v>
      </c>
      <c r="F1137" s="34">
        <v>13054.8</v>
      </c>
      <c r="G1137" s="36">
        <f>Tabla13[[#This Row],[Importe]]-Tabla13[[#This Row],[Pagado]]</f>
        <v>0</v>
      </c>
      <c r="H1137" s="38" t="s">
        <v>10</v>
      </c>
    </row>
    <row r="1138" spans="1:8" x14ac:dyDescent="0.25">
      <c r="A1138" s="31">
        <v>44602</v>
      </c>
      <c r="B1138" s="37" t="s">
        <v>4849</v>
      </c>
      <c r="C1138" s="38" t="s">
        <v>31</v>
      </c>
      <c r="D1138" s="34">
        <v>70.2</v>
      </c>
      <c r="E1138" s="35">
        <v>44602</v>
      </c>
      <c r="F1138" s="34">
        <v>70.2</v>
      </c>
      <c r="G1138" s="36">
        <f>Tabla13[[#This Row],[Importe]]-Tabla13[[#This Row],[Pagado]]</f>
        <v>0</v>
      </c>
      <c r="H1138" s="38" t="s">
        <v>10</v>
      </c>
    </row>
    <row r="1139" spans="1:8" x14ac:dyDescent="0.25">
      <c r="A1139" s="31">
        <v>44602</v>
      </c>
      <c r="B1139" s="37" t="s">
        <v>4850</v>
      </c>
      <c r="C1139" s="38" t="s">
        <v>275</v>
      </c>
      <c r="D1139" s="34">
        <v>55090.1</v>
      </c>
      <c r="E1139" s="35">
        <v>44610</v>
      </c>
      <c r="F1139" s="34">
        <v>55090.1</v>
      </c>
      <c r="G1139" s="36">
        <f>Tabla13[[#This Row],[Importe]]-Tabla13[[#This Row],[Pagado]]</f>
        <v>0</v>
      </c>
      <c r="H1139" s="38" t="s">
        <v>10</v>
      </c>
    </row>
    <row r="1140" spans="1:8" x14ac:dyDescent="0.25">
      <c r="A1140" s="31">
        <v>44602</v>
      </c>
      <c r="B1140" s="37" t="s">
        <v>4851</v>
      </c>
      <c r="C1140" s="38" t="s">
        <v>31</v>
      </c>
      <c r="D1140" s="34">
        <v>1142.4000000000001</v>
      </c>
      <c r="E1140" s="35">
        <v>44602</v>
      </c>
      <c r="F1140" s="34">
        <v>1142.4000000000001</v>
      </c>
      <c r="G1140" s="36">
        <f>Tabla13[[#This Row],[Importe]]-Tabla13[[#This Row],[Pagado]]</f>
        <v>0</v>
      </c>
      <c r="H1140" s="38" t="s">
        <v>10</v>
      </c>
    </row>
    <row r="1141" spans="1:8" x14ac:dyDescent="0.25">
      <c r="A1141" s="31">
        <v>44602</v>
      </c>
      <c r="B1141" s="37" t="s">
        <v>4852</v>
      </c>
      <c r="C1141" s="38" t="s">
        <v>71</v>
      </c>
      <c r="D1141" s="34">
        <v>3152.5</v>
      </c>
      <c r="E1141" s="35">
        <v>44602</v>
      </c>
      <c r="F1141" s="34">
        <v>3152.5</v>
      </c>
      <c r="G1141" s="36">
        <f>Tabla13[[#This Row],[Importe]]-Tabla13[[#This Row],[Pagado]]</f>
        <v>0</v>
      </c>
      <c r="H1141" s="38" t="s">
        <v>10</v>
      </c>
    </row>
    <row r="1142" spans="1:8" x14ac:dyDescent="0.25">
      <c r="A1142" s="31">
        <v>44602</v>
      </c>
      <c r="B1142" s="37" t="s">
        <v>4853</v>
      </c>
      <c r="C1142" s="38" t="s">
        <v>127</v>
      </c>
      <c r="D1142" s="34">
        <v>4991.8999999999996</v>
      </c>
      <c r="E1142" s="35">
        <v>44603</v>
      </c>
      <c r="F1142" s="34">
        <v>4991.8999999999996</v>
      </c>
      <c r="G1142" s="36">
        <f>Tabla13[[#This Row],[Importe]]-Tabla13[[#This Row],[Pagado]]</f>
        <v>0</v>
      </c>
      <c r="H1142" s="38" t="s">
        <v>10</v>
      </c>
    </row>
    <row r="1143" spans="1:8" x14ac:dyDescent="0.25">
      <c r="A1143" s="31">
        <v>44602</v>
      </c>
      <c r="B1143" s="37" t="s">
        <v>4854</v>
      </c>
      <c r="C1143" s="38" t="s">
        <v>275</v>
      </c>
      <c r="D1143" s="34">
        <v>5402.1</v>
      </c>
      <c r="E1143" s="35">
        <v>44610</v>
      </c>
      <c r="F1143" s="34">
        <v>5402.1</v>
      </c>
      <c r="G1143" s="36">
        <f>Tabla13[[#This Row],[Importe]]-Tabla13[[#This Row],[Pagado]]</f>
        <v>0</v>
      </c>
      <c r="H1143" s="38" t="s">
        <v>10</v>
      </c>
    </row>
    <row r="1144" spans="1:8" x14ac:dyDescent="0.25">
      <c r="A1144" s="31">
        <v>44602</v>
      </c>
      <c r="B1144" s="37" t="s">
        <v>4855</v>
      </c>
      <c r="C1144" s="38" t="s">
        <v>129</v>
      </c>
      <c r="D1144" s="34">
        <v>1061.2</v>
      </c>
      <c r="E1144" s="35">
        <v>44603</v>
      </c>
      <c r="F1144" s="34">
        <v>1061.2</v>
      </c>
      <c r="G1144" s="36">
        <f>Tabla13[[#This Row],[Importe]]-Tabla13[[#This Row],[Pagado]]</f>
        <v>0</v>
      </c>
      <c r="H1144" s="38" t="s">
        <v>10</v>
      </c>
    </row>
    <row r="1145" spans="1:8" x14ac:dyDescent="0.25">
      <c r="A1145" s="31">
        <v>44602</v>
      </c>
      <c r="B1145" s="37" t="s">
        <v>4856</v>
      </c>
      <c r="C1145" s="38" t="s">
        <v>140</v>
      </c>
      <c r="D1145" s="34">
        <v>1170.3</v>
      </c>
      <c r="E1145" s="35">
        <v>44603</v>
      </c>
      <c r="F1145" s="34">
        <v>1170.3</v>
      </c>
      <c r="G1145" s="36">
        <f>Tabla13[[#This Row],[Importe]]-Tabla13[[#This Row],[Pagado]]</f>
        <v>0</v>
      </c>
      <c r="H1145" s="38" t="s">
        <v>10</v>
      </c>
    </row>
    <row r="1146" spans="1:8" x14ac:dyDescent="0.25">
      <c r="A1146" s="31">
        <v>44602</v>
      </c>
      <c r="B1146" s="37" t="s">
        <v>4857</v>
      </c>
      <c r="C1146" s="38" t="s">
        <v>357</v>
      </c>
      <c r="D1146" s="34">
        <v>817.8</v>
      </c>
      <c r="E1146" s="35">
        <v>44603</v>
      </c>
      <c r="F1146" s="34">
        <v>817.8</v>
      </c>
      <c r="G1146" s="36">
        <f>Tabla13[[#This Row],[Importe]]-Tabla13[[#This Row],[Pagado]]</f>
        <v>0</v>
      </c>
      <c r="H1146" s="38" t="s">
        <v>10</v>
      </c>
    </row>
    <row r="1147" spans="1:8" x14ac:dyDescent="0.25">
      <c r="A1147" s="31">
        <v>44602</v>
      </c>
      <c r="B1147" s="37" t="s">
        <v>4858</v>
      </c>
      <c r="C1147" s="38" t="s">
        <v>146</v>
      </c>
      <c r="D1147" s="34">
        <v>2120.6</v>
      </c>
      <c r="E1147" s="35">
        <v>44603</v>
      </c>
      <c r="F1147" s="34">
        <v>2120.6</v>
      </c>
      <c r="G1147" s="36">
        <f>Tabla13[[#This Row],[Importe]]-Tabla13[[#This Row],[Pagado]]</f>
        <v>0</v>
      </c>
      <c r="H1147" s="38" t="s">
        <v>10</v>
      </c>
    </row>
    <row r="1148" spans="1:8" x14ac:dyDescent="0.25">
      <c r="A1148" s="31">
        <v>44602</v>
      </c>
      <c r="B1148" s="37" t="s">
        <v>4859</v>
      </c>
      <c r="C1148" s="38" t="s">
        <v>191</v>
      </c>
      <c r="D1148" s="34">
        <v>716</v>
      </c>
      <c r="E1148" s="35">
        <v>44602</v>
      </c>
      <c r="F1148" s="34">
        <v>716</v>
      </c>
      <c r="G1148" s="36">
        <f>Tabla13[[#This Row],[Importe]]-Tabla13[[#This Row],[Pagado]]</f>
        <v>0</v>
      </c>
      <c r="H1148" s="38" t="s">
        <v>10</v>
      </c>
    </row>
    <row r="1149" spans="1:8" x14ac:dyDescent="0.25">
      <c r="A1149" s="31">
        <v>44602</v>
      </c>
      <c r="B1149" s="37" t="s">
        <v>4860</v>
      </c>
      <c r="C1149" s="38" t="s">
        <v>129</v>
      </c>
      <c r="D1149" s="34">
        <v>280</v>
      </c>
      <c r="E1149" s="35">
        <v>44603</v>
      </c>
      <c r="F1149" s="34">
        <v>280</v>
      </c>
      <c r="G1149" s="36">
        <f>Tabla13[[#This Row],[Importe]]-Tabla13[[#This Row],[Pagado]]</f>
        <v>0</v>
      </c>
      <c r="H1149" s="38" t="s">
        <v>10</v>
      </c>
    </row>
    <row r="1150" spans="1:8" x14ac:dyDescent="0.25">
      <c r="A1150" s="31">
        <v>44602</v>
      </c>
      <c r="B1150" s="37" t="s">
        <v>4861</v>
      </c>
      <c r="C1150" s="38" t="s">
        <v>107</v>
      </c>
      <c r="D1150" s="34">
        <v>7242</v>
      </c>
      <c r="E1150" s="35">
        <v>44603</v>
      </c>
      <c r="F1150" s="34">
        <v>7242</v>
      </c>
      <c r="G1150" s="36">
        <f>Tabla13[[#This Row],[Importe]]-Tabla13[[#This Row],[Pagado]]</f>
        <v>0</v>
      </c>
      <c r="H1150" s="38" t="s">
        <v>10</v>
      </c>
    </row>
    <row r="1151" spans="1:8" x14ac:dyDescent="0.25">
      <c r="A1151" s="31">
        <v>44602</v>
      </c>
      <c r="B1151" s="37" t="s">
        <v>4862</v>
      </c>
      <c r="C1151" s="38" t="s">
        <v>14</v>
      </c>
      <c r="D1151" s="34">
        <v>19515.099999999999</v>
      </c>
      <c r="E1151" s="35">
        <v>44602</v>
      </c>
      <c r="F1151" s="34">
        <v>19515.099999999999</v>
      </c>
      <c r="G1151" s="36">
        <f>Tabla13[[#This Row],[Importe]]-Tabla13[[#This Row],[Pagado]]</f>
        <v>0</v>
      </c>
      <c r="H1151" s="38" t="s">
        <v>10</v>
      </c>
    </row>
    <row r="1152" spans="1:8" x14ac:dyDescent="0.25">
      <c r="A1152" s="31">
        <v>44602</v>
      </c>
      <c r="B1152" s="37" t="s">
        <v>4863</v>
      </c>
      <c r="C1152" s="38" t="s">
        <v>233</v>
      </c>
      <c r="D1152" s="34">
        <v>400</v>
      </c>
      <c r="E1152" s="35">
        <v>44602</v>
      </c>
      <c r="F1152" s="34">
        <v>400</v>
      </c>
      <c r="G1152" s="36">
        <f>Tabla13[[#This Row],[Importe]]-Tabla13[[#This Row],[Pagado]]</f>
        <v>0</v>
      </c>
      <c r="H1152" s="38" t="s">
        <v>10</v>
      </c>
    </row>
    <row r="1153" spans="1:8" x14ac:dyDescent="0.25">
      <c r="A1153" s="31">
        <v>44602</v>
      </c>
      <c r="B1153" s="37" t="s">
        <v>4864</v>
      </c>
      <c r="C1153" s="38" t="s">
        <v>67</v>
      </c>
      <c r="D1153" s="34">
        <v>878.9</v>
      </c>
      <c r="E1153" s="35">
        <v>44602</v>
      </c>
      <c r="F1153" s="34">
        <v>878.9</v>
      </c>
      <c r="G1153" s="36">
        <f>Tabla13[[#This Row],[Importe]]-Tabla13[[#This Row],[Pagado]]</f>
        <v>0</v>
      </c>
      <c r="H1153" s="38" t="s">
        <v>10</v>
      </c>
    </row>
    <row r="1154" spans="1:8" x14ac:dyDescent="0.25">
      <c r="A1154" s="31">
        <v>44602</v>
      </c>
      <c r="B1154" s="37" t="s">
        <v>4865</v>
      </c>
      <c r="C1154" s="38" t="s">
        <v>664</v>
      </c>
      <c r="D1154" s="34">
        <v>5300</v>
      </c>
      <c r="E1154" s="35">
        <v>44603</v>
      </c>
      <c r="F1154" s="34">
        <v>5300</v>
      </c>
      <c r="G1154" s="36">
        <f>Tabla13[[#This Row],[Importe]]-Tabla13[[#This Row],[Pagado]]</f>
        <v>0</v>
      </c>
      <c r="H1154" s="38" t="s">
        <v>10</v>
      </c>
    </row>
    <row r="1155" spans="1:8" x14ac:dyDescent="0.25">
      <c r="A1155" s="31">
        <v>44602</v>
      </c>
      <c r="B1155" s="37" t="s">
        <v>4866</v>
      </c>
      <c r="C1155" s="38" t="s">
        <v>365</v>
      </c>
      <c r="D1155" s="34">
        <v>2122.6</v>
      </c>
      <c r="E1155" s="35">
        <v>44602</v>
      </c>
      <c r="F1155" s="34">
        <v>2122.6</v>
      </c>
      <c r="G1155" s="36">
        <f>Tabla13[[#This Row],[Importe]]-Tabla13[[#This Row],[Pagado]]</f>
        <v>0</v>
      </c>
      <c r="H1155" s="38" t="s">
        <v>10</v>
      </c>
    </row>
    <row r="1156" spans="1:8" x14ac:dyDescent="0.25">
      <c r="A1156" s="31">
        <v>44602</v>
      </c>
      <c r="B1156" s="37" t="s">
        <v>4867</v>
      </c>
      <c r="C1156" s="38" t="s">
        <v>647</v>
      </c>
      <c r="D1156" s="34">
        <v>869.3</v>
      </c>
      <c r="E1156" s="35">
        <v>44602</v>
      </c>
      <c r="F1156" s="34">
        <v>869.3</v>
      </c>
      <c r="G1156" s="36">
        <f>Tabla13[[#This Row],[Importe]]-Tabla13[[#This Row],[Pagado]]</f>
        <v>0</v>
      </c>
      <c r="H1156" s="38" t="s">
        <v>10</v>
      </c>
    </row>
    <row r="1157" spans="1:8" x14ac:dyDescent="0.25">
      <c r="A1157" s="31">
        <v>44602</v>
      </c>
      <c r="B1157" s="37" t="s">
        <v>4868</v>
      </c>
      <c r="C1157" s="38" t="s">
        <v>414</v>
      </c>
      <c r="D1157" s="34">
        <v>63.46</v>
      </c>
      <c r="E1157" s="35">
        <v>44622</v>
      </c>
      <c r="F1157" s="34">
        <v>63.46</v>
      </c>
      <c r="G1157" s="36">
        <f>Tabla13[[#This Row],[Importe]]-Tabla13[[#This Row],[Pagado]]</f>
        <v>0</v>
      </c>
      <c r="H1157" s="38" t="s">
        <v>10</v>
      </c>
    </row>
    <row r="1158" spans="1:8" x14ac:dyDescent="0.25">
      <c r="A1158" s="31">
        <v>44602</v>
      </c>
      <c r="B1158" s="37" t="s">
        <v>4869</v>
      </c>
      <c r="C1158" s="38" t="s">
        <v>647</v>
      </c>
      <c r="D1158" s="34">
        <v>425.7</v>
      </c>
      <c r="E1158" s="35">
        <v>44602</v>
      </c>
      <c r="F1158" s="34">
        <v>425.7</v>
      </c>
      <c r="G1158" s="36">
        <f>Tabla13[[#This Row],[Importe]]-Tabla13[[#This Row],[Pagado]]</f>
        <v>0</v>
      </c>
      <c r="H1158" s="38" t="s">
        <v>10</v>
      </c>
    </row>
    <row r="1159" spans="1:8" x14ac:dyDescent="0.25">
      <c r="A1159" s="31">
        <v>44602</v>
      </c>
      <c r="B1159" s="37" t="s">
        <v>4870</v>
      </c>
      <c r="C1159" s="38" t="s">
        <v>58</v>
      </c>
      <c r="D1159" s="34">
        <v>3233</v>
      </c>
      <c r="E1159" s="35">
        <v>44602</v>
      </c>
      <c r="F1159" s="34">
        <v>3233</v>
      </c>
      <c r="G1159" s="36">
        <f>Tabla13[[#This Row],[Importe]]-Tabla13[[#This Row],[Pagado]]</f>
        <v>0</v>
      </c>
      <c r="H1159" s="38" t="s">
        <v>10</v>
      </c>
    </row>
    <row r="1160" spans="1:8" x14ac:dyDescent="0.25">
      <c r="A1160" s="31">
        <v>44602</v>
      </c>
      <c r="B1160" s="37" t="s">
        <v>4871</v>
      </c>
      <c r="C1160" s="38" t="s">
        <v>291</v>
      </c>
      <c r="D1160" s="34">
        <v>3851.6</v>
      </c>
      <c r="E1160" s="35">
        <v>44603</v>
      </c>
      <c r="F1160" s="34">
        <v>3851.6</v>
      </c>
      <c r="G1160" s="36">
        <f>Tabla13[[#This Row],[Importe]]-Tabla13[[#This Row],[Pagado]]</f>
        <v>0</v>
      </c>
      <c r="H1160" s="38" t="s">
        <v>10</v>
      </c>
    </row>
    <row r="1161" spans="1:8" x14ac:dyDescent="0.25">
      <c r="A1161" s="31">
        <v>44602</v>
      </c>
      <c r="B1161" s="37" t="s">
        <v>4872</v>
      </c>
      <c r="C1161" s="38" t="s">
        <v>414</v>
      </c>
      <c r="D1161" s="34">
        <v>300</v>
      </c>
      <c r="E1161" s="35">
        <v>44603</v>
      </c>
      <c r="F1161" s="34">
        <v>300</v>
      </c>
      <c r="G1161" s="36">
        <f>Tabla13[[#This Row],[Importe]]-Tabla13[[#This Row],[Pagado]]</f>
        <v>0</v>
      </c>
      <c r="H1161" s="38" t="s">
        <v>10</v>
      </c>
    </row>
    <row r="1162" spans="1:8" x14ac:dyDescent="0.25">
      <c r="A1162" s="31">
        <v>44602</v>
      </c>
      <c r="B1162" s="37" t="s">
        <v>4873</v>
      </c>
      <c r="C1162" s="38" t="s">
        <v>142</v>
      </c>
      <c r="D1162" s="34">
        <v>27574.5</v>
      </c>
      <c r="E1162" s="35">
        <v>44617</v>
      </c>
      <c r="F1162" s="34">
        <v>27574.5</v>
      </c>
      <c r="G1162" s="36">
        <f>Tabla13[[#This Row],[Importe]]-Tabla13[[#This Row],[Pagado]]</f>
        <v>0</v>
      </c>
      <c r="H1162" s="38" t="s">
        <v>10</v>
      </c>
    </row>
    <row r="1163" spans="1:8" x14ac:dyDescent="0.25">
      <c r="A1163" s="31">
        <v>44602</v>
      </c>
      <c r="B1163" s="37" t="s">
        <v>4874</v>
      </c>
      <c r="C1163" s="38" t="s">
        <v>433</v>
      </c>
      <c r="D1163" s="34">
        <v>24780</v>
      </c>
      <c r="E1163" s="35">
        <v>44602</v>
      </c>
      <c r="F1163" s="34">
        <v>24780</v>
      </c>
      <c r="G1163" s="36">
        <f>Tabla13[[#This Row],[Importe]]-Tabla13[[#This Row],[Pagado]]</f>
        <v>0</v>
      </c>
      <c r="H1163" s="38" t="s">
        <v>10</v>
      </c>
    </row>
    <row r="1164" spans="1:8" x14ac:dyDescent="0.25">
      <c r="A1164" s="31">
        <v>44602</v>
      </c>
      <c r="B1164" s="37" t="s">
        <v>4875</v>
      </c>
      <c r="C1164" s="38" t="s">
        <v>31</v>
      </c>
      <c r="D1164" s="34">
        <v>192</v>
      </c>
      <c r="E1164" s="35">
        <v>44602</v>
      </c>
      <c r="F1164" s="34">
        <v>192</v>
      </c>
      <c r="G1164" s="36">
        <f>Tabla13[[#This Row],[Importe]]-Tabla13[[#This Row],[Pagado]]</f>
        <v>0</v>
      </c>
      <c r="H1164" s="38" t="s">
        <v>10</v>
      </c>
    </row>
    <row r="1165" spans="1:8" x14ac:dyDescent="0.25">
      <c r="A1165" s="31">
        <v>44602</v>
      </c>
      <c r="B1165" s="37" t="s">
        <v>4876</v>
      </c>
      <c r="C1165" s="38" t="s">
        <v>2027</v>
      </c>
      <c r="D1165" s="34">
        <v>23600.3</v>
      </c>
      <c r="E1165" s="35">
        <v>44603</v>
      </c>
      <c r="F1165" s="34">
        <v>23600.3</v>
      </c>
      <c r="G1165" s="36">
        <f>Tabla13[[#This Row],[Importe]]-Tabla13[[#This Row],[Pagado]]</f>
        <v>0</v>
      </c>
      <c r="H1165" s="38" t="s">
        <v>10</v>
      </c>
    </row>
    <row r="1166" spans="1:8" x14ac:dyDescent="0.25">
      <c r="A1166" s="31">
        <v>44602</v>
      </c>
      <c r="B1166" s="37" t="s">
        <v>4877</v>
      </c>
      <c r="C1166" s="38" t="s">
        <v>729</v>
      </c>
      <c r="D1166" s="34">
        <v>16348.1</v>
      </c>
      <c r="E1166" s="35">
        <v>44603</v>
      </c>
      <c r="F1166" s="34">
        <v>16348.1</v>
      </c>
      <c r="G1166" s="36">
        <f>Tabla13[[#This Row],[Importe]]-Tabla13[[#This Row],[Pagado]]</f>
        <v>0</v>
      </c>
      <c r="H1166" s="38" t="s">
        <v>10</v>
      </c>
    </row>
    <row r="1167" spans="1:8" x14ac:dyDescent="0.25">
      <c r="A1167" s="31">
        <v>44602</v>
      </c>
      <c r="B1167" s="37" t="s">
        <v>4878</v>
      </c>
      <c r="C1167" s="38" t="s">
        <v>284</v>
      </c>
      <c r="D1167" s="34">
        <v>2345.3000000000002</v>
      </c>
      <c r="E1167" s="35">
        <v>44603</v>
      </c>
      <c r="F1167" s="34">
        <v>2345.3000000000002</v>
      </c>
      <c r="G1167" s="36">
        <f>Tabla13[[#This Row],[Importe]]-Tabla13[[#This Row],[Pagado]]</f>
        <v>0</v>
      </c>
      <c r="H1167" s="38" t="s">
        <v>10</v>
      </c>
    </row>
    <row r="1168" spans="1:8" x14ac:dyDescent="0.25">
      <c r="A1168" s="31">
        <v>44602</v>
      </c>
      <c r="B1168" s="37" t="s">
        <v>4879</v>
      </c>
      <c r="C1168" s="38" t="s">
        <v>282</v>
      </c>
      <c r="D1168" s="34">
        <v>2923.4</v>
      </c>
      <c r="E1168" s="35">
        <v>44603</v>
      </c>
      <c r="F1168" s="34">
        <v>2923.4</v>
      </c>
      <c r="G1168" s="36">
        <f>Tabla13[[#This Row],[Importe]]-Tabla13[[#This Row],[Pagado]]</f>
        <v>0</v>
      </c>
      <c r="H1168" s="38" t="s">
        <v>10</v>
      </c>
    </row>
    <row r="1169" spans="1:8" x14ac:dyDescent="0.25">
      <c r="A1169" s="31">
        <v>44602</v>
      </c>
      <c r="B1169" s="37" t="s">
        <v>4880</v>
      </c>
      <c r="C1169" s="38" t="s">
        <v>280</v>
      </c>
      <c r="D1169" s="34">
        <v>1367.7</v>
      </c>
      <c r="E1169" s="35">
        <v>44603</v>
      </c>
      <c r="F1169" s="34">
        <v>1367.7</v>
      </c>
      <c r="G1169" s="36">
        <f>Tabla13[[#This Row],[Importe]]-Tabla13[[#This Row],[Pagado]]</f>
        <v>0</v>
      </c>
      <c r="H1169" s="38" t="s">
        <v>10</v>
      </c>
    </row>
    <row r="1170" spans="1:8" x14ac:dyDescent="0.25">
      <c r="A1170" s="31">
        <v>44602</v>
      </c>
      <c r="B1170" s="37" t="s">
        <v>4881</v>
      </c>
      <c r="C1170" s="38" t="s">
        <v>431</v>
      </c>
      <c r="D1170" s="34">
        <v>465.3</v>
      </c>
      <c r="E1170" s="35">
        <v>44603</v>
      </c>
      <c r="F1170" s="34">
        <v>465.3</v>
      </c>
      <c r="G1170" s="36">
        <f>Tabla13[[#This Row],[Importe]]-Tabla13[[#This Row],[Pagado]]</f>
        <v>0</v>
      </c>
      <c r="H1170" s="38" t="s">
        <v>10</v>
      </c>
    </row>
    <row r="1171" spans="1:8" x14ac:dyDescent="0.25">
      <c r="A1171" s="31">
        <v>44602</v>
      </c>
      <c r="B1171" s="37" t="s">
        <v>4882</v>
      </c>
      <c r="C1171" s="38" t="s">
        <v>53</v>
      </c>
      <c r="D1171" s="34">
        <v>1076.3</v>
      </c>
      <c r="E1171" s="35">
        <v>44602</v>
      </c>
      <c r="F1171" s="34">
        <v>1076.3</v>
      </c>
      <c r="G1171" s="36">
        <f>Tabla13[[#This Row],[Importe]]-Tabla13[[#This Row],[Pagado]]</f>
        <v>0</v>
      </c>
      <c r="H1171" s="38" t="s">
        <v>10</v>
      </c>
    </row>
    <row r="1172" spans="1:8" x14ac:dyDescent="0.25">
      <c r="A1172" s="31">
        <v>44602</v>
      </c>
      <c r="B1172" s="37" t="s">
        <v>4883</v>
      </c>
      <c r="C1172" s="38" t="s">
        <v>1313</v>
      </c>
      <c r="D1172" s="34">
        <v>5658.2</v>
      </c>
      <c r="E1172" s="35">
        <v>44602</v>
      </c>
      <c r="F1172" s="34">
        <v>5658.2</v>
      </c>
      <c r="G1172" s="36">
        <f>Tabla13[[#This Row],[Importe]]-Tabla13[[#This Row],[Pagado]]</f>
        <v>0</v>
      </c>
      <c r="H1172" s="38" t="s">
        <v>10</v>
      </c>
    </row>
    <row r="1173" spans="1:8" x14ac:dyDescent="0.25">
      <c r="A1173" s="31">
        <v>44602</v>
      </c>
      <c r="B1173" s="37" t="s">
        <v>4884</v>
      </c>
      <c r="C1173" s="38" t="s">
        <v>261</v>
      </c>
      <c r="D1173" s="34">
        <v>32407.27</v>
      </c>
      <c r="E1173" s="35">
        <v>44603</v>
      </c>
      <c r="F1173" s="34">
        <v>32407.27</v>
      </c>
      <c r="G1173" s="36">
        <f>Tabla13[[#This Row],[Importe]]-Tabla13[[#This Row],[Pagado]]</f>
        <v>0</v>
      </c>
      <c r="H1173" s="38" t="s">
        <v>10</v>
      </c>
    </row>
    <row r="1174" spans="1:8" x14ac:dyDescent="0.25">
      <c r="A1174" s="31">
        <v>44602</v>
      </c>
      <c r="B1174" s="37" t="s">
        <v>4885</v>
      </c>
      <c r="C1174" s="38" t="s">
        <v>843</v>
      </c>
      <c r="D1174" s="34">
        <v>12042</v>
      </c>
      <c r="E1174" s="35">
        <v>44603</v>
      </c>
      <c r="F1174" s="34">
        <v>12042</v>
      </c>
      <c r="G1174" s="36">
        <f>Tabla13[[#This Row],[Importe]]-Tabla13[[#This Row],[Pagado]]</f>
        <v>0</v>
      </c>
      <c r="H1174" s="38" t="s">
        <v>10</v>
      </c>
    </row>
    <row r="1175" spans="1:8" x14ac:dyDescent="0.25">
      <c r="A1175" s="31">
        <v>44603</v>
      </c>
      <c r="B1175" s="37" t="s">
        <v>4886</v>
      </c>
      <c r="C1175" s="38" t="s">
        <v>887</v>
      </c>
      <c r="D1175" s="34">
        <v>7410.3</v>
      </c>
      <c r="E1175" s="35">
        <v>44604</v>
      </c>
      <c r="F1175" s="34">
        <v>7410.3</v>
      </c>
      <c r="G1175" s="36">
        <f>Tabla13[[#This Row],[Importe]]-Tabla13[[#This Row],[Pagado]]</f>
        <v>0</v>
      </c>
      <c r="H1175" s="38" t="s">
        <v>10</v>
      </c>
    </row>
    <row r="1176" spans="1:8" x14ac:dyDescent="0.25">
      <c r="A1176" s="31">
        <v>44603</v>
      </c>
      <c r="B1176" s="37" t="s">
        <v>4887</v>
      </c>
      <c r="C1176" s="38" t="s">
        <v>484</v>
      </c>
      <c r="D1176" s="34">
        <v>3708.8</v>
      </c>
      <c r="E1176" s="35">
        <v>44603</v>
      </c>
      <c r="F1176" s="34">
        <v>3708.8</v>
      </c>
      <c r="G1176" s="36">
        <f>Tabla13[[#This Row],[Importe]]-Tabla13[[#This Row],[Pagado]]</f>
        <v>0</v>
      </c>
      <c r="H1176" s="38" t="s">
        <v>10</v>
      </c>
    </row>
    <row r="1177" spans="1:8" x14ac:dyDescent="0.25">
      <c r="A1177" s="31">
        <v>44603</v>
      </c>
      <c r="B1177" s="37" t="s">
        <v>4888</v>
      </c>
      <c r="C1177" s="38" t="s">
        <v>481</v>
      </c>
      <c r="D1177" s="34">
        <v>366.6</v>
      </c>
      <c r="E1177" s="35">
        <v>44603</v>
      </c>
      <c r="F1177" s="34">
        <v>366.6</v>
      </c>
      <c r="G1177" s="36">
        <f>Tabla13[[#This Row],[Importe]]-Tabla13[[#This Row],[Pagado]]</f>
        <v>0</v>
      </c>
      <c r="H1177" s="38" t="s">
        <v>10</v>
      </c>
    </row>
    <row r="1178" spans="1:8" x14ac:dyDescent="0.25">
      <c r="A1178" s="31">
        <v>44603</v>
      </c>
      <c r="B1178" s="37" t="s">
        <v>4889</v>
      </c>
      <c r="C1178" s="38" t="s">
        <v>475</v>
      </c>
      <c r="D1178" s="34">
        <v>73010.100000000006</v>
      </c>
      <c r="E1178" s="35">
        <v>44604</v>
      </c>
      <c r="F1178" s="34">
        <v>73010.100000000006</v>
      </c>
      <c r="G1178" s="36">
        <f>Tabla13[[#This Row],[Importe]]-Tabla13[[#This Row],[Pagado]]</f>
        <v>0</v>
      </c>
      <c r="H1178" s="38" t="s">
        <v>10</v>
      </c>
    </row>
    <row r="1179" spans="1:8" x14ac:dyDescent="0.25">
      <c r="A1179" s="31">
        <v>44603</v>
      </c>
      <c r="B1179" s="37" t="s">
        <v>4890</v>
      </c>
      <c r="C1179" s="38" t="s">
        <v>85</v>
      </c>
      <c r="D1179" s="34">
        <v>2368</v>
      </c>
      <c r="E1179" s="35">
        <v>44603</v>
      </c>
      <c r="F1179" s="34">
        <v>2368</v>
      </c>
      <c r="G1179" s="36">
        <f>Tabla13[[#This Row],[Importe]]-Tabla13[[#This Row],[Pagado]]</f>
        <v>0</v>
      </c>
      <c r="H1179" s="38" t="s">
        <v>10</v>
      </c>
    </row>
    <row r="1180" spans="1:8" x14ac:dyDescent="0.25">
      <c r="A1180" s="31">
        <v>44603</v>
      </c>
      <c r="B1180" s="37" t="s">
        <v>4891</v>
      </c>
      <c r="C1180" s="38" t="s">
        <v>12</v>
      </c>
      <c r="D1180" s="34">
        <v>21091.15</v>
      </c>
      <c r="E1180" s="35">
        <v>44604</v>
      </c>
      <c r="F1180" s="34">
        <v>21091.15</v>
      </c>
      <c r="G1180" s="36">
        <f>Tabla13[[#This Row],[Importe]]-Tabla13[[#This Row],[Pagado]]</f>
        <v>0</v>
      </c>
      <c r="H1180" s="38" t="s">
        <v>10</v>
      </c>
    </row>
    <row r="1181" spans="1:8" x14ac:dyDescent="0.25">
      <c r="A1181" s="31">
        <v>44603</v>
      </c>
      <c r="B1181" s="37" t="s">
        <v>4892</v>
      </c>
      <c r="C1181" s="38" t="s">
        <v>12</v>
      </c>
      <c r="D1181" s="34">
        <v>585.20000000000005</v>
      </c>
      <c r="E1181" s="35">
        <v>44604</v>
      </c>
      <c r="F1181" s="34">
        <v>585.20000000000005</v>
      </c>
      <c r="G1181" s="36">
        <f>Tabla13[[#This Row],[Importe]]-Tabla13[[#This Row],[Pagado]]</f>
        <v>0</v>
      </c>
      <c r="H1181" s="38" t="s">
        <v>10</v>
      </c>
    </row>
    <row r="1182" spans="1:8" x14ac:dyDescent="0.25">
      <c r="A1182" s="31">
        <v>44603</v>
      </c>
      <c r="B1182" s="37" t="s">
        <v>4893</v>
      </c>
      <c r="C1182" s="38" t="s">
        <v>9</v>
      </c>
      <c r="D1182" s="34">
        <v>6985.1</v>
      </c>
      <c r="E1182" s="35">
        <v>44603</v>
      </c>
      <c r="F1182" s="34">
        <v>6985.1</v>
      </c>
      <c r="G1182" s="36">
        <f>Tabla13[[#This Row],[Importe]]-Tabla13[[#This Row],[Pagado]]</f>
        <v>0</v>
      </c>
      <c r="H1182" s="38" t="s">
        <v>10</v>
      </c>
    </row>
    <row r="1183" spans="1:8" x14ac:dyDescent="0.25">
      <c r="A1183" s="31">
        <v>44603</v>
      </c>
      <c r="B1183" s="37" t="s">
        <v>4894</v>
      </c>
      <c r="C1183" s="38" t="s">
        <v>97</v>
      </c>
      <c r="D1183" s="34">
        <v>8398.6</v>
      </c>
      <c r="E1183" s="35">
        <v>44604</v>
      </c>
      <c r="F1183" s="34">
        <v>8398.6</v>
      </c>
      <c r="G1183" s="36">
        <f>Tabla13[[#This Row],[Importe]]-Tabla13[[#This Row],[Pagado]]</f>
        <v>0</v>
      </c>
      <c r="H1183" s="38" t="s">
        <v>10</v>
      </c>
    </row>
    <row r="1184" spans="1:8" x14ac:dyDescent="0.25">
      <c r="A1184" s="31">
        <v>44603</v>
      </c>
      <c r="B1184" s="37" t="s">
        <v>4895</v>
      </c>
      <c r="C1184" s="38" t="s">
        <v>105</v>
      </c>
      <c r="D1184" s="34">
        <v>6976.1</v>
      </c>
      <c r="E1184" s="35">
        <v>44604</v>
      </c>
      <c r="F1184" s="34">
        <v>6976.1</v>
      </c>
      <c r="G1184" s="36">
        <f>Tabla13[[#This Row],[Importe]]-Tabla13[[#This Row],[Pagado]]</f>
        <v>0</v>
      </c>
      <c r="H1184" s="38" t="s">
        <v>10</v>
      </c>
    </row>
    <row r="1185" spans="1:8" x14ac:dyDescent="0.25">
      <c r="A1185" s="31">
        <v>44603</v>
      </c>
      <c r="B1185" s="37" t="s">
        <v>4896</v>
      </c>
      <c r="C1185" s="38" t="s">
        <v>89</v>
      </c>
      <c r="D1185" s="34">
        <v>7401.6</v>
      </c>
      <c r="E1185" s="35">
        <v>44604</v>
      </c>
      <c r="F1185" s="34">
        <v>7401.6</v>
      </c>
      <c r="G1185" s="36">
        <f>Tabla13[[#This Row],[Importe]]-Tabla13[[#This Row],[Pagado]]</f>
        <v>0</v>
      </c>
      <c r="H1185" s="38" t="s">
        <v>10</v>
      </c>
    </row>
    <row r="1186" spans="1:8" x14ac:dyDescent="0.25">
      <c r="A1186" s="31">
        <v>44603</v>
      </c>
      <c r="B1186" s="37" t="s">
        <v>4897</v>
      </c>
      <c r="C1186" s="38" t="s">
        <v>114</v>
      </c>
      <c r="D1186" s="34">
        <v>5441</v>
      </c>
      <c r="E1186" s="35">
        <v>44604</v>
      </c>
      <c r="F1186" s="34">
        <v>5441</v>
      </c>
      <c r="G1186" s="36">
        <f>Tabla13[[#This Row],[Importe]]-Tabla13[[#This Row],[Pagado]]</f>
        <v>0</v>
      </c>
      <c r="H1186" s="38" t="s">
        <v>10</v>
      </c>
    </row>
    <row r="1187" spans="1:8" x14ac:dyDescent="0.25">
      <c r="A1187" s="31">
        <v>44603</v>
      </c>
      <c r="B1187" s="37" t="s">
        <v>4898</v>
      </c>
      <c r="C1187" s="38" t="s">
        <v>18</v>
      </c>
      <c r="D1187" s="34">
        <v>1240.5</v>
      </c>
      <c r="E1187" s="35">
        <v>44603</v>
      </c>
      <c r="F1187" s="34">
        <v>1240.5</v>
      </c>
      <c r="G1187" s="36">
        <f>Tabla13[[#This Row],[Importe]]-Tabla13[[#This Row],[Pagado]]</f>
        <v>0</v>
      </c>
      <c r="H1187" s="38" t="s">
        <v>10</v>
      </c>
    </row>
    <row r="1188" spans="1:8" ht="31.5" x14ac:dyDescent="0.25">
      <c r="A1188" s="31">
        <v>44603</v>
      </c>
      <c r="B1188" s="37" t="s">
        <v>4899</v>
      </c>
      <c r="C1188" s="38" t="s">
        <v>39</v>
      </c>
      <c r="D1188" s="34">
        <v>15283.7</v>
      </c>
      <c r="E1188" s="35" t="s">
        <v>4900</v>
      </c>
      <c r="F1188" s="34">
        <f>6000+9283.7</f>
        <v>15283.7</v>
      </c>
      <c r="G1188" s="36">
        <f>Tabla13[[#This Row],[Importe]]-Tabla13[[#This Row],[Pagado]]</f>
        <v>0</v>
      </c>
      <c r="H1188" s="38" t="s">
        <v>10</v>
      </c>
    </row>
    <row r="1189" spans="1:8" x14ac:dyDescent="0.25">
      <c r="A1189" s="31">
        <v>44603</v>
      </c>
      <c r="B1189" s="37" t="s">
        <v>4901</v>
      </c>
      <c r="C1189" s="38" t="s">
        <v>345</v>
      </c>
      <c r="D1189" s="34">
        <v>391</v>
      </c>
      <c r="E1189" s="35">
        <v>44603</v>
      </c>
      <c r="F1189" s="34">
        <v>391</v>
      </c>
      <c r="G1189" s="36">
        <f>Tabla13[[#This Row],[Importe]]-Tabla13[[#This Row],[Pagado]]</f>
        <v>0</v>
      </c>
      <c r="H1189" s="38" t="s">
        <v>10</v>
      </c>
    </row>
    <row r="1190" spans="1:8" x14ac:dyDescent="0.25">
      <c r="A1190" s="31">
        <v>44603</v>
      </c>
      <c r="B1190" s="37" t="s">
        <v>4902</v>
      </c>
      <c r="C1190" s="38" t="s">
        <v>93</v>
      </c>
      <c r="D1190" s="34">
        <v>4927.3999999999996</v>
      </c>
      <c r="E1190" s="35">
        <v>44604</v>
      </c>
      <c r="F1190" s="34">
        <v>4927.3999999999996</v>
      </c>
      <c r="G1190" s="36">
        <f>Tabla13[[#This Row],[Importe]]-Tabla13[[#This Row],[Pagado]]</f>
        <v>0</v>
      </c>
      <c r="H1190" s="38" t="s">
        <v>10</v>
      </c>
    </row>
    <row r="1191" spans="1:8" x14ac:dyDescent="0.25">
      <c r="A1191" s="31">
        <v>44603</v>
      </c>
      <c r="B1191" s="37" t="s">
        <v>4903</v>
      </c>
      <c r="C1191" s="38" t="s">
        <v>99</v>
      </c>
      <c r="D1191" s="34">
        <v>4890</v>
      </c>
      <c r="E1191" s="35">
        <v>44604</v>
      </c>
      <c r="F1191" s="34">
        <v>4890</v>
      </c>
      <c r="G1191" s="36">
        <f>Tabla13[[#This Row],[Importe]]-Tabla13[[#This Row],[Pagado]]</f>
        <v>0</v>
      </c>
      <c r="H1191" s="38" t="s">
        <v>10</v>
      </c>
    </row>
    <row r="1192" spans="1:8" x14ac:dyDescent="0.25">
      <c r="A1192" s="31">
        <v>44603</v>
      </c>
      <c r="B1192" s="37" t="s">
        <v>4904</v>
      </c>
      <c r="C1192" s="38" t="s">
        <v>64</v>
      </c>
      <c r="D1192" s="34">
        <v>8116.8</v>
      </c>
      <c r="E1192" s="35">
        <v>44604</v>
      </c>
      <c r="F1192" s="34">
        <v>8116.8</v>
      </c>
      <c r="G1192" s="36">
        <f>Tabla13[[#This Row],[Importe]]-Tabla13[[#This Row],[Pagado]]</f>
        <v>0</v>
      </c>
      <c r="H1192" s="38" t="s">
        <v>10</v>
      </c>
    </row>
    <row r="1193" spans="1:8" x14ac:dyDescent="0.25">
      <c r="A1193" s="31">
        <v>44603</v>
      </c>
      <c r="B1193" s="37" t="s">
        <v>4905</v>
      </c>
      <c r="C1193" s="38" t="s">
        <v>60</v>
      </c>
      <c r="D1193" s="34">
        <v>3661.8</v>
      </c>
      <c r="E1193" s="35">
        <v>44606</v>
      </c>
      <c r="F1193" s="34">
        <v>3661.8</v>
      </c>
      <c r="G1193" s="36">
        <f>Tabla13[[#This Row],[Importe]]-Tabla13[[#This Row],[Pagado]]</f>
        <v>0</v>
      </c>
      <c r="H1193" s="38" t="s">
        <v>10</v>
      </c>
    </row>
    <row r="1194" spans="1:8" x14ac:dyDescent="0.25">
      <c r="A1194" s="31">
        <v>44603</v>
      </c>
      <c r="B1194" s="37" t="s">
        <v>4906</v>
      </c>
      <c r="C1194" s="38" t="s">
        <v>111</v>
      </c>
      <c r="D1194" s="34">
        <v>4659.8999999999996</v>
      </c>
      <c r="E1194" s="35">
        <v>44604</v>
      </c>
      <c r="F1194" s="34">
        <v>4659.8999999999996</v>
      </c>
      <c r="G1194" s="36">
        <f>Tabla13[[#This Row],[Importe]]-Tabla13[[#This Row],[Pagado]]</f>
        <v>0</v>
      </c>
      <c r="H1194" s="38" t="s">
        <v>10</v>
      </c>
    </row>
    <row r="1195" spans="1:8" x14ac:dyDescent="0.25">
      <c r="A1195" s="31">
        <v>44603</v>
      </c>
      <c r="B1195" s="37" t="s">
        <v>4907</v>
      </c>
      <c r="C1195" s="38" t="s">
        <v>2563</v>
      </c>
      <c r="D1195" s="34">
        <v>3819.9</v>
      </c>
      <c r="E1195" s="35">
        <v>44603</v>
      </c>
      <c r="F1195" s="34">
        <v>3819.9</v>
      </c>
      <c r="G1195" s="36">
        <f>Tabla13[[#This Row],[Importe]]-Tabla13[[#This Row],[Pagado]]</f>
        <v>0</v>
      </c>
      <c r="H1195" s="38" t="s">
        <v>10</v>
      </c>
    </row>
    <row r="1196" spans="1:8" x14ac:dyDescent="0.25">
      <c r="A1196" s="31">
        <v>44603</v>
      </c>
      <c r="B1196" s="37" t="s">
        <v>4908</v>
      </c>
      <c r="C1196" s="38" t="s">
        <v>93</v>
      </c>
      <c r="D1196" s="34">
        <v>16366</v>
      </c>
      <c r="E1196" s="35">
        <v>44604</v>
      </c>
      <c r="F1196" s="34">
        <v>16366</v>
      </c>
      <c r="G1196" s="36">
        <f>Tabla13[[#This Row],[Importe]]-Tabla13[[#This Row],[Pagado]]</f>
        <v>0</v>
      </c>
      <c r="H1196" s="38" t="s">
        <v>10</v>
      </c>
    </row>
    <row r="1197" spans="1:8" x14ac:dyDescent="0.25">
      <c r="A1197" s="31">
        <v>44603</v>
      </c>
      <c r="B1197" s="37" t="s">
        <v>4909</v>
      </c>
      <c r="C1197" s="38" t="s">
        <v>87</v>
      </c>
      <c r="D1197" s="34">
        <v>2250.3000000000002</v>
      </c>
      <c r="E1197" s="35">
        <v>44603</v>
      </c>
      <c r="F1197" s="34">
        <v>2250.3000000000002</v>
      </c>
      <c r="G1197" s="36">
        <f>Tabla13[[#This Row],[Importe]]-Tabla13[[#This Row],[Pagado]]</f>
        <v>0</v>
      </c>
      <c r="H1197" s="38" t="s">
        <v>10</v>
      </c>
    </row>
    <row r="1198" spans="1:8" x14ac:dyDescent="0.25">
      <c r="A1198" s="31">
        <v>44603</v>
      </c>
      <c r="B1198" s="37" t="s">
        <v>4910</v>
      </c>
      <c r="C1198" s="38" t="s">
        <v>22</v>
      </c>
      <c r="D1198" s="34">
        <v>19869.599999999999</v>
      </c>
      <c r="E1198" s="35">
        <v>44605</v>
      </c>
      <c r="F1198" s="34">
        <v>19869.599999999999</v>
      </c>
      <c r="G1198" s="36">
        <f>Tabla13[[#This Row],[Importe]]-Tabla13[[#This Row],[Pagado]]</f>
        <v>0</v>
      </c>
      <c r="H1198" s="38" t="s">
        <v>10</v>
      </c>
    </row>
    <row r="1199" spans="1:8" x14ac:dyDescent="0.25">
      <c r="A1199" s="31">
        <v>44603</v>
      </c>
      <c r="B1199" s="37" t="s">
        <v>4911</v>
      </c>
      <c r="C1199" s="38" t="s">
        <v>314</v>
      </c>
      <c r="D1199" s="34">
        <v>2133.8000000000002</v>
      </c>
      <c r="E1199" s="35">
        <v>44603</v>
      </c>
      <c r="F1199" s="34">
        <v>2133.8000000000002</v>
      </c>
      <c r="G1199" s="36">
        <f>Tabla13[[#This Row],[Importe]]-Tabla13[[#This Row],[Pagado]]</f>
        <v>0</v>
      </c>
      <c r="H1199" s="38" t="s">
        <v>10</v>
      </c>
    </row>
    <row r="1200" spans="1:8" x14ac:dyDescent="0.25">
      <c r="A1200" s="31">
        <v>44603</v>
      </c>
      <c r="B1200" s="37" t="s">
        <v>4912</v>
      </c>
      <c r="C1200" s="38" t="s">
        <v>149</v>
      </c>
      <c r="D1200" s="34">
        <v>1700</v>
      </c>
      <c r="E1200" s="35">
        <v>44603</v>
      </c>
      <c r="F1200" s="34">
        <v>1700</v>
      </c>
      <c r="G1200" s="36">
        <f>Tabla13[[#This Row],[Importe]]-Tabla13[[#This Row],[Pagado]]</f>
        <v>0</v>
      </c>
      <c r="H1200" s="38" t="s">
        <v>10</v>
      </c>
    </row>
    <row r="1201" spans="1:8" x14ac:dyDescent="0.25">
      <c r="A1201" s="31">
        <v>44603</v>
      </c>
      <c r="B1201" s="37" t="s">
        <v>4913</v>
      </c>
      <c r="C1201" s="38" t="s">
        <v>924</v>
      </c>
      <c r="D1201" s="34">
        <v>9060</v>
      </c>
      <c r="E1201" s="35">
        <v>44603</v>
      </c>
      <c r="F1201" s="34">
        <v>9060</v>
      </c>
      <c r="G1201" s="36">
        <f>Tabla13[[#This Row],[Importe]]-Tabla13[[#This Row],[Pagado]]</f>
        <v>0</v>
      </c>
      <c r="H1201" s="38" t="s">
        <v>10</v>
      </c>
    </row>
    <row r="1202" spans="1:8" x14ac:dyDescent="0.25">
      <c r="A1202" s="31">
        <v>44603</v>
      </c>
      <c r="B1202" s="37" t="s">
        <v>4914</v>
      </c>
      <c r="C1202" s="38" t="s">
        <v>53</v>
      </c>
      <c r="D1202" s="34">
        <v>1028.8</v>
      </c>
      <c r="E1202" s="35">
        <v>44603</v>
      </c>
      <c r="F1202" s="34">
        <v>1028.8</v>
      </c>
      <c r="G1202" s="36">
        <f>Tabla13[[#This Row],[Importe]]-Tabla13[[#This Row],[Pagado]]</f>
        <v>0</v>
      </c>
      <c r="H1202" s="38" t="s">
        <v>10</v>
      </c>
    </row>
    <row r="1203" spans="1:8" x14ac:dyDescent="0.25">
      <c r="A1203" s="31">
        <v>44603</v>
      </c>
      <c r="B1203" s="37" t="s">
        <v>4915</v>
      </c>
      <c r="C1203" s="38" t="s">
        <v>31</v>
      </c>
      <c r="D1203" s="34">
        <v>396.8</v>
      </c>
      <c r="E1203" s="35">
        <v>44603</v>
      </c>
      <c r="F1203" s="34">
        <v>396.8</v>
      </c>
      <c r="G1203" s="36">
        <f>Tabla13[[#This Row],[Importe]]-Tabla13[[#This Row],[Pagado]]</f>
        <v>0</v>
      </c>
      <c r="H1203" s="38" t="s">
        <v>10</v>
      </c>
    </row>
    <row r="1204" spans="1:8" x14ac:dyDescent="0.25">
      <c r="A1204" s="31">
        <v>44603</v>
      </c>
      <c r="B1204" s="37" t="s">
        <v>4916</v>
      </c>
      <c r="C1204" s="38" t="s">
        <v>224</v>
      </c>
      <c r="D1204" s="34">
        <v>10505.8</v>
      </c>
      <c r="E1204" s="35">
        <v>44606</v>
      </c>
      <c r="F1204" s="34">
        <v>10505.8</v>
      </c>
      <c r="G1204" s="36">
        <f>Tabla13[[#This Row],[Importe]]-Tabla13[[#This Row],[Pagado]]</f>
        <v>0</v>
      </c>
      <c r="H1204" s="38" t="s">
        <v>10</v>
      </c>
    </row>
    <row r="1205" spans="1:8" x14ac:dyDescent="0.25">
      <c r="A1205" s="31">
        <v>44603</v>
      </c>
      <c r="B1205" s="37" t="s">
        <v>4917</v>
      </c>
      <c r="C1205" s="38" t="s">
        <v>2139</v>
      </c>
      <c r="D1205" s="34">
        <v>5465.7</v>
      </c>
      <c r="E1205" s="35">
        <v>44603</v>
      </c>
      <c r="F1205" s="34">
        <v>5465.7</v>
      </c>
      <c r="G1205" s="36">
        <f>Tabla13[[#This Row],[Importe]]-Tabla13[[#This Row],[Pagado]]</f>
        <v>0</v>
      </c>
      <c r="H1205" s="38" t="s">
        <v>10</v>
      </c>
    </row>
    <row r="1206" spans="1:8" x14ac:dyDescent="0.25">
      <c r="A1206" s="31">
        <v>44603</v>
      </c>
      <c r="B1206" s="37" t="s">
        <v>4918</v>
      </c>
      <c r="C1206" s="38" t="s">
        <v>146</v>
      </c>
      <c r="D1206" s="34">
        <v>3336.2</v>
      </c>
      <c r="E1206" s="35">
        <v>44603</v>
      </c>
      <c r="F1206" s="34">
        <v>3336.2</v>
      </c>
      <c r="G1206" s="36">
        <f>Tabla13[[#This Row],[Importe]]-Tabla13[[#This Row],[Pagado]]</f>
        <v>0</v>
      </c>
      <c r="H1206" s="38" t="s">
        <v>10</v>
      </c>
    </row>
    <row r="1207" spans="1:8" x14ac:dyDescent="0.25">
      <c r="A1207" s="31">
        <v>44603</v>
      </c>
      <c r="B1207" s="37" t="s">
        <v>4919</v>
      </c>
      <c r="C1207" s="38" t="s">
        <v>647</v>
      </c>
      <c r="D1207" s="34">
        <v>1905.1</v>
      </c>
      <c r="E1207" s="35">
        <v>44603</v>
      </c>
      <c r="F1207" s="34">
        <v>1905.1</v>
      </c>
      <c r="G1207" s="36">
        <f>Tabla13[[#This Row],[Importe]]-Tabla13[[#This Row],[Pagado]]</f>
        <v>0</v>
      </c>
      <c r="H1207" s="38" t="s">
        <v>10</v>
      </c>
    </row>
    <row r="1208" spans="1:8" x14ac:dyDescent="0.25">
      <c r="A1208" s="31">
        <v>44603</v>
      </c>
      <c r="B1208" s="37" t="s">
        <v>4920</v>
      </c>
      <c r="C1208" s="38" t="s">
        <v>27</v>
      </c>
      <c r="D1208" s="34">
        <v>3797.9</v>
      </c>
      <c r="E1208" s="35">
        <v>44603</v>
      </c>
      <c r="F1208" s="34">
        <v>3797.9</v>
      </c>
      <c r="G1208" s="36">
        <f>Tabla13[[#This Row],[Importe]]-Tabla13[[#This Row],[Pagado]]</f>
        <v>0</v>
      </c>
      <c r="H1208" s="38" t="s">
        <v>10</v>
      </c>
    </row>
    <row r="1209" spans="1:8" x14ac:dyDescent="0.25">
      <c r="A1209" s="31">
        <v>44603</v>
      </c>
      <c r="B1209" s="37" t="s">
        <v>4921</v>
      </c>
      <c r="C1209" s="38" t="s">
        <v>49</v>
      </c>
      <c r="D1209" s="34">
        <v>4851.3999999999996</v>
      </c>
      <c r="E1209" s="35">
        <v>44603</v>
      </c>
      <c r="F1209" s="34">
        <v>4851.3999999999996</v>
      </c>
      <c r="G1209" s="36">
        <f>Tabla13[[#This Row],[Importe]]-Tabla13[[#This Row],[Pagado]]</f>
        <v>0</v>
      </c>
      <c r="H1209" s="38" t="s">
        <v>10</v>
      </c>
    </row>
    <row r="1210" spans="1:8" x14ac:dyDescent="0.25">
      <c r="A1210" s="31">
        <v>44603</v>
      </c>
      <c r="B1210" s="37" t="s">
        <v>4922</v>
      </c>
      <c r="C1210" s="38" t="s">
        <v>125</v>
      </c>
      <c r="D1210" s="34">
        <v>5027.7</v>
      </c>
      <c r="E1210" s="35">
        <v>44603</v>
      </c>
      <c r="F1210" s="34">
        <v>5027.7</v>
      </c>
      <c r="G1210" s="36">
        <f>Tabla13[[#This Row],[Importe]]-Tabla13[[#This Row],[Pagado]]</f>
        <v>0</v>
      </c>
      <c r="H1210" s="38" t="s">
        <v>10</v>
      </c>
    </row>
    <row r="1211" spans="1:8" x14ac:dyDescent="0.25">
      <c r="A1211" s="31">
        <v>44603</v>
      </c>
      <c r="B1211" s="37" t="s">
        <v>4923</v>
      </c>
      <c r="C1211" s="38" t="s">
        <v>35</v>
      </c>
      <c r="D1211" s="34">
        <v>2730.3</v>
      </c>
      <c r="E1211" s="35">
        <v>44603</v>
      </c>
      <c r="F1211" s="34">
        <v>2730.3</v>
      </c>
      <c r="G1211" s="36">
        <f>Tabla13[[#This Row],[Importe]]-Tabla13[[#This Row],[Pagado]]</f>
        <v>0</v>
      </c>
      <c r="H1211" s="38" t="s">
        <v>10</v>
      </c>
    </row>
    <row r="1212" spans="1:8" x14ac:dyDescent="0.25">
      <c r="A1212" s="31">
        <v>44603</v>
      </c>
      <c r="B1212" s="37" t="s">
        <v>4924</v>
      </c>
      <c r="C1212" s="38" t="s">
        <v>703</v>
      </c>
      <c r="D1212" s="34">
        <v>4719.6000000000004</v>
      </c>
      <c r="E1212" s="35">
        <v>44603</v>
      </c>
      <c r="F1212" s="34">
        <v>4719.6000000000004</v>
      </c>
      <c r="G1212" s="36">
        <f>Tabla13[[#This Row],[Importe]]-Tabla13[[#This Row],[Pagado]]</f>
        <v>0</v>
      </c>
      <c r="H1212" s="38" t="s">
        <v>10</v>
      </c>
    </row>
    <row r="1213" spans="1:8" x14ac:dyDescent="0.25">
      <c r="A1213" s="31">
        <v>44603</v>
      </c>
      <c r="B1213" s="37" t="s">
        <v>4925</v>
      </c>
      <c r="C1213" s="38" t="s">
        <v>230</v>
      </c>
      <c r="D1213" s="34">
        <v>2560</v>
      </c>
      <c r="E1213" s="35">
        <v>44603</v>
      </c>
      <c r="F1213" s="34">
        <v>2560</v>
      </c>
      <c r="G1213" s="36">
        <f>Tabla13[[#This Row],[Importe]]-Tabla13[[#This Row],[Pagado]]</f>
        <v>0</v>
      </c>
      <c r="H1213" s="38" t="s">
        <v>10</v>
      </c>
    </row>
    <row r="1214" spans="1:8" x14ac:dyDescent="0.25">
      <c r="A1214" s="31">
        <v>44603</v>
      </c>
      <c r="B1214" s="37" t="s">
        <v>4926</v>
      </c>
      <c r="C1214" s="38" t="s">
        <v>196</v>
      </c>
      <c r="D1214" s="34">
        <v>55757.3</v>
      </c>
      <c r="E1214" s="35">
        <v>44603</v>
      </c>
      <c r="F1214" s="34">
        <v>55757.3</v>
      </c>
      <c r="G1214" s="36">
        <f>Tabla13[[#This Row],[Importe]]-Tabla13[[#This Row],[Pagado]]</f>
        <v>0</v>
      </c>
      <c r="H1214" s="38" t="s">
        <v>10</v>
      </c>
    </row>
    <row r="1215" spans="1:8" x14ac:dyDescent="0.25">
      <c r="A1215" s="31">
        <v>44603</v>
      </c>
      <c r="B1215" s="37" t="s">
        <v>4927</v>
      </c>
      <c r="C1215" s="38" t="s">
        <v>373</v>
      </c>
      <c r="D1215" s="34">
        <v>2854.8</v>
      </c>
      <c r="E1215" s="35">
        <v>44603</v>
      </c>
      <c r="F1215" s="34">
        <v>2854.8</v>
      </c>
      <c r="G1215" s="36">
        <f>Tabla13[[#This Row],[Importe]]-Tabla13[[#This Row],[Pagado]]</f>
        <v>0</v>
      </c>
      <c r="H1215" s="38" t="s">
        <v>10</v>
      </c>
    </row>
    <row r="1216" spans="1:8" x14ac:dyDescent="0.25">
      <c r="A1216" s="31">
        <v>44603</v>
      </c>
      <c r="B1216" s="37" t="s">
        <v>4928</v>
      </c>
      <c r="C1216" s="38" t="s">
        <v>216</v>
      </c>
      <c r="D1216" s="34">
        <v>1381.8</v>
      </c>
      <c r="E1216" s="35">
        <v>44603</v>
      </c>
      <c r="F1216" s="34">
        <v>1381.8</v>
      </c>
      <c r="G1216" s="36">
        <f>Tabla13[[#This Row],[Importe]]-Tabla13[[#This Row],[Pagado]]</f>
        <v>0</v>
      </c>
      <c r="H1216" s="38" t="s">
        <v>10</v>
      </c>
    </row>
    <row r="1217" spans="1:8" x14ac:dyDescent="0.25">
      <c r="A1217" s="31">
        <v>44603</v>
      </c>
      <c r="B1217" s="37" t="s">
        <v>4929</v>
      </c>
      <c r="C1217" s="38" t="s">
        <v>196</v>
      </c>
      <c r="D1217" s="34">
        <v>50617.440000000002</v>
      </c>
      <c r="E1217" s="35">
        <v>44603</v>
      </c>
      <c r="F1217" s="34">
        <v>50617.440000000002</v>
      </c>
      <c r="G1217" s="36">
        <f>Tabla13[[#This Row],[Importe]]-Tabla13[[#This Row],[Pagado]]</f>
        <v>0</v>
      </c>
      <c r="H1217" s="38" t="s">
        <v>10</v>
      </c>
    </row>
    <row r="1218" spans="1:8" x14ac:dyDescent="0.25">
      <c r="A1218" s="31">
        <v>44603</v>
      </c>
      <c r="B1218" s="37" t="s">
        <v>4930</v>
      </c>
      <c r="C1218" s="38" t="s">
        <v>29</v>
      </c>
      <c r="D1218" s="34">
        <v>3816.4</v>
      </c>
      <c r="E1218" s="35">
        <v>44603</v>
      </c>
      <c r="F1218" s="34">
        <v>3816.4</v>
      </c>
      <c r="G1218" s="36">
        <f>Tabla13[[#This Row],[Importe]]-Tabla13[[#This Row],[Pagado]]</f>
        <v>0</v>
      </c>
      <c r="H1218" s="38" t="s">
        <v>10</v>
      </c>
    </row>
    <row r="1219" spans="1:8" x14ac:dyDescent="0.25">
      <c r="A1219" s="31">
        <v>44603</v>
      </c>
      <c r="B1219" s="37" t="s">
        <v>4931</v>
      </c>
      <c r="C1219" s="38" t="s">
        <v>275</v>
      </c>
      <c r="D1219" s="34">
        <v>40314.800000000003</v>
      </c>
      <c r="E1219" s="35">
        <v>44610</v>
      </c>
      <c r="F1219" s="34">
        <v>40314.800000000003</v>
      </c>
      <c r="G1219" s="36">
        <f>Tabla13[[#This Row],[Importe]]-Tabla13[[#This Row],[Pagado]]</f>
        <v>0</v>
      </c>
      <c r="H1219" s="38" t="s">
        <v>10</v>
      </c>
    </row>
    <row r="1220" spans="1:8" x14ac:dyDescent="0.25">
      <c r="A1220" s="31">
        <v>44603</v>
      </c>
      <c r="B1220" s="37" t="s">
        <v>4932</v>
      </c>
      <c r="C1220" s="38" t="s">
        <v>56</v>
      </c>
      <c r="D1220" s="34">
        <v>7876.1</v>
      </c>
      <c r="E1220" s="35">
        <v>44603</v>
      </c>
      <c r="F1220" s="34">
        <v>7876.1</v>
      </c>
      <c r="G1220" s="36">
        <f>Tabla13[[#This Row],[Importe]]-Tabla13[[#This Row],[Pagado]]</f>
        <v>0</v>
      </c>
      <c r="H1220" s="38" t="s">
        <v>10</v>
      </c>
    </row>
    <row r="1221" spans="1:8" x14ac:dyDescent="0.25">
      <c r="A1221" s="31">
        <v>44603</v>
      </c>
      <c r="B1221" s="37" t="s">
        <v>4933</v>
      </c>
      <c r="C1221" s="38" t="s">
        <v>45</v>
      </c>
      <c r="D1221" s="34">
        <v>10779.3</v>
      </c>
      <c r="E1221" s="35">
        <v>44603</v>
      </c>
      <c r="F1221" s="34">
        <v>10779.3</v>
      </c>
      <c r="G1221" s="36">
        <f>Tabla13[[#This Row],[Importe]]-Tabla13[[#This Row],[Pagado]]</f>
        <v>0</v>
      </c>
      <c r="H1221" s="38" t="s">
        <v>10</v>
      </c>
    </row>
    <row r="1222" spans="1:8" x14ac:dyDescent="0.25">
      <c r="A1222" s="31">
        <v>44603</v>
      </c>
      <c r="B1222" s="37" t="s">
        <v>4934</v>
      </c>
      <c r="C1222" s="38" t="s">
        <v>212</v>
      </c>
      <c r="D1222" s="34">
        <v>33040.699999999997</v>
      </c>
      <c r="E1222" s="35">
        <v>44609</v>
      </c>
      <c r="F1222" s="34">
        <v>33040.699999999997</v>
      </c>
      <c r="G1222" s="36">
        <f>Tabla13[[#This Row],[Importe]]-Tabla13[[#This Row],[Pagado]]</f>
        <v>0</v>
      </c>
      <c r="H1222" s="38" t="s">
        <v>10</v>
      </c>
    </row>
    <row r="1223" spans="1:8" x14ac:dyDescent="0.25">
      <c r="A1223" s="31">
        <v>44603</v>
      </c>
      <c r="B1223" s="37" t="s">
        <v>4935</v>
      </c>
      <c r="C1223" s="38" t="s">
        <v>24</v>
      </c>
      <c r="D1223" s="34">
        <v>2645.4</v>
      </c>
      <c r="E1223" s="35">
        <v>44603</v>
      </c>
      <c r="F1223" s="34">
        <v>2645.4</v>
      </c>
      <c r="G1223" s="36">
        <f>Tabla13[[#This Row],[Importe]]-Tabla13[[#This Row],[Pagado]]</f>
        <v>0</v>
      </c>
      <c r="H1223" s="38" t="s">
        <v>10</v>
      </c>
    </row>
    <row r="1224" spans="1:8" x14ac:dyDescent="0.25">
      <c r="A1224" s="31">
        <v>44603</v>
      </c>
      <c r="B1224" s="37" t="s">
        <v>4936</v>
      </c>
      <c r="C1224" s="38" t="s">
        <v>142</v>
      </c>
      <c r="D1224" s="34">
        <v>32211.8</v>
      </c>
      <c r="E1224" s="35">
        <v>44617</v>
      </c>
      <c r="F1224" s="34">
        <v>32211.8</v>
      </c>
      <c r="G1224" s="36">
        <f>Tabla13[[#This Row],[Importe]]-Tabla13[[#This Row],[Pagado]]</f>
        <v>0</v>
      </c>
      <c r="H1224" s="38" t="s">
        <v>10</v>
      </c>
    </row>
    <row r="1225" spans="1:8" x14ac:dyDescent="0.25">
      <c r="A1225" s="31">
        <v>44603</v>
      </c>
      <c r="B1225" s="37" t="s">
        <v>4937</v>
      </c>
      <c r="C1225" s="38" t="s">
        <v>191</v>
      </c>
      <c r="D1225" s="34">
        <v>1481.8</v>
      </c>
      <c r="E1225" s="35">
        <v>44603</v>
      </c>
      <c r="F1225" s="34">
        <v>1481.8</v>
      </c>
      <c r="G1225" s="36">
        <f>Tabla13[[#This Row],[Importe]]-Tabla13[[#This Row],[Pagado]]</f>
        <v>0</v>
      </c>
      <c r="H1225" s="38" t="s">
        <v>10</v>
      </c>
    </row>
    <row r="1226" spans="1:8" x14ac:dyDescent="0.25">
      <c r="A1226" s="31">
        <v>44603</v>
      </c>
      <c r="B1226" s="37" t="s">
        <v>4938</v>
      </c>
      <c r="C1226" s="38" t="s">
        <v>202</v>
      </c>
      <c r="D1226" s="34">
        <v>367.2</v>
      </c>
      <c r="E1226" s="35">
        <v>44603</v>
      </c>
      <c r="F1226" s="34">
        <v>367.2</v>
      </c>
      <c r="G1226" s="36">
        <f>Tabla13[[#This Row],[Importe]]-Tabla13[[#This Row],[Pagado]]</f>
        <v>0</v>
      </c>
      <c r="H1226" s="38" t="s">
        <v>10</v>
      </c>
    </row>
    <row r="1227" spans="1:8" x14ac:dyDescent="0.25">
      <c r="A1227" s="31">
        <v>44603</v>
      </c>
      <c r="B1227" s="37" t="s">
        <v>4939</v>
      </c>
      <c r="C1227" s="38" t="s">
        <v>31</v>
      </c>
      <c r="D1227" s="34">
        <v>4051.4</v>
      </c>
      <c r="E1227" s="35">
        <v>44603</v>
      </c>
      <c r="F1227" s="34">
        <v>4051.4</v>
      </c>
      <c r="G1227" s="36">
        <f>Tabla13[[#This Row],[Importe]]-Tabla13[[#This Row],[Pagado]]</f>
        <v>0</v>
      </c>
      <c r="H1227" s="38" t="s">
        <v>10</v>
      </c>
    </row>
    <row r="1228" spans="1:8" x14ac:dyDescent="0.25">
      <c r="A1228" s="31">
        <v>44603</v>
      </c>
      <c r="B1228" s="37" t="s">
        <v>4940</v>
      </c>
      <c r="C1228" s="38" t="s">
        <v>244</v>
      </c>
      <c r="D1228" s="34">
        <v>6302</v>
      </c>
      <c r="E1228" s="35">
        <v>44603</v>
      </c>
      <c r="F1228" s="34">
        <v>6302</v>
      </c>
      <c r="G1228" s="36">
        <f>Tabla13[[#This Row],[Importe]]-Tabla13[[#This Row],[Pagado]]</f>
        <v>0</v>
      </c>
      <c r="H1228" s="38" t="s">
        <v>10</v>
      </c>
    </row>
    <row r="1229" spans="1:8" x14ac:dyDescent="0.25">
      <c r="A1229" s="31">
        <v>44603</v>
      </c>
      <c r="B1229" s="37" t="s">
        <v>4941</v>
      </c>
      <c r="C1229" s="38" t="s">
        <v>135</v>
      </c>
      <c r="D1229" s="34">
        <v>2138.1</v>
      </c>
      <c r="E1229" s="35">
        <v>44603</v>
      </c>
      <c r="F1229" s="34">
        <v>2138.1</v>
      </c>
      <c r="G1229" s="36">
        <f>Tabla13[[#This Row],[Importe]]-Tabla13[[#This Row],[Pagado]]</f>
        <v>0</v>
      </c>
      <c r="H1229" s="38" t="s">
        <v>10</v>
      </c>
    </row>
    <row r="1230" spans="1:8" x14ac:dyDescent="0.25">
      <c r="A1230" s="31">
        <v>44603</v>
      </c>
      <c r="B1230" s="37" t="s">
        <v>4942</v>
      </c>
      <c r="C1230" s="38" t="s">
        <v>131</v>
      </c>
      <c r="D1230" s="34">
        <v>16704</v>
      </c>
      <c r="E1230" s="35">
        <v>44603</v>
      </c>
      <c r="F1230" s="34">
        <v>16704</v>
      </c>
      <c r="G1230" s="36">
        <f>Tabla13[[#This Row],[Importe]]-Tabla13[[#This Row],[Pagado]]</f>
        <v>0</v>
      </c>
      <c r="H1230" s="38" t="s">
        <v>10</v>
      </c>
    </row>
    <row r="1231" spans="1:8" x14ac:dyDescent="0.25">
      <c r="A1231" s="31">
        <v>44603</v>
      </c>
      <c r="B1231" s="37" t="s">
        <v>4943</v>
      </c>
      <c r="C1231" s="38" t="s">
        <v>2114</v>
      </c>
      <c r="D1231" s="34">
        <v>1422</v>
      </c>
      <c r="E1231" s="35">
        <v>44603</v>
      </c>
      <c r="F1231" s="34">
        <v>1422</v>
      </c>
      <c r="G1231" s="36">
        <f>Tabla13[[#This Row],[Importe]]-Tabla13[[#This Row],[Pagado]]</f>
        <v>0</v>
      </c>
      <c r="H1231" s="38" t="s">
        <v>10</v>
      </c>
    </row>
    <row r="1232" spans="1:8" x14ac:dyDescent="0.25">
      <c r="A1232" s="31">
        <v>44603</v>
      </c>
      <c r="B1232" s="37" t="s">
        <v>4944</v>
      </c>
      <c r="C1232" s="38" t="s">
        <v>154</v>
      </c>
      <c r="D1232" s="34">
        <v>49166.5</v>
      </c>
      <c r="E1232" s="35">
        <v>44609</v>
      </c>
      <c r="F1232" s="34">
        <v>49166.5</v>
      </c>
      <c r="G1232" s="36">
        <f>Tabla13[[#This Row],[Importe]]-Tabla13[[#This Row],[Pagado]]</f>
        <v>0</v>
      </c>
      <c r="H1232" s="38" t="s">
        <v>10</v>
      </c>
    </row>
    <row r="1233" spans="1:8" x14ac:dyDescent="0.25">
      <c r="A1233" s="31">
        <v>44603</v>
      </c>
      <c r="B1233" s="37" t="s">
        <v>4945</v>
      </c>
      <c r="C1233" s="38" t="s">
        <v>51</v>
      </c>
      <c r="D1233" s="34">
        <v>3315.2</v>
      </c>
      <c r="E1233" s="35">
        <v>44603</v>
      </c>
      <c r="F1233" s="34">
        <v>3315.2</v>
      </c>
      <c r="G1233" s="36">
        <f>Tabla13[[#This Row],[Importe]]-Tabla13[[#This Row],[Pagado]]</f>
        <v>0</v>
      </c>
      <c r="H1233" s="38" t="s">
        <v>10</v>
      </c>
    </row>
    <row r="1234" spans="1:8" x14ac:dyDescent="0.25">
      <c r="A1234" s="31">
        <v>44603</v>
      </c>
      <c r="B1234" s="37" t="s">
        <v>4946</v>
      </c>
      <c r="C1234" s="38" t="s">
        <v>208</v>
      </c>
      <c r="D1234" s="34">
        <v>15838.02</v>
      </c>
      <c r="E1234" s="35">
        <v>44618</v>
      </c>
      <c r="F1234" s="34">
        <v>15838.02</v>
      </c>
      <c r="G1234" s="36">
        <f>Tabla13[[#This Row],[Importe]]-Tabla13[[#This Row],[Pagado]]</f>
        <v>0</v>
      </c>
      <c r="H1234" s="38" t="s">
        <v>10</v>
      </c>
    </row>
    <row r="1235" spans="1:8" x14ac:dyDescent="0.25">
      <c r="A1235" s="31">
        <v>44603</v>
      </c>
      <c r="B1235" s="37" t="s">
        <v>4947</v>
      </c>
      <c r="C1235" s="38" t="s">
        <v>206</v>
      </c>
      <c r="D1235" s="34">
        <v>33249.599999999999</v>
      </c>
      <c r="E1235" s="35">
        <v>44609</v>
      </c>
      <c r="F1235" s="34">
        <v>33249.599999999999</v>
      </c>
      <c r="G1235" s="36">
        <f>Tabla13[[#This Row],[Importe]]-Tabla13[[#This Row],[Pagado]]</f>
        <v>0</v>
      </c>
      <c r="H1235" s="38" t="s">
        <v>10</v>
      </c>
    </row>
    <row r="1236" spans="1:8" x14ac:dyDescent="0.25">
      <c r="A1236" s="31">
        <v>44603</v>
      </c>
      <c r="B1236" s="37" t="s">
        <v>4948</v>
      </c>
      <c r="C1236" s="38" t="s">
        <v>218</v>
      </c>
      <c r="D1236" s="34">
        <v>28563.9</v>
      </c>
      <c r="E1236" s="35">
        <v>44609</v>
      </c>
      <c r="F1236" s="34">
        <v>28563.9</v>
      </c>
      <c r="G1236" s="36">
        <f>Tabla13[[#This Row],[Importe]]-Tabla13[[#This Row],[Pagado]]</f>
        <v>0</v>
      </c>
      <c r="H1236" s="38" t="s">
        <v>10</v>
      </c>
    </row>
    <row r="1237" spans="1:8" x14ac:dyDescent="0.25">
      <c r="A1237" s="31">
        <v>44603</v>
      </c>
      <c r="B1237" s="37" t="s">
        <v>4949</v>
      </c>
      <c r="C1237" s="38" t="s">
        <v>67</v>
      </c>
      <c r="D1237" s="34">
        <v>8111.5</v>
      </c>
      <c r="E1237" s="35">
        <v>44603</v>
      </c>
      <c r="F1237" s="34">
        <v>8111.5</v>
      </c>
      <c r="G1237" s="36">
        <f>Tabla13[[#This Row],[Importe]]-Tabla13[[#This Row],[Pagado]]</f>
        <v>0</v>
      </c>
      <c r="H1237" s="38" t="s">
        <v>10</v>
      </c>
    </row>
    <row r="1238" spans="1:8" x14ac:dyDescent="0.25">
      <c r="A1238" s="31">
        <v>44603</v>
      </c>
      <c r="B1238" s="37" t="s">
        <v>4950</v>
      </c>
      <c r="C1238" s="38" t="s">
        <v>67</v>
      </c>
      <c r="D1238" s="34">
        <v>1462.1</v>
      </c>
      <c r="E1238" s="35">
        <v>44603</v>
      </c>
      <c r="F1238" s="34">
        <v>1462.1</v>
      </c>
      <c r="G1238" s="36">
        <f>Tabla13[[#This Row],[Importe]]-Tabla13[[#This Row],[Pagado]]</f>
        <v>0</v>
      </c>
      <c r="H1238" s="38" t="s">
        <v>10</v>
      </c>
    </row>
    <row r="1239" spans="1:8" x14ac:dyDescent="0.25">
      <c r="A1239" s="31">
        <v>44603</v>
      </c>
      <c r="B1239" s="37" t="s">
        <v>4951</v>
      </c>
      <c r="C1239" s="38" t="s">
        <v>31</v>
      </c>
      <c r="D1239" s="34">
        <v>653.4</v>
      </c>
      <c r="E1239" s="35">
        <v>44603</v>
      </c>
      <c r="F1239" s="34">
        <v>653.4</v>
      </c>
      <c r="G1239" s="36">
        <f>Tabla13[[#This Row],[Importe]]-Tabla13[[#This Row],[Pagado]]</f>
        <v>0</v>
      </c>
      <c r="H1239" s="38" t="s">
        <v>10</v>
      </c>
    </row>
    <row r="1240" spans="1:8" x14ac:dyDescent="0.25">
      <c r="A1240" s="31">
        <v>44603</v>
      </c>
      <c r="B1240" s="37" t="s">
        <v>4952</v>
      </c>
      <c r="C1240" s="38" t="s">
        <v>62</v>
      </c>
      <c r="D1240" s="34">
        <v>3970.8</v>
      </c>
      <c r="E1240" s="35">
        <v>44603</v>
      </c>
      <c r="F1240" s="34">
        <v>3970.8</v>
      </c>
      <c r="G1240" s="36">
        <f>Tabla13[[#This Row],[Importe]]-Tabla13[[#This Row],[Pagado]]</f>
        <v>0</v>
      </c>
      <c r="H1240" s="38" t="s">
        <v>10</v>
      </c>
    </row>
    <row r="1241" spans="1:8" x14ac:dyDescent="0.25">
      <c r="A1241" s="31">
        <v>44603</v>
      </c>
      <c r="B1241" s="37" t="s">
        <v>4953</v>
      </c>
      <c r="C1241" s="38" t="s">
        <v>179</v>
      </c>
      <c r="D1241" s="34">
        <v>752</v>
      </c>
      <c r="E1241" s="35">
        <v>44603</v>
      </c>
      <c r="F1241" s="34">
        <v>752</v>
      </c>
      <c r="G1241" s="36">
        <f>Tabla13[[#This Row],[Importe]]-Tabla13[[#This Row],[Pagado]]</f>
        <v>0</v>
      </c>
      <c r="H1241" s="38" t="s">
        <v>10</v>
      </c>
    </row>
    <row r="1242" spans="1:8" x14ac:dyDescent="0.25">
      <c r="A1242" s="31">
        <v>44603</v>
      </c>
      <c r="B1242" s="37" t="s">
        <v>4954</v>
      </c>
      <c r="C1242" s="38" t="s">
        <v>840</v>
      </c>
      <c r="D1242" s="34">
        <v>5356</v>
      </c>
      <c r="E1242" s="35">
        <v>44603</v>
      </c>
      <c r="F1242" s="34">
        <v>5356</v>
      </c>
      <c r="G1242" s="36">
        <f>Tabla13[[#This Row],[Importe]]-Tabla13[[#This Row],[Pagado]]</f>
        <v>0</v>
      </c>
      <c r="H1242" s="38" t="s">
        <v>10</v>
      </c>
    </row>
    <row r="1243" spans="1:8" x14ac:dyDescent="0.25">
      <c r="A1243" s="31">
        <v>44603</v>
      </c>
      <c r="B1243" s="37" t="s">
        <v>4955</v>
      </c>
      <c r="C1243" s="38" t="s">
        <v>1064</v>
      </c>
      <c r="D1243" s="34">
        <v>1450.8</v>
      </c>
      <c r="E1243" s="35">
        <v>44603</v>
      </c>
      <c r="F1243" s="34">
        <v>1450.8</v>
      </c>
      <c r="G1243" s="36">
        <f>Tabla13[[#This Row],[Importe]]-Tabla13[[#This Row],[Pagado]]</f>
        <v>0</v>
      </c>
      <c r="H1243" s="38" t="s">
        <v>10</v>
      </c>
    </row>
    <row r="1244" spans="1:8" x14ac:dyDescent="0.25">
      <c r="A1244" s="31">
        <v>44603</v>
      </c>
      <c r="B1244" s="37" t="s">
        <v>4956</v>
      </c>
      <c r="C1244" s="38" t="s">
        <v>409</v>
      </c>
      <c r="D1244" s="34">
        <v>10729.5</v>
      </c>
      <c r="E1244" s="35">
        <v>44616</v>
      </c>
      <c r="F1244" s="34">
        <v>10729.5</v>
      </c>
      <c r="G1244" s="36">
        <f>Tabla13[[#This Row],[Importe]]-Tabla13[[#This Row],[Pagado]]</f>
        <v>0</v>
      </c>
      <c r="H1244" s="38" t="s">
        <v>10</v>
      </c>
    </row>
    <row r="1245" spans="1:8" x14ac:dyDescent="0.25">
      <c r="A1245" s="31">
        <v>44603</v>
      </c>
      <c r="B1245" s="37" t="s">
        <v>4957</v>
      </c>
      <c r="C1245" s="38" t="s">
        <v>1313</v>
      </c>
      <c r="D1245" s="34">
        <v>2090</v>
      </c>
      <c r="E1245" s="35">
        <v>44603</v>
      </c>
      <c r="F1245" s="34">
        <v>2090</v>
      </c>
      <c r="G1245" s="36">
        <f>Tabla13[[#This Row],[Importe]]-Tabla13[[#This Row],[Pagado]]</f>
        <v>0</v>
      </c>
      <c r="H1245" s="38" t="s">
        <v>10</v>
      </c>
    </row>
    <row r="1246" spans="1:8" x14ac:dyDescent="0.25">
      <c r="A1246" s="31">
        <v>44603</v>
      </c>
      <c r="B1246" s="37" t="s">
        <v>4958</v>
      </c>
      <c r="C1246" s="38" t="s">
        <v>849</v>
      </c>
      <c r="D1246" s="34">
        <v>4208</v>
      </c>
      <c r="E1246" s="35">
        <v>44603</v>
      </c>
      <c r="F1246" s="34">
        <v>4208</v>
      </c>
      <c r="G1246" s="36">
        <f>Tabla13[[#This Row],[Importe]]-Tabla13[[#This Row],[Pagado]]</f>
        <v>0</v>
      </c>
      <c r="H1246" s="38" t="s">
        <v>10</v>
      </c>
    </row>
    <row r="1247" spans="1:8" x14ac:dyDescent="0.25">
      <c r="A1247" s="31">
        <v>44603</v>
      </c>
      <c r="B1247" s="37" t="s">
        <v>4959</v>
      </c>
      <c r="C1247" s="38" t="s">
        <v>849</v>
      </c>
      <c r="D1247" s="34">
        <v>1036</v>
      </c>
      <c r="E1247" s="35">
        <v>44603</v>
      </c>
      <c r="F1247" s="34">
        <v>1036</v>
      </c>
      <c r="G1247" s="36">
        <f>Tabla13[[#This Row],[Importe]]-Tabla13[[#This Row],[Pagado]]</f>
        <v>0</v>
      </c>
      <c r="H1247" s="38" t="s">
        <v>10</v>
      </c>
    </row>
    <row r="1248" spans="1:8" x14ac:dyDescent="0.25">
      <c r="A1248" s="31">
        <v>44603</v>
      </c>
      <c r="B1248" s="37" t="s">
        <v>4960</v>
      </c>
      <c r="C1248" s="38" t="s">
        <v>31</v>
      </c>
      <c r="D1248" s="34">
        <v>1969.3</v>
      </c>
      <c r="E1248" s="35">
        <v>44603</v>
      </c>
      <c r="F1248" s="34">
        <v>1969.3</v>
      </c>
      <c r="G1248" s="36">
        <f>Tabla13[[#This Row],[Importe]]-Tabla13[[#This Row],[Pagado]]</f>
        <v>0</v>
      </c>
      <c r="H1248" s="38" t="s">
        <v>10</v>
      </c>
    </row>
    <row r="1249" spans="1:8" x14ac:dyDescent="0.25">
      <c r="A1249" s="31">
        <v>44603</v>
      </c>
      <c r="B1249" s="37" t="s">
        <v>4961</v>
      </c>
      <c r="C1249" s="38" t="s">
        <v>198</v>
      </c>
      <c r="D1249" s="34">
        <v>5527</v>
      </c>
      <c r="E1249" s="35">
        <v>44607</v>
      </c>
      <c r="F1249" s="34">
        <v>5527</v>
      </c>
      <c r="G1249" s="36">
        <f>Tabla13[[#This Row],[Importe]]-Tabla13[[#This Row],[Pagado]]</f>
        <v>0</v>
      </c>
      <c r="H1249" s="38" t="s">
        <v>10</v>
      </c>
    </row>
    <row r="1250" spans="1:8" x14ac:dyDescent="0.25">
      <c r="A1250" s="31">
        <v>44603</v>
      </c>
      <c r="B1250" s="37" t="s">
        <v>4962</v>
      </c>
      <c r="C1250" s="38" t="s">
        <v>312</v>
      </c>
      <c r="D1250" s="34">
        <v>4172</v>
      </c>
      <c r="E1250" s="35">
        <v>44603</v>
      </c>
      <c r="F1250" s="34">
        <v>4172</v>
      </c>
      <c r="G1250" s="36">
        <f>Tabla13[[#This Row],[Importe]]-Tabla13[[#This Row],[Pagado]]</f>
        <v>0</v>
      </c>
      <c r="H1250" s="38" t="s">
        <v>10</v>
      </c>
    </row>
    <row r="1251" spans="1:8" x14ac:dyDescent="0.25">
      <c r="A1251" s="31">
        <v>44603</v>
      </c>
      <c r="B1251" s="37" t="s">
        <v>4963</v>
      </c>
      <c r="C1251" s="38" t="s">
        <v>75</v>
      </c>
      <c r="D1251" s="34">
        <v>4559</v>
      </c>
      <c r="E1251" s="35">
        <v>44603</v>
      </c>
      <c r="F1251" s="34">
        <v>4559</v>
      </c>
      <c r="G1251" s="36">
        <f>Tabla13[[#This Row],[Importe]]-Tabla13[[#This Row],[Pagado]]</f>
        <v>0</v>
      </c>
      <c r="H1251" s="38" t="s">
        <v>10</v>
      </c>
    </row>
    <row r="1252" spans="1:8" x14ac:dyDescent="0.25">
      <c r="A1252" s="31">
        <v>44603</v>
      </c>
      <c r="B1252" s="37" t="s">
        <v>4964</v>
      </c>
      <c r="C1252" s="38" t="s">
        <v>357</v>
      </c>
      <c r="D1252" s="34">
        <v>3835.8</v>
      </c>
      <c r="E1252" s="35">
        <v>44604</v>
      </c>
      <c r="F1252" s="34">
        <v>3835.8</v>
      </c>
      <c r="G1252" s="36">
        <f>Tabla13[[#This Row],[Importe]]-Tabla13[[#This Row],[Pagado]]</f>
        <v>0</v>
      </c>
      <c r="H1252" s="38" t="s">
        <v>10</v>
      </c>
    </row>
    <row r="1253" spans="1:8" x14ac:dyDescent="0.25">
      <c r="A1253" s="31">
        <v>44603</v>
      </c>
      <c r="B1253" s="37" t="s">
        <v>4965</v>
      </c>
      <c r="C1253" s="38" t="s">
        <v>181</v>
      </c>
      <c r="D1253" s="34">
        <v>9062.4</v>
      </c>
      <c r="E1253" s="35">
        <v>44604</v>
      </c>
      <c r="F1253" s="34">
        <v>9062.4</v>
      </c>
      <c r="G1253" s="36">
        <f>Tabla13[[#This Row],[Importe]]-Tabla13[[#This Row],[Pagado]]</f>
        <v>0</v>
      </c>
      <c r="H1253" s="38" t="s">
        <v>10</v>
      </c>
    </row>
    <row r="1254" spans="1:8" x14ac:dyDescent="0.25">
      <c r="A1254" s="31">
        <v>44603</v>
      </c>
      <c r="B1254" s="37" t="s">
        <v>4966</v>
      </c>
      <c r="C1254" s="38" t="s">
        <v>368</v>
      </c>
      <c r="D1254" s="34">
        <v>11994.4</v>
      </c>
      <c r="E1254" s="35">
        <v>44604</v>
      </c>
      <c r="F1254" s="34">
        <v>11994.4</v>
      </c>
      <c r="G1254" s="36">
        <f>Tabla13[[#This Row],[Importe]]-Tabla13[[#This Row],[Pagado]]</f>
        <v>0</v>
      </c>
      <c r="H1254" s="38" t="s">
        <v>10</v>
      </c>
    </row>
    <row r="1255" spans="1:8" x14ac:dyDescent="0.25">
      <c r="A1255" s="31">
        <v>44603</v>
      </c>
      <c r="B1255" s="37" t="s">
        <v>4967</v>
      </c>
      <c r="C1255" s="38" t="s">
        <v>175</v>
      </c>
      <c r="D1255" s="34">
        <v>13858.6</v>
      </c>
      <c r="E1255" s="35">
        <v>44604</v>
      </c>
      <c r="F1255" s="34">
        <v>13858.6</v>
      </c>
      <c r="G1255" s="36">
        <f>Tabla13[[#This Row],[Importe]]-Tabla13[[#This Row],[Pagado]]</f>
        <v>0</v>
      </c>
      <c r="H1255" s="38" t="s">
        <v>10</v>
      </c>
    </row>
    <row r="1256" spans="1:8" x14ac:dyDescent="0.25">
      <c r="A1256" s="31">
        <v>44603</v>
      </c>
      <c r="B1256" s="37" t="s">
        <v>4968</v>
      </c>
      <c r="C1256" s="38" t="s">
        <v>31</v>
      </c>
      <c r="D1256" s="34">
        <v>723.8</v>
      </c>
      <c r="E1256" s="35">
        <v>44603</v>
      </c>
      <c r="F1256" s="34">
        <v>723.8</v>
      </c>
      <c r="G1256" s="36">
        <f>Tabla13[[#This Row],[Importe]]-Tabla13[[#This Row],[Pagado]]</f>
        <v>0</v>
      </c>
      <c r="H1256" s="38" t="s">
        <v>10</v>
      </c>
    </row>
    <row r="1257" spans="1:8" x14ac:dyDescent="0.25">
      <c r="A1257" s="31">
        <v>44603</v>
      </c>
      <c r="B1257" s="37" t="s">
        <v>4969</v>
      </c>
      <c r="C1257" s="38" t="s">
        <v>129</v>
      </c>
      <c r="D1257" s="34">
        <v>4536.5</v>
      </c>
      <c r="E1257" s="35">
        <v>44604</v>
      </c>
      <c r="F1257" s="34">
        <v>4536.5</v>
      </c>
      <c r="G1257" s="36">
        <f>Tabla13[[#This Row],[Importe]]-Tabla13[[#This Row],[Pagado]]</f>
        <v>0</v>
      </c>
      <c r="H1257" s="38" t="s">
        <v>10</v>
      </c>
    </row>
    <row r="1258" spans="1:8" x14ac:dyDescent="0.25">
      <c r="A1258" s="31">
        <v>44603</v>
      </c>
      <c r="B1258" s="37" t="s">
        <v>4970</v>
      </c>
      <c r="C1258" s="38" t="s">
        <v>173</v>
      </c>
      <c r="D1258" s="34">
        <v>29012.6</v>
      </c>
      <c r="E1258" s="35">
        <v>44604</v>
      </c>
      <c r="F1258" s="34">
        <v>29012.6</v>
      </c>
      <c r="G1258" s="36">
        <f>Tabla13[[#This Row],[Importe]]-Tabla13[[#This Row],[Pagado]]</f>
        <v>0</v>
      </c>
      <c r="H1258" s="38" t="s">
        <v>10</v>
      </c>
    </row>
    <row r="1259" spans="1:8" x14ac:dyDescent="0.25">
      <c r="A1259" s="31">
        <v>44603</v>
      </c>
      <c r="B1259" s="37" t="s">
        <v>4971</v>
      </c>
      <c r="C1259" s="38" t="s">
        <v>414</v>
      </c>
      <c r="D1259" s="34">
        <v>15622.8</v>
      </c>
      <c r="E1259" s="35">
        <v>44603</v>
      </c>
      <c r="F1259" s="34">
        <v>15622.8</v>
      </c>
      <c r="G1259" s="36">
        <f>Tabla13[[#This Row],[Importe]]-Tabla13[[#This Row],[Pagado]]</f>
        <v>0</v>
      </c>
      <c r="H1259" s="38" t="s">
        <v>10</v>
      </c>
    </row>
    <row r="1260" spans="1:8" x14ac:dyDescent="0.25">
      <c r="A1260" s="31">
        <v>44603</v>
      </c>
      <c r="B1260" s="37" t="s">
        <v>4972</v>
      </c>
      <c r="C1260" s="38" t="s">
        <v>127</v>
      </c>
      <c r="D1260" s="34">
        <v>3773.6</v>
      </c>
      <c r="E1260" s="35">
        <v>44604</v>
      </c>
      <c r="F1260" s="34">
        <v>3773.6</v>
      </c>
      <c r="G1260" s="36">
        <f>Tabla13[[#This Row],[Importe]]-Tabla13[[#This Row],[Pagado]]</f>
        <v>0</v>
      </c>
      <c r="H1260" s="38" t="s">
        <v>10</v>
      </c>
    </row>
    <row r="1261" spans="1:8" x14ac:dyDescent="0.25">
      <c r="A1261" s="31">
        <v>44603</v>
      </c>
      <c r="B1261" s="37" t="s">
        <v>4973</v>
      </c>
      <c r="C1261" s="38" t="s">
        <v>339</v>
      </c>
      <c r="D1261" s="34">
        <v>1052.7</v>
      </c>
      <c r="E1261" s="35">
        <v>44604</v>
      </c>
      <c r="F1261" s="34">
        <v>1052.7</v>
      </c>
      <c r="G1261" s="36">
        <f>Tabla13[[#This Row],[Importe]]-Tabla13[[#This Row],[Pagado]]</f>
        <v>0</v>
      </c>
      <c r="H1261" s="38" t="s">
        <v>10</v>
      </c>
    </row>
    <row r="1262" spans="1:8" x14ac:dyDescent="0.25">
      <c r="A1262" s="31">
        <v>44603</v>
      </c>
      <c r="B1262" s="37" t="s">
        <v>4974</v>
      </c>
      <c r="C1262" s="38" t="s">
        <v>71</v>
      </c>
      <c r="D1262" s="34">
        <v>2352.1999999999998</v>
      </c>
      <c r="E1262" s="35">
        <v>44603</v>
      </c>
      <c r="F1262" s="34">
        <v>2352.1999999999998</v>
      </c>
      <c r="G1262" s="36">
        <f>Tabla13[[#This Row],[Importe]]-Tabla13[[#This Row],[Pagado]]</f>
        <v>0</v>
      </c>
      <c r="H1262" s="38" t="s">
        <v>10</v>
      </c>
    </row>
    <row r="1263" spans="1:8" x14ac:dyDescent="0.25">
      <c r="A1263" s="31">
        <v>44603</v>
      </c>
      <c r="B1263" s="37" t="s">
        <v>4975</v>
      </c>
      <c r="C1263" s="38" t="s">
        <v>426</v>
      </c>
      <c r="D1263" s="34">
        <v>3756</v>
      </c>
      <c r="E1263" s="35">
        <v>44604</v>
      </c>
      <c r="F1263" s="34">
        <v>3756</v>
      </c>
      <c r="G1263" s="36">
        <f>Tabla13[[#This Row],[Importe]]-Tabla13[[#This Row],[Pagado]]</f>
        <v>0</v>
      </c>
      <c r="H1263" s="38" t="s">
        <v>10</v>
      </c>
    </row>
    <row r="1264" spans="1:8" x14ac:dyDescent="0.25">
      <c r="A1264" s="31">
        <v>44603</v>
      </c>
      <c r="B1264" s="37" t="s">
        <v>4976</v>
      </c>
      <c r="C1264" s="38" t="s">
        <v>525</v>
      </c>
      <c r="D1264" s="34">
        <v>3298.3</v>
      </c>
      <c r="E1264" s="35">
        <v>44604</v>
      </c>
      <c r="F1264" s="34">
        <v>3298.3</v>
      </c>
      <c r="G1264" s="36">
        <f>Tabla13[[#This Row],[Importe]]-Tabla13[[#This Row],[Pagado]]</f>
        <v>0</v>
      </c>
      <c r="H1264" s="38" t="s">
        <v>10</v>
      </c>
    </row>
    <row r="1265" spans="1:8" x14ac:dyDescent="0.25">
      <c r="A1265" s="31">
        <v>44603</v>
      </c>
      <c r="B1265" s="37" t="s">
        <v>4977</v>
      </c>
      <c r="C1265" s="38" t="s">
        <v>183</v>
      </c>
      <c r="D1265" s="34">
        <v>1150</v>
      </c>
      <c r="E1265" s="35">
        <v>44604</v>
      </c>
      <c r="F1265" s="34">
        <v>1150</v>
      </c>
      <c r="G1265" s="36">
        <f>Tabla13[[#This Row],[Importe]]-Tabla13[[#This Row],[Pagado]]</f>
        <v>0</v>
      </c>
      <c r="H1265" s="38" t="s">
        <v>10</v>
      </c>
    </row>
    <row r="1266" spans="1:8" x14ac:dyDescent="0.25">
      <c r="A1266" s="31">
        <v>44603</v>
      </c>
      <c r="B1266" s="37" t="s">
        <v>4978</v>
      </c>
      <c r="C1266" s="38" t="s">
        <v>51</v>
      </c>
      <c r="D1266" s="34">
        <v>627.20000000000005</v>
      </c>
      <c r="E1266" s="35">
        <v>44603</v>
      </c>
      <c r="F1266" s="34">
        <v>627.20000000000005</v>
      </c>
      <c r="G1266" s="36">
        <f>Tabla13[[#This Row],[Importe]]-Tabla13[[#This Row],[Pagado]]</f>
        <v>0</v>
      </c>
      <c r="H1266" s="38" t="s">
        <v>10</v>
      </c>
    </row>
    <row r="1267" spans="1:8" x14ac:dyDescent="0.25">
      <c r="A1267" s="31">
        <v>44603</v>
      </c>
      <c r="B1267" s="37" t="s">
        <v>4979</v>
      </c>
      <c r="C1267" s="38" t="s">
        <v>31</v>
      </c>
      <c r="D1267" s="34">
        <v>394.8</v>
      </c>
      <c r="E1267" s="35">
        <v>44603</v>
      </c>
      <c r="F1267" s="34">
        <v>394.8</v>
      </c>
      <c r="G1267" s="36">
        <f>Tabla13[[#This Row],[Importe]]-Tabla13[[#This Row],[Pagado]]</f>
        <v>0</v>
      </c>
      <c r="H1267" s="38" t="s">
        <v>10</v>
      </c>
    </row>
    <row r="1268" spans="1:8" x14ac:dyDescent="0.25">
      <c r="A1268" s="31">
        <v>44603</v>
      </c>
      <c r="B1268" s="37" t="s">
        <v>4980</v>
      </c>
      <c r="C1268" s="38" t="s">
        <v>47</v>
      </c>
      <c r="D1268" s="34">
        <v>31832.92</v>
      </c>
      <c r="E1268" s="35">
        <v>44603</v>
      </c>
      <c r="F1268" s="34">
        <v>31832.92</v>
      </c>
      <c r="G1268" s="36">
        <f>Tabla13[[#This Row],[Importe]]-Tabla13[[#This Row],[Pagado]]</f>
        <v>0</v>
      </c>
      <c r="H1268" s="38" t="s">
        <v>10</v>
      </c>
    </row>
    <row r="1269" spans="1:8" x14ac:dyDescent="0.25">
      <c r="A1269" s="31">
        <v>44603</v>
      </c>
      <c r="B1269" s="37" t="s">
        <v>4981</v>
      </c>
      <c r="C1269" s="38" t="s">
        <v>107</v>
      </c>
      <c r="D1269" s="34">
        <v>8957.9</v>
      </c>
      <c r="E1269" s="35">
        <v>44604</v>
      </c>
      <c r="F1269" s="34">
        <v>8957.9</v>
      </c>
      <c r="G1269" s="36">
        <f>Tabla13[[#This Row],[Importe]]-Tabla13[[#This Row],[Pagado]]</f>
        <v>0</v>
      </c>
      <c r="H1269" s="38" t="s">
        <v>10</v>
      </c>
    </row>
    <row r="1270" spans="1:8" x14ac:dyDescent="0.25">
      <c r="A1270" s="31">
        <v>44603</v>
      </c>
      <c r="B1270" s="37" t="s">
        <v>4982</v>
      </c>
      <c r="C1270" s="38" t="s">
        <v>4983</v>
      </c>
      <c r="D1270" s="34">
        <v>0</v>
      </c>
      <c r="E1270" s="39" t="s">
        <v>189</v>
      </c>
      <c r="F1270" s="34">
        <v>0</v>
      </c>
      <c r="G1270" s="36">
        <f>Tabla13[[#This Row],[Importe]]-Tabla13[[#This Row],[Pagado]]</f>
        <v>0</v>
      </c>
      <c r="H1270" s="38" t="s">
        <v>189</v>
      </c>
    </row>
    <row r="1271" spans="1:8" x14ac:dyDescent="0.25">
      <c r="A1271" s="31">
        <v>44603</v>
      </c>
      <c r="B1271" s="37" t="s">
        <v>4984</v>
      </c>
      <c r="C1271" s="38" t="s">
        <v>144</v>
      </c>
      <c r="D1271" s="34">
        <v>4610</v>
      </c>
      <c r="E1271" s="35">
        <v>44604</v>
      </c>
      <c r="F1271" s="34">
        <v>4610</v>
      </c>
      <c r="G1271" s="36">
        <f>Tabla13[[#This Row],[Importe]]-Tabla13[[#This Row],[Pagado]]</f>
        <v>0</v>
      </c>
      <c r="H1271" s="38" t="s">
        <v>10</v>
      </c>
    </row>
    <row r="1272" spans="1:8" x14ac:dyDescent="0.25">
      <c r="A1272" s="31">
        <v>44603</v>
      </c>
      <c r="B1272" s="37" t="s">
        <v>4985</v>
      </c>
      <c r="C1272" s="38" t="s">
        <v>407</v>
      </c>
      <c r="D1272" s="34">
        <v>25125</v>
      </c>
      <c r="E1272" s="35">
        <v>44607</v>
      </c>
      <c r="F1272" s="34">
        <v>25125</v>
      </c>
      <c r="G1272" s="36">
        <f>Tabla13[[#This Row],[Importe]]-Tabla13[[#This Row],[Pagado]]</f>
        <v>0</v>
      </c>
      <c r="H1272" s="38" t="s">
        <v>10</v>
      </c>
    </row>
    <row r="1273" spans="1:8" x14ac:dyDescent="0.25">
      <c r="A1273" s="31">
        <v>44603</v>
      </c>
      <c r="B1273" s="37" t="s">
        <v>4986</v>
      </c>
      <c r="C1273" s="38" t="s">
        <v>380</v>
      </c>
      <c r="D1273" s="34">
        <v>12333.9</v>
      </c>
      <c r="E1273" s="35">
        <v>44604</v>
      </c>
      <c r="F1273" s="34">
        <v>12333.9</v>
      </c>
      <c r="G1273" s="36">
        <f>Tabla13[[#This Row],[Importe]]-Tabla13[[#This Row],[Pagado]]</f>
        <v>0</v>
      </c>
      <c r="H1273" s="38" t="s">
        <v>10</v>
      </c>
    </row>
    <row r="1274" spans="1:8" x14ac:dyDescent="0.25">
      <c r="A1274" s="31">
        <v>44603</v>
      </c>
      <c r="B1274" s="37" t="s">
        <v>4987</v>
      </c>
      <c r="C1274" s="38" t="s">
        <v>291</v>
      </c>
      <c r="D1274" s="34">
        <v>1878</v>
      </c>
      <c r="E1274" s="35">
        <v>44604</v>
      </c>
      <c r="F1274" s="34">
        <v>1878</v>
      </c>
      <c r="G1274" s="36">
        <f>Tabla13[[#This Row],[Importe]]-Tabla13[[#This Row],[Pagado]]</f>
        <v>0</v>
      </c>
      <c r="H1274" s="38" t="s">
        <v>10</v>
      </c>
    </row>
    <row r="1275" spans="1:8" x14ac:dyDescent="0.25">
      <c r="A1275" s="31">
        <v>44603</v>
      </c>
      <c r="B1275" s="37" t="s">
        <v>4988</v>
      </c>
      <c r="C1275" s="38" t="s">
        <v>151</v>
      </c>
      <c r="D1275" s="34">
        <v>8000</v>
      </c>
      <c r="E1275" s="35">
        <v>44604</v>
      </c>
      <c r="F1275" s="34">
        <v>8000</v>
      </c>
      <c r="G1275" s="36">
        <f>Tabla13[[#This Row],[Importe]]-Tabla13[[#This Row],[Pagado]]</f>
        <v>0</v>
      </c>
      <c r="H1275" s="38" t="s">
        <v>10</v>
      </c>
    </row>
    <row r="1276" spans="1:8" x14ac:dyDescent="0.25">
      <c r="A1276" s="31">
        <v>44603</v>
      </c>
      <c r="B1276" s="37" t="s">
        <v>4989</v>
      </c>
      <c r="C1276" s="38" t="s">
        <v>269</v>
      </c>
      <c r="D1276" s="34">
        <v>3630</v>
      </c>
      <c r="E1276" s="35">
        <v>44603</v>
      </c>
      <c r="F1276" s="34">
        <v>3630</v>
      </c>
      <c r="G1276" s="36">
        <f>Tabla13[[#This Row],[Importe]]-Tabla13[[#This Row],[Pagado]]</f>
        <v>0</v>
      </c>
      <c r="H1276" s="38" t="s">
        <v>10</v>
      </c>
    </row>
    <row r="1277" spans="1:8" x14ac:dyDescent="0.25">
      <c r="A1277" s="31">
        <v>44603</v>
      </c>
      <c r="B1277" s="37" t="s">
        <v>4990</v>
      </c>
      <c r="C1277" s="38" t="s">
        <v>273</v>
      </c>
      <c r="D1277" s="34">
        <v>1299.2</v>
      </c>
      <c r="E1277" s="35">
        <v>44604</v>
      </c>
      <c r="F1277" s="34">
        <v>1299.2</v>
      </c>
      <c r="G1277" s="36">
        <f>Tabla13[[#This Row],[Importe]]-Tabla13[[#This Row],[Pagado]]</f>
        <v>0</v>
      </c>
      <c r="H1277" s="38" t="s">
        <v>10</v>
      </c>
    </row>
    <row r="1278" spans="1:8" x14ac:dyDescent="0.25">
      <c r="A1278" s="31">
        <v>44603</v>
      </c>
      <c r="B1278" s="37" t="s">
        <v>4991</v>
      </c>
      <c r="C1278" s="38" t="s">
        <v>698</v>
      </c>
      <c r="D1278" s="34">
        <v>5273.4</v>
      </c>
      <c r="E1278" s="35">
        <v>44603</v>
      </c>
      <c r="F1278" s="34">
        <v>5273.4</v>
      </c>
      <c r="G1278" s="36">
        <f>Tabla13[[#This Row],[Importe]]-Tabla13[[#This Row],[Pagado]]</f>
        <v>0</v>
      </c>
      <c r="H1278" s="38" t="s">
        <v>10</v>
      </c>
    </row>
    <row r="1279" spans="1:8" x14ac:dyDescent="0.25">
      <c r="A1279" s="31">
        <v>44603</v>
      </c>
      <c r="B1279" s="37" t="s">
        <v>4992</v>
      </c>
      <c r="C1279" s="38" t="s">
        <v>142</v>
      </c>
      <c r="D1279" s="34">
        <v>400</v>
      </c>
      <c r="E1279" s="35">
        <v>44617</v>
      </c>
      <c r="F1279" s="34">
        <v>400</v>
      </c>
      <c r="G1279" s="36">
        <f>Tabla13[[#This Row],[Importe]]-Tabla13[[#This Row],[Pagado]]</f>
        <v>0</v>
      </c>
      <c r="H1279" s="38" t="s">
        <v>10</v>
      </c>
    </row>
    <row r="1280" spans="1:8" x14ac:dyDescent="0.25">
      <c r="A1280" s="31">
        <v>44603</v>
      </c>
      <c r="B1280" s="37" t="s">
        <v>4993</v>
      </c>
      <c r="C1280" s="38" t="s">
        <v>681</v>
      </c>
      <c r="D1280" s="34">
        <v>3.16</v>
      </c>
      <c r="E1280" s="35">
        <v>44608</v>
      </c>
      <c r="F1280" s="34">
        <v>3.16</v>
      </c>
      <c r="G1280" s="36">
        <f>Tabla13[[#This Row],[Importe]]-Tabla13[[#This Row],[Pagado]]</f>
        <v>0</v>
      </c>
      <c r="H1280" s="38" t="s">
        <v>10</v>
      </c>
    </row>
    <row r="1281" spans="1:8" x14ac:dyDescent="0.25">
      <c r="A1281" s="31">
        <v>44603</v>
      </c>
      <c r="B1281" s="37" t="s">
        <v>4994</v>
      </c>
      <c r="C1281" s="38" t="s">
        <v>520</v>
      </c>
      <c r="D1281" s="34">
        <v>3599.3</v>
      </c>
      <c r="E1281" s="35">
        <v>44604</v>
      </c>
      <c r="F1281" s="34">
        <v>3599.3</v>
      </c>
      <c r="G1281" s="36">
        <f>Tabla13[[#This Row],[Importe]]-Tabla13[[#This Row],[Pagado]]</f>
        <v>0</v>
      </c>
      <c r="H1281" s="38" t="s">
        <v>10</v>
      </c>
    </row>
    <row r="1282" spans="1:8" x14ac:dyDescent="0.25">
      <c r="A1282" s="31">
        <v>44603</v>
      </c>
      <c r="B1282" s="37" t="s">
        <v>4995</v>
      </c>
      <c r="C1282" s="38" t="s">
        <v>445</v>
      </c>
      <c r="D1282" s="34">
        <v>3206</v>
      </c>
      <c r="E1282" s="35">
        <v>44603</v>
      </c>
      <c r="F1282" s="34">
        <v>3206</v>
      </c>
      <c r="G1282" s="36">
        <f>Tabla13[[#This Row],[Importe]]-Tabla13[[#This Row],[Pagado]]</f>
        <v>0</v>
      </c>
      <c r="H1282" s="38" t="s">
        <v>10</v>
      </c>
    </row>
    <row r="1283" spans="1:8" x14ac:dyDescent="0.25">
      <c r="A1283" s="31">
        <v>44603</v>
      </c>
      <c r="B1283" s="37" t="s">
        <v>4996</v>
      </c>
      <c r="C1283" s="38" t="s">
        <v>157</v>
      </c>
      <c r="D1283" s="34">
        <v>1796</v>
      </c>
      <c r="E1283" s="35">
        <v>44604</v>
      </c>
      <c r="F1283" s="34">
        <v>1796</v>
      </c>
      <c r="G1283" s="36">
        <f>Tabla13[[#This Row],[Importe]]-Tabla13[[#This Row],[Pagado]]</f>
        <v>0</v>
      </c>
      <c r="H1283" s="38" t="s">
        <v>10</v>
      </c>
    </row>
    <row r="1284" spans="1:8" x14ac:dyDescent="0.25">
      <c r="A1284" s="31">
        <v>44603</v>
      </c>
      <c r="B1284" s="37" t="s">
        <v>4997</v>
      </c>
      <c r="C1284" s="38" t="s">
        <v>319</v>
      </c>
      <c r="D1284" s="34">
        <v>4899.8999999999996</v>
      </c>
      <c r="E1284" s="35">
        <v>44604</v>
      </c>
      <c r="F1284" s="34">
        <v>4899.8999999999996</v>
      </c>
      <c r="G1284" s="36">
        <f>Tabla13[[#This Row],[Importe]]-Tabla13[[#This Row],[Pagado]]</f>
        <v>0</v>
      </c>
      <c r="H1284" s="38" t="s">
        <v>10</v>
      </c>
    </row>
    <row r="1285" spans="1:8" x14ac:dyDescent="0.25">
      <c r="A1285" s="31">
        <v>44603</v>
      </c>
      <c r="B1285" s="37" t="s">
        <v>4998</v>
      </c>
      <c r="C1285" s="38" t="s">
        <v>79</v>
      </c>
      <c r="D1285" s="34">
        <v>6815</v>
      </c>
      <c r="E1285" s="35">
        <v>44604</v>
      </c>
      <c r="F1285" s="34">
        <v>6815</v>
      </c>
      <c r="G1285" s="36">
        <f>Tabla13[[#This Row],[Importe]]-Tabla13[[#This Row],[Pagado]]</f>
        <v>0</v>
      </c>
      <c r="H1285" s="38" t="s">
        <v>10</v>
      </c>
    </row>
    <row r="1286" spans="1:8" x14ac:dyDescent="0.25">
      <c r="A1286" s="31">
        <v>44603</v>
      </c>
      <c r="B1286" s="37" t="s">
        <v>4999</v>
      </c>
      <c r="C1286" s="38" t="s">
        <v>518</v>
      </c>
      <c r="D1286" s="34">
        <v>984.4</v>
      </c>
      <c r="E1286" s="35">
        <v>44604</v>
      </c>
      <c r="F1286" s="34">
        <v>984.4</v>
      </c>
      <c r="G1286" s="36">
        <f>Tabla13[[#This Row],[Importe]]-Tabla13[[#This Row],[Pagado]]</f>
        <v>0</v>
      </c>
      <c r="H1286" s="38" t="s">
        <v>10</v>
      </c>
    </row>
    <row r="1287" spans="1:8" x14ac:dyDescent="0.25">
      <c r="A1287" s="31">
        <v>44603</v>
      </c>
      <c r="B1287" s="37" t="s">
        <v>5000</v>
      </c>
      <c r="C1287" s="38" t="s">
        <v>79</v>
      </c>
      <c r="D1287" s="34">
        <v>3788.2</v>
      </c>
      <c r="E1287" s="35">
        <v>44604</v>
      </c>
      <c r="F1287" s="34">
        <v>3788.2</v>
      </c>
      <c r="G1287" s="36">
        <f>Tabla13[[#This Row],[Importe]]-Tabla13[[#This Row],[Pagado]]</f>
        <v>0</v>
      </c>
      <c r="H1287" s="38" t="s">
        <v>10</v>
      </c>
    </row>
    <row r="1288" spans="1:8" x14ac:dyDescent="0.25">
      <c r="A1288" s="31">
        <v>44603</v>
      </c>
      <c r="B1288" s="37" t="s">
        <v>5001</v>
      </c>
      <c r="C1288" s="38" t="s">
        <v>151</v>
      </c>
      <c r="D1288" s="34">
        <v>534.4</v>
      </c>
      <c r="E1288" s="35">
        <v>44604</v>
      </c>
      <c r="F1288" s="34">
        <v>534.4</v>
      </c>
      <c r="G1288" s="36">
        <f>Tabla13[[#This Row],[Importe]]-Tabla13[[#This Row],[Pagado]]</f>
        <v>0</v>
      </c>
      <c r="H1288" s="38" t="s">
        <v>10</v>
      </c>
    </row>
    <row r="1289" spans="1:8" x14ac:dyDescent="0.25">
      <c r="A1289" s="31">
        <v>44603</v>
      </c>
      <c r="B1289" s="37" t="s">
        <v>5002</v>
      </c>
      <c r="C1289" s="38" t="s">
        <v>396</v>
      </c>
      <c r="D1289" s="34">
        <v>8120</v>
      </c>
      <c r="E1289" s="35">
        <v>44607</v>
      </c>
      <c r="F1289" s="34">
        <v>8120</v>
      </c>
      <c r="G1289" s="36">
        <f>Tabla13[[#This Row],[Importe]]-Tabla13[[#This Row],[Pagado]]</f>
        <v>0</v>
      </c>
      <c r="H1289" s="38" t="s">
        <v>10</v>
      </c>
    </row>
    <row r="1290" spans="1:8" x14ac:dyDescent="0.25">
      <c r="A1290" s="31">
        <v>44603</v>
      </c>
      <c r="B1290" s="37" t="s">
        <v>5003</v>
      </c>
      <c r="C1290" s="38" t="s">
        <v>857</v>
      </c>
      <c r="D1290" s="34">
        <v>929</v>
      </c>
      <c r="E1290" s="35">
        <v>44603</v>
      </c>
      <c r="F1290" s="34">
        <v>929</v>
      </c>
      <c r="G1290" s="36">
        <f>Tabla13[[#This Row],[Importe]]-Tabla13[[#This Row],[Pagado]]</f>
        <v>0</v>
      </c>
      <c r="H1290" s="38" t="s">
        <v>10</v>
      </c>
    </row>
    <row r="1291" spans="1:8" x14ac:dyDescent="0.25">
      <c r="A1291" s="31">
        <v>44603</v>
      </c>
      <c r="B1291" s="37" t="s">
        <v>5004</v>
      </c>
      <c r="C1291" s="38" t="s">
        <v>280</v>
      </c>
      <c r="D1291" s="34">
        <v>719.1</v>
      </c>
      <c r="E1291" s="35">
        <v>44604</v>
      </c>
      <c r="F1291" s="34">
        <v>719.1</v>
      </c>
      <c r="G1291" s="36">
        <f>Tabla13[[#This Row],[Importe]]-Tabla13[[#This Row],[Pagado]]</f>
        <v>0</v>
      </c>
      <c r="H1291" s="38" t="s">
        <v>10</v>
      </c>
    </row>
    <row r="1292" spans="1:8" x14ac:dyDescent="0.25">
      <c r="A1292" s="31">
        <v>44603</v>
      </c>
      <c r="B1292" s="37" t="s">
        <v>5005</v>
      </c>
      <c r="C1292" s="38" t="s">
        <v>284</v>
      </c>
      <c r="D1292" s="34">
        <v>8582.2000000000007</v>
      </c>
      <c r="E1292" s="35">
        <v>44604</v>
      </c>
      <c r="F1292" s="34">
        <v>8582.2000000000007</v>
      </c>
      <c r="G1292" s="36">
        <f>Tabla13[[#This Row],[Importe]]-Tabla13[[#This Row],[Pagado]]</f>
        <v>0</v>
      </c>
      <c r="H1292" s="38" t="s">
        <v>10</v>
      </c>
    </row>
    <row r="1293" spans="1:8" x14ac:dyDescent="0.25">
      <c r="A1293" s="31">
        <v>44603</v>
      </c>
      <c r="B1293" s="37" t="s">
        <v>5006</v>
      </c>
      <c r="C1293" s="38" t="s">
        <v>282</v>
      </c>
      <c r="D1293" s="34">
        <v>4869.2</v>
      </c>
      <c r="E1293" s="35">
        <v>44604</v>
      </c>
      <c r="F1293" s="34">
        <v>4869.2</v>
      </c>
      <c r="G1293" s="36">
        <f>Tabla13[[#This Row],[Importe]]-Tabla13[[#This Row],[Pagado]]</f>
        <v>0</v>
      </c>
      <c r="H1293" s="38" t="s">
        <v>10</v>
      </c>
    </row>
    <row r="1294" spans="1:8" x14ac:dyDescent="0.25">
      <c r="A1294" s="31">
        <v>44603</v>
      </c>
      <c r="B1294" s="37" t="s">
        <v>5007</v>
      </c>
      <c r="C1294" s="38" t="s">
        <v>282</v>
      </c>
      <c r="D1294" s="34">
        <v>1414.7</v>
      </c>
      <c r="E1294" s="35">
        <v>44604</v>
      </c>
      <c r="F1294" s="34">
        <v>1414.7</v>
      </c>
      <c r="G1294" s="36">
        <f>Tabla13[[#This Row],[Importe]]-Tabla13[[#This Row],[Pagado]]</f>
        <v>0</v>
      </c>
      <c r="H1294" s="38" t="s">
        <v>10</v>
      </c>
    </row>
    <row r="1295" spans="1:8" x14ac:dyDescent="0.25">
      <c r="A1295" s="31">
        <v>44603</v>
      </c>
      <c r="B1295" s="37" t="s">
        <v>5008</v>
      </c>
      <c r="C1295" s="38" t="s">
        <v>31</v>
      </c>
      <c r="D1295" s="34">
        <v>1102.8</v>
      </c>
      <c r="E1295" s="35">
        <v>44603</v>
      </c>
      <c r="F1295" s="34">
        <v>1102.8</v>
      </c>
      <c r="G1295" s="36">
        <f>Tabla13[[#This Row],[Importe]]-Tabla13[[#This Row],[Pagado]]</f>
        <v>0</v>
      </c>
      <c r="H1295" s="38" t="s">
        <v>10</v>
      </c>
    </row>
    <row r="1296" spans="1:8" x14ac:dyDescent="0.25">
      <c r="A1296" s="31">
        <v>44603</v>
      </c>
      <c r="B1296" s="37" t="s">
        <v>5009</v>
      </c>
      <c r="C1296" s="38" t="s">
        <v>31</v>
      </c>
      <c r="D1296" s="34">
        <v>769</v>
      </c>
      <c r="E1296" s="35">
        <v>44603</v>
      </c>
      <c r="F1296" s="34">
        <v>769</v>
      </c>
      <c r="G1296" s="36">
        <f>Tabla13[[#This Row],[Importe]]-Tabla13[[#This Row],[Pagado]]</f>
        <v>0</v>
      </c>
      <c r="H1296" s="38" t="s">
        <v>10</v>
      </c>
    </row>
    <row r="1297" spans="1:8" x14ac:dyDescent="0.25">
      <c r="A1297" s="31">
        <v>44603</v>
      </c>
      <c r="B1297" s="37" t="s">
        <v>5010</v>
      </c>
      <c r="C1297" s="38" t="s">
        <v>371</v>
      </c>
      <c r="D1297" s="34">
        <v>32696.5</v>
      </c>
      <c r="E1297" s="35">
        <v>44604</v>
      </c>
      <c r="F1297" s="34">
        <v>32696.5</v>
      </c>
      <c r="G1297" s="36">
        <f>Tabla13[[#This Row],[Importe]]-Tabla13[[#This Row],[Pagado]]</f>
        <v>0</v>
      </c>
      <c r="H1297" s="38" t="s">
        <v>10</v>
      </c>
    </row>
    <row r="1298" spans="1:8" x14ac:dyDescent="0.25">
      <c r="A1298" s="31">
        <v>44603</v>
      </c>
      <c r="B1298" s="37" t="s">
        <v>5011</v>
      </c>
      <c r="C1298" s="38" t="s">
        <v>31</v>
      </c>
      <c r="D1298" s="34">
        <v>813.1</v>
      </c>
      <c r="E1298" s="35">
        <v>44603</v>
      </c>
      <c r="F1298" s="34">
        <v>813.1</v>
      </c>
      <c r="G1298" s="36">
        <f>Tabla13[[#This Row],[Importe]]-Tabla13[[#This Row],[Pagado]]</f>
        <v>0</v>
      </c>
      <c r="H1298" s="38" t="s">
        <v>10</v>
      </c>
    </row>
    <row r="1299" spans="1:8" x14ac:dyDescent="0.25">
      <c r="A1299" s="31">
        <v>44603</v>
      </c>
      <c r="B1299" s="37" t="s">
        <v>5012</v>
      </c>
      <c r="C1299" s="38" t="s">
        <v>31</v>
      </c>
      <c r="D1299" s="34">
        <v>226.2</v>
      </c>
      <c r="E1299" s="35">
        <v>44603</v>
      </c>
      <c r="F1299" s="34">
        <v>226.2</v>
      </c>
      <c r="G1299" s="36">
        <f>Tabla13[[#This Row],[Importe]]-Tabla13[[#This Row],[Pagado]]</f>
        <v>0</v>
      </c>
      <c r="H1299" s="38" t="s">
        <v>10</v>
      </c>
    </row>
    <row r="1300" spans="1:8" x14ac:dyDescent="0.25">
      <c r="A1300" s="31">
        <v>44603</v>
      </c>
      <c r="B1300" s="37" t="s">
        <v>5013</v>
      </c>
      <c r="C1300" s="38" t="s">
        <v>1016</v>
      </c>
      <c r="D1300" s="34">
        <v>4512.2</v>
      </c>
      <c r="E1300" s="35">
        <v>44603</v>
      </c>
      <c r="F1300" s="34">
        <v>4512.2</v>
      </c>
      <c r="G1300" s="36">
        <f>Tabla13[[#This Row],[Importe]]-Tabla13[[#This Row],[Pagado]]</f>
        <v>0</v>
      </c>
      <c r="H1300" s="38" t="s">
        <v>10</v>
      </c>
    </row>
    <row r="1301" spans="1:8" x14ac:dyDescent="0.25">
      <c r="A1301" s="31">
        <v>44603</v>
      </c>
      <c r="B1301" s="37" t="s">
        <v>5014</v>
      </c>
      <c r="C1301" s="38" t="s">
        <v>31</v>
      </c>
      <c r="D1301" s="34">
        <v>218.4</v>
      </c>
      <c r="E1301" s="35">
        <v>44603</v>
      </c>
      <c r="F1301" s="34">
        <v>218.4</v>
      </c>
      <c r="G1301" s="36">
        <f>Tabla13[[#This Row],[Importe]]-Tabla13[[#This Row],[Pagado]]</f>
        <v>0</v>
      </c>
      <c r="H1301" s="38" t="s">
        <v>10</v>
      </c>
    </row>
    <row r="1302" spans="1:8" x14ac:dyDescent="0.25">
      <c r="A1302" s="31">
        <v>44603</v>
      </c>
      <c r="B1302" s="37" t="s">
        <v>5015</v>
      </c>
      <c r="C1302" s="38" t="s">
        <v>872</v>
      </c>
      <c r="D1302" s="34">
        <v>3112.6</v>
      </c>
      <c r="E1302" s="35">
        <v>44603</v>
      </c>
      <c r="F1302" s="34">
        <v>3112.6</v>
      </c>
      <c r="G1302" s="36">
        <f>Tabla13[[#This Row],[Importe]]-Tabla13[[#This Row],[Pagado]]</f>
        <v>0</v>
      </c>
      <c r="H1302" s="38" t="s">
        <v>10</v>
      </c>
    </row>
    <row r="1303" spans="1:8" x14ac:dyDescent="0.25">
      <c r="A1303" s="31">
        <v>44603</v>
      </c>
      <c r="B1303" s="37" t="s">
        <v>5016</v>
      </c>
      <c r="C1303" s="38" t="s">
        <v>555</v>
      </c>
      <c r="D1303" s="34">
        <v>19216</v>
      </c>
      <c r="E1303" s="35">
        <v>44604</v>
      </c>
      <c r="F1303" s="34">
        <v>19216</v>
      </c>
      <c r="G1303" s="36">
        <f>Tabla13[[#This Row],[Importe]]-Tabla13[[#This Row],[Pagado]]</f>
        <v>0</v>
      </c>
      <c r="H1303" s="38" t="s">
        <v>10</v>
      </c>
    </row>
    <row r="1304" spans="1:8" x14ac:dyDescent="0.25">
      <c r="A1304" s="31">
        <v>44603</v>
      </c>
      <c r="B1304" s="37" t="s">
        <v>5017</v>
      </c>
      <c r="C1304" s="38" t="s">
        <v>31</v>
      </c>
      <c r="D1304" s="34">
        <v>625.1</v>
      </c>
      <c r="E1304" s="35">
        <v>44603</v>
      </c>
      <c r="F1304" s="34">
        <v>625.1</v>
      </c>
      <c r="G1304" s="36">
        <f>Tabla13[[#This Row],[Importe]]-Tabla13[[#This Row],[Pagado]]</f>
        <v>0</v>
      </c>
      <c r="H1304" s="38" t="s">
        <v>10</v>
      </c>
    </row>
    <row r="1305" spans="1:8" x14ac:dyDescent="0.25">
      <c r="A1305" s="31">
        <v>44603</v>
      </c>
      <c r="B1305" s="37" t="s">
        <v>5018</v>
      </c>
      <c r="C1305" s="38" t="s">
        <v>31</v>
      </c>
      <c r="D1305" s="34">
        <v>28</v>
      </c>
      <c r="E1305" s="35">
        <v>44603</v>
      </c>
      <c r="F1305" s="34">
        <v>28</v>
      </c>
      <c r="G1305" s="36">
        <f>Tabla13[[#This Row],[Importe]]-Tabla13[[#This Row],[Pagado]]</f>
        <v>0</v>
      </c>
      <c r="H1305" s="38" t="s">
        <v>10</v>
      </c>
    </row>
    <row r="1306" spans="1:8" x14ac:dyDescent="0.25">
      <c r="A1306" s="31">
        <v>44603</v>
      </c>
      <c r="B1306" s="37" t="s">
        <v>5019</v>
      </c>
      <c r="C1306" s="38" t="s">
        <v>261</v>
      </c>
      <c r="D1306" s="34">
        <v>29009.8</v>
      </c>
      <c r="E1306" s="35">
        <v>44604</v>
      </c>
      <c r="F1306" s="34">
        <v>29009.8</v>
      </c>
      <c r="G1306" s="36">
        <f>Tabla13[[#This Row],[Importe]]-Tabla13[[#This Row],[Pagado]]</f>
        <v>0</v>
      </c>
      <c r="H1306" s="38" t="s">
        <v>10</v>
      </c>
    </row>
    <row r="1307" spans="1:8" x14ac:dyDescent="0.25">
      <c r="A1307" s="31">
        <v>44603</v>
      </c>
      <c r="B1307" s="37" t="s">
        <v>5020</v>
      </c>
      <c r="C1307" s="38" t="s">
        <v>69</v>
      </c>
      <c r="D1307" s="34">
        <v>2547.4</v>
      </c>
      <c r="E1307" s="35">
        <v>44603</v>
      </c>
      <c r="F1307" s="34">
        <v>2547.4</v>
      </c>
      <c r="G1307" s="36">
        <f>Tabla13[[#This Row],[Importe]]-Tabla13[[#This Row],[Pagado]]</f>
        <v>0</v>
      </c>
      <c r="H1307" s="38" t="s">
        <v>10</v>
      </c>
    </row>
    <row r="1308" spans="1:8" x14ac:dyDescent="0.25">
      <c r="A1308" s="31">
        <v>44603</v>
      </c>
      <c r="B1308" s="37" t="s">
        <v>5021</v>
      </c>
      <c r="C1308" s="38" t="s">
        <v>2393</v>
      </c>
      <c r="D1308" s="34">
        <v>30313.1</v>
      </c>
      <c r="E1308" s="35">
        <v>44603</v>
      </c>
      <c r="F1308" s="34">
        <v>30313.1</v>
      </c>
      <c r="G1308" s="36">
        <f>Tabla13[[#This Row],[Importe]]-Tabla13[[#This Row],[Pagado]]</f>
        <v>0</v>
      </c>
      <c r="H1308" s="38" t="s">
        <v>10</v>
      </c>
    </row>
    <row r="1309" spans="1:8" x14ac:dyDescent="0.25">
      <c r="A1309" s="31">
        <v>44603</v>
      </c>
      <c r="B1309" s="37" t="s">
        <v>5022</v>
      </c>
      <c r="C1309" s="38" t="s">
        <v>442</v>
      </c>
      <c r="D1309" s="34">
        <v>28433.200000000001</v>
      </c>
      <c r="E1309" s="35">
        <v>44603</v>
      </c>
      <c r="F1309" s="34">
        <v>28433.200000000001</v>
      </c>
      <c r="G1309" s="36">
        <f>Tabla13[[#This Row],[Importe]]-Tabla13[[#This Row],[Pagado]]</f>
        <v>0</v>
      </c>
      <c r="H1309" s="38" t="s">
        <v>10</v>
      </c>
    </row>
    <row r="1310" spans="1:8" x14ac:dyDescent="0.25">
      <c r="A1310" s="31">
        <v>44603</v>
      </c>
      <c r="B1310" s="37" t="s">
        <v>5023</v>
      </c>
      <c r="C1310" s="38" t="s">
        <v>2393</v>
      </c>
      <c r="D1310" s="34">
        <v>809.1</v>
      </c>
      <c r="E1310" s="35">
        <v>44603</v>
      </c>
      <c r="F1310" s="34">
        <v>809.1</v>
      </c>
      <c r="G1310" s="36">
        <f>Tabla13[[#This Row],[Importe]]-Tabla13[[#This Row],[Pagado]]</f>
        <v>0</v>
      </c>
      <c r="H1310" s="38" t="s">
        <v>10</v>
      </c>
    </row>
    <row r="1311" spans="1:8" x14ac:dyDescent="0.25">
      <c r="A1311" s="31">
        <v>44603</v>
      </c>
      <c r="B1311" s="37" t="s">
        <v>5024</v>
      </c>
      <c r="C1311" s="38" t="s">
        <v>31</v>
      </c>
      <c r="D1311" s="34">
        <v>400</v>
      </c>
      <c r="E1311" s="35">
        <v>44603</v>
      </c>
      <c r="F1311" s="34">
        <v>400</v>
      </c>
      <c r="G1311" s="36">
        <f>Tabla13[[#This Row],[Importe]]-Tabla13[[#This Row],[Pagado]]</f>
        <v>0</v>
      </c>
      <c r="H1311" s="38" t="s">
        <v>10</v>
      </c>
    </row>
    <row r="1312" spans="1:8" x14ac:dyDescent="0.25">
      <c r="A1312" s="31">
        <v>44603</v>
      </c>
      <c r="B1312" s="37" t="s">
        <v>5025</v>
      </c>
      <c r="C1312" s="38" t="s">
        <v>414</v>
      </c>
      <c r="D1312" s="34">
        <v>36.75</v>
      </c>
      <c r="E1312" s="35">
        <v>44622</v>
      </c>
      <c r="F1312" s="34">
        <v>36.75</v>
      </c>
      <c r="G1312" s="36">
        <f>Tabla13[[#This Row],[Importe]]-Tabla13[[#This Row],[Pagado]]</f>
        <v>0</v>
      </c>
      <c r="H1312" s="38" t="s">
        <v>10</v>
      </c>
    </row>
    <row r="1313" spans="1:8" x14ac:dyDescent="0.25">
      <c r="A1313" s="31">
        <v>44603</v>
      </c>
      <c r="B1313" s="37" t="s">
        <v>5026</v>
      </c>
      <c r="C1313" s="38" t="s">
        <v>200</v>
      </c>
      <c r="D1313" s="34">
        <v>794.3</v>
      </c>
      <c r="E1313" s="35">
        <v>44604</v>
      </c>
      <c r="F1313" s="34">
        <v>794.3</v>
      </c>
      <c r="G1313" s="36">
        <f>Tabla13[[#This Row],[Importe]]-Tabla13[[#This Row],[Pagado]]</f>
        <v>0</v>
      </c>
      <c r="H1313" s="38" t="s">
        <v>10</v>
      </c>
    </row>
    <row r="1314" spans="1:8" x14ac:dyDescent="0.25">
      <c r="A1314" s="31">
        <v>44604</v>
      </c>
      <c r="B1314" s="37" t="s">
        <v>5027</v>
      </c>
      <c r="C1314" s="38" t="s">
        <v>887</v>
      </c>
      <c r="D1314" s="34">
        <v>21885.5</v>
      </c>
      <c r="E1314" s="35">
        <v>44606</v>
      </c>
      <c r="F1314" s="34">
        <v>21885.5</v>
      </c>
      <c r="G1314" s="36">
        <f>Tabla13[[#This Row],[Importe]]-Tabla13[[#This Row],[Pagado]]</f>
        <v>0</v>
      </c>
      <c r="H1314" s="38" t="s">
        <v>10</v>
      </c>
    </row>
    <row r="1315" spans="1:8" x14ac:dyDescent="0.25">
      <c r="A1315" s="31">
        <v>44604</v>
      </c>
      <c r="B1315" s="37" t="s">
        <v>5028</v>
      </c>
      <c r="C1315" s="38" t="s">
        <v>95</v>
      </c>
      <c r="D1315" s="34">
        <v>10800</v>
      </c>
      <c r="E1315" s="35">
        <v>44604</v>
      </c>
      <c r="F1315" s="34">
        <v>10800</v>
      </c>
      <c r="G1315" s="36">
        <f>Tabla13[[#This Row],[Importe]]-Tabla13[[#This Row],[Pagado]]</f>
        <v>0</v>
      </c>
      <c r="H1315" s="38" t="s">
        <v>10</v>
      </c>
    </row>
    <row r="1316" spans="1:8" x14ac:dyDescent="0.25">
      <c r="A1316" s="31">
        <v>44604</v>
      </c>
      <c r="B1316" s="37" t="s">
        <v>5029</v>
      </c>
      <c r="C1316" s="38" t="s">
        <v>481</v>
      </c>
      <c r="D1316" s="34">
        <v>1525.7</v>
      </c>
      <c r="E1316" s="35">
        <v>44604</v>
      </c>
      <c r="F1316" s="34">
        <v>1525.7</v>
      </c>
      <c r="G1316" s="36">
        <f>Tabla13[[#This Row],[Importe]]-Tabla13[[#This Row],[Pagado]]</f>
        <v>0</v>
      </c>
      <c r="H1316" s="38" t="s">
        <v>10</v>
      </c>
    </row>
    <row r="1317" spans="1:8" x14ac:dyDescent="0.25">
      <c r="A1317" s="31">
        <v>44604</v>
      </c>
      <c r="B1317" s="37" t="s">
        <v>5030</v>
      </c>
      <c r="C1317" s="38" t="s">
        <v>475</v>
      </c>
      <c r="D1317" s="34">
        <v>69428.7</v>
      </c>
      <c r="E1317" s="35">
        <v>44605</v>
      </c>
      <c r="F1317" s="34">
        <v>69428.7</v>
      </c>
      <c r="G1317" s="36">
        <f>Tabla13[[#This Row],[Importe]]-Tabla13[[#This Row],[Pagado]]</f>
        <v>0</v>
      </c>
      <c r="H1317" s="38" t="s">
        <v>10</v>
      </c>
    </row>
    <row r="1318" spans="1:8" x14ac:dyDescent="0.25">
      <c r="A1318" s="31">
        <v>44604</v>
      </c>
      <c r="B1318" s="37" t="s">
        <v>5031</v>
      </c>
      <c r="C1318" s="38" t="s">
        <v>31</v>
      </c>
      <c r="D1318" s="34">
        <v>5565.3</v>
      </c>
      <c r="E1318" s="35">
        <v>44604</v>
      </c>
      <c r="F1318" s="34">
        <v>5565.3</v>
      </c>
      <c r="G1318" s="36">
        <f>Tabla13[[#This Row],[Importe]]-Tabla13[[#This Row],[Pagado]]</f>
        <v>0</v>
      </c>
      <c r="H1318" s="38" t="s">
        <v>10</v>
      </c>
    </row>
    <row r="1319" spans="1:8" x14ac:dyDescent="0.25">
      <c r="A1319" s="31">
        <v>44604</v>
      </c>
      <c r="B1319" s="37" t="s">
        <v>5032</v>
      </c>
      <c r="C1319" s="38" t="s">
        <v>9</v>
      </c>
      <c r="D1319" s="34">
        <v>6909.4</v>
      </c>
      <c r="E1319" s="35">
        <v>44604</v>
      </c>
      <c r="F1319" s="34">
        <v>6909.4</v>
      </c>
      <c r="G1319" s="36">
        <f>Tabla13[[#This Row],[Importe]]-Tabla13[[#This Row],[Pagado]]</f>
        <v>0</v>
      </c>
      <c r="H1319" s="38" t="s">
        <v>10</v>
      </c>
    </row>
    <row r="1320" spans="1:8" x14ac:dyDescent="0.25">
      <c r="A1320" s="31">
        <v>44604</v>
      </c>
      <c r="B1320" s="37" t="s">
        <v>5033</v>
      </c>
      <c r="C1320" s="38" t="s">
        <v>12</v>
      </c>
      <c r="D1320" s="34">
        <v>64605.9</v>
      </c>
      <c r="E1320" s="35">
        <v>44605</v>
      </c>
      <c r="F1320" s="34">
        <v>64605.9</v>
      </c>
      <c r="G1320" s="36">
        <f>Tabla13[[#This Row],[Importe]]-Tabla13[[#This Row],[Pagado]]</f>
        <v>0</v>
      </c>
      <c r="H1320" s="38" t="s">
        <v>10</v>
      </c>
    </row>
    <row r="1321" spans="1:8" x14ac:dyDescent="0.25">
      <c r="A1321" s="31">
        <v>44604</v>
      </c>
      <c r="B1321" s="37" t="s">
        <v>5034</v>
      </c>
      <c r="C1321" s="38" t="s">
        <v>1313</v>
      </c>
      <c r="D1321" s="34">
        <v>11920</v>
      </c>
      <c r="E1321" s="35">
        <v>44604</v>
      </c>
      <c r="F1321" s="34">
        <v>11920</v>
      </c>
      <c r="G1321" s="36">
        <f>Tabla13[[#This Row],[Importe]]-Tabla13[[#This Row],[Pagado]]</f>
        <v>0</v>
      </c>
      <c r="H1321" s="38" t="s">
        <v>10</v>
      </c>
    </row>
    <row r="1322" spans="1:8" x14ac:dyDescent="0.25">
      <c r="A1322" s="31">
        <v>44604</v>
      </c>
      <c r="B1322" s="37" t="s">
        <v>5035</v>
      </c>
      <c r="C1322" s="38" t="s">
        <v>120</v>
      </c>
      <c r="D1322" s="34">
        <v>4406.3999999999996</v>
      </c>
      <c r="E1322" s="35">
        <v>44606</v>
      </c>
      <c r="F1322" s="34">
        <v>4406.3999999999996</v>
      </c>
      <c r="G1322" s="36">
        <f>Tabla13[[#This Row],[Importe]]-Tabla13[[#This Row],[Pagado]]</f>
        <v>0</v>
      </c>
      <c r="H1322" s="38" t="s">
        <v>10</v>
      </c>
    </row>
    <row r="1323" spans="1:8" x14ac:dyDescent="0.25">
      <c r="A1323" s="31">
        <v>44604</v>
      </c>
      <c r="B1323" s="37" t="s">
        <v>5036</v>
      </c>
      <c r="C1323" s="38" t="s">
        <v>118</v>
      </c>
      <c r="D1323" s="34">
        <v>4210</v>
      </c>
      <c r="E1323" s="35">
        <v>44604</v>
      </c>
      <c r="F1323" s="34">
        <v>4210</v>
      </c>
      <c r="G1323" s="36">
        <f>Tabla13[[#This Row],[Importe]]-Tabla13[[#This Row],[Pagado]]</f>
        <v>0</v>
      </c>
      <c r="H1323" s="38" t="s">
        <v>10</v>
      </c>
    </row>
    <row r="1324" spans="1:8" x14ac:dyDescent="0.25">
      <c r="A1324" s="31">
        <v>44604</v>
      </c>
      <c r="B1324" s="37" t="s">
        <v>5037</v>
      </c>
      <c r="C1324" s="38" t="s">
        <v>111</v>
      </c>
      <c r="D1324" s="34">
        <v>8080.1</v>
      </c>
      <c r="E1324" s="35">
        <v>44606</v>
      </c>
      <c r="F1324" s="34">
        <v>8080.1</v>
      </c>
      <c r="G1324" s="36">
        <f>Tabla13[[#This Row],[Importe]]-Tabla13[[#This Row],[Pagado]]</f>
        <v>0</v>
      </c>
      <c r="H1324" s="38" t="s">
        <v>10</v>
      </c>
    </row>
    <row r="1325" spans="1:8" x14ac:dyDescent="0.25">
      <c r="A1325" s="31">
        <v>44604</v>
      </c>
      <c r="B1325" s="37" t="s">
        <v>5038</v>
      </c>
      <c r="C1325" s="38" t="s">
        <v>326</v>
      </c>
      <c r="D1325" s="34">
        <v>8481.9</v>
      </c>
      <c r="E1325" s="35">
        <v>44606</v>
      </c>
      <c r="F1325" s="34">
        <v>8481.9</v>
      </c>
      <c r="G1325" s="36">
        <f>Tabla13[[#This Row],[Importe]]-Tabla13[[#This Row],[Pagado]]</f>
        <v>0</v>
      </c>
      <c r="H1325" s="38" t="s">
        <v>10</v>
      </c>
    </row>
    <row r="1326" spans="1:8" x14ac:dyDescent="0.25">
      <c r="A1326" s="31">
        <v>44604</v>
      </c>
      <c r="B1326" s="37" t="s">
        <v>5039</v>
      </c>
      <c r="C1326" s="38" t="s">
        <v>60</v>
      </c>
      <c r="D1326" s="34">
        <v>3539.4</v>
      </c>
      <c r="E1326" s="35">
        <v>44607</v>
      </c>
      <c r="F1326" s="34">
        <v>3539.4</v>
      </c>
      <c r="G1326" s="36">
        <f>Tabla13[[#This Row],[Importe]]-Tabla13[[#This Row],[Pagado]]</f>
        <v>0</v>
      </c>
      <c r="H1326" s="38" t="s">
        <v>10</v>
      </c>
    </row>
    <row r="1327" spans="1:8" x14ac:dyDescent="0.25">
      <c r="A1327" s="31">
        <v>44604</v>
      </c>
      <c r="B1327" s="37" t="s">
        <v>5040</v>
      </c>
      <c r="C1327" s="38" t="s">
        <v>89</v>
      </c>
      <c r="D1327" s="34">
        <v>6361.6</v>
      </c>
      <c r="E1327" s="35">
        <v>44606</v>
      </c>
      <c r="F1327" s="34">
        <v>6361.6</v>
      </c>
      <c r="G1327" s="36">
        <f>Tabla13[[#This Row],[Importe]]-Tabla13[[#This Row],[Pagado]]</f>
        <v>0</v>
      </c>
      <c r="H1327" s="38" t="s">
        <v>10</v>
      </c>
    </row>
    <row r="1328" spans="1:8" x14ac:dyDescent="0.25">
      <c r="A1328" s="31">
        <v>44604</v>
      </c>
      <c r="B1328" s="37" t="s">
        <v>5041</v>
      </c>
      <c r="C1328" s="38" t="s">
        <v>348</v>
      </c>
      <c r="D1328" s="34">
        <v>6336</v>
      </c>
      <c r="E1328" s="35">
        <v>44604</v>
      </c>
      <c r="F1328" s="34">
        <v>6336</v>
      </c>
      <c r="G1328" s="36">
        <f>Tabla13[[#This Row],[Importe]]-Tabla13[[#This Row],[Pagado]]</f>
        <v>0</v>
      </c>
      <c r="H1328" s="38" t="s">
        <v>10</v>
      </c>
    </row>
    <row r="1329" spans="1:8" x14ac:dyDescent="0.25">
      <c r="A1329" s="31">
        <v>44604</v>
      </c>
      <c r="B1329" s="37" t="s">
        <v>5042</v>
      </c>
      <c r="C1329" s="38" t="s">
        <v>5043</v>
      </c>
      <c r="D1329" s="34">
        <v>7655.1</v>
      </c>
      <c r="E1329" s="35">
        <v>44606</v>
      </c>
      <c r="F1329" s="34">
        <v>7655.1</v>
      </c>
      <c r="G1329" s="36">
        <f>Tabla13[[#This Row],[Importe]]-Tabla13[[#This Row],[Pagado]]</f>
        <v>0</v>
      </c>
      <c r="H1329" s="38" t="s">
        <v>10</v>
      </c>
    </row>
    <row r="1330" spans="1:8" x14ac:dyDescent="0.25">
      <c r="A1330" s="31">
        <v>44604</v>
      </c>
      <c r="B1330" s="37" t="s">
        <v>5044</v>
      </c>
      <c r="C1330" s="38" t="s">
        <v>93</v>
      </c>
      <c r="D1330" s="34">
        <v>13415.2</v>
      </c>
      <c r="E1330" s="35">
        <v>44606</v>
      </c>
      <c r="F1330" s="34">
        <v>13415.2</v>
      </c>
      <c r="G1330" s="36">
        <f>Tabla13[[#This Row],[Importe]]-Tabla13[[#This Row],[Pagado]]</f>
        <v>0</v>
      </c>
      <c r="H1330" s="38" t="s">
        <v>10</v>
      </c>
    </row>
    <row r="1331" spans="1:8" x14ac:dyDescent="0.25">
      <c r="A1331" s="31">
        <v>44604</v>
      </c>
      <c r="B1331" s="37" t="s">
        <v>5045</v>
      </c>
      <c r="C1331" s="38" t="s">
        <v>99</v>
      </c>
      <c r="D1331" s="34">
        <v>9461.2000000000007</v>
      </c>
      <c r="E1331" s="35">
        <v>44606</v>
      </c>
      <c r="F1331" s="34">
        <v>9461.2000000000007</v>
      </c>
      <c r="G1331" s="36">
        <f>Tabla13[[#This Row],[Importe]]-Tabla13[[#This Row],[Pagado]]</f>
        <v>0</v>
      </c>
      <c r="H1331" s="38" t="s">
        <v>10</v>
      </c>
    </row>
    <row r="1332" spans="1:8" x14ac:dyDescent="0.25">
      <c r="A1332" s="31">
        <v>44604</v>
      </c>
      <c r="B1332" s="37" t="s">
        <v>5046</v>
      </c>
      <c r="C1332" s="38" t="s">
        <v>345</v>
      </c>
      <c r="D1332" s="34">
        <v>745.2</v>
      </c>
      <c r="E1332" s="35">
        <v>44604</v>
      </c>
      <c r="F1332" s="34">
        <v>745.2</v>
      </c>
      <c r="G1332" s="36">
        <f>Tabla13[[#This Row],[Importe]]-Tabla13[[#This Row],[Pagado]]</f>
        <v>0</v>
      </c>
      <c r="H1332" s="38" t="s">
        <v>10</v>
      </c>
    </row>
    <row r="1333" spans="1:8" x14ac:dyDescent="0.25">
      <c r="A1333" s="31">
        <v>44604</v>
      </c>
      <c r="B1333" s="37" t="s">
        <v>5047</v>
      </c>
      <c r="C1333" s="38" t="s">
        <v>105</v>
      </c>
      <c r="D1333" s="34">
        <v>12545.4</v>
      </c>
      <c r="E1333" s="35">
        <v>44606</v>
      </c>
      <c r="F1333" s="34">
        <v>12545.4</v>
      </c>
      <c r="G1333" s="36">
        <f>Tabla13[[#This Row],[Importe]]-Tabla13[[#This Row],[Pagado]]</f>
        <v>0</v>
      </c>
      <c r="H1333" s="38" t="s">
        <v>10</v>
      </c>
    </row>
    <row r="1334" spans="1:8" x14ac:dyDescent="0.25">
      <c r="A1334" s="31">
        <v>44604</v>
      </c>
      <c r="B1334" s="37" t="s">
        <v>5048</v>
      </c>
      <c r="C1334" s="38" t="s">
        <v>97</v>
      </c>
      <c r="D1334" s="34">
        <v>7374.5</v>
      </c>
      <c r="E1334" s="35">
        <v>44606</v>
      </c>
      <c r="F1334" s="34">
        <v>7374.5</v>
      </c>
      <c r="G1334" s="36">
        <f>Tabla13[[#This Row],[Importe]]-Tabla13[[#This Row],[Pagado]]</f>
        <v>0</v>
      </c>
      <c r="H1334" s="38" t="s">
        <v>10</v>
      </c>
    </row>
    <row r="1335" spans="1:8" x14ac:dyDescent="0.25">
      <c r="A1335" s="31">
        <v>44604</v>
      </c>
      <c r="B1335" s="37" t="s">
        <v>5049</v>
      </c>
      <c r="C1335" s="38" t="s">
        <v>64</v>
      </c>
      <c r="D1335" s="34">
        <v>8404.2999999999993</v>
      </c>
      <c r="E1335" s="35">
        <v>44606</v>
      </c>
      <c r="F1335" s="34">
        <v>8404.2999999999993</v>
      </c>
      <c r="G1335" s="36">
        <f>Tabla13[[#This Row],[Importe]]-Tabla13[[#This Row],[Pagado]]</f>
        <v>0</v>
      </c>
      <c r="H1335" s="38" t="s">
        <v>10</v>
      </c>
    </row>
    <row r="1336" spans="1:8" x14ac:dyDescent="0.25">
      <c r="A1336" s="31">
        <v>44604</v>
      </c>
      <c r="B1336" s="37" t="s">
        <v>5050</v>
      </c>
      <c r="C1336" s="38" t="s">
        <v>114</v>
      </c>
      <c r="D1336" s="34">
        <v>8596.6</v>
      </c>
      <c r="E1336" s="35">
        <v>44606</v>
      </c>
      <c r="F1336" s="34">
        <v>8596.6</v>
      </c>
      <c r="G1336" s="36">
        <f>Tabla13[[#This Row],[Importe]]-Tabla13[[#This Row],[Pagado]]</f>
        <v>0</v>
      </c>
      <c r="H1336" s="38" t="s">
        <v>10</v>
      </c>
    </row>
    <row r="1337" spans="1:8" x14ac:dyDescent="0.25">
      <c r="A1337" s="31">
        <v>44604</v>
      </c>
      <c r="B1337" s="37" t="s">
        <v>5051</v>
      </c>
      <c r="C1337" s="38" t="s">
        <v>22</v>
      </c>
      <c r="D1337" s="34">
        <v>22455.3</v>
      </c>
      <c r="E1337" s="35">
        <v>44605</v>
      </c>
      <c r="F1337" s="34">
        <v>22455.3</v>
      </c>
      <c r="G1337" s="36">
        <f>Tabla13[[#This Row],[Importe]]-Tabla13[[#This Row],[Pagado]]</f>
        <v>0</v>
      </c>
      <c r="H1337" s="38" t="s">
        <v>10</v>
      </c>
    </row>
    <row r="1338" spans="1:8" x14ac:dyDescent="0.25">
      <c r="A1338" s="31">
        <v>44604</v>
      </c>
      <c r="B1338" s="37" t="s">
        <v>5052</v>
      </c>
      <c r="C1338" s="38" t="s">
        <v>289</v>
      </c>
      <c r="D1338" s="34">
        <v>9737.4</v>
      </c>
      <c r="E1338" s="35">
        <v>44604</v>
      </c>
      <c r="F1338" s="34">
        <v>9737.4</v>
      </c>
      <c r="G1338" s="36">
        <f>Tabla13[[#This Row],[Importe]]-Tabla13[[#This Row],[Pagado]]</f>
        <v>0</v>
      </c>
      <c r="H1338" s="38" t="s">
        <v>10</v>
      </c>
    </row>
    <row r="1339" spans="1:8" ht="31.5" x14ac:dyDescent="0.25">
      <c r="A1339" s="31">
        <v>44604</v>
      </c>
      <c r="B1339" s="37" t="s">
        <v>5053</v>
      </c>
      <c r="C1339" s="38" t="s">
        <v>39</v>
      </c>
      <c r="D1339" s="34">
        <v>29830.400000000001</v>
      </c>
      <c r="E1339" s="35" t="s">
        <v>5054</v>
      </c>
      <c r="F1339" s="34">
        <f>5000+24830.4</f>
        <v>29830.400000000001</v>
      </c>
      <c r="G1339" s="36">
        <f>Tabla13[[#This Row],[Importe]]-Tabla13[[#This Row],[Pagado]]</f>
        <v>0</v>
      </c>
      <c r="H1339" s="38" t="s">
        <v>10</v>
      </c>
    </row>
    <row r="1340" spans="1:8" x14ac:dyDescent="0.25">
      <c r="A1340" s="31">
        <v>44604</v>
      </c>
      <c r="B1340" s="37" t="s">
        <v>5055</v>
      </c>
      <c r="C1340" s="38" t="s">
        <v>224</v>
      </c>
      <c r="D1340" s="34">
        <v>904.4</v>
      </c>
      <c r="E1340" s="35">
        <v>44604</v>
      </c>
      <c r="F1340" s="34">
        <v>904.4</v>
      </c>
      <c r="G1340" s="36">
        <f>Tabla13[[#This Row],[Importe]]-Tabla13[[#This Row],[Pagado]]</f>
        <v>0</v>
      </c>
      <c r="H1340" s="38" t="s">
        <v>10</v>
      </c>
    </row>
    <row r="1341" spans="1:8" x14ac:dyDescent="0.25">
      <c r="A1341" s="31">
        <v>44604</v>
      </c>
      <c r="B1341" s="37" t="s">
        <v>5056</v>
      </c>
      <c r="C1341" s="38" t="s">
        <v>5057</v>
      </c>
      <c r="D1341" s="34">
        <v>0</v>
      </c>
      <c r="E1341" s="39" t="s">
        <v>189</v>
      </c>
      <c r="F1341" s="34">
        <v>0</v>
      </c>
      <c r="G1341" s="36">
        <f>Tabla13[[#This Row],[Importe]]-Tabla13[[#This Row],[Pagado]]</f>
        <v>0</v>
      </c>
      <c r="H1341" s="38" t="s">
        <v>189</v>
      </c>
    </row>
    <row r="1342" spans="1:8" x14ac:dyDescent="0.25">
      <c r="A1342" s="31">
        <v>44604</v>
      </c>
      <c r="B1342" s="37" t="s">
        <v>5058</v>
      </c>
      <c r="C1342" s="38" t="s">
        <v>161</v>
      </c>
      <c r="D1342" s="34">
        <v>4321.7</v>
      </c>
      <c r="E1342" s="35">
        <v>44604</v>
      </c>
      <c r="F1342" s="34">
        <v>4321.7</v>
      </c>
      <c r="G1342" s="36">
        <f>Tabla13[[#This Row],[Importe]]-Tabla13[[#This Row],[Pagado]]</f>
        <v>0</v>
      </c>
      <c r="H1342" s="38" t="s">
        <v>10</v>
      </c>
    </row>
    <row r="1343" spans="1:8" x14ac:dyDescent="0.25">
      <c r="A1343" s="31">
        <v>44604</v>
      </c>
      <c r="B1343" s="37" t="s">
        <v>5059</v>
      </c>
      <c r="C1343" s="38" t="s">
        <v>5060</v>
      </c>
      <c r="D1343" s="34">
        <v>0</v>
      </c>
      <c r="E1343" s="39" t="s">
        <v>189</v>
      </c>
      <c r="F1343" s="34">
        <v>0</v>
      </c>
      <c r="G1343" s="36">
        <f>Tabla13[[#This Row],[Importe]]-Tabla13[[#This Row],[Pagado]]</f>
        <v>0</v>
      </c>
      <c r="H1343" s="40" t="s">
        <v>5061</v>
      </c>
    </row>
    <row r="1344" spans="1:8" x14ac:dyDescent="0.25">
      <c r="A1344" s="31">
        <v>44604</v>
      </c>
      <c r="B1344" s="37" t="s">
        <v>5062</v>
      </c>
      <c r="C1344" s="38" t="s">
        <v>924</v>
      </c>
      <c r="D1344" s="34">
        <v>8771.6</v>
      </c>
      <c r="E1344" s="35">
        <v>44604</v>
      </c>
      <c r="F1344" s="34">
        <v>8771.6</v>
      </c>
      <c r="G1344" s="36">
        <f>Tabla13[[#This Row],[Importe]]-Tabla13[[#This Row],[Pagado]]</f>
        <v>0</v>
      </c>
      <c r="H1344" s="38" t="s">
        <v>10</v>
      </c>
    </row>
    <row r="1345" spans="1:8" x14ac:dyDescent="0.25">
      <c r="A1345" s="31">
        <v>44604</v>
      </c>
      <c r="B1345" s="37" t="s">
        <v>5063</v>
      </c>
      <c r="C1345" s="38" t="s">
        <v>275</v>
      </c>
      <c r="D1345" s="34">
        <v>27420</v>
      </c>
      <c r="E1345" s="35">
        <v>44610</v>
      </c>
      <c r="F1345" s="34">
        <v>27420</v>
      </c>
      <c r="G1345" s="36">
        <f>Tabla13[[#This Row],[Importe]]-Tabla13[[#This Row],[Pagado]]</f>
        <v>0</v>
      </c>
      <c r="H1345" s="38" t="s">
        <v>10</v>
      </c>
    </row>
    <row r="1346" spans="1:8" x14ac:dyDescent="0.25">
      <c r="A1346" s="31">
        <v>44604</v>
      </c>
      <c r="B1346" s="37" t="s">
        <v>5064</v>
      </c>
      <c r="C1346" s="38" t="s">
        <v>51</v>
      </c>
      <c r="D1346" s="34">
        <v>643.9</v>
      </c>
      <c r="E1346" s="35">
        <v>44604</v>
      </c>
      <c r="F1346" s="34">
        <v>643.9</v>
      </c>
      <c r="G1346" s="36">
        <f>Tabla13[[#This Row],[Importe]]-Tabla13[[#This Row],[Pagado]]</f>
        <v>0</v>
      </c>
      <c r="H1346" s="38" t="s">
        <v>10</v>
      </c>
    </row>
    <row r="1347" spans="1:8" x14ac:dyDescent="0.25">
      <c r="A1347" s="31">
        <v>44604</v>
      </c>
      <c r="B1347" s="37" t="s">
        <v>5065</v>
      </c>
      <c r="C1347" s="38" t="s">
        <v>16</v>
      </c>
      <c r="D1347" s="34">
        <v>5463.4</v>
      </c>
      <c r="E1347" s="35">
        <v>44604</v>
      </c>
      <c r="F1347" s="34">
        <v>5463.4</v>
      </c>
      <c r="G1347" s="36">
        <f>Tabla13[[#This Row],[Importe]]-Tabla13[[#This Row],[Pagado]]</f>
        <v>0</v>
      </c>
      <c r="H1347" s="38" t="s">
        <v>10</v>
      </c>
    </row>
    <row r="1348" spans="1:8" x14ac:dyDescent="0.25">
      <c r="A1348" s="31">
        <v>44604</v>
      </c>
      <c r="B1348" s="37" t="s">
        <v>5066</v>
      </c>
      <c r="C1348" s="38" t="s">
        <v>2563</v>
      </c>
      <c r="D1348" s="34">
        <v>4681.8</v>
      </c>
      <c r="E1348" s="35">
        <v>44604</v>
      </c>
      <c r="F1348" s="34">
        <v>4681.8</v>
      </c>
      <c r="G1348" s="36">
        <f>Tabla13[[#This Row],[Importe]]-Tabla13[[#This Row],[Pagado]]</f>
        <v>0</v>
      </c>
      <c r="H1348" s="38" t="s">
        <v>10</v>
      </c>
    </row>
    <row r="1349" spans="1:8" x14ac:dyDescent="0.25">
      <c r="A1349" s="31">
        <v>44604</v>
      </c>
      <c r="B1349" s="37" t="s">
        <v>5067</v>
      </c>
      <c r="C1349" s="38" t="s">
        <v>27</v>
      </c>
      <c r="D1349" s="34">
        <v>1401.5</v>
      </c>
      <c r="E1349" s="35">
        <v>44604</v>
      </c>
      <c r="F1349" s="34">
        <v>1401.5</v>
      </c>
      <c r="G1349" s="36">
        <f>Tabla13[[#This Row],[Importe]]-Tabla13[[#This Row],[Pagado]]</f>
        <v>0</v>
      </c>
      <c r="H1349" s="38" t="s">
        <v>10</v>
      </c>
    </row>
    <row r="1350" spans="1:8" x14ac:dyDescent="0.25">
      <c r="A1350" s="31">
        <v>44604</v>
      </c>
      <c r="B1350" s="37" t="s">
        <v>5068</v>
      </c>
      <c r="C1350" s="38" t="s">
        <v>24</v>
      </c>
      <c r="D1350" s="34">
        <v>4567.3999999999996</v>
      </c>
      <c r="E1350" s="35">
        <v>44604</v>
      </c>
      <c r="F1350" s="34">
        <v>4567.3999999999996</v>
      </c>
      <c r="G1350" s="36">
        <f>Tabla13[[#This Row],[Importe]]-Tabla13[[#This Row],[Pagado]]</f>
        <v>0</v>
      </c>
      <c r="H1350" s="38" t="s">
        <v>10</v>
      </c>
    </row>
    <row r="1351" spans="1:8" x14ac:dyDescent="0.25">
      <c r="A1351" s="31">
        <v>44604</v>
      </c>
      <c r="B1351" s="37" t="s">
        <v>5069</v>
      </c>
      <c r="C1351" s="38" t="s">
        <v>2114</v>
      </c>
      <c r="D1351" s="34">
        <v>1537.2</v>
      </c>
      <c r="E1351" s="35">
        <v>44604</v>
      </c>
      <c r="F1351" s="34">
        <v>1537.2</v>
      </c>
      <c r="G1351" s="36">
        <f>Tabla13[[#This Row],[Importe]]-Tabla13[[#This Row],[Pagado]]</f>
        <v>0</v>
      </c>
      <c r="H1351" s="38" t="s">
        <v>10</v>
      </c>
    </row>
    <row r="1352" spans="1:8" x14ac:dyDescent="0.25">
      <c r="A1352" s="31">
        <v>44604</v>
      </c>
      <c r="B1352" s="37" t="s">
        <v>5070</v>
      </c>
      <c r="C1352" s="38" t="s">
        <v>24</v>
      </c>
      <c r="D1352" s="34">
        <v>644</v>
      </c>
      <c r="E1352" s="35">
        <v>44604</v>
      </c>
      <c r="F1352" s="34">
        <v>644</v>
      </c>
      <c r="G1352" s="36">
        <f>Tabla13[[#This Row],[Importe]]-Tabla13[[#This Row],[Pagado]]</f>
        <v>0</v>
      </c>
      <c r="H1352" s="38" t="s">
        <v>10</v>
      </c>
    </row>
    <row r="1353" spans="1:8" x14ac:dyDescent="0.25">
      <c r="A1353" s="31">
        <v>44604</v>
      </c>
      <c r="B1353" s="37" t="s">
        <v>5071</v>
      </c>
      <c r="C1353" s="38" t="s">
        <v>4136</v>
      </c>
      <c r="D1353" s="34">
        <v>1836.7</v>
      </c>
      <c r="E1353" s="35">
        <v>44604</v>
      </c>
      <c r="F1353" s="34">
        <v>1836.7</v>
      </c>
      <c r="G1353" s="36">
        <f>Tabla13[[#This Row],[Importe]]-Tabla13[[#This Row],[Pagado]]</f>
        <v>0</v>
      </c>
      <c r="H1353" s="38" t="s">
        <v>10</v>
      </c>
    </row>
    <row r="1354" spans="1:8" x14ac:dyDescent="0.25">
      <c r="A1354" s="31">
        <v>44604</v>
      </c>
      <c r="B1354" s="37" t="s">
        <v>5072</v>
      </c>
      <c r="C1354" s="38" t="s">
        <v>131</v>
      </c>
      <c r="D1354" s="34">
        <v>15957</v>
      </c>
      <c r="E1354" s="35">
        <v>44604</v>
      </c>
      <c r="F1354" s="34">
        <v>15957</v>
      </c>
      <c r="G1354" s="36">
        <f>Tabla13[[#This Row],[Importe]]-Tabla13[[#This Row],[Pagado]]</f>
        <v>0</v>
      </c>
      <c r="H1354" s="38" t="s">
        <v>10</v>
      </c>
    </row>
    <row r="1355" spans="1:8" x14ac:dyDescent="0.25">
      <c r="A1355" s="31">
        <v>44604</v>
      </c>
      <c r="B1355" s="37" t="s">
        <v>5073</v>
      </c>
      <c r="C1355" s="38" t="s">
        <v>414</v>
      </c>
      <c r="D1355" s="34">
        <v>35.93</v>
      </c>
      <c r="E1355" s="35">
        <v>44622</v>
      </c>
      <c r="F1355" s="34">
        <v>35.93</v>
      </c>
      <c r="G1355" s="36">
        <f>Tabla13[[#This Row],[Importe]]-Tabla13[[#This Row],[Pagado]]</f>
        <v>0</v>
      </c>
      <c r="H1355" s="38" t="s">
        <v>10</v>
      </c>
    </row>
    <row r="1356" spans="1:8" x14ac:dyDescent="0.25">
      <c r="A1356" s="31">
        <v>44604</v>
      </c>
      <c r="B1356" s="37" t="s">
        <v>5074</v>
      </c>
      <c r="C1356" s="38" t="s">
        <v>230</v>
      </c>
      <c r="D1356" s="34">
        <v>4916.8</v>
      </c>
      <c r="E1356" s="35">
        <v>44604</v>
      </c>
      <c r="F1356" s="34">
        <v>4916.8</v>
      </c>
      <c r="G1356" s="36">
        <f>Tabla13[[#This Row],[Importe]]-Tabla13[[#This Row],[Pagado]]</f>
        <v>0</v>
      </c>
      <c r="H1356" s="38" t="s">
        <v>10</v>
      </c>
    </row>
    <row r="1357" spans="1:8" x14ac:dyDescent="0.25">
      <c r="A1357" s="31">
        <v>44604</v>
      </c>
      <c r="B1357" s="37" t="s">
        <v>5075</v>
      </c>
      <c r="C1357" s="38" t="s">
        <v>33</v>
      </c>
      <c r="D1357" s="34">
        <v>7358.7</v>
      </c>
      <c r="E1357" s="35">
        <v>44604</v>
      </c>
      <c r="F1357" s="34">
        <v>7358.7</v>
      </c>
      <c r="G1357" s="36">
        <f>Tabla13[[#This Row],[Importe]]-Tabla13[[#This Row],[Pagado]]</f>
        <v>0</v>
      </c>
      <c r="H1357" s="38" t="s">
        <v>10</v>
      </c>
    </row>
    <row r="1358" spans="1:8" x14ac:dyDescent="0.25">
      <c r="A1358" s="31">
        <v>44604</v>
      </c>
      <c r="B1358" s="37" t="s">
        <v>5076</v>
      </c>
      <c r="C1358" s="38" t="s">
        <v>131</v>
      </c>
      <c r="D1358" s="34">
        <v>1557</v>
      </c>
      <c r="E1358" s="35">
        <v>44604</v>
      </c>
      <c r="F1358" s="34">
        <v>1557</v>
      </c>
      <c r="G1358" s="36">
        <f>Tabla13[[#This Row],[Importe]]-Tabla13[[#This Row],[Pagado]]</f>
        <v>0</v>
      </c>
      <c r="H1358" s="38" t="s">
        <v>10</v>
      </c>
    </row>
    <row r="1359" spans="1:8" x14ac:dyDescent="0.25">
      <c r="A1359" s="31">
        <v>44604</v>
      </c>
      <c r="B1359" s="37" t="s">
        <v>5077</v>
      </c>
      <c r="C1359" s="38" t="s">
        <v>326</v>
      </c>
      <c r="D1359" s="34">
        <v>2883.3</v>
      </c>
      <c r="E1359" s="35">
        <v>44604</v>
      </c>
      <c r="F1359" s="34">
        <v>2883.3</v>
      </c>
      <c r="G1359" s="36">
        <f>Tabla13[[#This Row],[Importe]]-Tabla13[[#This Row],[Pagado]]</f>
        <v>0</v>
      </c>
      <c r="H1359" s="38" t="s">
        <v>10</v>
      </c>
    </row>
    <row r="1360" spans="1:8" x14ac:dyDescent="0.25">
      <c r="A1360" s="31">
        <v>44604</v>
      </c>
      <c r="B1360" s="37" t="s">
        <v>5078</v>
      </c>
      <c r="C1360" s="38" t="s">
        <v>969</v>
      </c>
      <c r="D1360" s="34">
        <v>7494.72</v>
      </c>
      <c r="E1360" s="35">
        <v>44604</v>
      </c>
      <c r="F1360" s="34">
        <v>7494.72</v>
      </c>
      <c r="G1360" s="36">
        <f>Tabla13[[#This Row],[Importe]]-Tabla13[[#This Row],[Pagado]]</f>
        <v>0</v>
      </c>
      <c r="H1360" s="38" t="s">
        <v>10</v>
      </c>
    </row>
    <row r="1361" spans="1:8" x14ac:dyDescent="0.25">
      <c r="A1361" s="31">
        <v>44604</v>
      </c>
      <c r="B1361" s="37" t="s">
        <v>5079</v>
      </c>
      <c r="C1361" s="38" t="s">
        <v>29</v>
      </c>
      <c r="D1361" s="34">
        <v>4244.1000000000004</v>
      </c>
      <c r="E1361" s="35">
        <v>44604</v>
      </c>
      <c r="F1361" s="34">
        <v>4244.1000000000004</v>
      </c>
      <c r="G1361" s="36">
        <f>Tabla13[[#This Row],[Importe]]-Tabla13[[#This Row],[Pagado]]</f>
        <v>0</v>
      </c>
      <c r="H1361" s="38" t="s">
        <v>10</v>
      </c>
    </row>
    <row r="1362" spans="1:8" x14ac:dyDescent="0.25">
      <c r="A1362" s="31">
        <v>44604</v>
      </c>
      <c r="B1362" s="37" t="s">
        <v>5080</v>
      </c>
      <c r="C1362" s="38" t="s">
        <v>31</v>
      </c>
      <c r="D1362" s="34">
        <v>1946.1</v>
      </c>
      <c r="E1362" s="35">
        <v>44604</v>
      </c>
      <c r="F1362" s="34">
        <v>1946.1</v>
      </c>
      <c r="G1362" s="36">
        <f>Tabla13[[#This Row],[Importe]]-Tabla13[[#This Row],[Pagado]]</f>
        <v>0</v>
      </c>
      <c r="H1362" s="38" t="s">
        <v>10</v>
      </c>
    </row>
    <row r="1363" spans="1:8" x14ac:dyDescent="0.25">
      <c r="A1363" s="31">
        <v>44604</v>
      </c>
      <c r="B1363" s="37" t="s">
        <v>5081</v>
      </c>
      <c r="C1363" s="38" t="s">
        <v>49</v>
      </c>
      <c r="D1363" s="34">
        <v>3983.9</v>
      </c>
      <c r="E1363" s="35">
        <v>44604</v>
      </c>
      <c r="F1363" s="34">
        <v>3983.9</v>
      </c>
      <c r="G1363" s="36">
        <f>Tabla13[[#This Row],[Importe]]-Tabla13[[#This Row],[Pagado]]</f>
        <v>0</v>
      </c>
      <c r="H1363" s="38" t="s">
        <v>10</v>
      </c>
    </row>
    <row r="1364" spans="1:8" x14ac:dyDescent="0.25">
      <c r="A1364" s="31">
        <v>44604</v>
      </c>
      <c r="B1364" s="37" t="s">
        <v>5082</v>
      </c>
      <c r="C1364" s="38" t="s">
        <v>135</v>
      </c>
      <c r="D1364" s="34">
        <v>1109.2</v>
      </c>
      <c r="E1364" s="35">
        <v>44604</v>
      </c>
      <c r="F1364" s="34">
        <v>1109.2</v>
      </c>
      <c r="G1364" s="36">
        <f>Tabla13[[#This Row],[Importe]]-Tabla13[[#This Row],[Pagado]]</f>
        <v>0</v>
      </c>
      <c r="H1364" s="38" t="s">
        <v>10</v>
      </c>
    </row>
    <row r="1365" spans="1:8" x14ac:dyDescent="0.25">
      <c r="A1365" s="31">
        <v>44604</v>
      </c>
      <c r="B1365" s="37" t="s">
        <v>5083</v>
      </c>
      <c r="C1365" s="38" t="s">
        <v>382</v>
      </c>
      <c r="D1365" s="34">
        <v>4738</v>
      </c>
      <c r="E1365" s="35">
        <v>44604</v>
      </c>
      <c r="F1365" s="34">
        <v>4738</v>
      </c>
      <c r="G1365" s="36">
        <f>Tabla13[[#This Row],[Importe]]-Tabla13[[#This Row],[Pagado]]</f>
        <v>0</v>
      </c>
      <c r="H1365" s="38" t="s">
        <v>10</v>
      </c>
    </row>
    <row r="1366" spans="1:8" x14ac:dyDescent="0.25">
      <c r="A1366" s="31">
        <v>44604</v>
      </c>
      <c r="B1366" s="37" t="s">
        <v>5084</v>
      </c>
      <c r="C1366" s="38" t="s">
        <v>45</v>
      </c>
      <c r="D1366" s="34">
        <v>6491.4</v>
      </c>
      <c r="E1366" s="35">
        <v>44604</v>
      </c>
      <c r="F1366" s="34">
        <v>6491.4</v>
      </c>
      <c r="G1366" s="36">
        <f>Tabla13[[#This Row],[Importe]]-Tabla13[[#This Row],[Pagado]]</f>
        <v>0</v>
      </c>
      <c r="H1366" s="38" t="s">
        <v>10</v>
      </c>
    </row>
    <row r="1367" spans="1:8" x14ac:dyDescent="0.25">
      <c r="A1367" s="31">
        <v>44604</v>
      </c>
      <c r="B1367" s="37" t="s">
        <v>5085</v>
      </c>
      <c r="C1367" s="38" t="s">
        <v>45</v>
      </c>
      <c r="D1367" s="34">
        <v>4515.2</v>
      </c>
      <c r="E1367" s="35">
        <v>44604</v>
      </c>
      <c r="F1367" s="34">
        <v>4515.2</v>
      </c>
      <c r="G1367" s="36">
        <f>Tabla13[[#This Row],[Importe]]-Tabla13[[#This Row],[Pagado]]</f>
        <v>0</v>
      </c>
      <c r="H1367" s="38" t="s">
        <v>10</v>
      </c>
    </row>
    <row r="1368" spans="1:8" x14ac:dyDescent="0.25">
      <c r="A1368" s="31">
        <v>44604</v>
      </c>
      <c r="B1368" s="37" t="s">
        <v>5086</v>
      </c>
      <c r="C1368" s="38" t="s">
        <v>392</v>
      </c>
      <c r="D1368" s="34">
        <v>1410</v>
      </c>
      <c r="E1368" s="35">
        <v>44604</v>
      </c>
      <c r="F1368" s="34">
        <v>1410</v>
      </c>
      <c r="G1368" s="36">
        <f>Tabla13[[#This Row],[Importe]]-Tabla13[[#This Row],[Pagado]]</f>
        <v>0</v>
      </c>
      <c r="H1368" s="38" t="s">
        <v>10</v>
      </c>
    </row>
    <row r="1369" spans="1:8" ht="31.5" x14ac:dyDescent="0.25">
      <c r="A1369" s="31">
        <v>44604</v>
      </c>
      <c r="B1369" s="37" t="s">
        <v>5087</v>
      </c>
      <c r="C1369" s="38" t="s">
        <v>75</v>
      </c>
      <c r="D1369" s="34">
        <v>17079.8</v>
      </c>
      <c r="E1369" s="35" t="s">
        <v>4900</v>
      </c>
      <c r="F1369" s="34">
        <f>8121.6+8958.2</f>
        <v>17079.800000000003</v>
      </c>
      <c r="G1369" s="36">
        <f>Tabla13[[#This Row],[Importe]]-Tabla13[[#This Row],[Pagado]]</f>
        <v>0</v>
      </c>
      <c r="H1369" s="38" t="s">
        <v>10</v>
      </c>
    </row>
    <row r="1370" spans="1:8" x14ac:dyDescent="0.25">
      <c r="A1370" s="31">
        <v>44604</v>
      </c>
      <c r="B1370" s="37" t="s">
        <v>5088</v>
      </c>
      <c r="C1370" s="38" t="s">
        <v>452</v>
      </c>
      <c r="D1370" s="34">
        <v>6897</v>
      </c>
      <c r="E1370" s="35">
        <v>44604</v>
      </c>
      <c r="F1370" s="34">
        <v>6897</v>
      </c>
      <c r="G1370" s="36">
        <f>Tabla13[[#This Row],[Importe]]-Tabla13[[#This Row],[Pagado]]</f>
        <v>0</v>
      </c>
      <c r="H1370" s="38" t="s">
        <v>10</v>
      </c>
    </row>
    <row r="1371" spans="1:8" x14ac:dyDescent="0.25">
      <c r="A1371" s="31">
        <v>44604</v>
      </c>
      <c r="B1371" s="37" t="s">
        <v>5089</v>
      </c>
      <c r="C1371" s="38" t="s">
        <v>233</v>
      </c>
      <c r="D1371" s="34">
        <v>4273.3999999999996</v>
      </c>
      <c r="E1371" s="35">
        <v>44604</v>
      </c>
      <c r="F1371" s="34">
        <v>4273.3999999999996</v>
      </c>
      <c r="G1371" s="36">
        <f>Tabla13[[#This Row],[Importe]]-Tabla13[[#This Row],[Pagado]]</f>
        <v>0</v>
      </c>
      <c r="H1371" s="38" t="s">
        <v>10</v>
      </c>
    </row>
    <row r="1372" spans="1:8" x14ac:dyDescent="0.25">
      <c r="A1372" s="31">
        <v>44604</v>
      </c>
      <c r="B1372" s="37" t="s">
        <v>5090</v>
      </c>
      <c r="C1372" s="38" t="s">
        <v>275</v>
      </c>
      <c r="D1372" s="34">
        <v>25857.7</v>
      </c>
      <c r="E1372" s="35">
        <v>44610</v>
      </c>
      <c r="F1372" s="34">
        <v>25857.7</v>
      </c>
      <c r="G1372" s="36">
        <f>Tabla13[[#This Row],[Importe]]-Tabla13[[#This Row],[Pagado]]</f>
        <v>0</v>
      </c>
      <c r="H1372" s="38" t="s">
        <v>10</v>
      </c>
    </row>
    <row r="1373" spans="1:8" x14ac:dyDescent="0.25">
      <c r="A1373" s="31">
        <v>44604</v>
      </c>
      <c r="B1373" s="37" t="s">
        <v>5091</v>
      </c>
      <c r="C1373" s="38" t="s">
        <v>419</v>
      </c>
      <c r="D1373" s="34">
        <v>8499.2999999999993</v>
      </c>
      <c r="E1373" s="35">
        <v>44604</v>
      </c>
      <c r="F1373" s="34">
        <v>8499.2999999999993</v>
      </c>
      <c r="G1373" s="36">
        <f>Tabla13[[#This Row],[Importe]]-Tabla13[[#This Row],[Pagado]]</f>
        <v>0</v>
      </c>
      <c r="H1373" s="38" t="s">
        <v>10</v>
      </c>
    </row>
    <row r="1374" spans="1:8" x14ac:dyDescent="0.25">
      <c r="A1374" s="31">
        <v>44604</v>
      </c>
      <c r="B1374" s="37" t="s">
        <v>5092</v>
      </c>
      <c r="C1374" s="38" t="s">
        <v>127</v>
      </c>
      <c r="D1374" s="34">
        <v>3001.4</v>
      </c>
      <c r="E1374" s="35">
        <v>44604</v>
      </c>
      <c r="F1374" s="34">
        <v>3001.4</v>
      </c>
      <c r="G1374" s="36">
        <f>Tabla13[[#This Row],[Importe]]-Tabla13[[#This Row],[Pagado]]</f>
        <v>0</v>
      </c>
      <c r="H1374" s="38" t="s">
        <v>10</v>
      </c>
    </row>
    <row r="1375" spans="1:8" x14ac:dyDescent="0.25">
      <c r="A1375" s="31">
        <v>44604</v>
      </c>
      <c r="B1375" s="37" t="s">
        <v>5093</v>
      </c>
      <c r="C1375" s="38" t="s">
        <v>339</v>
      </c>
      <c r="D1375" s="34">
        <v>897.7</v>
      </c>
      <c r="E1375" s="35">
        <v>44604</v>
      </c>
      <c r="F1375" s="34">
        <v>897.7</v>
      </c>
      <c r="G1375" s="36">
        <f>Tabla13[[#This Row],[Importe]]-Tabla13[[#This Row],[Pagado]]</f>
        <v>0</v>
      </c>
      <c r="H1375" s="38" t="s">
        <v>10</v>
      </c>
    </row>
    <row r="1376" spans="1:8" x14ac:dyDescent="0.25">
      <c r="A1376" s="31">
        <v>44604</v>
      </c>
      <c r="B1376" s="37" t="s">
        <v>5094</v>
      </c>
      <c r="C1376" s="38" t="s">
        <v>129</v>
      </c>
      <c r="D1376" s="34">
        <v>4332.8999999999996</v>
      </c>
      <c r="E1376" s="35">
        <v>44604</v>
      </c>
      <c r="F1376" s="34">
        <v>4332.8999999999996</v>
      </c>
      <c r="G1376" s="36">
        <f>Tabla13[[#This Row],[Importe]]-Tabla13[[#This Row],[Pagado]]</f>
        <v>0</v>
      </c>
      <c r="H1376" s="38" t="s">
        <v>10</v>
      </c>
    </row>
    <row r="1377" spans="1:8" x14ac:dyDescent="0.25">
      <c r="A1377" s="31">
        <v>44604</v>
      </c>
      <c r="B1377" s="37" t="s">
        <v>5095</v>
      </c>
      <c r="C1377" s="38" t="s">
        <v>31</v>
      </c>
      <c r="D1377" s="34">
        <v>1437.2</v>
      </c>
      <c r="E1377" s="35">
        <v>44604</v>
      </c>
      <c r="F1377" s="34">
        <v>1437.2</v>
      </c>
      <c r="G1377" s="36">
        <f>Tabla13[[#This Row],[Importe]]-Tabla13[[#This Row],[Pagado]]</f>
        <v>0</v>
      </c>
      <c r="H1377" s="38" t="s">
        <v>10</v>
      </c>
    </row>
    <row r="1378" spans="1:8" x14ac:dyDescent="0.25">
      <c r="A1378" s="31">
        <v>44604</v>
      </c>
      <c r="B1378" s="37" t="s">
        <v>5096</v>
      </c>
      <c r="C1378" s="38" t="s">
        <v>357</v>
      </c>
      <c r="D1378" s="34">
        <v>446.5</v>
      </c>
      <c r="E1378" s="35">
        <v>44604</v>
      </c>
      <c r="F1378" s="34">
        <v>446.5</v>
      </c>
      <c r="G1378" s="36">
        <f>Tabla13[[#This Row],[Importe]]-Tabla13[[#This Row],[Pagado]]</f>
        <v>0</v>
      </c>
      <c r="H1378" s="38" t="s">
        <v>10</v>
      </c>
    </row>
    <row r="1379" spans="1:8" x14ac:dyDescent="0.25">
      <c r="A1379" s="31">
        <v>44604</v>
      </c>
      <c r="B1379" s="37" t="s">
        <v>5097</v>
      </c>
      <c r="C1379" s="38" t="s">
        <v>157</v>
      </c>
      <c r="D1379" s="34">
        <v>1955.6</v>
      </c>
      <c r="E1379" s="35">
        <v>44605</v>
      </c>
      <c r="F1379" s="34">
        <v>1955.6</v>
      </c>
      <c r="G1379" s="36">
        <f>Tabla13[[#This Row],[Importe]]-Tabla13[[#This Row],[Pagado]]</f>
        <v>0</v>
      </c>
      <c r="H1379" s="38" t="s">
        <v>10</v>
      </c>
    </row>
    <row r="1380" spans="1:8" x14ac:dyDescent="0.25">
      <c r="A1380" s="31">
        <v>44604</v>
      </c>
      <c r="B1380" s="37" t="s">
        <v>5098</v>
      </c>
      <c r="C1380" s="38" t="s">
        <v>140</v>
      </c>
      <c r="D1380" s="34">
        <v>1430.3</v>
      </c>
      <c r="E1380" s="35">
        <v>44604</v>
      </c>
      <c r="F1380" s="34">
        <v>1430.3</v>
      </c>
      <c r="G1380" s="36">
        <f>Tabla13[[#This Row],[Importe]]-Tabla13[[#This Row],[Pagado]]</f>
        <v>0</v>
      </c>
      <c r="H1380" s="38" t="s">
        <v>10</v>
      </c>
    </row>
    <row r="1381" spans="1:8" x14ac:dyDescent="0.25">
      <c r="A1381" s="31">
        <v>44604</v>
      </c>
      <c r="B1381" s="37" t="s">
        <v>5099</v>
      </c>
      <c r="C1381" s="38" t="s">
        <v>191</v>
      </c>
      <c r="D1381" s="34">
        <v>1550</v>
      </c>
      <c r="E1381" s="35">
        <v>44604</v>
      </c>
      <c r="F1381" s="34">
        <v>1550</v>
      </c>
      <c r="G1381" s="36">
        <f>Tabla13[[#This Row],[Importe]]-Tabla13[[#This Row],[Pagado]]</f>
        <v>0</v>
      </c>
      <c r="H1381" s="38" t="s">
        <v>10</v>
      </c>
    </row>
    <row r="1382" spans="1:8" x14ac:dyDescent="0.25">
      <c r="A1382" s="31">
        <v>44604</v>
      </c>
      <c r="B1382" s="37" t="s">
        <v>5100</v>
      </c>
      <c r="C1382" s="38" t="s">
        <v>520</v>
      </c>
      <c r="D1382" s="34">
        <v>6196.8</v>
      </c>
      <c r="E1382" s="35">
        <v>44605</v>
      </c>
      <c r="F1382" s="34">
        <v>6196.8</v>
      </c>
      <c r="G1382" s="36">
        <f>Tabla13[[#This Row],[Importe]]-Tabla13[[#This Row],[Pagado]]</f>
        <v>0</v>
      </c>
      <c r="H1382" s="38" t="s">
        <v>10</v>
      </c>
    </row>
    <row r="1383" spans="1:8" x14ac:dyDescent="0.25">
      <c r="A1383" s="31">
        <v>44604</v>
      </c>
      <c r="B1383" s="37" t="s">
        <v>5101</v>
      </c>
      <c r="C1383" s="38" t="s">
        <v>520</v>
      </c>
      <c r="D1383" s="34">
        <v>20429.400000000001</v>
      </c>
      <c r="E1383" s="35">
        <v>44605</v>
      </c>
      <c r="F1383" s="34">
        <v>20429.400000000001</v>
      </c>
      <c r="G1383" s="36">
        <f>Tabla13[[#This Row],[Importe]]-Tabla13[[#This Row],[Pagado]]</f>
        <v>0</v>
      </c>
      <c r="H1383" s="38" t="s">
        <v>10</v>
      </c>
    </row>
    <row r="1384" spans="1:8" x14ac:dyDescent="0.25">
      <c r="A1384" s="31">
        <v>44604</v>
      </c>
      <c r="B1384" s="37" t="s">
        <v>5102</v>
      </c>
      <c r="C1384" s="38" t="s">
        <v>371</v>
      </c>
      <c r="D1384" s="34">
        <v>28306.1</v>
      </c>
      <c r="E1384" s="35">
        <v>44604</v>
      </c>
      <c r="F1384" s="34">
        <v>28306.1</v>
      </c>
      <c r="G1384" s="36">
        <f>Tabla13[[#This Row],[Importe]]-Tabla13[[#This Row],[Pagado]]</f>
        <v>0</v>
      </c>
      <c r="H1384" s="38" t="s">
        <v>10</v>
      </c>
    </row>
    <row r="1385" spans="1:8" x14ac:dyDescent="0.25">
      <c r="A1385" s="31">
        <v>44604</v>
      </c>
      <c r="B1385" s="37" t="s">
        <v>5103</v>
      </c>
      <c r="C1385" s="38" t="s">
        <v>31</v>
      </c>
      <c r="D1385" s="34">
        <v>1245.5</v>
      </c>
      <c r="E1385" s="35">
        <v>44604</v>
      </c>
      <c r="F1385" s="34">
        <v>1245.5</v>
      </c>
      <c r="G1385" s="36">
        <f>Tabla13[[#This Row],[Importe]]-Tabla13[[#This Row],[Pagado]]</f>
        <v>0</v>
      </c>
      <c r="H1385" s="38" t="s">
        <v>10</v>
      </c>
    </row>
    <row r="1386" spans="1:8" x14ac:dyDescent="0.25">
      <c r="A1386" s="31">
        <v>44604</v>
      </c>
      <c r="B1386" s="37" t="s">
        <v>5104</v>
      </c>
      <c r="C1386" s="38" t="s">
        <v>159</v>
      </c>
      <c r="D1386" s="34">
        <v>6000.6</v>
      </c>
      <c r="E1386" s="35">
        <v>44605</v>
      </c>
      <c r="F1386" s="34">
        <v>6000.6</v>
      </c>
      <c r="G1386" s="36">
        <f>Tabla13[[#This Row],[Importe]]-Tabla13[[#This Row],[Pagado]]</f>
        <v>0</v>
      </c>
      <c r="H1386" s="38" t="s">
        <v>10</v>
      </c>
    </row>
    <row r="1387" spans="1:8" x14ac:dyDescent="0.25">
      <c r="A1387" s="31">
        <v>44604</v>
      </c>
      <c r="B1387" s="37" t="s">
        <v>5105</v>
      </c>
      <c r="C1387" s="38" t="s">
        <v>966</v>
      </c>
      <c r="D1387" s="34">
        <v>1954.92</v>
      </c>
      <c r="E1387" s="35">
        <v>44605</v>
      </c>
      <c r="F1387" s="34">
        <v>1954.92</v>
      </c>
      <c r="G1387" s="36">
        <f>Tabla13[[#This Row],[Importe]]-Tabla13[[#This Row],[Pagado]]</f>
        <v>0</v>
      </c>
      <c r="H1387" s="38" t="s">
        <v>10</v>
      </c>
    </row>
    <row r="1388" spans="1:8" x14ac:dyDescent="0.25">
      <c r="A1388" s="31">
        <v>44604</v>
      </c>
      <c r="B1388" s="37" t="s">
        <v>5106</v>
      </c>
      <c r="C1388" s="38" t="s">
        <v>142</v>
      </c>
      <c r="D1388" s="34">
        <v>55111.8</v>
      </c>
      <c r="E1388" s="35">
        <v>44617</v>
      </c>
      <c r="F1388" s="34">
        <v>55111.8</v>
      </c>
      <c r="G1388" s="36">
        <f>Tabla13[[#This Row],[Importe]]-Tabla13[[#This Row],[Pagado]]</f>
        <v>0</v>
      </c>
      <c r="H1388" s="38" t="s">
        <v>10</v>
      </c>
    </row>
    <row r="1389" spans="1:8" x14ac:dyDescent="0.25">
      <c r="A1389" s="31">
        <v>44604</v>
      </c>
      <c r="B1389" s="37" t="s">
        <v>5107</v>
      </c>
      <c r="C1389" s="38" t="s">
        <v>53</v>
      </c>
      <c r="D1389" s="34">
        <v>3478</v>
      </c>
      <c r="E1389" s="35">
        <v>44604</v>
      </c>
      <c r="F1389" s="34">
        <v>3478</v>
      </c>
      <c r="G1389" s="36">
        <f>Tabla13[[#This Row],[Importe]]-Tabla13[[#This Row],[Pagado]]</f>
        <v>0</v>
      </c>
      <c r="H1389" s="38" t="s">
        <v>10</v>
      </c>
    </row>
    <row r="1390" spans="1:8" x14ac:dyDescent="0.25">
      <c r="A1390" s="31">
        <v>44604</v>
      </c>
      <c r="B1390" s="37" t="s">
        <v>5108</v>
      </c>
      <c r="C1390" s="38" t="s">
        <v>525</v>
      </c>
      <c r="D1390" s="34">
        <v>3181.9</v>
      </c>
      <c r="E1390" s="35">
        <v>44605</v>
      </c>
      <c r="F1390" s="34">
        <v>3181.9</v>
      </c>
      <c r="G1390" s="36">
        <f>Tabla13[[#This Row],[Importe]]-Tabla13[[#This Row],[Pagado]]</f>
        <v>0</v>
      </c>
      <c r="H1390" s="38" t="s">
        <v>10</v>
      </c>
    </row>
    <row r="1391" spans="1:8" x14ac:dyDescent="0.25">
      <c r="A1391" s="31">
        <v>44604</v>
      </c>
      <c r="B1391" s="37" t="s">
        <v>5109</v>
      </c>
      <c r="C1391" s="38" t="s">
        <v>47</v>
      </c>
      <c r="D1391" s="34">
        <v>31553</v>
      </c>
      <c r="E1391" s="35">
        <v>44604</v>
      </c>
      <c r="F1391" s="34">
        <v>31553</v>
      </c>
      <c r="G1391" s="36">
        <f>Tabla13[[#This Row],[Importe]]-Tabla13[[#This Row],[Pagado]]</f>
        <v>0</v>
      </c>
      <c r="H1391" s="38" t="s">
        <v>10</v>
      </c>
    </row>
    <row r="1392" spans="1:8" x14ac:dyDescent="0.25">
      <c r="A1392" s="31">
        <v>44604</v>
      </c>
      <c r="B1392" s="37" t="s">
        <v>5110</v>
      </c>
      <c r="C1392" s="38" t="s">
        <v>142</v>
      </c>
      <c r="D1392" s="34">
        <v>149188.5</v>
      </c>
      <c r="E1392" s="35">
        <v>44617</v>
      </c>
      <c r="F1392" s="34">
        <v>149188.5</v>
      </c>
      <c r="G1392" s="36">
        <f>Tabla13[[#This Row],[Importe]]-Tabla13[[#This Row],[Pagado]]</f>
        <v>0</v>
      </c>
      <c r="H1392" s="38" t="s">
        <v>10</v>
      </c>
    </row>
    <row r="1393" spans="1:8" x14ac:dyDescent="0.25">
      <c r="A1393" s="31">
        <v>44604</v>
      </c>
      <c r="B1393" s="37" t="s">
        <v>5111</v>
      </c>
      <c r="C1393" s="38" t="s">
        <v>151</v>
      </c>
      <c r="D1393" s="34">
        <v>6726.4</v>
      </c>
      <c r="E1393" s="35">
        <v>44605</v>
      </c>
      <c r="F1393" s="34">
        <v>6726.4</v>
      </c>
      <c r="G1393" s="36">
        <f>Tabla13[[#This Row],[Importe]]-Tabla13[[#This Row],[Pagado]]</f>
        <v>0</v>
      </c>
      <c r="H1393" s="38" t="s">
        <v>10</v>
      </c>
    </row>
    <row r="1394" spans="1:8" x14ac:dyDescent="0.25">
      <c r="A1394" s="31">
        <v>44604</v>
      </c>
      <c r="B1394" s="37" t="s">
        <v>5112</v>
      </c>
      <c r="C1394" s="38" t="s">
        <v>56</v>
      </c>
      <c r="D1394" s="34">
        <v>3236.5</v>
      </c>
      <c r="E1394" s="35">
        <v>44604</v>
      </c>
      <c r="F1394" s="34">
        <v>3236.5</v>
      </c>
      <c r="G1394" s="36">
        <f>Tabla13[[#This Row],[Importe]]-Tabla13[[#This Row],[Pagado]]</f>
        <v>0</v>
      </c>
      <c r="H1394" s="38" t="s">
        <v>10</v>
      </c>
    </row>
    <row r="1395" spans="1:8" x14ac:dyDescent="0.25">
      <c r="A1395" s="31">
        <v>44604</v>
      </c>
      <c r="B1395" s="37" t="s">
        <v>5113</v>
      </c>
      <c r="C1395" s="38" t="s">
        <v>47</v>
      </c>
      <c r="D1395" s="34">
        <v>2792</v>
      </c>
      <c r="E1395" s="35">
        <v>44604</v>
      </c>
      <c r="F1395" s="34">
        <v>2792</v>
      </c>
      <c r="G1395" s="36">
        <f>Tabla13[[#This Row],[Importe]]-Tabla13[[#This Row],[Pagado]]</f>
        <v>0</v>
      </c>
      <c r="H1395" s="38" t="s">
        <v>10</v>
      </c>
    </row>
    <row r="1396" spans="1:8" x14ac:dyDescent="0.25">
      <c r="A1396" s="31">
        <v>44604</v>
      </c>
      <c r="B1396" s="37" t="s">
        <v>5114</v>
      </c>
      <c r="C1396" s="38" t="s">
        <v>275</v>
      </c>
      <c r="D1396" s="34">
        <v>145007.07999999999</v>
      </c>
      <c r="E1396" s="35">
        <v>44610</v>
      </c>
      <c r="F1396" s="34">
        <v>145007.07999999999</v>
      </c>
      <c r="G1396" s="36">
        <f>Tabla13[[#This Row],[Importe]]-Tabla13[[#This Row],[Pagado]]</f>
        <v>0</v>
      </c>
      <c r="H1396" s="38" t="s">
        <v>10</v>
      </c>
    </row>
    <row r="1397" spans="1:8" x14ac:dyDescent="0.25">
      <c r="A1397" s="31">
        <v>44604</v>
      </c>
      <c r="B1397" s="37" t="s">
        <v>5115</v>
      </c>
      <c r="C1397" s="38" t="s">
        <v>647</v>
      </c>
      <c r="D1397" s="34">
        <v>753.2</v>
      </c>
      <c r="E1397" s="35">
        <v>44604</v>
      </c>
      <c r="F1397" s="34">
        <v>753.2</v>
      </c>
      <c r="G1397" s="36">
        <f>Tabla13[[#This Row],[Importe]]-Tabla13[[#This Row],[Pagado]]</f>
        <v>0</v>
      </c>
      <c r="H1397" s="38" t="s">
        <v>10</v>
      </c>
    </row>
    <row r="1398" spans="1:8" x14ac:dyDescent="0.25">
      <c r="A1398" s="31">
        <v>44604</v>
      </c>
      <c r="B1398" s="37" t="s">
        <v>5116</v>
      </c>
      <c r="C1398" s="38" t="s">
        <v>58</v>
      </c>
      <c r="D1398" s="34">
        <v>3865.6</v>
      </c>
      <c r="E1398" s="35">
        <v>44604</v>
      </c>
      <c r="F1398" s="34">
        <v>3865.6</v>
      </c>
      <c r="G1398" s="36">
        <f>Tabla13[[#This Row],[Importe]]-Tabla13[[#This Row],[Pagado]]</f>
        <v>0</v>
      </c>
      <c r="H1398" s="38" t="s">
        <v>10</v>
      </c>
    </row>
    <row r="1399" spans="1:8" x14ac:dyDescent="0.25">
      <c r="A1399" s="31">
        <v>44604</v>
      </c>
      <c r="B1399" s="37" t="s">
        <v>5117</v>
      </c>
      <c r="C1399" s="38" t="s">
        <v>79</v>
      </c>
      <c r="D1399" s="34">
        <v>15895.4</v>
      </c>
      <c r="E1399" s="35">
        <v>44604</v>
      </c>
      <c r="F1399" s="34">
        <v>15895.4</v>
      </c>
      <c r="G1399" s="36">
        <f>Tabla13[[#This Row],[Importe]]-Tabla13[[#This Row],[Pagado]]</f>
        <v>0</v>
      </c>
      <c r="H1399" s="38" t="s">
        <v>10</v>
      </c>
    </row>
    <row r="1400" spans="1:8" x14ac:dyDescent="0.25">
      <c r="A1400" s="31">
        <v>44604</v>
      </c>
      <c r="B1400" s="37" t="s">
        <v>5118</v>
      </c>
      <c r="C1400" s="38" t="s">
        <v>1064</v>
      </c>
      <c r="D1400" s="34">
        <v>2162.3000000000002</v>
      </c>
      <c r="E1400" s="35">
        <v>44604</v>
      </c>
      <c r="F1400" s="34">
        <v>2162.3000000000002</v>
      </c>
      <c r="G1400" s="36">
        <f>Tabla13[[#This Row],[Importe]]-Tabla13[[#This Row],[Pagado]]</f>
        <v>0</v>
      </c>
      <c r="H1400" s="38" t="s">
        <v>10</v>
      </c>
    </row>
    <row r="1401" spans="1:8" ht="31.5" x14ac:dyDescent="0.25">
      <c r="A1401" s="31">
        <v>44604</v>
      </c>
      <c r="B1401" s="37" t="s">
        <v>5119</v>
      </c>
      <c r="C1401" s="38" t="s">
        <v>275</v>
      </c>
      <c r="D1401" s="34">
        <v>21442.6</v>
      </c>
      <c r="E1401" s="35" t="s">
        <v>5120</v>
      </c>
      <c r="F1401" s="34">
        <f>18599.91+2842.69</f>
        <v>21442.6</v>
      </c>
      <c r="G1401" s="36">
        <f>Tabla13[[#This Row],[Importe]]-Tabla13[[#This Row],[Pagado]]</f>
        <v>0</v>
      </c>
      <c r="H1401" s="38" t="s">
        <v>10</v>
      </c>
    </row>
    <row r="1402" spans="1:8" x14ac:dyDescent="0.25">
      <c r="A1402" s="31">
        <v>44604</v>
      </c>
      <c r="B1402" s="37" t="s">
        <v>5121</v>
      </c>
      <c r="C1402" s="38" t="s">
        <v>31</v>
      </c>
      <c r="D1402" s="34">
        <v>1325.4</v>
      </c>
      <c r="E1402" s="35">
        <v>44604</v>
      </c>
      <c r="F1402" s="34">
        <v>1325.4</v>
      </c>
      <c r="G1402" s="36">
        <f>Tabla13[[#This Row],[Importe]]-Tabla13[[#This Row],[Pagado]]</f>
        <v>0</v>
      </c>
      <c r="H1402" s="38" t="s">
        <v>10</v>
      </c>
    </row>
    <row r="1403" spans="1:8" x14ac:dyDescent="0.25">
      <c r="A1403" s="31">
        <v>44604</v>
      </c>
      <c r="B1403" s="37" t="s">
        <v>5122</v>
      </c>
      <c r="C1403" s="38" t="s">
        <v>85</v>
      </c>
      <c r="D1403" s="34">
        <v>1507.7</v>
      </c>
      <c r="E1403" s="35">
        <v>44604</v>
      </c>
      <c r="F1403" s="34">
        <v>1507.7</v>
      </c>
      <c r="G1403" s="36">
        <f>Tabla13[[#This Row],[Importe]]-Tabla13[[#This Row],[Pagado]]</f>
        <v>0</v>
      </c>
      <c r="H1403" s="38" t="s">
        <v>10</v>
      </c>
    </row>
    <row r="1404" spans="1:8" x14ac:dyDescent="0.25">
      <c r="A1404" s="31">
        <v>44604</v>
      </c>
      <c r="B1404" s="37" t="s">
        <v>5123</v>
      </c>
      <c r="C1404" s="38" t="s">
        <v>371</v>
      </c>
      <c r="D1404" s="34">
        <v>28262.7</v>
      </c>
      <c r="E1404" s="35">
        <v>44604</v>
      </c>
      <c r="F1404" s="34">
        <v>28262.7</v>
      </c>
      <c r="G1404" s="36">
        <f>Tabla13[[#This Row],[Importe]]-Tabla13[[#This Row],[Pagado]]</f>
        <v>0</v>
      </c>
      <c r="H1404" s="38" t="s">
        <v>10</v>
      </c>
    </row>
    <row r="1405" spans="1:8" x14ac:dyDescent="0.25">
      <c r="A1405" s="31">
        <v>44604</v>
      </c>
      <c r="B1405" s="37" t="s">
        <v>5124</v>
      </c>
      <c r="C1405" s="38" t="s">
        <v>142</v>
      </c>
      <c r="D1405" s="34">
        <v>4932</v>
      </c>
      <c r="E1405" s="35">
        <v>44617</v>
      </c>
      <c r="F1405" s="34">
        <v>4932</v>
      </c>
      <c r="G1405" s="36">
        <f>Tabla13[[#This Row],[Importe]]-Tabla13[[#This Row],[Pagado]]</f>
        <v>0</v>
      </c>
      <c r="H1405" s="38" t="s">
        <v>10</v>
      </c>
    </row>
    <row r="1406" spans="1:8" x14ac:dyDescent="0.25">
      <c r="A1406" s="31">
        <v>44604</v>
      </c>
      <c r="B1406" s="37" t="s">
        <v>5125</v>
      </c>
      <c r="C1406" s="38" t="s">
        <v>5126</v>
      </c>
      <c r="D1406" s="34">
        <v>30454.6</v>
      </c>
      <c r="E1406" s="35">
        <v>44604</v>
      </c>
      <c r="F1406" s="34">
        <v>30454.6</v>
      </c>
      <c r="G1406" s="36">
        <f>Tabla13[[#This Row],[Importe]]-Tabla13[[#This Row],[Pagado]]</f>
        <v>0</v>
      </c>
      <c r="H1406" s="38" t="s">
        <v>10</v>
      </c>
    </row>
    <row r="1407" spans="1:8" x14ac:dyDescent="0.25">
      <c r="A1407" s="31">
        <v>44604</v>
      </c>
      <c r="B1407" s="37" t="s">
        <v>5127</v>
      </c>
      <c r="C1407" s="38" t="s">
        <v>71</v>
      </c>
      <c r="D1407" s="34">
        <v>755.2</v>
      </c>
      <c r="E1407" s="35">
        <v>44604</v>
      </c>
      <c r="F1407" s="34">
        <v>755.2</v>
      </c>
      <c r="G1407" s="36">
        <f>Tabla13[[#This Row],[Importe]]-Tabla13[[#This Row],[Pagado]]</f>
        <v>0</v>
      </c>
      <c r="H1407" s="38" t="s">
        <v>10</v>
      </c>
    </row>
    <row r="1408" spans="1:8" x14ac:dyDescent="0.25">
      <c r="A1408" s="31">
        <v>44604</v>
      </c>
      <c r="B1408" s="37" t="s">
        <v>5128</v>
      </c>
      <c r="C1408" s="38" t="s">
        <v>16</v>
      </c>
      <c r="D1408" s="34">
        <v>542.79999999999995</v>
      </c>
      <c r="E1408" s="35">
        <v>44604</v>
      </c>
      <c r="F1408" s="34">
        <v>542.79999999999995</v>
      </c>
      <c r="G1408" s="36">
        <f>Tabla13[[#This Row],[Importe]]-Tabla13[[#This Row],[Pagado]]</f>
        <v>0</v>
      </c>
      <c r="H1408" s="38" t="s">
        <v>10</v>
      </c>
    </row>
    <row r="1409" spans="1:8" x14ac:dyDescent="0.25">
      <c r="A1409" s="31">
        <v>44604</v>
      </c>
      <c r="B1409" s="37" t="s">
        <v>5129</v>
      </c>
      <c r="C1409" s="38" t="s">
        <v>409</v>
      </c>
      <c r="D1409" s="34">
        <v>4403.7</v>
      </c>
      <c r="E1409" s="35">
        <v>44608</v>
      </c>
      <c r="F1409" s="34">
        <v>4403.7</v>
      </c>
      <c r="G1409" s="36">
        <f>Tabla13[[#This Row],[Importe]]-Tabla13[[#This Row],[Pagado]]</f>
        <v>0</v>
      </c>
      <c r="H1409" s="38" t="s">
        <v>10</v>
      </c>
    </row>
    <row r="1410" spans="1:8" x14ac:dyDescent="0.25">
      <c r="A1410" s="31">
        <v>44604</v>
      </c>
      <c r="B1410" s="37" t="s">
        <v>5130</v>
      </c>
      <c r="C1410" s="38" t="s">
        <v>371</v>
      </c>
      <c r="D1410" s="34">
        <v>29037.7</v>
      </c>
      <c r="E1410" s="35">
        <v>44604</v>
      </c>
      <c r="F1410" s="34">
        <v>29037.7</v>
      </c>
      <c r="G1410" s="36">
        <f>Tabla13[[#This Row],[Importe]]-Tabla13[[#This Row],[Pagado]]</f>
        <v>0</v>
      </c>
      <c r="H1410" s="38" t="s">
        <v>10</v>
      </c>
    </row>
    <row r="1411" spans="1:8" x14ac:dyDescent="0.25">
      <c r="A1411" s="31">
        <v>44604</v>
      </c>
      <c r="B1411" s="37" t="s">
        <v>5131</v>
      </c>
      <c r="C1411" s="38" t="s">
        <v>647</v>
      </c>
      <c r="D1411" s="34">
        <v>29592</v>
      </c>
      <c r="E1411" s="35">
        <v>44604</v>
      </c>
      <c r="F1411" s="34">
        <v>29592</v>
      </c>
      <c r="G1411" s="36">
        <f>Tabla13[[#This Row],[Importe]]-Tabla13[[#This Row],[Pagado]]</f>
        <v>0</v>
      </c>
      <c r="H1411" s="38" t="s">
        <v>10</v>
      </c>
    </row>
    <row r="1412" spans="1:8" x14ac:dyDescent="0.25">
      <c r="A1412" s="31">
        <v>44604</v>
      </c>
      <c r="B1412" s="37" t="s">
        <v>5132</v>
      </c>
      <c r="C1412" s="38" t="s">
        <v>647</v>
      </c>
      <c r="D1412" s="34">
        <v>2864.4</v>
      </c>
      <c r="E1412" s="35">
        <v>44604</v>
      </c>
      <c r="F1412" s="34">
        <v>2864.4</v>
      </c>
      <c r="G1412" s="36">
        <f>Tabla13[[#This Row],[Importe]]-Tabla13[[#This Row],[Pagado]]</f>
        <v>0</v>
      </c>
      <c r="H1412" s="38" t="s">
        <v>10</v>
      </c>
    </row>
    <row r="1413" spans="1:8" x14ac:dyDescent="0.25">
      <c r="A1413" s="31">
        <v>44604</v>
      </c>
      <c r="B1413" s="37" t="s">
        <v>5133</v>
      </c>
      <c r="C1413" s="38" t="s">
        <v>191</v>
      </c>
      <c r="D1413" s="34">
        <v>487.6</v>
      </c>
      <c r="E1413" s="35">
        <v>44604</v>
      </c>
      <c r="F1413" s="34">
        <v>487.6</v>
      </c>
      <c r="G1413" s="36">
        <f>Tabla13[[#This Row],[Importe]]-Tabla13[[#This Row],[Pagado]]</f>
        <v>0</v>
      </c>
      <c r="H1413" s="38" t="s">
        <v>10</v>
      </c>
    </row>
    <row r="1414" spans="1:8" x14ac:dyDescent="0.25">
      <c r="A1414" s="31">
        <v>44604</v>
      </c>
      <c r="B1414" s="37" t="s">
        <v>5134</v>
      </c>
      <c r="C1414" s="38" t="s">
        <v>647</v>
      </c>
      <c r="D1414" s="34">
        <v>1042.8</v>
      </c>
      <c r="E1414" s="35">
        <v>44604</v>
      </c>
      <c r="F1414" s="34">
        <v>1042.8</v>
      </c>
      <c r="G1414" s="36">
        <f>Tabla13[[#This Row],[Importe]]-Tabla13[[#This Row],[Pagado]]</f>
        <v>0</v>
      </c>
      <c r="H1414" s="38" t="s">
        <v>10</v>
      </c>
    </row>
    <row r="1415" spans="1:8" x14ac:dyDescent="0.25">
      <c r="A1415" s="31">
        <v>44604</v>
      </c>
      <c r="B1415" s="37" t="s">
        <v>5135</v>
      </c>
      <c r="C1415" s="38" t="s">
        <v>31</v>
      </c>
      <c r="D1415" s="34">
        <v>56568.800000000003</v>
      </c>
      <c r="E1415" s="35">
        <v>44604</v>
      </c>
      <c r="F1415" s="34">
        <v>56568.800000000003</v>
      </c>
      <c r="G1415" s="36">
        <f>Tabla13[[#This Row],[Importe]]-Tabla13[[#This Row],[Pagado]]</f>
        <v>0</v>
      </c>
      <c r="H1415" s="38" t="s">
        <v>10</v>
      </c>
    </row>
    <row r="1416" spans="1:8" ht="31.5" x14ac:dyDescent="0.25">
      <c r="A1416" s="31">
        <v>44604</v>
      </c>
      <c r="B1416" s="37" t="s">
        <v>5136</v>
      </c>
      <c r="C1416" s="38" t="s">
        <v>475</v>
      </c>
      <c r="D1416" s="34">
        <v>23720.1</v>
      </c>
      <c r="E1416" s="35" t="s">
        <v>5137</v>
      </c>
      <c r="F1416" s="34">
        <f>8500+15220.1</f>
        <v>23720.1</v>
      </c>
      <c r="G1416" s="36">
        <f>Tabla13[[#This Row],[Importe]]-Tabla13[[#This Row],[Pagado]]</f>
        <v>0</v>
      </c>
      <c r="H1416" s="38" t="s">
        <v>10</v>
      </c>
    </row>
    <row r="1417" spans="1:8" x14ac:dyDescent="0.25">
      <c r="A1417" s="31">
        <v>44604</v>
      </c>
      <c r="B1417" s="37" t="s">
        <v>5138</v>
      </c>
      <c r="C1417" s="38" t="s">
        <v>87</v>
      </c>
      <c r="D1417" s="34">
        <v>2474</v>
      </c>
      <c r="E1417" s="35">
        <v>44605</v>
      </c>
      <c r="F1417" s="34">
        <v>2474</v>
      </c>
      <c r="G1417" s="36">
        <f>Tabla13[[#This Row],[Importe]]-Tabla13[[#This Row],[Pagado]]</f>
        <v>0</v>
      </c>
      <c r="H1417" s="38" t="s">
        <v>10</v>
      </c>
    </row>
    <row r="1418" spans="1:8" x14ac:dyDescent="0.25">
      <c r="A1418" s="31">
        <v>44604</v>
      </c>
      <c r="B1418" s="37" t="s">
        <v>5139</v>
      </c>
      <c r="C1418" s="38" t="s">
        <v>314</v>
      </c>
      <c r="D1418" s="34">
        <v>4432.1000000000004</v>
      </c>
      <c r="E1418" s="35">
        <v>44605</v>
      </c>
      <c r="F1418" s="34">
        <v>4432.1000000000004</v>
      </c>
      <c r="G1418" s="36">
        <f>Tabla13[[#This Row],[Importe]]-Tabla13[[#This Row],[Pagado]]</f>
        <v>0</v>
      </c>
      <c r="H1418" s="38" t="s">
        <v>10</v>
      </c>
    </row>
    <row r="1419" spans="1:8" x14ac:dyDescent="0.25">
      <c r="A1419" s="31">
        <v>44604</v>
      </c>
      <c r="B1419" s="37" t="s">
        <v>5140</v>
      </c>
      <c r="C1419" s="38" t="s">
        <v>35</v>
      </c>
      <c r="D1419" s="34">
        <v>2468.4</v>
      </c>
      <c r="E1419" s="35">
        <v>44604</v>
      </c>
      <c r="F1419" s="34">
        <v>2468.4</v>
      </c>
      <c r="G1419" s="36">
        <f>Tabla13[[#This Row],[Importe]]-Tabla13[[#This Row],[Pagado]]</f>
        <v>0</v>
      </c>
      <c r="H1419" s="38" t="s">
        <v>10</v>
      </c>
    </row>
    <row r="1420" spans="1:8" x14ac:dyDescent="0.25">
      <c r="A1420" s="31">
        <v>44604</v>
      </c>
      <c r="B1420" s="37" t="s">
        <v>5141</v>
      </c>
      <c r="C1420" s="38" t="s">
        <v>179</v>
      </c>
      <c r="D1420" s="34">
        <v>470</v>
      </c>
      <c r="E1420" s="35">
        <v>44604</v>
      </c>
      <c r="F1420" s="34">
        <v>470</v>
      </c>
      <c r="G1420" s="36">
        <f>Tabla13[[#This Row],[Importe]]-Tabla13[[#This Row],[Pagado]]</f>
        <v>0</v>
      </c>
      <c r="H1420" s="38" t="s">
        <v>10</v>
      </c>
    </row>
    <row r="1421" spans="1:8" x14ac:dyDescent="0.25">
      <c r="A1421" s="31">
        <v>44604</v>
      </c>
      <c r="B1421" s="37" t="s">
        <v>5142</v>
      </c>
      <c r="C1421" s="38" t="s">
        <v>1421</v>
      </c>
      <c r="D1421" s="34">
        <v>19842.400000000001</v>
      </c>
      <c r="E1421" s="35">
        <v>44604</v>
      </c>
      <c r="F1421" s="34">
        <v>19842.400000000001</v>
      </c>
      <c r="G1421" s="36">
        <f>Tabla13[[#This Row],[Importe]]-Tabla13[[#This Row],[Pagado]]</f>
        <v>0</v>
      </c>
      <c r="H1421" s="38" t="s">
        <v>10</v>
      </c>
    </row>
    <row r="1422" spans="1:8" x14ac:dyDescent="0.25">
      <c r="A1422" s="31">
        <v>44604</v>
      </c>
      <c r="B1422" s="37" t="s">
        <v>5143</v>
      </c>
      <c r="C1422" s="38" t="s">
        <v>284</v>
      </c>
      <c r="D1422" s="34">
        <v>11750</v>
      </c>
      <c r="E1422" s="35">
        <v>44606</v>
      </c>
      <c r="F1422" s="34">
        <v>11750</v>
      </c>
      <c r="G1422" s="36">
        <f>Tabla13[[#This Row],[Importe]]-Tabla13[[#This Row],[Pagado]]</f>
        <v>0</v>
      </c>
      <c r="H1422" s="38" t="s">
        <v>10</v>
      </c>
    </row>
    <row r="1423" spans="1:8" x14ac:dyDescent="0.25">
      <c r="A1423" s="31">
        <v>44604</v>
      </c>
      <c r="B1423" s="37" t="s">
        <v>5144</v>
      </c>
      <c r="C1423" s="38" t="s">
        <v>280</v>
      </c>
      <c r="D1423" s="34">
        <v>1367.7</v>
      </c>
      <c r="E1423" s="35">
        <v>44606</v>
      </c>
      <c r="F1423" s="34">
        <v>1367.7</v>
      </c>
      <c r="G1423" s="36">
        <f>Tabla13[[#This Row],[Importe]]-Tabla13[[#This Row],[Pagado]]</f>
        <v>0</v>
      </c>
      <c r="H1423" s="38" t="s">
        <v>10</v>
      </c>
    </row>
    <row r="1424" spans="1:8" x14ac:dyDescent="0.25">
      <c r="A1424" s="31">
        <v>44604</v>
      </c>
      <c r="B1424" s="37" t="s">
        <v>5145</v>
      </c>
      <c r="C1424" s="38" t="s">
        <v>1421</v>
      </c>
      <c r="D1424" s="34">
        <v>6142.7</v>
      </c>
      <c r="E1424" s="35">
        <v>44604</v>
      </c>
      <c r="F1424" s="34">
        <v>6142.7</v>
      </c>
      <c r="G1424" s="36">
        <f>Tabla13[[#This Row],[Importe]]-Tabla13[[#This Row],[Pagado]]</f>
        <v>0</v>
      </c>
      <c r="H1424" s="38" t="s">
        <v>10</v>
      </c>
    </row>
    <row r="1425" spans="1:8" x14ac:dyDescent="0.25">
      <c r="A1425" s="31">
        <v>44604</v>
      </c>
      <c r="B1425" s="37" t="s">
        <v>5146</v>
      </c>
      <c r="C1425" s="38" t="s">
        <v>282</v>
      </c>
      <c r="D1425" s="34">
        <v>3548.5</v>
      </c>
      <c r="E1425" s="35">
        <v>44606</v>
      </c>
      <c r="F1425" s="34">
        <v>3548.5</v>
      </c>
      <c r="G1425" s="36">
        <f>Tabla13[[#This Row],[Importe]]-Tabla13[[#This Row],[Pagado]]</f>
        <v>0</v>
      </c>
      <c r="H1425" s="38" t="s">
        <v>10</v>
      </c>
    </row>
    <row r="1426" spans="1:8" x14ac:dyDescent="0.25">
      <c r="A1426" s="31">
        <v>44604</v>
      </c>
      <c r="B1426" s="37" t="s">
        <v>5147</v>
      </c>
      <c r="C1426" s="38" t="s">
        <v>181</v>
      </c>
      <c r="D1426" s="34">
        <v>12824.4</v>
      </c>
      <c r="E1426" s="35">
        <v>44606</v>
      </c>
      <c r="F1426" s="34">
        <v>12824.4</v>
      </c>
      <c r="G1426" s="36">
        <f>Tabla13[[#This Row],[Importe]]-Tabla13[[#This Row],[Pagado]]</f>
        <v>0</v>
      </c>
      <c r="H1426" s="38" t="s">
        <v>10</v>
      </c>
    </row>
    <row r="1427" spans="1:8" x14ac:dyDescent="0.25">
      <c r="A1427" s="31">
        <v>44604</v>
      </c>
      <c r="B1427" s="37" t="s">
        <v>5148</v>
      </c>
      <c r="C1427" s="38" t="s">
        <v>107</v>
      </c>
      <c r="D1427" s="34">
        <v>21291.200000000001</v>
      </c>
      <c r="E1427" s="35">
        <v>44605</v>
      </c>
      <c r="F1427" s="34">
        <v>21291.200000000001</v>
      </c>
      <c r="G1427" s="36">
        <f>Tabla13[[#This Row],[Importe]]-Tabla13[[#This Row],[Pagado]]</f>
        <v>0</v>
      </c>
      <c r="H1427" s="38" t="s">
        <v>10</v>
      </c>
    </row>
    <row r="1428" spans="1:8" x14ac:dyDescent="0.25">
      <c r="A1428" s="31">
        <v>44604</v>
      </c>
      <c r="B1428" s="37" t="s">
        <v>5149</v>
      </c>
      <c r="C1428" s="38" t="s">
        <v>144</v>
      </c>
      <c r="D1428" s="34">
        <v>3905</v>
      </c>
      <c r="E1428" s="35">
        <v>44605</v>
      </c>
      <c r="F1428" s="34">
        <v>3905</v>
      </c>
      <c r="G1428" s="36">
        <f>Tabla13[[#This Row],[Importe]]-Tabla13[[#This Row],[Pagado]]</f>
        <v>0</v>
      </c>
      <c r="H1428" s="38" t="s">
        <v>10</v>
      </c>
    </row>
    <row r="1429" spans="1:8" x14ac:dyDescent="0.25">
      <c r="A1429" s="31">
        <v>44604</v>
      </c>
      <c r="B1429" s="37" t="s">
        <v>5150</v>
      </c>
      <c r="C1429" s="38" t="s">
        <v>473</v>
      </c>
      <c r="D1429" s="34">
        <v>7678.8</v>
      </c>
      <c r="E1429" s="35">
        <v>44606</v>
      </c>
      <c r="F1429" s="34">
        <v>7678.8</v>
      </c>
      <c r="G1429" s="36">
        <f>Tabla13[[#This Row],[Importe]]-Tabla13[[#This Row],[Pagado]]</f>
        <v>0</v>
      </c>
      <c r="H1429" s="38" t="s">
        <v>10</v>
      </c>
    </row>
    <row r="1430" spans="1:8" x14ac:dyDescent="0.25">
      <c r="A1430" s="31">
        <v>44604</v>
      </c>
      <c r="B1430" s="37" t="s">
        <v>5151</v>
      </c>
      <c r="C1430" s="38" t="s">
        <v>200</v>
      </c>
      <c r="D1430" s="34">
        <v>907.1</v>
      </c>
      <c r="E1430" s="35">
        <v>44606</v>
      </c>
      <c r="F1430" s="34">
        <v>907.1</v>
      </c>
      <c r="G1430" s="36">
        <f>Tabla13[[#This Row],[Importe]]-Tabla13[[#This Row],[Pagado]]</f>
        <v>0</v>
      </c>
      <c r="H1430" s="38" t="s">
        <v>10</v>
      </c>
    </row>
    <row r="1431" spans="1:8" x14ac:dyDescent="0.25">
      <c r="A1431" s="31">
        <v>44604</v>
      </c>
      <c r="B1431" s="37" t="s">
        <v>5152</v>
      </c>
      <c r="C1431" s="38" t="s">
        <v>1021</v>
      </c>
      <c r="D1431" s="34">
        <v>1414.5</v>
      </c>
      <c r="E1431" s="35">
        <v>44604</v>
      </c>
      <c r="F1431" s="34">
        <v>1414.5</v>
      </c>
      <c r="G1431" s="36">
        <f>Tabla13[[#This Row],[Importe]]-Tabla13[[#This Row],[Pagado]]</f>
        <v>0</v>
      </c>
      <c r="H1431" s="38" t="s">
        <v>10</v>
      </c>
    </row>
    <row r="1432" spans="1:8" x14ac:dyDescent="0.25">
      <c r="A1432" s="31">
        <v>44604</v>
      </c>
      <c r="B1432" s="37" t="s">
        <v>5153</v>
      </c>
      <c r="C1432" s="38" t="s">
        <v>426</v>
      </c>
      <c r="D1432" s="34">
        <v>2603.6999999999998</v>
      </c>
      <c r="E1432" s="35">
        <v>44606</v>
      </c>
      <c r="F1432" s="34">
        <v>2603.6999999999998</v>
      </c>
      <c r="G1432" s="36">
        <f>Tabla13[[#This Row],[Importe]]-Tabla13[[#This Row],[Pagado]]</f>
        <v>0</v>
      </c>
      <c r="H1432" s="38" t="s">
        <v>10</v>
      </c>
    </row>
    <row r="1433" spans="1:8" x14ac:dyDescent="0.25">
      <c r="A1433" s="31">
        <v>44604</v>
      </c>
      <c r="B1433" s="37" t="s">
        <v>5154</v>
      </c>
      <c r="C1433" s="38" t="s">
        <v>298</v>
      </c>
      <c r="D1433" s="34">
        <v>8852.4</v>
      </c>
      <c r="E1433" s="35">
        <v>44604</v>
      </c>
      <c r="F1433" s="34">
        <v>8852.4</v>
      </c>
      <c r="G1433" s="36">
        <f>Tabla13[[#This Row],[Importe]]-Tabla13[[#This Row],[Pagado]]</f>
        <v>0</v>
      </c>
      <c r="H1433" s="38" t="s">
        <v>10</v>
      </c>
    </row>
    <row r="1434" spans="1:8" x14ac:dyDescent="0.25">
      <c r="A1434" s="31">
        <v>44604</v>
      </c>
      <c r="B1434" s="37" t="s">
        <v>5155</v>
      </c>
      <c r="C1434" s="38" t="s">
        <v>146</v>
      </c>
      <c r="D1434" s="34">
        <v>7705</v>
      </c>
      <c r="E1434" s="35">
        <v>44605</v>
      </c>
      <c r="F1434" s="34">
        <v>7705</v>
      </c>
      <c r="G1434" s="36">
        <f>Tabla13[[#This Row],[Importe]]-Tabla13[[#This Row],[Pagado]]</f>
        <v>0</v>
      </c>
      <c r="H1434" s="38" t="s">
        <v>10</v>
      </c>
    </row>
    <row r="1435" spans="1:8" x14ac:dyDescent="0.25">
      <c r="A1435" s="31">
        <v>44604</v>
      </c>
      <c r="B1435" s="37" t="s">
        <v>5156</v>
      </c>
      <c r="C1435" s="38" t="s">
        <v>450</v>
      </c>
      <c r="D1435" s="34">
        <v>3414</v>
      </c>
      <c r="E1435" s="35">
        <v>44604</v>
      </c>
      <c r="F1435" s="34">
        <v>3414</v>
      </c>
      <c r="G1435" s="36">
        <f>Tabla13[[#This Row],[Importe]]-Tabla13[[#This Row],[Pagado]]</f>
        <v>0</v>
      </c>
      <c r="H1435" s="38" t="s">
        <v>10</v>
      </c>
    </row>
    <row r="1436" spans="1:8" x14ac:dyDescent="0.25">
      <c r="A1436" s="31">
        <v>44604</v>
      </c>
      <c r="B1436" s="37" t="s">
        <v>5157</v>
      </c>
      <c r="C1436" s="38" t="s">
        <v>31</v>
      </c>
      <c r="D1436" s="34">
        <v>866.4</v>
      </c>
      <c r="E1436" s="35">
        <v>44604</v>
      </c>
      <c r="F1436" s="34">
        <v>866.4</v>
      </c>
      <c r="G1436" s="36">
        <f>Tabla13[[#This Row],[Importe]]-Tabla13[[#This Row],[Pagado]]</f>
        <v>0</v>
      </c>
      <c r="H1436" s="38" t="s">
        <v>10</v>
      </c>
    </row>
    <row r="1437" spans="1:8" x14ac:dyDescent="0.25">
      <c r="A1437" s="31">
        <v>44604</v>
      </c>
      <c r="B1437" s="37" t="s">
        <v>5158</v>
      </c>
      <c r="C1437" s="38" t="s">
        <v>51</v>
      </c>
      <c r="D1437" s="34">
        <v>4136.8</v>
      </c>
      <c r="E1437" s="35">
        <v>44604</v>
      </c>
      <c r="F1437" s="34">
        <v>4136.8</v>
      </c>
      <c r="G1437" s="36">
        <f>Tabla13[[#This Row],[Importe]]-Tabla13[[#This Row],[Pagado]]</f>
        <v>0</v>
      </c>
      <c r="H1437" s="38" t="s">
        <v>10</v>
      </c>
    </row>
    <row r="1438" spans="1:8" x14ac:dyDescent="0.25">
      <c r="A1438" s="31">
        <v>44604</v>
      </c>
      <c r="B1438" s="37" t="s">
        <v>5159</v>
      </c>
      <c r="C1438" s="38" t="s">
        <v>857</v>
      </c>
      <c r="D1438" s="34">
        <v>1049.5999999999999</v>
      </c>
      <c r="E1438" s="35">
        <v>44604</v>
      </c>
      <c r="F1438" s="34">
        <v>1049.5999999999999</v>
      </c>
      <c r="G1438" s="36">
        <f>Tabla13[[#This Row],[Importe]]-Tabla13[[#This Row],[Pagado]]</f>
        <v>0</v>
      </c>
      <c r="H1438" s="38" t="s">
        <v>10</v>
      </c>
    </row>
    <row r="1439" spans="1:8" x14ac:dyDescent="0.25">
      <c r="A1439" s="31">
        <v>44604</v>
      </c>
      <c r="B1439" s="37" t="s">
        <v>5160</v>
      </c>
      <c r="C1439" s="38" t="s">
        <v>31</v>
      </c>
      <c r="D1439" s="34">
        <v>280</v>
      </c>
      <c r="E1439" s="35">
        <v>44604</v>
      </c>
      <c r="F1439" s="34">
        <v>280</v>
      </c>
      <c r="G1439" s="36">
        <f>Tabla13[[#This Row],[Importe]]-Tabla13[[#This Row],[Pagado]]</f>
        <v>0</v>
      </c>
      <c r="H1439" s="38" t="s">
        <v>10</v>
      </c>
    </row>
    <row r="1440" spans="1:8" x14ac:dyDescent="0.25">
      <c r="A1440" s="31">
        <v>44604</v>
      </c>
      <c r="B1440" s="37" t="s">
        <v>5161</v>
      </c>
      <c r="C1440" s="38" t="s">
        <v>12</v>
      </c>
      <c r="D1440" s="34">
        <v>639.6</v>
      </c>
      <c r="E1440" s="35">
        <v>44604</v>
      </c>
      <c r="F1440" s="34">
        <v>639.6</v>
      </c>
      <c r="G1440" s="36">
        <f>Tabla13[[#This Row],[Importe]]-Tabla13[[#This Row],[Pagado]]</f>
        <v>0</v>
      </c>
      <c r="H1440" s="38" t="s">
        <v>10</v>
      </c>
    </row>
    <row r="1441" spans="1:8" x14ac:dyDescent="0.25">
      <c r="A1441" s="31">
        <v>44604</v>
      </c>
      <c r="B1441" s="37" t="s">
        <v>5162</v>
      </c>
      <c r="C1441" s="38" t="s">
        <v>31</v>
      </c>
      <c r="D1441" s="34">
        <v>173.9</v>
      </c>
      <c r="E1441" s="35">
        <v>44604</v>
      </c>
      <c r="F1441" s="34">
        <v>173.9</v>
      </c>
      <c r="G1441" s="36">
        <f>Tabla13[[#This Row],[Importe]]-Tabla13[[#This Row],[Pagado]]</f>
        <v>0</v>
      </c>
      <c r="H1441" s="38" t="s">
        <v>10</v>
      </c>
    </row>
    <row r="1442" spans="1:8" x14ac:dyDescent="0.25">
      <c r="A1442" s="31">
        <v>44604</v>
      </c>
      <c r="B1442" s="37" t="s">
        <v>5163</v>
      </c>
      <c r="C1442" s="38" t="s">
        <v>303</v>
      </c>
      <c r="D1442" s="34">
        <v>6361.6</v>
      </c>
      <c r="E1442" s="35">
        <v>44604</v>
      </c>
      <c r="F1442" s="34">
        <v>6361.6</v>
      </c>
      <c r="G1442" s="36">
        <f>Tabla13[[#This Row],[Importe]]-Tabla13[[#This Row],[Pagado]]</f>
        <v>0</v>
      </c>
      <c r="H1442" s="38" t="s">
        <v>10</v>
      </c>
    </row>
    <row r="1443" spans="1:8" x14ac:dyDescent="0.25">
      <c r="A1443" s="31">
        <v>44604</v>
      </c>
      <c r="B1443" s="37" t="s">
        <v>5164</v>
      </c>
      <c r="C1443" s="38" t="s">
        <v>196</v>
      </c>
      <c r="D1443" s="34">
        <v>57701.599999999999</v>
      </c>
      <c r="E1443" s="35">
        <v>44610</v>
      </c>
      <c r="F1443" s="34">
        <v>57701.599999999999</v>
      </c>
      <c r="G1443" s="36">
        <f>Tabla13[[#This Row],[Importe]]-Tabla13[[#This Row],[Pagado]]</f>
        <v>0</v>
      </c>
      <c r="H1443" s="38" t="s">
        <v>10</v>
      </c>
    </row>
    <row r="1444" spans="1:8" x14ac:dyDescent="0.25">
      <c r="A1444" s="31">
        <v>44604</v>
      </c>
      <c r="B1444" s="37" t="s">
        <v>5165</v>
      </c>
      <c r="C1444" s="38" t="s">
        <v>31</v>
      </c>
      <c r="D1444" s="34">
        <v>2124.4</v>
      </c>
      <c r="E1444" s="35">
        <v>44604</v>
      </c>
      <c r="F1444" s="34">
        <v>2124.4</v>
      </c>
      <c r="G1444" s="36">
        <f>Tabla13[[#This Row],[Importe]]-Tabla13[[#This Row],[Pagado]]</f>
        <v>0</v>
      </c>
      <c r="H1444" s="38" t="s">
        <v>10</v>
      </c>
    </row>
    <row r="1445" spans="1:8" x14ac:dyDescent="0.25">
      <c r="A1445" s="31">
        <v>44604</v>
      </c>
      <c r="B1445" s="37" t="s">
        <v>5166</v>
      </c>
      <c r="C1445" s="38" t="s">
        <v>459</v>
      </c>
      <c r="D1445" s="34">
        <v>213</v>
      </c>
      <c r="E1445" s="35">
        <v>44604</v>
      </c>
      <c r="F1445" s="34">
        <v>213</v>
      </c>
      <c r="G1445" s="36">
        <f>Tabla13[[#This Row],[Importe]]-Tabla13[[#This Row],[Pagado]]</f>
        <v>0</v>
      </c>
      <c r="H1445" s="38" t="s">
        <v>10</v>
      </c>
    </row>
    <row r="1446" spans="1:8" x14ac:dyDescent="0.25">
      <c r="A1446" s="31">
        <v>44604</v>
      </c>
      <c r="B1446" s="37" t="s">
        <v>5167</v>
      </c>
      <c r="C1446" s="38" t="s">
        <v>216</v>
      </c>
      <c r="D1446" s="34">
        <v>191.9</v>
      </c>
      <c r="E1446" s="35">
        <v>44604</v>
      </c>
      <c r="F1446" s="34">
        <v>191.9</v>
      </c>
      <c r="G1446" s="36">
        <f>Tabla13[[#This Row],[Importe]]-Tabla13[[#This Row],[Pagado]]</f>
        <v>0</v>
      </c>
      <c r="H1446" s="38" t="s">
        <v>10</v>
      </c>
    </row>
    <row r="1447" spans="1:8" x14ac:dyDescent="0.25">
      <c r="A1447" s="31">
        <v>44604</v>
      </c>
      <c r="B1447" s="37" t="s">
        <v>5168</v>
      </c>
      <c r="C1447" s="38" t="s">
        <v>457</v>
      </c>
      <c r="D1447" s="34">
        <v>198</v>
      </c>
      <c r="E1447" s="35">
        <v>44604</v>
      </c>
      <c r="F1447" s="34">
        <v>198</v>
      </c>
      <c r="G1447" s="36">
        <f>Tabla13[[#This Row],[Importe]]-Tabla13[[#This Row],[Pagado]]</f>
        <v>0</v>
      </c>
      <c r="H1447" s="38" t="s">
        <v>10</v>
      </c>
    </row>
    <row r="1448" spans="1:8" x14ac:dyDescent="0.25">
      <c r="A1448" s="31">
        <v>44604</v>
      </c>
      <c r="B1448" s="37" t="s">
        <v>5169</v>
      </c>
      <c r="C1448" s="38" t="s">
        <v>461</v>
      </c>
      <c r="D1448" s="34">
        <v>394</v>
      </c>
      <c r="E1448" s="35">
        <v>44605</v>
      </c>
      <c r="F1448" s="34">
        <v>394</v>
      </c>
      <c r="G1448" s="36">
        <f>Tabla13[[#This Row],[Importe]]-Tabla13[[#This Row],[Pagado]]</f>
        <v>0</v>
      </c>
      <c r="H1448" s="38" t="s">
        <v>10</v>
      </c>
    </row>
    <row r="1449" spans="1:8" x14ac:dyDescent="0.25">
      <c r="A1449" s="31">
        <v>44604</v>
      </c>
      <c r="B1449" s="37" t="s">
        <v>5170</v>
      </c>
      <c r="C1449" s="38" t="s">
        <v>1706</v>
      </c>
      <c r="D1449" s="34">
        <v>4838.3999999999996</v>
      </c>
      <c r="E1449" s="35">
        <v>44604</v>
      </c>
      <c r="F1449" s="34">
        <v>4838.3999999999996</v>
      </c>
      <c r="G1449" s="36">
        <f>Tabla13[[#This Row],[Importe]]-Tabla13[[#This Row],[Pagado]]</f>
        <v>0</v>
      </c>
      <c r="H1449" s="38" t="s">
        <v>10</v>
      </c>
    </row>
    <row r="1450" spans="1:8" x14ac:dyDescent="0.25">
      <c r="A1450" s="31">
        <v>44604</v>
      </c>
      <c r="B1450" s="37" t="s">
        <v>5171</v>
      </c>
      <c r="C1450" s="38" t="s">
        <v>31</v>
      </c>
      <c r="D1450" s="34">
        <v>23</v>
      </c>
      <c r="E1450" s="35">
        <v>44604</v>
      </c>
      <c r="F1450" s="34">
        <v>23</v>
      </c>
      <c r="G1450" s="36">
        <f>Tabla13[[#This Row],[Importe]]-Tabla13[[#This Row],[Pagado]]</f>
        <v>0</v>
      </c>
      <c r="H1450" s="38" t="s">
        <v>10</v>
      </c>
    </row>
    <row r="1451" spans="1:8" x14ac:dyDescent="0.25">
      <c r="A1451" s="31">
        <v>44604</v>
      </c>
      <c r="B1451" s="37" t="s">
        <v>5172</v>
      </c>
      <c r="C1451" s="38" t="s">
        <v>843</v>
      </c>
      <c r="D1451" s="34">
        <v>15317.4</v>
      </c>
      <c r="E1451" s="35">
        <v>44606</v>
      </c>
      <c r="F1451" s="34">
        <v>15317.4</v>
      </c>
      <c r="G1451" s="36">
        <f>Tabla13[[#This Row],[Importe]]-Tabla13[[#This Row],[Pagado]]</f>
        <v>0</v>
      </c>
      <c r="H1451" s="38" t="s">
        <v>10</v>
      </c>
    </row>
    <row r="1452" spans="1:8" x14ac:dyDescent="0.25">
      <c r="A1452" s="31">
        <v>44604</v>
      </c>
      <c r="B1452" s="37" t="s">
        <v>5173</v>
      </c>
      <c r="C1452" s="38" t="s">
        <v>214</v>
      </c>
      <c r="D1452" s="34">
        <v>6596.8</v>
      </c>
      <c r="E1452" s="35">
        <v>44606</v>
      </c>
      <c r="F1452" s="34">
        <v>6596.8</v>
      </c>
      <c r="G1452" s="36">
        <f>Tabla13[[#This Row],[Importe]]-Tabla13[[#This Row],[Pagado]]</f>
        <v>0</v>
      </c>
      <c r="H1452" s="38" t="s">
        <v>10</v>
      </c>
    </row>
    <row r="1453" spans="1:8" x14ac:dyDescent="0.25">
      <c r="A1453" s="31">
        <v>44604</v>
      </c>
      <c r="B1453" s="37" t="s">
        <v>5174</v>
      </c>
      <c r="C1453" s="38" t="s">
        <v>555</v>
      </c>
      <c r="D1453" s="34">
        <v>31470</v>
      </c>
      <c r="E1453" s="35">
        <v>44606</v>
      </c>
      <c r="F1453" s="34">
        <v>31470</v>
      </c>
      <c r="G1453" s="36">
        <f>Tabla13[[#This Row],[Importe]]-Tabla13[[#This Row],[Pagado]]</f>
        <v>0</v>
      </c>
      <c r="H1453" s="38" t="s">
        <v>10</v>
      </c>
    </row>
    <row r="1454" spans="1:8" x14ac:dyDescent="0.25">
      <c r="A1454" s="31">
        <v>44604</v>
      </c>
      <c r="B1454" s="37" t="s">
        <v>5175</v>
      </c>
      <c r="C1454" s="38" t="s">
        <v>142</v>
      </c>
      <c r="D1454" s="34">
        <v>16409.900000000001</v>
      </c>
      <c r="E1454" s="35">
        <v>44617</v>
      </c>
      <c r="F1454" s="34">
        <v>16409.900000000001</v>
      </c>
      <c r="G1454" s="36">
        <f>Tabla13[[#This Row],[Importe]]-Tabla13[[#This Row],[Pagado]]</f>
        <v>0</v>
      </c>
      <c r="H1454" s="38" t="s">
        <v>10</v>
      </c>
    </row>
    <row r="1455" spans="1:8" x14ac:dyDescent="0.25">
      <c r="A1455" s="31">
        <v>44605</v>
      </c>
      <c r="B1455" s="37" t="s">
        <v>5176</v>
      </c>
      <c r="C1455" s="38" t="s">
        <v>9</v>
      </c>
      <c r="D1455" s="34">
        <v>2083.5</v>
      </c>
      <c r="E1455" s="35">
        <v>44605</v>
      </c>
      <c r="F1455" s="34">
        <v>2083.5</v>
      </c>
      <c r="G1455" s="36">
        <f>Tabla13[[#This Row],[Importe]]-Tabla13[[#This Row],[Pagado]]</f>
        <v>0</v>
      </c>
      <c r="H1455" s="38" t="s">
        <v>10</v>
      </c>
    </row>
    <row r="1456" spans="1:8" x14ac:dyDescent="0.25">
      <c r="A1456" s="31">
        <v>44605</v>
      </c>
      <c r="B1456" s="37" t="s">
        <v>5177</v>
      </c>
      <c r="C1456" s="38" t="s">
        <v>16</v>
      </c>
      <c r="D1456" s="34">
        <v>8690.1</v>
      </c>
      <c r="E1456" s="35">
        <v>44605</v>
      </c>
      <c r="F1456" s="34">
        <v>8690.1</v>
      </c>
      <c r="G1456" s="36">
        <f>Tabla13[[#This Row],[Importe]]-Tabla13[[#This Row],[Pagado]]</f>
        <v>0</v>
      </c>
      <c r="H1456" s="38" t="s">
        <v>10</v>
      </c>
    </row>
    <row r="1457" spans="1:8" x14ac:dyDescent="0.25">
      <c r="A1457" s="31">
        <v>44605</v>
      </c>
      <c r="B1457" s="37" t="s">
        <v>5178</v>
      </c>
      <c r="C1457" s="38" t="s">
        <v>20</v>
      </c>
      <c r="D1457" s="34">
        <v>6802.8</v>
      </c>
      <c r="E1457" s="35">
        <v>44605</v>
      </c>
      <c r="F1457" s="34">
        <v>6802.8</v>
      </c>
      <c r="G1457" s="36">
        <f>Tabla13[[#This Row],[Importe]]-Tabla13[[#This Row],[Pagado]]</f>
        <v>0</v>
      </c>
      <c r="H1457" s="38" t="s">
        <v>10</v>
      </c>
    </row>
    <row r="1458" spans="1:8" ht="31.5" x14ac:dyDescent="0.25">
      <c r="A1458" s="31">
        <v>44605</v>
      </c>
      <c r="B1458" s="37" t="s">
        <v>5179</v>
      </c>
      <c r="C1458" s="38" t="s">
        <v>22</v>
      </c>
      <c r="D1458" s="34">
        <v>48054</v>
      </c>
      <c r="E1458" s="35" t="s">
        <v>5180</v>
      </c>
      <c r="F1458" s="34">
        <f>40000+8054</f>
        <v>48054</v>
      </c>
      <c r="G1458" s="36">
        <f>Tabla13[[#This Row],[Importe]]-Tabla13[[#This Row],[Pagado]]</f>
        <v>0</v>
      </c>
      <c r="H1458" s="38" t="s">
        <v>10</v>
      </c>
    </row>
    <row r="1459" spans="1:8" ht="31.5" x14ac:dyDescent="0.25">
      <c r="A1459" s="31">
        <v>44605</v>
      </c>
      <c r="B1459" s="37" t="s">
        <v>5181</v>
      </c>
      <c r="C1459" s="38" t="s">
        <v>475</v>
      </c>
      <c r="D1459" s="34">
        <v>48619.9</v>
      </c>
      <c r="E1459" s="35" t="s">
        <v>4504</v>
      </c>
      <c r="F1459" s="34">
        <f>43000+5619.9</f>
        <v>48619.9</v>
      </c>
      <c r="G1459" s="36">
        <f>Tabla13[[#This Row],[Importe]]-Tabla13[[#This Row],[Pagado]]</f>
        <v>0</v>
      </c>
      <c r="H1459" s="38" t="s">
        <v>10</v>
      </c>
    </row>
    <row r="1460" spans="1:8" x14ac:dyDescent="0.25">
      <c r="A1460" s="31">
        <v>44605</v>
      </c>
      <c r="B1460" s="37" t="s">
        <v>5182</v>
      </c>
      <c r="C1460" s="38" t="s">
        <v>51</v>
      </c>
      <c r="D1460" s="34">
        <v>850.7</v>
      </c>
      <c r="E1460" s="35">
        <v>44605</v>
      </c>
      <c r="F1460" s="34">
        <v>850.7</v>
      </c>
      <c r="G1460" s="36">
        <f>Tabla13[[#This Row],[Importe]]-Tabla13[[#This Row],[Pagado]]</f>
        <v>0</v>
      </c>
      <c r="H1460" s="38" t="s">
        <v>10</v>
      </c>
    </row>
    <row r="1461" spans="1:8" x14ac:dyDescent="0.25">
      <c r="A1461" s="31">
        <v>44605</v>
      </c>
      <c r="B1461" s="37" t="s">
        <v>5183</v>
      </c>
      <c r="C1461" s="38" t="s">
        <v>56</v>
      </c>
      <c r="D1461" s="34">
        <v>9724</v>
      </c>
      <c r="E1461" s="35">
        <v>44605</v>
      </c>
      <c r="F1461" s="34">
        <v>9724</v>
      </c>
      <c r="G1461" s="36">
        <f>Tabla13[[#This Row],[Importe]]-Tabla13[[#This Row],[Pagado]]</f>
        <v>0</v>
      </c>
      <c r="H1461" s="38" t="s">
        <v>10</v>
      </c>
    </row>
    <row r="1462" spans="1:8" x14ac:dyDescent="0.25">
      <c r="A1462" s="31">
        <v>44605</v>
      </c>
      <c r="B1462" s="37" t="s">
        <v>5184</v>
      </c>
      <c r="C1462" s="38" t="s">
        <v>481</v>
      </c>
      <c r="D1462" s="34">
        <v>179.2</v>
      </c>
      <c r="E1462" s="35">
        <v>44605</v>
      </c>
      <c r="F1462" s="34">
        <v>179.2</v>
      </c>
      <c r="G1462" s="36">
        <f>Tabla13[[#This Row],[Importe]]-Tabla13[[#This Row],[Pagado]]</f>
        <v>0</v>
      </c>
      <c r="H1462" s="38" t="s">
        <v>10</v>
      </c>
    </row>
    <row r="1463" spans="1:8" x14ac:dyDescent="0.25">
      <c r="A1463" s="31">
        <v>44605</v>
      </c>
      <c r="B1463" s="37" t="s">
        <v>5185</v>
      </c>
      <c r="C1463" s="38" t="s">
        <v>481</v>
      </c>
      <c r="D1463" s="34">
        <v>160</v>
      </c>
      <c r="E1463" s="35">
        <v>44605</v>
      </c>
      <c r="F1463" s="34">
        <v>160</v>
      </c>
      <c r="G1463" s="36">
        <f>Tabla13[[#This Row],[Importe]]-Tabla13[[#This Row],[Pagado]]</f>
        <v>0</v>
      </c>
      <c r="H1463" s="38" t="s">
        <v>10</v>
      </c>
    </row>
    <row r="1464" spans="1:8" x14ac:dyDescent="0.25">
      <c r="A1464" s="31">
        <v>44605</v>
      </c>
      <c r="B1464" s="37" t="s">
        <v>5186</v>
      </c>
      <c r="C1464" s="38" t="s">
        <v>37</v>
      </c>
      <c r="D1464" s="34">
        <v>3196</v>
      </c>
      <c r="E1464" s="35">
        <v>44605</v>
      </c>
      <c r="F1464" s="34">
        <v>3196</v>
      </c>
      <c r="G1464" s="36">
        <f>Tabla13[[#This Row],[Importe]]-Tabla13[[#This Row],[Pagado]]</f>
        <v>0</v>
      </c>
      <c r="H1464" s="38" t="s">
        <v>10</v>
      </c>
    </row>
    <row r="1465" spans="1:8" x14ac:dyDescent="0.25">
      <c r="A1465" s="31">
        <v>44605</v>
      </c>
      <c r="B1465" s="37" t="s">
        <v>5187</v>
      </c>
      <c r="C1465" s="38" t="s">
        <v>105</v>
      </c>
      <c r="D1465" s="34">
        <v>1395.2</v>
      </c>
      <c r="E1465" s="35">
        <v>44605</v>
      </c>
      <c r="F1465" s="34">
        <v>1395.2</v>
      </c>
      <c r="G1465" s="36">
        <f>Tabla13[[#This Row],[Importe]]-Tabla13[[#This Row],[Pagado]]</f>
        <v>0</v>
      </c>
      <c r="H1465" s="38" t="s">
        <v>10</v>
      </c>
    </row>
    <row r="1466" spans="1:8" x14ac:dyDescent="0.25">
      <c r="A1466" s="31">
        <v>44605</v>
      </c>
      <c r="B1466" s="37" t="s">
        <v>5188</v>
      </c>
      <c r="C1466" s="38" t="s">
        <v>216</v>
      </c>
      <c r="D1466" s="34">
        <v>1198.5</v>
      </c>
      <c r="E1466" s="35">
        <v>44605</v>
      </c>
      <c r="F1466" s="34">
        <v>1198.5</v>
      </c>
      <c r="G1466" s="36">
        <f>Tabla13[[#This Row],[Importe]]-Tabla13[[#This Row],[Pagado]]</f>
        <v>0</v>
      </c>
      <c r="H1466" s="38" t="s">
        <v>10</v>
      </c>
    </row>
    <row r="1467" spans="1:8" x14ac:dyDescent="0.25">
      <c r="A1467" s="31">
        <v>44605</v>
      </c>
      <c r="B1467" s="37" t="s">
        <v>5189</v>
      </c>
      <c r="C1467" s="38" t="s">
        <v>27</v>
      </c>
      <c r="D1467" s="34">
        <v>3974.4</v>
      </c>
      <c r="E1467" s="35">
        <v>44605</v>
      </c>
      <c r="F1467" s="34">
        <v>3974.4</v>
      </c>
      <c r="G1467" s="36">
        <f>Tabla13[[#This Row],[Importe]]-Tabla13[[#This Row],[Pagado]]</f>
        <v>0</v>
      </c>
      <c r="H1467" s="38" t="s">
        <v>10</v>
      </c>
    </row>
    <row r="1468" spans="1:8" x14ac:dyDescent="0.25">
      <c r="A1468" s="31">
        <v>44605</v>
      </c>
      <c r="B1468" s="37" t="s">
        <v>5190</v>
      </c>
      <c r="C1468" s="38" t="s">
        <v>29</v>
      </c>
      <c r="D1468" s="34">
        <v>6058.3</v>
      </c>
      <c r="E1468" s="35">
        <v>44605</v>
      </c>
      <c r="F1468" s="34">
        <v>6058.3</v>
      </c>
      <c r="G1468" s="36">
        <f>Tabla13[[#This Row],[Importe]]-Tabla13[[#This Row],[Pagado]]</f>
        <v>0</v>
      </c>
      <c r="H1468" s="38" t="s">
        <v>10</v>
      </c>
    </row>
    <row r="1469" spans="1:8" x14ac:dyDescent="0.25">
      <c r="A1469" s="31">
        <v>44605</v>
      </c>
      <c r="B1469" s="37" t="s">
        <v>5191</v>
      </c>
      <c r="C1469" s="38" t="s">
        <v>224</v>
      </c>
      <c r="D1469" s="34">
        <v>1376.4</v>
      </c>
      <c r="E1469" s="35">
        <v>44605</v>
      </c>
      <c r="F1469" s="34">
        <v>1376.4</v>
      </c>
      <c r="G1469" s="36">
        <f>Tabla13[[#This Row],[Importe]]-Tabla13[[#This Row],[Pagado]]</f>
        <v>0</v>
      </c>
      <c r="H1469" s="38" t="s">
        <v>10</v>
      </c>
    </row>
    <row r="1470" spans="1:8" x14ac:dyDescent="0.25">
      <c r="A1470" s="31">
        <v>44605</v>
      </c>
      <c r="B1470" s="37" t="s">
        <v>5192</v>
      </c>
      <c r="C1470" s="38" t="s">
        <v>3971</v>
      </c>
      <c r="D1470" s="34">
        <v>1731.1</v>
      </c>
      <c r="E1470" s="35">
        <v>44605</v>
      </c>
      <c r="F1470" s="34">
        <v>1731.1</v>
      </c>
      <c r="G1470" s="36">
        <f>Tabla13[[#This Row],[Importe]]-Tabla13[[#This Row],[Pagado]]</f>
        <v>0</v>
      </c>
      <c r="H1470" s="38" t="s">
        <v>10</v>
      </c>
    </row>
    <row r="1471" spans="1:8" x14ac:dyDescent="0.25">
      <c r="A1471" s="31">
        <v>44605</v>
      </c>
      <c r="B1471" s="37" t="s">
        <v>5193</v>
      </c>
      <c r="C1471" s="38" t="s">
        <v>45</v>
      </c>
      <c r="D1471" s="34">
        <v>7432.2</v>
      </c>
      <c r="E1471" s="35">
        <v>44605</v>
      </c>
      <c r="F1471" s="34">
        <v>7432.2</v>
      </c>
      <c r="G1471" s="36">
        <f>Tabla13[[#This Row],[Importe]]-Tabla13[[#This Row],[Pagado]]</f>
        <v>0</v>
      </c>
      <c r="H1471" s="38" t="s">
        <v>10</v>
      </c>
    </row>
    <row r="1472" spans="1:8" x14ac:dyDescent="0.25">
      <c r="A1472" s="31">
        <v>44605</v>
      </c>
      <c r="B1472" s="37" t="s">
        <v>5194</v>
      </c>
      <c r="C1472" s="38" t="s">
        <v>24</v>
      </c>
      <c r="D1472" s="34">
        <v>1491</v>
      </c>
      <c r="E1472" s="35">
        <v>44605</v>
      </c>
      <c r="F1472" s="34">
        <v>1491</v>
      </c>
      <c r="G1472" s="36">
        <f>Tabla13[[#This Row],[Importe]]-Tabla13[[#This Row],[Pagado]]</f>
        <v>0</v>
      </c>
      <c r="H1472" s="38" t="s">
        <v>10</v>
      </c>
    </row>
    <row r="1473" spans="1:8" x14ac:dyDescent="0.25">
      <c r="A1473" s="31">
        <v>44605</v>
      </c>
      <c r="B1473" s="37" t="s">
        <v>5195</v>
      </c>
      <c r="C1473" s="38" t="s">
        <v>326</v>
      </c>
      <c r="D1473" s="34">
        <v>6253.6</v>
      </c>
      <c r="E1473" s="35">
        <v>44605</v>
      </c>
      <c r="F1473" s="34">
        <v>6253.6</v>
      </c>
      <c r="G1473" s="36">
        <f>Tabla13[[#This Row],[Importe]]-Tabla13[[#This Row],[Pagado]]</f>
        <v>0</v>
      </c>
      <c r="H1473" s="38" t="s">
        <v>10</v>
      </c>
    </row>
    <row r="1474" spans="1:8" x14ac:dyDescent="0.25">
      <c r="A1474" s="31">
        <v>44605</v>
      </c>
      <c r="B1474" s="37" t="s">
        <v>5196</v>
      </c>
      <c r="C1474" s="38" t="s">
        <v>49</v>
      </c>
      <c r="D1474" s="34">
        <v>2422.1999999999998</v>
      </c>
      <c r="E1474" s="35">
        <v>44605</v>
      </c>
      <c r="F1474" s="34">
        <v>2422.1999999999998</v>
      </c>
      <c r="G1474" s="36">
        <f>Tabla13[[#This Row],[Importe]]-Tabla13[[#This Row],[Pagado]]</f>
        <v>0</v>
      </c>
      <c r="H1474" s="38" t="s">
        <v>10</v>
      </c>
    </row>
    <row r="1475" spans="1:8" x14ac:dyDescent="0.25">
      <c r="A1475" s="31">
        <v>44605</v>
      </c>
      <c r="B1475" s="37" t="s">
        <v>5197</v>
      </c>
      <c r="C1475" s="38" t="s">
        <v>804</v>
      </c>
      <c r="D1475" s="34">
        <v>14431.2</v>
      </c>
      <c r="E1475" s="35">
        <v>44605</v>
      </c>
      <c r="F1475" s="34">
        <v>14431.2</v>
      </c>
      <c r="G1475" s="36">
        <f>Tabla13[[#This Row],[Importe]]-Tabla13[[#This Row],[Pagado]]</f>
        <v>0</v>
      </c>
      <c r="H1475" s="38" t="s">
        <v>10</v>
      </c>
    </row>
    <row r="1476" spans="1:8" x14ac:dyDescent="0.25">
      <c r="A1476" s="31">
        <v>44605</v>
      </c>
      <c r="B1476" s="37" t="s">
        <v>5198</v>
      </c>
      <c r="C1476" s="38" t="s">
        <v>191</v>
      </c>
      <c r="D1476" s="34">
        <v>3019.4</v>
      </c>
      <c r="E1476" s="35">
        <v>44605</v>
      </c>
      <c r="F1476" s="34">
        <v>3019.4</v>
      </c>
      <c r="G1476" s="36">
        <f>Tabla13[[#This Row],[Importe]]-Tabla13[[#This Row],[Pagado]]</f>
        <v>0</v>
      </c>
      <c r="H1476" s="38" t="s">
        <v>10</v>
      </c>
    </row>
    <row r="1477" spans="1:8" x14ac:dyDescent="0.25">
      <c r="A1477" s="31">
        <v>44605</v>
      </c>
      <c r="B1477" s="37" t="s">
        <v>5199</v>
      </c>
      <c r="C1477" s="38" t="s">
        <v>12</v>
      </c>
      <c r="D1477" s="34">
        <v>51748.25</v>
      </c>
      <c r="E1477" s="35">
        <v>44605</v>
      </c>
      <c r="F1477" s="34">
        <v>51748.25</v>
      </c>
      <c r="G1477" s="36">
        <f>Tabla13[[#This Row],[Importe]]-Tabla13[[#This Row],[Pagado]]</f>
        <v>0</v>
      </c>
      <c r="H1477" s="38" t="s">
        <v>10</v>
      </c>
    </row>
    <row r="1478" spans="1:8" x14ac:dyDescent="0.25">
      <c r="A1478" s="31">
        <v>44605</v>
      </c>
      <c r="B1478" s="37" t="s">
        <v>5200</v>
      </c>
      <c r="C1478" s="38" t="s">
        <v>5201</v>
      </c>
      <c r="D1478" s="34">
        <v>883.6</v>
      </c>
      <c r="E1478" s="35">
        <v>44605</v>
      </c>
      <c r="F1478" s="34">
        <v>883.6</v>
      </c>
      <c r="G1478" s="36">
        <f>Tabla13[[#This Row],[Importe]]-Tabla13[[#This Row],[Pagado]]</f>
        <v>0</v>
      </c>
      <c r="H1478" s="38" t="s">
        <v>10</v>
      </c>
    </row>
    <row r="1479" spans="1:8" x14ac:dyDescent="0.25">
      <c r="A1479" s="31">
        <v>44605</v>
      </c>
      <c r="B1479" s="37" t="s">
        <v>5202</v>
      </c>
      <c r="C1479" s="38" t="s">
        <v>670</v>
      </c>
      <c r="D1479" s="34">
        <v>3994.3</v>
      </c>
      <c r="E1479" s="35">
        <v>44605</v>
      </c>
      <c r="F1479" s="34">
        <v>3994.3</v>
      </c>
      <c r="G1479" s="36">
        <f>Tabla13[[#This Row],[Importe]]-Tabla13[[#This Row],[Pagado]]</f>
        <v>0</v>
      </c>
      <c r="H1479" s="38" t="s">
        <v>10</v>
      </c>
    </row>
    <row r="1480" spans="1:8" x14ac:dyDescent="0.25">
      <c r="A1480" s="31">
        <v>44605</v>
      </c>
      <c r="B1480" s="37" t="s">
        <v>5203</v>
      </c>
      <c r="C1480" s="38" t="s">
        <v>373</v>
      </c>
      <c r="D1480" s="34">
        <v>1488.4</v>
      </c>
      <c r="E1480" s="35">
        <v>44605</v>
      </c>
      <c r="F1480" s="34">
        <v>1488.4</v>
      </c>
      <c r="G1480" s="36">
        <f>Tabla13[[#This Row],[Importe]]-Tabla13[[#This Row],[Pagado]]</f>
        <v>0</v>
      </c>
      <c r="H1480" s="38" t="s">
        <v>10</v>
      </c>
    </row>
    <row r="1481" spans="1:8" x14ac:dyDescent="0.25">
      <c r="A1481" s="31">
        <v>44605</v>
      </c>
      <c r="B1481" s="37" t="s">
        <v>5204</v>
      </c>
      <c r="C1481" s="38" t="s">
        <v>31</v>
      </c>
      <c r="D1481" s="34">
        <v>437.1</v>
      </c>
      <c r="E1481" s="35">
        <v>44605</v>
      </c>
      <c r="F1481" s="34">
        <v>437.1</v>
      </c>
      <c r="G1481" s="36">
        <f>Tabla13[[#This Row],[Importe]]-Tabla13[[#This Row],[Pagado]]</f>
        <v>0</v>
      </c>
      <c r="H1481" s="38" t="s">
        <v>10</v>
      </c>
    </row>
    <row r="1482" spans="1:8" x14ac:dyDescent="0.25">
      <c r="A1482" s="31">
        <v>44605</v>
      </c>
      <c r="B1482" s="37" t="s">
        <v>5205</v>
      </c>
      <c r="C1482" s="38" t="s">
        <v>2139</v>
      </c>
      <c r="D1482" s="34">
        <v>637.20000000000005</v>
      </c>
      <c r="E1482" s="35">
        <v>44605</v>
      </c>
      <c r="F1482" s="34">
        <v>637.20000000000005</v>
      </c>
      <c r="G1482" s="36">
        <f>Tabla13[[#This Row],[Importe]]-Tabla13[[#This Row],[Pagado]]</f>
        <v>0</v>
      </c>
      <c r="H1482" s="38" t="s">
        <v>10</v>
      </c>
    </row>
    <row r="1483" spans="1:8" x14ac:dyDescent="0.25">
      <c r="A1483" s="31">
        <v>44605</v>
      </c>
      <c r="B1483" s="37" t="s">
        <v>5206</v>
      </c>
      <c r="C1483" s="38" t="s">
        <v>244</v>
      </c>
      <c r="D1483" s="34">
        <v>823.4</v>
      </c>
      <c r="E1483" s="35">
        <v>44605</v>
      </c>
      <c r="F1483" s="34">
        <v>823.4</v>
      </c>
      <c r="G1483" s="36">
        <f>Tabla13[[#This Row],[Importe]]-Tabla13[[#This Row],[Pagado]]</f>
        <v>0</v>
      </c>
      <c r="H1483" s="38" t="s">
        <v>10</v>
      </c>
    </row>
    <row r="1484" spans="1:8" x14ac:dyDescent="0.25">
      <c r="A1484" s="31">
        <v>44605</v>
      </c>
      <c r="B1484" s="37" t="s">
        <v>5207</v>
      </c>
      <c r="C1484" s="38" t="s">
        <v>53</v>
      </c>
      <c r="D1484" s="34">
        <v>1461.7</v>
      </c>
      <c r="E1484" s="35">
        <v>44605</v>
      </c>
      <c r="F1484" s="34">
        <v>1461.7</v>
      </c>
      <c r="G1484" s="36">
        <f>Tabla13[[#This Row],[Importe]]-Tabla13[[#This Row],[Pagado]]</f>
        <v>0</v>
      </c>
      <c r="H1484" s="38" t="s">
        <v>10</v>
      </c>
    </row>
    <row r="1485" spans="1:8" x14ac:dyDescent="0.25">
      <c r="A1485" s="31">
        <v>44605</v>
      </c>
      <c r="B1485" s="37" t="s">
        <v>5208</v>
      </c>
      <c r="C1485" s="38" t="s">
        <v>71</v>
      </c>
      <c r="D1485" s="34">
        <v>3197</v>
      </c>
      <c r="E1485" s="35">
        <v>44605</v>
      </c>
      <c r="F1485" s="34">
        <v>3197</v>
      </c>
      <c r="G1485" s="36">
        <f>Tabla13[[#This Row],[Importe]]-Tabla13[[#This Row],[Pagado]]</f>
        <v>0</v>
      </c>
      <c r="H1485" s="38" t="s">
        <v>10</v>
      </c>
    </row>
    <row r="1486" spans="1:8" x14ac:dyDescent="0.25">
      <c r="A1486" s="31">
        <v>44605</v>
      </c>
      <c r="B1486" s="37" t="s">
        <v>5209</v>
      </c>
      <c r="C1486" s="38" t="s">
        <v>161</v>
      </c>
      <c r="D1486" s="34">
        <v>848.7</v>
      </c>
      <c r="E1486" s="35">
        <v>44605</v>
      </c>
      <c r="F1486" s="34">
        <v>848.7</v>
      </c>
      <c r="G1486" s="36">
        <f>Tabla13[[#This Row],[Importe]]-Tabla13[[#This Row],[Pagado]]</f>
        <v>0</v>
      </c>
      <c r="H1486" s="38" t="s">
        <v>10</v>
      </c>
    </row>
    <row r="1487" spans="1:8" x14ac:dyDescent="0.25">
      <c r="A1487" s="31">
        <v>44605</v>
      </c>
      <c r="B1487" s="37" t="s">
        <v>5210</v>
      </c>
      <c r="C1487" s="38" t="s">
        <v>71</v>
      </c>
      <c r="D1487" s="34">
        <v>3600</v>
      </c>
      <c r="E1487" s="35">
        <v>44605</v>
      </c>
      <c r="F1487" s="34">
        <v>3600</v>
      </c>
      <c r="G1487" s="36">
        <f>Tabla13[[#This Row],[Importe]]-Tabla13[[#This Row],[Pagado]]</f>
        <v>0</v>
      </c>
      <c r="H1487" s="38" t="s">
        <v>10</v>
      </c>
    </row>
    <row r="1488" spans="1:8" x14ac:dyDescent="0.25">
      <c r="A1488" s="31">
        <v>44605</v>
      </c>
      <c r="B1488" s="37" t="s">
        <v>5211</v>
      </c>
      <c r="C1488" s="38" t="s">
        <v>58</v>
      </c>
      <c r="D1488" s="34">
        <v>3308.8</v>
      </c>
      <c r="E1488" s="35">
        <v>44605</v>
      </c>
      <c r="F1488" s="34">
        <v>3308.8</v>
      </c>
      <c r="G1488" s="36">
        <f>Tabla13[[#This Row],[Importe]]-Tabla13[[#This Row],[Pagado]]</f>
        <v>0</v>
      </c>
      <c r="H1488" s="38" t="s">
        <v>10</v>
      </c>
    </row>
    <row r="1489" spans="1:8" x14ac:dyDescent="0.25">
      <c r="A1489" s="31">
        <v>44605</v>
      </c>
      <c r="B1489" s="37" t="s">
        <v>5212</v>
      </c>
      <c r="C1489" s="38" t="s">
        <v>67</v>
      </c>
      <c r="D1489" s="34">
        <v>1823.6</v>
      </c>
      <c r="E1489" s="35">
        <v>44605</v>
      </c>
      <c r="F1489" s="34">
        <v>1823.6</v>
      </c>
      <c r="G1489" s="36">
        <f>Tabla13[[#This Row],[Importe]]-Tabla13[[#This Row],[Pagado]]</f>
        <v>0</v>
      </c>
      <c r="H1489" s="38" t="s">
        <v>10</v>
      </c>
    </row>
    <row r="1490" spans="1:8" x14ac:dyDescent="0.25">
      <c r="A1490" s="31">
        <v>44605</v>
      </c>
      <c r="B1490" s="37" t="s">
        <v>5213</v>
      </c>
      <c r="C1490" s="38" t="s">
        <v>67</v>
      </c>
      <c r="D1490" s="34">
        <v>176.8</v>
      </c>
      <c r="E1490" s="35">
        <v>44605</v>
      </c>
      <c r="F1490" s="34">
        <v>176.8</v>
      </c>
      <c r="G1490" s="36">
        <f>Tabla13[[#This Row],[Importe]]-Tabla13[[#This Row],[Pagado]]</f>
        <v>0</v>
      </c>
      <c r="H1490" s="38" t="s">
        <v>10</v>
      </c>
    </row>
    <row r="1491" spans="1:8" x14ac:dyDescent="0.25">
      <c r="A1491" s="31">
        <v>44605</v>
      </c>
      <c r="B1491" s="37" t="s">
        <v>5214</v>
      </c>
      <c r="C1491" s="38" t="s">
        <v>421</v>
      </c>
      <c r="D1491" s="34">
        <v>4155.6000000000004</v>
      </c>
      <c r="E1491" s="35">
        <v>44605</v>
      </c>
      <c r="F1491" s="34">
        <v>4155.6000000000004</v>
      </c>
      <c r="G1491" s="36">
        <f>Tabla13[[#This Row],[Importe]]-Tabla13[[#This Row],[Pagado]]</f>
        <v>0</v>
      </c>
      <c r="H1491" s="38" t="s">
        <v>10</v>
      </c>
    </row>
    <row r="1492" spans="1:8" x14ac:dyDescent="0.25">
      <c r="A1492" s="31">
        <v>44605</v>
      </c>
      <c r="B1492" s="37" t="s">
        <v>5215</v>
      </c>
      <c r="C1492" s="38" t="s">
        <v>214</v>
      </c>
      <c r="D1492" s="34">
        <v>1203.2</v>
      </c>
      <c r="E1492" s="35">
        <v>44605</v>
      </c>
      <c r="F1492" s="34">
        <v>1203.2</v>
      </c>
      <c r="G1492" s="36">
        <f>Tabla13[[#This Row],[Importe]]-Tabla13[[#This Row],[Pagado]]</f>
        <v>0</v>
      </c>
      <c r="H1492" s="38" t="s">
        <v>10</v>
      </c>
    </row>
    <row r="1493" spans="1:8" x14ac:dyDescent="0.25">
      <c r="A1493" s="31">
        <v>44605</v>
      </c>
      <c r="B1493" s="37" t="s">
        <v>5216</v>
      </c>
      <c r="C1493" s="38" t="s">
        <v>5217</v>
      </c>
      <c r="D1493" s="34">
        <v>3446.1</v>
      </c>
      <c r="E1493" s="35">
        <v>44605</v>
      </c>
      <c r="F1493" s="34">
        <v>3446.1</v>
      </c>
      <c r="G1493" s="36">
        <f>Tabla13[[#This Row],[Importe]]-Tabla13[[#This Row],[Pagado]]</f>
        <v>0</v>
      </c>
      <c r="H1493" s="38" t="s">
        <v>10</v>
      </c>
    </row>
    <row r="1494" spans="1:8" x14ac:dyDescent="0.25">
      <c r="A1494" s="31">
        <v>44605</v>
      </c>
      <c r="B1494" s="37" t="s">
        <v>5218</v>
      </c>
      <c r="C1494" s="38" t="s">
        <v>1021</v>
      </c>
      <c r="D1494" s="34">
        <v>1063.8</v>
      </c>
      <c r="E1494" s="35">
        <v>44605</v>
      </c>
      <c r="F1494" s="34">
        <v>1063.8</v>
      </c>
      <c r="G1494" s="36">
        <f>Tabla13[[#This Row],[Importe]]-Tabla13[[#This Row],[Pagado]]</f>
        <v>0</v>
      </c>
      <c r="H1494" s="38" t="s">
        <v>10</v>
      </c>
    </row>
    <row r="1495" spans="1:8" x14ac:dyDescent="0.25">
      <c r="A1495" s="31">
        <v>44606</v>
      </c>
      <c r="B1495" s="37" t="s">
        <v>5219</v>
      </c>
      <c r="C1495" s="38" t="s">
        <v>5220</v>
      </c>
      <c r="D1495" s="34">
        <v>0</v>
      </c>
      <c r="E1495" s="39" t="s">
        <v>189</v>
      </c>
      <c r="F1495" s="34">
        <v>0</v>
      </c>
      <c r="G1495" s="36">
        <f>Tabla13[[#This Row],[Importe]]-Tabla13[[#This Row],[Pagado]]</f>
        <v>0</v>
      </c>
      <c r="H1495" s="38" t="s">
        <v>189</v>
      </c>
    </row>
    <row r="1496" spans="1:8" x14ac:dyDescent="0.25">
      <c r="A1496" s="31">
        <v>44606</v>
      </c>
      <c r="B1496" s="37" t="s">
        <v>5221</v>
      </c>
      <c r="C1496" s="38" t="s">
        <v>887</v>
      </c>
      <c r="D1496" s="34">
        <v>7619.5</v>
      </c>
      <c r="E1496" s="35">
        <v>44607</v>
      </c>
      <c r="F1496" s="34">
        <v>7619.5</v>
      </c>
      <c r="G1496" s="36">
        <f>Tabla13[[#This Row],[Importe]]-Tabla13[[#This Row],[Pagado]]</f>
        <v>0</v>
      </c>
      <c r="H1496" s="38" t="s">
        <v>10</v>
      </c>
    </row>
    <row r="1497" spans="1:8" ht="31.5" x14ac:dyDescent="0.25">
      <c r="A1497" s="31">
        <v>44606</v>
      </c>
      <c r="B1497" s="37" t="s">
        <v>5222</v>
      </c>
      <c r="C1497" s="38" t="s">
        <v>475</v>
      </c>
      <c r="D1497" s="34">
        <v>87906.7</v>
      </c>
      <c r="E1497" s="35" t="s">
        <v>5223</v>
      </c>
      <c r="F1497" s="34">
        <f>30800+57106.7</f>
        <v>87906.7</v>
      </c>
      <c r="G1497" s="36">
        <f>Tabla13[[#This Row],[Importe]]-Tabla13[[#This Row],[Pagado]]</f>
        <v>0</v>
      </c>
      <c r="H1497" s="38" t="s">
        <v>10</v>
      </c>
    </row>
    <row r="1498" spans="1:8" x14ac:dyDescent="0.25">
      <c r="A1498" s="31">
        <v>44606</v>
      </c>
      <c r="B1498" s="37" t="s">
        <v>5224</v>
      </c>
      <c r="C1498" s="38" t="s">
        <v>12</v>
      </c>
      <c r="D1498" s="34">
        <v>42054</v>
      </c>
      <c r="E1498" s="35">
        <v>44607</v>
      </c>
      <c r="F1498" s="34">
        <v>42054</v>
      </c>
      <c r="G1498" s="36">
        <f>Tabla13[[#This Row],[Importe]]-Tabla13[[#This Row],[Pagado]]</f>
        <v>0</v>
      </c>
      <c r="H1498" s="38" t="s">
        <v>10</v>
      </c>
    </row>
    <row r="1499" spans="1:8" x14ac:dyDescent="0.25">
      <c r="A1499" s="31">
        <v>44606</v>
      </c>
      <c r="B1499" s="37" t="s">
        <v>5225</v>
      </c>
      <c r="C1499" s="38" t="s">
        <v>481</v>
      </c>
      <c r="D1499" s="34">
        <v>2214</v>
      </c>
      <c r="E1499" s="35">
        <v>44606</v>
      </c>
      <c r="F1499" s="34">
        <v>2214</v>
      </c>
      <c r="G1499" s="36">
        <f>Tabla13[[#This Row],[Importe]]-Tabla13[[#This Row],[Pagado]]</f>
        <v>0</v>
      </c>
      <c r="H1499" s="38" t="s">
        <v>10</v>
      </c>
    </row>
    <row r="1500" spans="1:8" x14ac:dyDescent="0.25">
      <c r="A1500" s="31">
        <v>44606</v>
      </c>
      <c r="B1500" s="37" t="s">
        <v>5226</v>
      </c>
      <c r="C1500" s="38" t="s">
        <v>79</v>
      </c>
      <c r="D1500" s="34">
        <v>11712.4</v>
      </c>
      <c r="E1500" s="35">
        <v>44606</v>
      </c>
      <c r="F1500" s="34">
        <v>11712.4</v>
      </c>
      <c r="G1500" s="36">
        <f>Tabla13[[#This Row],[Importe]]-Tabla13[[#This Row],[Pagado]]</f>
        <v>0</v>
      </c>
      <c r="H1500" s="38" t="s">
        <v>10</v>
      </c>
    </row>
    <row r="1501" spans="1:8" x14ac:dyDescent="0.25">
      <c r="A1501" s="31">
        <v>44606</v>
      </c>
      <c r="B1501" s="37" t="s">
        <v>5227</v>
      </c>
      <c r="C1501" s="38" t="s">
        <v>20</v>
      </c>
      <c r="D1501" s="34">
        <v>1419.4</v>
      </c>
      <c r="E1501" s="35">
        <v>44606</v>
      </c>
      <c r="F1501" s="34">
        <v>1419.4</v>
      </c>
      <c r="G1501" s="36">
        <f>Tabla13[[#This Row],[Importe]]-Tabla13[[#This Row],[Pagado]]</f>
        <v>0</v>
      </c>
      <c r="H1501" s="38" t="s">
        <v>10</v>
      </c>
    </row>
    <row r="1502" spans="1:8" x14ac:dyDescent="0.25">
      <c r="A1502" s="31">
        <v>44606</v>
      </c>
      <c r="B1502" s="37" t="s">
        <v>5228</v>
      </c>
      <c r="C1502" s="38" t="s">
        <v>22</v>
      </c>
      <c r="D1502" s="34">
        <v>53077.3</v>
      </c>
      <c r="E1502" s="35">
        <v>44607</v>
      </c>
      <c r="F1502" s="34">
        <v>53077.3</v>
      </c>
      <c r="G1502" s="36">
        <f>Tabla13[[#This Row],[Importe]]-Tabla13[[#This Row],[Pagado]]</f>
        <v>0</v>
      </c>
      <c r="H1502" s="38" t="s">
        <v>10</v>
      </c>
    </row>
    <row r="1503" spans="1:8" x14ac:dyDescent="0.25">
      <c r="A1503" s="31">
        <v>44606</v>
      </c>
      <c r="B1503" s="37" t="s">
        <v>5229</v>
      </c>
      <c r="C1503" s="38" t="s">
        <v>934</v>
      </c>
      <c r="D1503" s="34">
        <v>3159.84</v>
      </c>
      <c r="E1503" s="35">
        <v>44606</v>
      </c>
      <c r="F1503" s="34">
        <v>3159.84</v>
      </c>
      <c r="G1503" s="36">
        <f>Tabla13[[#This Row],[Importe]]-Tabla13[[#This Row],[Pagado]]</f>
        <v>0</v>
      </c>
      <c r="H1503" s="38" t="s">
        <v>10</v>
      </c>
    </row>
    <row r="1504" spans="1:8" x14ac:dyDescent="0.25">
      <c r="A1504" s="31">
        <v>44606</v>
      </c>
      <c r="B1504" s="37" t="s">
        <v>5230</v>
      </c>
      <c r="C1504" s="38" t="s">
        <v>5231</v>
      </c>
      <c r="D1504" s="34">
        <v>549.9</v>
      </c>
      <c r="E1504" s="35">
        <v>44606</v>
      </c>
      <c r="F1504" s="34">
        <v>549.9</v>
      </c>
      <c r="G1504" s="36">
        <f>Tabla13[[#This Row],[Importe]]-Tabla13[[#This Row],[Pagado]]</f>
        <v>0</v>
      </c>
      <c r="H1504" s="38" t="s">
        <v>10</v>
      </c>
    </row>
    <row r="1505" spans="1:8" x14ac:dyDescent="0.25">
      <c r="A1505" s="31">
        <v>44606</v>
      </c>
      <c r="B1505" s="37" t="s">
        <v>5232</v>
      </c>
      <c r="C1505" s="38" t="s">
        <v>371</v>
      </c>
      <c r="D1505" s="34">
        <v>7644</v>
      </c>
      <c r="E1505" s="35">
        <v>44606</v>
      </c>
      <c r="F1505" s="34">
        <v>7644</v>
      </c>
      <c r="G1505" s="36">
        <f>Tabla13[[#This Row],[Importe]]-Tabla13[[#This Row],[Pagado]]</f>
        <v>0</v>
      </c>
      <c r="H1505" s="38" t="s">
        <v>10</v>
      </c>
    </row>
    <row r="1506" spans="1:8" x14ac:dyDescent="0.25">
      <c r="A1506" s="31">
        <v>44606</v>
      </c>
      <c r="B1506" s="37" t="s">
        <v>5233</v>
      </c>
      <c r="C1506" s="38" t="s">
        <v>9</v>
      </c>
      <c r="D1506" s="34">
        <v>4823.1000000000004</v>
      </c>
      <c r="E1506" s="35">
        <v>44606</v>
      </c>
      <c r="F1506" s="34">
        <v>4823.1000000000004</v>
      </c>
      <c r="G1506" s="36">
        <f>Tabla13[[#This Row],[Importe]]-Tabla13[[#This Row],[Pagado]]</f>
        <v>0</v>
      </c>
      <c r="H1506" s="38" t="s">
        <v>10</v>
      </c>
    </row>
    <row r="1507" spans="1:8" x14ac:dyDescent="0.25">
      <c r="A1507" s="31">
        <v>44606</v>
      </c>
      <c r="B1507" s="37" t="s">
        <v>5234</v>
      </c>
      <c r="C1507" s="38" t="s">
        <v>111</v>
      </c>
      <c r="D1507" s="34">
        <v>4326.7</v>
      </c>
      <c r="E1507" s="35">
        <v>44607</v>
      </c>
      <c r="F1507" s="34">
        <v>4326.7</v>
      </c>
      <c r="G1507" s="36">
        <f>Tabla13[[#This Row],[Importe]]-Tabla13[[#This Row],[Pagado]]</f>
        <v>0</v>
      </c>
      <c r="H1507" s="38" t="s">
        <v>10</v>
      </c>
    </row>
    <row r="1508" spans="1:8" x14ac:dyDescent="0.25">
      <c r="A1508" s="31">
        <v>44606</v>
      </c>
      <c r="B1508" s="37" t="s">
        <v>5235</v>
      </c>
      <c r="C1508" s="38" t="s">
        <v>49</v>
      </c>
      <c r="D1508" s="34">
        <v>2828.6</v>
      </c>
      <c r="E1508" s="35">
        <v>44606</v>
      </c>
      <c r="F1508" s="34">
        <v>2828.6</v>
      </c>
      <c r="G1508" s="36">
        <f>Tabla13[[#This Row],[Importe]]-Tabla13[[#This Row],[Pagado]]</f>
        <v>0</v>
      </c>
      <c r="H1508" s="38" t="s">
        <v>10</v>
      </c>
    </row>
    <row r="1509" spans="1:8" x14ac:dyDescent="0.25">
      <c r="A1509" s="31">
        <v>44606</v>
      </c>
      <c r="B1509" s="37" t="s">
        <v>5236</v>
      </c>
      <c r="C1509" s="38" t="s">
        <v>326</v>
      </c>
      <c r="D1509" s="34">
        <v>4037.6</v>
      </c>
      <c r="E1509" s="35">
        <v>44608</v>
      </c>
      <c r="F1509" s="34">
        <v>4037.6</v>
      </c>
      <c r="G1509" s="36">
        <f>Tabla13[[#This Row],[Importe]]-Tabla13[[#This Row],[Pagado]]</f>
        <v>0</v>
      </c>
      <c r="H1509" s="38" t="s">
        <v>10</v>
      </c>
    </row>
    <row r="1510" spans="1:8" x14ac:dyDescent="0.25">
      <c r="A1510" s="31">
        <v>44606</v>
      </c>
      <c r="B1510" s="37" t="s">
        <v>5237</v>
      </c>
      <c r="C1510" s="38" t="s">
        <v>109</v>
      </c>
      <c r="D1510" s="34">
        <v>4606</v>
      </c>
      <c r="E1510" s="35">
        <v>44607</v>
      </c>
      <c r="F1510" s="34">
        <v>4606</v>
      </c>
      <c r="G1510" s="36">
        <f>Tabla13[[#This Row],[Importe]]-Tabla13[[#This Row],[Pagado]]</f>
        <v>0</v>
      </c>
      <c r="H1510" s="38" t="s">
        <v>10</v>
      </c>
    </row>
    <row r="1511" spans="1:8" x14ac:dyDescent="0.25">
      <c r="A1511" s="31">
        <v>44606</v>
      </c>
      <c r="B1511" s="37" t="s">
        <v>5238</v>
      </c>
      <c r="C1511" s="38" t="s">
        <v>60</v>
      </c>
      <c r="D1511" s="34">
        <v>3743.4</v>
      </c>
      <c r="E1511" s="35">
        <v>44610</v>
      </c>
      <c r="F1511" s="34">
        <v>3743.4</v>
      </c>
      <c r="G1511" s="36">
        <f>Tabla13[[#This Row],[Importe]]-Tabla13[[#This Row],[Pagado]]</f>
        <v>0</v>
      </c>
      <c r="H1511" s="38" t="s">
        <v>10</v>
      </c>
    </row>
    <row r="1512" spans="1:8" x14ac:dyDescent="0.25">
      <c r="A1512" s="31">
        <v>44606</v>
      </c>
      <c r="B1512" s="37" t="s">
        <v>5239</v>
      </c>
      <c r="C1512" s="38" t="s">
        <v>5240</v>
      </c>
      <c r="D1512" s="34">
        <v>3814.8</v>
      </c>
      <c r="E1512" s="35">
        <v>44607</v>
      </c>
      <c r="F1512" s="34">
        <v>3814.8</v>
      </c>
      <c r="G1512" s="36">
        <f>Tabla13[[#This Row],[Importe]]-Tabla13[[#This Row],[Pagado]]</f>
        <v>0</v>
      </c>
      <c r="H1512" s="38" t="s">
        <v>10</v>
      </c>
    </row>
    <row r="1513" spans="1:8" x14ac:dyDescent="0.25">
      <c r="A1513" s="31">
        <v>44606</v>
      </c>
      <c r="B1513" s="37" t="s">
        <v>5241</v>
      </c>
      <c r="C1513" s="38" t="s">
        <v>31</v>
      </c>
      <c r="D1513" s="34">
        <v>4111.2</v>
      </c>
      <c r="E1513" s="35">
        <v>44606</v>
      </c>
      <c r="F1513" s="34">
        <v>4111.2</v>
      </c>
      <c r="G1513" s="36">
        <f>Tabla13[[#This Row],[Importe]]-Tabla13[[#This Row],[Pagado]]</f>
        <v>0</v>
      </c>
      <c r="H1513" s="38" t="s">
        <v>10</v>
      </c>
    </row>
    <row r="1514" spans="1:8" x14ac:dyDescent="0.25">
      <c r="A1514" s="31">
        <v>44606</v>
      </c>
      <c r="B1514" s="37" t="s">
        <v>5242</v>
      </c>
      <c r="C1514" s="38" t="s">
        <v>2563</v>
      </c>
      <c r="D1514" s="34">
        <v>4319.7</v>
      </c>
      <c r="E1514" s="35">
        <v>44606</v>
      </c>
      <c r="F1514" s="34">
        <v>4319.7</v>
      </c>
      <c r="G1514" s="36">
        <f>Tabla13[[#This Row],[Importe]]-Tabla13[[#This Row],[Pagado]]</f>
        <v>0</v>
      </c>
      <c r="H1514" s="38" t="s">
        <v>10</v>
      </c>
    </row>
    <row r="1515" spans="1:8" x14ac:dyDescent="0.25">
      <c r="A1515" s="31">
        <v>44606</v>
      </c>
      <c r="B1515" s="37" t="s">
        <v>5243</v>
      </c>
      <c r="C1515" s="38" t="s">
        <v>89</v>
      </c>
      <c r="D1515" s="34">
        <v>4540.8</v>
      </c>
      <c r="E1515" s="35">
        <v>44607</v>
      </c>
      <c r="F1515" s="34">
        <v>4540.8</v>
      </c>
      <c r="G1515" s="36">
        <f>Tabla13[[#This Row],[Importe]]-Tabla13[[#This Row],[Pagado]]</f>
        <v>0</v>
      </c>
      <c r="H1515" s="38" t="s">
        <v>10</v>
      </c>
    </row>
    <row r="1516" spans="1:8" x14ac:dyDescent="0.25">
      <c r="A1516" s="31">
        <v>44606</v>
      </c>
      <c r="B1516" s="37" t="s">
        <v>5244</v>
      </c>
      <c r="C1516" s="38" t="s">
        <v>97</v>
      </c>
      <c r="D1516" s="34">
        <v>7854.7</v>
      </c>
      <c r="E1516" s="35">
        <v>44607</v>
      </c>
      <c r="F1516" s="34">
        <v>7854.7</v>
      </c>
      <c r="G1516" s="36">
        <f>Tabla13[[#This Row],[Importe]]-Tabla13[[#This Row],[Pagado]]</f>
        <v>0</v>
      </c>
      <c r="H1516" s="38" t="s">
        <v>10</v>
      </c>
    </row>
    <row r="1517" spans="1:8" x14ac:dyDescent="0.25">
      <c r="A1517" s="31">
        <v>44606</v>
      </c>
      <c r="B1517" s="37" t="s">
        <v>5245</v>
      </c>
      <c r="C1517" s="38" t="s">
        <v>93</v>
      </c>
      <c r="D1517" s="34">
        <v>6535</v>
      </c>
      <c r="E1517" s="35">
        <v>44607</v>
      </c>
      <c r="F1517" s="34">
        <v>6535</v>
      </c>
      <c r="G1517" s="36">
        <f>Tabla13[[#This Row],[Importe]]-Tabla13[[#This Row],[Pagado]]</f>
        <v>0</v>
      </c>
      <c r="H1517" s="38" t="s">
        <v>10</v>
      </c>
    </row>
    <row r="1518" spans="1:8" x14ac:dyDescent="0.25">
      <c r="A1518" s="31">
        <v>44606</v>
      </c>
      <c r="B1518" s="37" t="s">
        <v>5246</v>
      </c>
      <c r="C1518" s="38" t="s">
        <v>345</v>
      </c>
      <c r="D1518" s="34">
        <v>823.4</v>
      </c>
      <c r="E1518" s="35">
        <v>44606</v>
      </c>
      <c r="F1518" s="34">
        <v>823.4</v>
      </c>
      <c r="G1518" s="36">
        <f>Tabla13[[#This Row],[Importe]]-Tabla13[[#This Row],[Pagado]]</f>
        <v>0</v>
      </c>
      <c r="H1518" s="38" t="s">
        <v>10</v>
      </c>
    </row>
    <row r="1519" spans="1:8" ht="31.5" x14ac:dyDescent="0.25">
      <c r="A1519" s="31">
        <v>44606</v>
      </c>
      <c r="B1519" s="37" t="s">
        <v>5247</v>
      </c>
      <c r="C1519" s="38" t="s">
        <v>99</v>
      </c>
      <c r="D1519" s="34">
        <v>5180.1000000000004</v>
      </c>
      <c r="E1519" s="35" t="s">
        <v>5248</v>
      </c>
      <c r="F1519" s="34">
        <f>4400+780.1</f>
        <v>5180.1000000000004</v>
      </c>
      <c r="G1519" s="36">
        <f>Tabla13[[#This Row],[Importe]]-Tabla13[[#This Row],[Pagado]]</f>
        <v>0</v>
      </c>
      <c r="H1519" s="38" t="s">
        <v>10</v>
      </c>
    </row>
    <row r="1520" spans="1:8" x14ac:dyDescent="0.25">
      <c r="A1520" s="31">
        <v>44606</v>
      </c>
      <c r="B1520" s="37" t="s">
        <v>5249</v>
      </c>
      <c r="C1520" s="38" t="s">
        <v>114</v>
      </c>
      <c r="D1520" s="34">
        <v>5273.5</v>
      </c>
      <c r="E1520" s="35">
        <v>44607</v>
      </c>
      <c r="F1520" s="34">
        <v>5273.5</v>
      </c>
      <c r="G1520" s="36">
        <f>Tabla13[[#This Row],[Importe]]-Tabla13[[#This Row],[Pagado]]</f>
        <v>0</v>
      </c>
      <c r="H1520" s="38" t="s">
        <v>10</v>
      </c>
    </row>
    <row r="1521" spans="1:8" x14ac:dyDescent="0.25">
      <c r="A1521" s="31">
        <v>44606</v>
      </c>
      <c r="B1521" s="37" t="s">
        <v>5250</v>
      </c>
      <c r="C1521" s="38" t="s">
        <v>105</v>
      </c>
      <c r="D1521" s="34">
        <v>5338.8</v>
      </c>
      <c r="E1521" s="35">
        <v>44607</v>
      </c>
      <c r="F1521" s="34">
        <v>5338.8</v>
      </c>
      <c r="G1521" s="36">
        <f>Tabla13[[#This Row],[Importe]]-Tabla13[[#This Row],[Pagado]]</f>
        <v>0</v>
      </c>
      <c r="H1521" s="38" t="s">
        <v>10</v>
      </c>
    </row>
    <row r="1522" spans="1:8" x14ac:dyDescent="0.25">
      <c r="A1522" s="31">
        <v>44606</v>
      </c>
      <c r="B1522" s="37" t="s">
        <v>5251</v>
      </c>
      <c r="C1522" s="38" t="s">
        <v>120</v>
      </c>
      <c r="D1522" s="34">
        <v>3570</v>
      </c>
      <c r="E1522" s="35">
        <v>44608</v>
      </c>
      <c r="F1522" s="34">
        <v>3570</v>
      </c>
      <c r="G1522" s="36">
        <f>Tabla13[[#This Row],[Importe]]-Tabla13[[#This Row],[Pagado]]</f>
        <v>0</v>
      </c>
      <c r="H1522" s="38" t="s">
        <v>10</v>
      </c>
    </row>
    <row r="1523" spans="1:8" x14ac:dyDescent="0.25">
      <c r="A1523" s="31">
        <v>44606</v>
      </c>
      <c r="B1523" s="37" t="s">
        <v>5252</v>
      </c>
      <c r="C1523" s="38" t="s">
        <v>64</v>
      </c>
      <c r="D1523" s="34">
        <v>3921.9</v>
      </c>
      <c r="E1523" s="35">
        <v>44607</v>
      </c>
      <c r="F1523" s="34">
        <v>3921.9</v>
      </c>
      <c r="G1523" s="36">
        <f>Tabla13[[#This Row],[Importe]]-Tabla13[[#This Row],[Pagado]]</f>
        <v>0</v>
      </c>
      <c r="H1523" s="38" t="s">
        <v>10</v>
      </c>
    </row>
    <row r="1524" spans="1:8" x14ac:dyDescent="0.25">
      <c r="A1524" s="31">
        <v>44606</v>
      </c>
      <c r="B1524" s="37" t="s">
        <v>5253</v>
      </c>
      <c r="C1524" s="38" t="s">
        <v>16</v>
      </c>
      <c r="D1524" s="34">
        <v>4362.8</v>
      </c>
      <c r="E1524" s="35">
        <v>44606</v>
      </c>
      <c r="F1524" s="34">
        <v>4362.8</v>
      </c>
      <c r="G1524" s="36">
        <f>Tabla13[[#This Row],[Importe]]-Tabla13[[#This Row],[Pagado]]</f>
        <v>0</v>
      </c>
      <c r="H1524" s="38" t="s">
        <v>10</v>
      </c>
    </row>
    <row r="1525" spans="1:8" x14ac:dyDescent="0.25">
      <c r="A1525" s="31">
        <v>44606</v>
      </c>
      <c r="B1525" s="37" t="s">
        <v>5254</v>
      </c>
      <c r="C1525" s="38" t="s">
        <v>39</v>
      </c>
      <c r="D1525" s="34">
        <v>20817.599999999999</v>
      </c>
      <c r="E1525" s="35">
        <v>44608</v>
      </c>
      <c r="F1525" s="34">
        <v>20817.599999999999</v>
      </c>
      <c r="G1525" s="36">
        <f>Tabla13[[#This Row],[Importe]]-Tabla13[[#This Row],[Pagado]]</f>
        <v>0</v>
      </c>
      <c r="H1525" s="38" t="s">
        <v>10</v>
      </c>
    </row>
    <row r="1526" spans="1:8" x14ac:dyDescent="0.25">
      <c r="A1526" s="31">
        <v>44606</v>
      </c>
      <c r="B1526" s="37" t="s">
        <v>5255</v>
      </c>
      <c r="C1526" s="38" t="s">
        <v>83</v>
      </c>
      <c r="D1526" s="34">
        <v>6977</v>
      </c>
      <c r="E1526" s="35">
        <v>44606</v>
      </c>
      <c r="F1526" s="34">
        <v>6977</v>
      </c>
      <c r="G1526" s="36">
        <f>Tabla13[[#This Row],[Importe]]-Tabla13[[#This Row],[Pagado]]</f>
        <v>0</v>
      </c>
      <c r="H1526" s="38" t="s">
        <v>10</v>
      </c>
    </row>
    <row r="1527" spans="1:8" x14ac:dyDescent="0.25">
      <c r="A1527" s="31">
        <v>44606</v>
      </c>
      <c r="B1527" s="37" t="s">
        <v>5256</v>
      </c>
      <c r="C1527" s="38" t="s">
        <v>27</v>
      </c>
      <c r="D1527" s="34">
        <v>4736.5</v>
      </c>
      <c r="E1527" s="35">
        <v>44606</v>
      </c>
      <c r="F1527" s="34">
        <v>4736.5</v>
      </c>
      <c r="G1527" s="36">
        <f>Tabla13[[#This Row],[Importe]]-Tabla13[[#This Row],[Pagado]]</f>
        <v>0</v>
      </c>
      <c r="H1527" s="38" t="s">
        <v>10</v>
      </c>
    </row>
    <row r="1528" spans="1:8" x14ac:dyDescent="0.25">
      <c r="A1528" s="31">
        <v>44606</v>
      </c>
      <c r="B1528" s="37" t="s">
        <v>5257</v>
      </c>
      <c r="C1528" s="38" t="s">
        <v>31</v>
      </c>
      <c r="D1528" s="34">
        <v>766.1</v>
      </c>
      <c r="E1528" s="35">
        <v>44606</v>
      </c>
      <c r="F1528" s="34">
        <v>766.1</v>
      </c>
      <c r="G1528" s="36">
        <f>Tabla13[[#This Row],[Importe]]-Tabla13[[#This Row],[Pagado]]</f>
        <v>0</v>
      </c>
      <c r="H1528" s="38" t="s">
        <v>10</v>
      </c>
    </row>
    <row r="1529" spans="1:8" x14ac:dyDescent="0.25">
      <c r="A1529" s="31">
        <v>44606</v>
      </c>
      <c r="B1529" s="37" t="s">
        <v>5258</v>
      </c>
      <c r="C1529" s="38" t="s">
        <v>87</v>
      </c>
      <c r="D1529" s="34">
        <v>1980.5</v>
      </c>
      <c r="E1529" s="35">
        <v>44606</v>
      </c>
      <c r="F1529" s="34">
        <v>1980.5</v>
      </c>
      <c r="G1529" s="36">
        <f>Tabla13[[#This Row],[Importe]]-Tabla13[[#This Row],[Pagado]]</f>
        <v>0</v>
      </c>
      <c r="H1529" s="38" t="s">
        <v>10</v>
      </c>
    </row>
    <row r="1530" spans="1:8" x14ac:dyDescent="0.25">
      <c r="A1530" s="31">
        <v>44606</v>
      </c>
      <c r="B1530" s="37" t="s">
        <v>5259</v>
      </c>
      <c r="C1530" s="38" t="s">
        <v>2780</v>
      </c>
      <c r="D1530" s="34">
        <v>19139.2</v>
      </c>
      <c r="E1530" s="35">
        <v>44606</v>
      </c>
      <c r="F1530" s="34">
        <v>19139.2</v>
      </c>
      <c r="G1530" s="36">
        <f>Tabla13[[#This Row],[Importe]]-Tabla13[[#This Row],[Pagado]]</f>
        <v>0</v>
      </c>
      <c r="H1530" s="38" t="s">
        <v>10</v>
      </c>
    </row>
    <row r="1531" spans="1:8" x14ac:dyDescent="0.25">
      <c r="A1531" s="31">
        <v>44606</v>
      </c>
      <c r="B1531" s="37" t="s">
        <v>5260</v>
      </c>
      <c r="C1531" s="38" t="s">
        <v>146</v>
      </c>
      <c r="D1531" s="34">
        <v>1541</v>
      </c>
      <c r="E1531" s="35">
        <v>44606</v>
      </c>
      <c r="F1531" s="34">
        <v>1541</v>
      </c>
      <c r="G1531" s="36">
        <f>Tabla13[[#This Row],[Importe]]-Tabla13[[#This Row],[Pagado]]</f>
        <v>0</v>
      </c>
      <c r="H1531" s="38" t="s">
        <v>10</v>
      </c>
    </row>
    <row r="1532" spans="1:8" x14ac:dyDescent="0.25">
      <c r="A1532" s="31">
        <v>44606</v>
      </c>
      <c r="B1532" s="37" t="s">
        <v>5261</v>
      </c>
      <c r="C1532" s="38" t="s">
        <v>275</v>
      </c>
      <c r="D1532" s="34">
        <v>84362.84</v>
      </c>
      <c r="E1532" s="35">
        <v>44617</v>
      </c>
      <c r="F1532" s="34">
        <v>84362.84</v>
      </c>
      <c r="G1532" s="36">
        <f>Tabla13[[#This Row],[Importe]]-Tabla13[[#This Row],[Pagado]]</f>
        <v>0</v>
      </c>
      <c r="H1532" s="38" t="s">
        <v>10</v>
      </c>
    </row>
    <row r="1533" spans="1:8" ht="31.5" x14ac:dyDescent="0.25">
      <c r="A1533" s="31">
        <v>44606</v>
      </c>
      <c r="B1533" s="37" t="s">
        <v>5262</v>
      </c>
      <c r="C1533" s="38" t="s">
        <v>224</v>
      </c>
      <c r="D1533" s="34">
        <v>12860.3</v>
      </c>
      <c r="E1533" s="35" t="s">
        <v>5263</v>
      </c>
      <c r="F1533" s="34">
        <f>1000+11860.3</f>
        <v>12860.3</v>
      </c>
      <c r="G1533" s="36">
        <f>Tabla13[[#This Row],[Importe]]-Tabla13[[#This Row],[Pagado]]</f>
        <v>0</v>
      </c>
      <c r="H1533" s="38" t="s">
        <v>10</v>
      </c>
    </row>
    <row r="1534" spans="1:8" x14ac:dyDescent="0.25">
      <c r="A1534" s="31">
        <v>44606</v>
      </c>
      <c r="B1534" s="37" t="s">
        <v>5264</v>
      </c>
      <c r="C1534" s="38" t="s">
        <v>230</v>
      </c>
      <c r="D1534" s="34">
        <v>3575.1</v>
      </c>
      <c r="E1534" s="35">
        <v>44606</v>
      </c>
      <c r="F1534" s="34">
        <v>3575.1</v>
      </c>
      <c r="G1534" s="36">
        <f>Tabla13[[#This Row],[Importe]]-Tabla13[[#This Row],[Pagado]]</f>
        <v>0</v>
      </c>
      <c r="H1534" s="38" t="s">
        <v>10</v>
      </c>
    </row>
    <row r="1535" spans="1:8" x14ac:dyDescent="0.25">
      <c r="A1535" s="31">
        <v>44606</v>
      </c>
      <c r="B1535" s="37" t="s">
        <v>5265</v>
      </c>
      <c r="C1535" s="38" t="s">
        <v>47</v>
      </c>
      <c r="D1535" s="34">
        <v>45904.54</v>
      </c>
      <c r="E1535" s="35">
        <v>44606</v>
      </c>
      <c r="F1535" s="34">
        <v>45904.54</v>
      </c>
      <c r="G1535" s="36">
        <f>Tabla13[[#This Row],[Importe]]-Tabla13[[#This Row],[Pagado]]</f>
        <v>0</v>
      </c>
      <c r="H1535" s="38" t="s">
        <v>10</v>
      </c>
    </row>
    <row r="1536" spans="1:8" x14ac:dyDescent="0.25">
      <c r="A1536" s="31">
        <v>44606</v>
      </c>
      <c r="B1536" s="37" t="s">
        <v>5266</v>
      </c>
      <c r="C1536" s="38" t="s">
        <v>56</v>
      </c>
      <c r="D1536" s="34">
        <v>6039</v>
      </c>
      <c r="E1536" s="35">
        <v>44606</v>
      </c>
      <c r="F1536" s="34">
        <v>6039</v>
      </c>
      <c r="G1536" s="36">
        <f>Tabla13[[#This Row],[Importe]]-Tabla13[[#This Row],[Pagado]]</f>
        <v>0</v>
      </c>
      <c r="H1536" s="38" t="s">
        <v>10</v>
      </c>
    </row>
    <row r="1537" spans="1:8" x14ac:dyDescent="0.25">
      <c r="A1537" s="31">
        <v>44606</v>
      </c>
      <c r="B1537" s="37" t="s">
        <v>5267</v>
      </c>
      <c r="C1537" s="38" t="s">
        <v>149</v>
      </c>
      <c r="D1537" s="34">
        <v>560</v>
      </c>
      <c r="E1537" s="35">
        <v>44606</v>
      </c>
      <c r="F1537" s="34">
        <v>560</v>
      </c>
      <c r="G1537" s="36">
        <f>Tabla13[[#This Row],[Importe]]-Tabla13[[#This Row],[Pagado]]</f>
        <v>0</v>
      </c>
      <c r="H1537" s="38" t="s">
        <v>10</v>
      </c>
    </row>
    <row r="1538" spans="1:8" x14ac:dyDescent="0.25">
      <c r="A1538" s="31">
        <v>44606</v>
      </c>
      <c r="B1538" s="37" t="s">
        <v>5268</v>
      </c>
      <c r="C1538" s="38" t="s">
        <v>161</v>
      </c>
      <c r="D1538" s="34">
        <v>3705.2</v>
      </c>
      <c r="E1538" s="35">
        <v>44606</v>
      </c>
      <c r="F1538" s="34">
        <v>3705.2</v>
      </c>
      <c r="G1538" s="36">
        <f>Tabla13[[#This Row],[Importe]]-Tabla13[[#This Row],[Pagado]]</f>
        <v>0</v>
      </c>
      <c r="H1538" s="38" t="s">
        <v>10</v>
      </c>
    </row>
    <row r="1539" spans="1:8" x14ac:dyDescent="0.25">
      <c r="A1539" s="31">
        <v>44606</v>
      </c>
      <c r="B1539" s="37" t="s">
        <v>5269</v>
      </c>
      <c r="C1539" s="38" t="s">
        <v>339</v>
      </c>
      <c r="D1539" s="34">
        <v>572</v>
      </c>
      <c r="E1539" s="35">
        <v>44606</v>
      </c>
      <c r="F1539" s="34">
        <v>572</v>
      </c>
      <c r="G1539" s="36">
        <f>Tabla13[[#This Row],[Importe]]-Tabla13[[#This Row],[Pagado]]</f>
        <v>0</v>
      </c>
      <c r="H1539" s="38" t="s">
        <v>10</v>
      </c>
    </row>
    <row r="1540" spans="1:8" x14ac:dyDescent="0.25">
      <c r="A1540" s="31">
        <v>44606</v>
      </c>
      <c r="B1540" s="37" t="s">
        <v>5270</v>
      </c>
      <c r="C1540" s="38" t="s">
        <v>127</v>
      </c>
      <c r="D1540" s="34">
        <v>7609.8</v>
      </c>
      <c r="E1540" s="35">
        <v>44606</v>
      </c>
      <c r="F1540" s="34">
        <v>7609.8</v>
      </c>
      <c r="G1540" s="36">
        <f>Tabla13[[#This Row],[Importe]]-Tabla13[[#This Row],[Pagado]]</f>
        <v>0</v>
      </c>
      <c r="H1540" s="38" t="s">
        <v>10</v>
      </c>
    </row>
    <row r="1541" spans="1:8" x14ac:dyDescent="0.25">
      <c r="A1541" s="31">
        <v>44606</v>
      </c>
      <c r="B1541" s="37" t="s">
        <v>5271</v>
      </c>
      <c r="C1541" s="38" t="s">
        <v>129</v>
      </c>
      <c r="D1541" s="34">
        <v>4114.8</v>
      </c>
      <c r="E1541" s="35">
        <v>44606</v>
      </c>
      <c r="F1541" s="34">
        <v>4114.8</v>
      </c>
      <c r="G1541" s="36">
        <f>Tabla13[[#This Row],[Importe]]-Tabla13[[#This Row],[Pagado]]</f>
        <v>0</v>
      </c>
      <c r="H1541" s="38" t="s">
        <v>10</v>
      </c>
    </row>
    <row r="1542" spans="1:8" x14ac:dyDescent="0.25">
      <c r="A1542" s="31">
        <v>44606</v>
      </c>
      <c r="B1542" s="37" t="s">
        <v>5272</v>
      </c>
      <c r="C1542" s="38" t="s">
        <v>140</v>
      </c>
      <c r="D1542" s="34">
        <v>4469.5</v>
      </c>
      <c r="E1542" s="35">
        <v>44606</v>
      </c>
      <c r="F1542" s="34">
        <v>4469.5</v>
      </c>
      <c r="G1542" s="36">
        <f>Tabla13[[#This Row],[Importe]]-Tabla13[[#This Row],[Pagado]]</f>
        <v>0</v>
      </c>
      <c r="H1542" s="38" t="s">
        <v>10</v>
      </c>
    </row>
    <row r="1543" spans="1:8" x14ac:dyDescent="0.25">
      <c r="A1543" s="31">
        <v>44606</v>
      </c>
      <c r="B1543" s="37" t="s">
        <v>5273</v>
      </c>
      <c r="C1543" s="38" t="s">
        <v>357</v>
      </c>
      <c r="D1543" s="34">
        <v>883.6</v>
      </c>
      <c r="E1543" s="35">
        <v>44606</v>
      </c>
      <c r="F1543" s="34">
        <v>883.6</v>
      </c>
      <c r="G1543" s="36">
        <f>Tabla13[[#This Row],[Importe]]-Tabla13[[#This Row],[Pagado]]</f>
        <v>0</v>
      </c>
      <c r="H1543" s="38" t="s">
        <v>10</v>
      </c>
    </row>
    <row r="1544" spans="1:8" x14ac:dyDescent="0.25">
      <c r="A1544" s="31">
        <v>44606</v>
      </c>
      <c r="B1544" s="37" t="s">
        <v>5274</v>
      </c>
      <c r="C1544" s="38" t="s">
        <v>333</v>
      </c>
      <c r="D1544" s="34">
        <v>907.1</v>
      </c>
      <c r="E1544" s="35">
        <v>44606</v>
      </c>
      <c r="F1544" s="34">
        <v>907.1</v>
      </c>
      <c r="G1544" s="36">
        <f>Tabla13[[#This Row],[Importe]]-Tabla13[[#This Row],[Pagado]]</f>
        <v>0</v>
      </c>
      <c r="H1544" s="38" t="s">
        <v>10</v>
      </c>
    </row>
    <row r="1545" spans="1:8" x14ac:dyDescent="0.25">
      <c r="A1545" s="31">
        <v>44606</v>
      </c>
      <c r="B1545" s="37" t="s">
        <v>5275</v>
      </c>
      <c r="C1545" s="38" t="s">
        <v>382</v>
      </c>
      <c r="D1545" s="34">
        <v>5018.6000000000004</v>
      </c>
      <c r="E1545" s="35">
        <v>44606</v>
      </c>
      <c r="F1545" s="34">
        <v>5018.6000000000004</v>
      </c>
      <c r="G1545" s="36">
        <f>Tabla13[[#This Row],[Importe]]-Tabla13[[#This Row],[Pagado]]</f>
        <v>0</v>
      </c>
      <c r="H1545" s="38" t="s">
        <v>10</v>
      </c>
    </row>
    <row r="1546" spans="1:8" x14ac:dyDescent="0.25">
      <c r="A1546" s="31">
        <v>44606</v>
      </c>
      <c r="B1546" s="37" t="s">
        <v>5276</v>
      </c>
      <c r="C1546" s="38" t="s">
        <v>24</v>
      </c>
      <c r="D1546" s="34">
        <v>498.2</v>
      </c>
      <c r="E1546" s="35">
        <v>44606</v>
      </c>
      <c r="F1546" s="34">
        <v>498.2</v>
      </c>
      <c r="G1546" s="36">
        <f>Tabla13[[#This Row],[Importe]]-Tabla13[[#This Row],[Pagado]]</f>
        <v>0</v>
      </c>
      <c r="H1546" s="38" t="s">
        <v>10</v>
      </c>
    </row>
    <row r="1547" spans="1:8" x14ac:dyDescent="0.25">
      <c r="A1547" s="31">
        <v>44606</v>
      </c>
      <c r="B1547" s="37" t="s">
        <v>5277</v>
      </c>
      <c r="C1547" s="38" t="s">
        <v>365</v>
      </c>
      <c r="D1547" s="34">
        <v>685.9</v>
      </c>
      <c r="E1547" s="35">
        <v>44606</v>
      </c>
      <c r="F1547" s="34">
        <v>685.9</v>
      </c>
      <c r="G1547" s="36">
        <f>Tabla13[[#This Row],[Importe]]-Tabla13[[#This Row],[Pagado]]</f>
        <v>0</v>
      </c>
      <c r="H1547" s="38" t="s">
        <v>10</v>
      </c>
    </row>
    <row r="1548" spans="1:8" x14ac:dyDescent="0.25">
      <c r="A1548" s="31">
        <v>44606</v>
      </c>
      <c r="B1548" s="37" t="s">
        <v>5278</v>
      </c>
      <c r="C1548" s="38" t="s">
        <v>216</v>
      </c>
      <c r="D1548" s="34">
        <v>1776.6</v>
      </c>
      <c r="E1548" s="35">
        <v>44606</v>
      </c>
      <c r="F1548" s="34">
        <v>1776.6</v>
      </c>
      <c r="G1548" s="36">
        <f>Tabla13[[#This Row],[Importe]]-Tabla13[[#This Row],[Pagado]]</f>
        <v>0</v>
      </c>
      <c r="H1548" s="38" t="s">
        <v>10</v>
      </c>
    </row>
    <row r="1549" spans="1:8" x14ac:dyDescent="0.25">
      <c r="A1549" s="31">
        <v>44606</v>
      </c>
      <c r="B1549" s="37" t="s">
        <v>5279</v>
      </c>
      <c r="C1549" s="38" t="s">
        <v>45</v>
      </c>
      <c r="D1549" s="34">
        <v>7297.9</v>
      </c>
      <c r="E1549" s="35">
        <v>44606</v>
      </c>
      <c r="F1549" s="34">
        <v>7297.9</v>
      </c>
      <c r="G1549" s="36">
        <f>Tabla13[[#This Row],[Importe]]-Tabla13[[#This Row],[Pagado]]</f>
        <v>0</v>
      </c>
      <c r="H1549" s="38" t="s">
        <v>10</v>
      </c>
    </row>
    <row r="1550" spans="1:8" x14ac:dyDescent="0.25">
      <c r="A1550" s="31">
        <v>44606</v>
      </c>
      <c r="B1550" s="37" t="s">
        <v>5280</v>
      </c>
      <c r="C1550" s="38" t="s">
        <v>45</v>
      </c>
      <c r="D1550" s="34">
        <v>1250.5</v>
      </c>
      <c r="E1550" s="35">
        <v>44606</v>
      </c>
      <c r="F1550" s="34">
        <v>1250.5</v>
      </c>
      <c r="G1550" s="36">
        <f>Tabla13[[#This Row],[Importe]]-Tabla13[[#This Row],[Pagado]]</f>
        <v>0</v>
      </c>
      <c r="H1550" s="38" t="s">
        <v>10</v>
      </c>
    </row>
    <row r="1551" spans="1:8" x14ac:dyDescent="0.25">
      <c r="A1551" s="31">
        <v>44606</v>
      </c>
      <c r="B1551" s="37" t="s">
        <v>5281</v>
      </c>
      <c r="C1551" s="38" t="s">
        <v>202</v>
      </c>
      <c r="D1551" s="34">
        <v>3297.7</v>
      </c>
      <c r="E1551" s="35">
        <v>44606</v>
      </c>
      <c r="F1551" s="34">
        <v>3297.7</v>
      </c>
      <c r="G1551" s="36">
        <f>Tabla13[[#This Row],[Importe]]-Tabla13[[#This Row],[Pagado]]</f>
        <v>0</v>
      </c>
      <c r="H1551" s="38" t="s">
        <v>10</v>
      </c>
    </row>
    <row r="1552" spans="1:8" x14ac:dyDescent="0.25">
      <c r="A1552" s="31">
        <v>44606</v>
      </c>
      <c r="B1552" s="37" t="s">
        <v>5282</v>
      </c>
      <c r="C1552" s="38" t="s">
        <v>208</v>
      </c>
      <c r="D1552" s="34">
        <v>8105.9</v>
      </c>
      <c r="E1552" s="35">
        <v>44618</v>
      </c>
      <c r="F1552" s="34">
        <v>8105.9</v>
      </c>
      <c r="G1552" s="36">
        <f>Tabla13[[#This Row],[Importe]]-Tabla13[[#This Row],[Pagado]]</f>
        <v>0</v>
      </c>
      <c r="H1552" s="38" t="s">
        <v>10</v>
      </c>
    </row>
    <row r="1553" spans="1:8" x14ac:dyDescent="0.25">
      <c r="A1553" s="31">
        <v>44606</v>
      </c>
      <c r="B1553" s="37" t="s">
        <v>5283</v>
      </c>
      <c r="C1553" s="38" t="s">
        <v>154</v>
      </c>
      <c r="D1553" s="34">
        <v>41876.5</v>
      </c>
      <c r="E1553" s="35">
        <v>44610</v>
      </c>
      <c r="F1553" s="34">
        <v>41876.5</v>
      </c>
      <c r="G1553" s="36">
        <f>Tabla13[[#This Row],[Importe]]-Tabla13[[#This Row],[Pagado]]</f>
        <v>0</v>
      </c>
      <c r="H1553" s="38" t="s">
        <v>10</v>
      </c>
    </row>
    <row r="1554" spans="1:8" x14ac:dyDescent="0.25">
      <c r="A1554" s="31">
        <v>44606</v>
      </c>
      <c r="B1554" s="37" t="s">
        <v>5284</v>
      </c>
      <c r="C1554" s="38" t="s">
        <v>218</v>
      </c>
      <c r="D1554" s="34">
        <v>6661.1</v>
      </c>
      <c r="E1554" s="35">
        <v>44609</v>
      </c>
      <c r="F1554" s="34">
        <v>6661.1</v>
      </c>
      <c r="G1554" s="36">
        <f>Tabla13[[#This Row],[Importe]]-Tabla13[[#This Row],[Pagado]]</f>
        <v>0</v>
      </c>
      <c r="H1554" s="38" t="s">
        <v>10</v>
      </c>
    </row>
    <row r="1555" spans="1:8" x14ac:dyDescent="0.25">
      <c r="A1555" s="31">
        <v>44606</v>
      </c>
      <c r="B1555" s="37" t="s">
        <v>5285</v>
      </c>
      <c r="C1555" s="38" t="s">
        <v>5286</v>
      </c>
      <c r="D1555" s="34">
        <v>0</v>
      </c>
      <c r="E1555" s="39" t="s">
        <v>189</v>
      </c>
      <c r="F1555" s="34">
        <v>0</v>
      </c>
      <c r="G1555" s="36">
        <f>Tabla13[[#This Row],[Importe]]-Tabla13[[#This Row],[Pagado]]</f>
        <v>0</v>
      </c>
      <c r="H1555" s="38" t="s">
        <v>189</v>
      </c>
    </row>
    <row r="1556" spans="1:8" x14ac:dyDescent="0.25">
      <c r="A1556" s="31">
        <v>44606</v>
      </c>
      <c r="B1556" s="37" t="s">
        <v>5287</v>
      </c>
      <c r="C1556" s="38" t="s">
        <v>206</v>
      </c>
      <c r="D1556" s="34">
        <v>33088.199999999997</v>
      </c>
      <c r="E1556" s="35">
        <v>44609</v>
      </c>
      <c r="F1556" s="34">
        <v>33088.199999999997</v>
      </c>
      <c r="G1556" s="36">
        <f>Tabla13[[#This Row],[Importe]]-Tabla13[[#This Row],[Pagado]]</f>
        <v>0</v>
      </c>
      <c r="H1556" s="38" t="s">
        <v>10</v>
      </c>
    </row>
    <row r="1557" spans="1:8" x14ac:dyDescent="0.25">
      <c r="A1557" s="31">
        <v>44606</v>
      </c>
      <c r="B1557" s="37" t="s">
        <v>5288</v>
      </c>
      <c r="C1557" s="38" t="s">
        <v>222</v>
      </c>
      <c r="D1557" s="34">
        <v>6849.5</v>
      </c>
      <c r="E1557" s="35">
        <v>44606</v>
      </c>
      <c r="F1557" s="34">
        <v>6849.5</v>
      </c>
      <c r="G1557" s="36">
        <f>Tabla13[[#This Row],[Importe]]-Tabla13[[#This Row],[Pagado]]</f>
        <v>0</v>
      </c>
      <c r="H1557" s="38" t="s">
        <v>10</v>
      </c>
    </row>
    <row r="1558" spans="1:8" x14ac:dyDescent="0.25">
      <c r="A1558" s="31">
        <v>44606</v>
      </c>
      <c r="B1558" s="37" t="s">
        <v>5289</v>
      </c>
      <c r="C1558" s="38" t="s">
        <v>373</v>
      </c>
      <c r="D1558" s="34">
        <v>450.5</v>
      </c>
      <c r="E1558" s="35">
        <v>44606</v>
      </c>
      <c r="F1558" s="34">
        <v>450.5</v>
      </c>
      <c r="G1558" s="36">
        <f>Tabla13[[#This Row],[Importe]]-Tabla13[[#This Row],[Pagado]]</f>
        <v>0</v>
      </c>
      <c r="H1558" s="38" t="s">
        <v>10</v>
      </c>
    </row>
    <row r="1559" spans="1:8" x14ac:dyDescent="0.25">
      <c r="A1559" s="31">
        <v>44606</v>
      </c>
      <c r="B1559" s="37" t="s">
        <v>5290</v>
      </c>
      <c r="C1559" s="38" t="s">
        <v>173</v>
      </c>
      <c r="D1559" s="34">
        <v>39675.800000000003</v>
      </c>
      <c r="E1559" s="35">
        <v>44607</v>
      </c>
      <c r="F1559" s="34">
        <v>39675.800000000003</v>
      </c>
      <c r="G1559" s="36">
        <f>Tabla13[[#This Row],[Importe]]-Tabla13[[#This Row],[Pagado]]</f>
        <v>0</v>
      </c>
      <c r="H1559" s="38" t="s">
        <v>10</v>
      </c>
    </row>
    <row r="1560" spans="1:8" x14ac:dyDescent="0.25">
      <c r="A1560" s="31">
        <v>44606</v>
      </c>
      <c r="B1560" s="37" t="s">
        <v>5291</v>
      </c>
      <c r="C1560" s="38" t="s">
        <v>4136</v>
      </c>
      <c r="D1560" s="34">
        <v>2294.6999999999998</v>
      </c>
      <c r="E1560" s="35">
        <v>44606</v>
      </c>
      <c r="F1560" s="34">
        <v>2294.6999999999998</v>
      </c>
      <c r="G1560" s="36">
        <f>Tabla13[[#This Row],[Importe]]-Tabla13[[#This Row],[Pagado]]</f>
        <v>0</v>
      </c>
      <c r="H1560" s="38" t="s">
        <v>10</v>
      </c>
    </row>
    <row r="1561" spans="1:8" x14ac:dyDescent="0.25">
      <c r="A1561" s="31">
        <v>44606</v>
      </c>
      <c r="B1561" s="37" t="s">
        <v>5292</v>
      </c>
      <c r="C1561" s="38" t="s">
        <v>58</v>
      </c>
      <c r="D1561" s="34">
        <v>4374.3999999999996</v>
      </c>
      <c r="E1561" s="35">
        <v>44606</v>
      </c>
      <c r="F1561" s="34">
        <v>4374.3999999999996</v>
      </c>
      <c r="G1561" s="36">
        <f>Tabla13[[#This Row],[Importe]]-Tabla13[[#This Row],[Pagado]]</f>
        <v>0</v>
      </c>
      <c r="H1561" s="38" t="s">
        <v>10</v>
      </c>
    </row>
    <row r="1562" spans="1:8" x14ac:dyDescent="0.25">
      <c r="A1562" s="31">
        <v>44606</v>
      </c>
      <c r="B1562" s="37" t="s">
        <v>5293</v>
      </c>
      <c r="C1562" s="38" t="s">
        <v>142</v>
      </c>
      <c r="D1562" s="34">
        <v>38081.4</v>
      </c>
      <c r="E1562" s="35">
        <v>44617</v>
      </c>
      <c r="F1562" s="34">
        <v>38081.4</v>
      </c>
      <c r="G1562" s="36">
        <f>Tabla13[[#This Row],[Importe]]-Tabla13[[#This Row],[Pagado]]</f>
        <v>0</v>
      </c>
      <c r="H1562" s="38" t="s">
        <v>10</v>
      </c>
    </row>
    <row r="1563" spans="1:8" x14ac:dyDescent="0.25">
      <c r="A1563" s="31">
        <v>44606</v>
      </c>
      <c r="B1563" s="37" t="s">
        <v>5294</v>
      </c>
      <c r="C1563" s="38" t="s">
        <v>62</v>
      </c>
      <c r="D1563" s="34">
        <v>2459.5</v>
      </c>
      <c r="E1563" s="35">
        <v>44606</v>
      </c>
      <c r="F1563" s="34">
        <v>2459.5</v>
      </c>
      <c r="G1563" s="36">
        <f>Tabla13[[#This Row],[Importe]]-Tabla13[[#This Row],[Pagado]]</f>
        <v>0</v>
      </c>
      <c r="H1563" s="38" t="s">
        <v>10</v>
      </c>
    </row>
    <row r="1564" spans="1:8" x14ac:dyDescent="0.25">
      <c r="A1564" s="31">
        <v>44606</v>
      </c>
      <c r="B1564" s="37" t="s">
        <v>5295</v>
      </c>
      <c r="C1564" s="38" t="s">
        <v>62</v>
      </c>
      <c r="D1564" s="34">
        <v>3043.9</v>
      </c>
      <c r="E1564" s="35">
        <v>44606</v>
      </c>
      <c r="F1564" s="34">
        <v>3043.9</v>
      </c>
      <c r="G1564" s="36">
        <f>Tabla13[[#This Row],[Importe]]-Tabla13[[#This Row],[Pagado]]</f>
        <v>0</v>
      </c>
      <c r="H1564" s="38" t="s">
        <v>10</v>
      </c>
    </row>
    <row r="1565" spans="1:8" ht="31.5" x14ac:dyDescent="0.25">
      <c r="A1565" s="31">
        <v>44606</v>
      </c>
      <c r="B1565" s="37" t="s">
        <v>5296</v>
      </c>
      <c r="C1565" s="38" t="s">
        <v>592</v>
      </c>
      <c r="D1565" s="34">
        <v>28777.200000000001</v>
      </c>
      <c r="E1565" s="35" t="s">
        <v>5297</v>
      </c>
      <c r="F1565" s="34">
        <f>10000+18777.2</f>
        <v>28777.200000000001</v>
      </c>
      <c r="G1565" s="36">
        <f>Tabla13[[#This Row],[Importe]]-Tabla13[[#This Row],[Pagado]]</f>
        <v>0</v>
      </c>
      <c r="H1565" s="38" t="s">
        <v>10</v>
      </c>
    </row>
    <row r="1566" spans="1:8" x14ac:dyDescent="0.25">
      <c r="A1566" s="31">
        <v>44606</v>
      </c>
      <c r="B1566" s="37" t="s">
        <v>5298</v>
      </c>
      <c r="C1566" s="38" t="s">
        <v>703</v>
      </c>
      <c r="D1566" s="34">
        <v>3438</v>
      </c>
      <c r="E1566" s="35">
        <v>44606</v>
      </c>
      <c r="F1566" s="34">
        <v>3438</v>
      </c>
      <c r="G1566" s="36">
        <f>Tabla13[[#This Row],[Importe]]-Tabla13[[#This Row],[Pagado]]</f>
        <v>0</v>
      </c>
      <c r="H1566" s="38" t="s">
        <v>10</v>
      </c>
    </row>
    <row r="1567" spans="1:8" x14ac:dyDescent="0.25">
      <c r="A1567" s="31">
        <v>44606</v>
      </c>
      <c r="B1567" s="37" t="s">
        <v>5299</v>
      </c>
      <c r="C1567" s="38" t="s">
        <v>878</v>
      </c>
      <c r="D1567" s="34">
        <v>2727</v>
      </c>
      <c r="E1567" s="35">
        <v>44606</v>
      </c>
      <c r="F1567" s="34">
        <v>2727</v>
      </c>
      <c r="G1567" s="36">
        <f>Tabla13[[#This Row],[Importe]]-Tabla13[[#This Row],[Pagado]]</f>
        <v>0</v>
      </c>
      <c r="H1567" s="38" t="s">
        <v>10</v>
      </c>
    </row>
    <row r="1568" spans="1:8" x14ac:dyDescent="0.25">
      <c r="A1568" s="31">
        <v>44606</v>
      </c>
      <c r="B1568" s="37" t="s">
        <v>5300</v>
      </c>
      <c r="C1568" s="38" t="s">
        <v>1174</v>
      </c>
      <c r="D1568" s="34">
        <v>21210</v>
      </c>
      <c r="E1568" s="35">
        <v>44606</v>
      </c>
      <c r="F1568" s="34">
        <v>21210</v>
      </c>
      <c r="G1568" s="36">
        <f>Tabla13[[#This Row],[Importe]]-Tabla13[[#This Row],[Pagado]]</f>
        <v>0</v>
      </c>
      <c r="H1568" s="38" t="s">
        <v>10</v>
      </c>
    </row>
    <row r="1569" spans="1:8" x14ac:dyDescent="0.25">
      <c r="A1569" s="31">
        <v>44606</v>
      </c>
      <c r="B1569" s="37" t="s">
        <v>5301</v>
      </c>
      <c r="C1569" s="38" t="s">
        <v>131</v>
      </c>
      <c r="D1569" s="34">
        <v>8640</v>
      </c>
      <c r="E1569" s="35">
        <v>44606</v>
      </c>
      <c r="F1569" s="34">
        <v>8640</v>
      </c>
      <c r="G1569" s="36">
        <f>Tabla13[[#This Row],[Importe]]-Tabla13[[#This Row],[Pagado]]</f>
        <v>0</v>
      </c>
      <c r="H1569" s="38" t="s">
        <v>10</v>
      </c>
    </row>
    <row r="1570" spans="1:8" x14ac:dyDescent="0.25">
      <c r="A1570" s="31">
        <v>44606</v>
      </c>
      <c r="B1570" s="37" t="s">
        <v>5302</v>
      </c>
      <c r="C1570" s="38" t="s">
        <v>31</v>
      </c>
      <c r="D1570" s="34">
        <v>12060</v>
      </c>
      <c r="E1570" s="35">
        <v>44606</v>
      </c>
      <c r="F1570" s="34">
        <v>12060</v>
      </c>
      <c r="G1570" s="36">
        <f>Tabla13[[#This Row],[Importe]]-Tabla13[[#This Row],[Pagado]]</f>
        <v>0</v>
      </c>
      <c r="H1570" s="38" t="s">
        <v>10</v>
      </c>
    </row>
    <row r="1571" spans="1:8" x14ac:dyDescent="0.25">
      <c r="A1571" s="31">
        <v>44606</v>
      </c>
      <c r="B1571" s="37" t="s">
        <v>5303</v>
      </c>
      <c r="C1571" s="38" t="s">
        <v>133</v>
      </c>
      <c r="D1571" s="34">
        <v>11771.4</v>
      </c>
      <c r="E1571" s="35">
        <v>44607</v>
      </c>
      <c r="F1571" s="34">
        <v>11771.4</v>
      </c>
      <c r="G1571" s="36">
        <f>Tabla13[[#This Row],[Importe]]-Tabla13[[#This Row],[Pagado]]</f>
        <v>0</v>
      </c>
      <c r="H1571" s="38" t="s">
        <v>10</v>
      </c>
    </row>
    <row r="1572" spans="1:8" x14ac:dyDescent="0.25">
      <c r="A1572" s="31">
        <v>44606</v>
      </c>
      <c r="B1572" s="37" t="s">
        <v>5304</v>
      </c>
      <c r="C1572" s="38" t="s">
        <v>541</v>
      </c>
      <c r="D1572" s="34">
        <v>5709.6</v>
      </c>
      <c r="E1572" s="35">
        <v>44607</v>
      </c>
      <c r="F1572" s="34">
        <v>5709.6</v>
      </c>
      <c r="G1572" s="36">
        <f>Tabla13[[#This Row],[Importe]]-Tabla13[[#This Row],[Pagado]]</f>
        <v>0</v>
      </c>
      <c r="H1572" s="38" t="s">
        <v>10</v>
      </c>
    </row>
    <row r="1573" spans="1:8" x14ac:dyDescent="0.25">
      <c r="A1573" s="31">
        <v>44606</v>
      </c>
      <c r="B1573" s="37" t="s">
        <v>5305</v>
      </c>
      <c r="C1573" s="38" t="s">
        <v>3999</v>
      </c>
      <c r="D1573" s="34">
        <v>1800</v>
      </c>
      <c r="E1573" s="35">
        <v>44606</v>
      </c>
      <c r="F1573" s="34">
        <v>1800</v>
      </c>
      <c r="G1573" s="36">
        <f>Tabla13[[#This Row],[Importe]]-Tabla13[[#This Row],[Pagado]]</f>
        <v>0</v>
      </c>
      <c r="H1573" s="38" t="s">
        <v>10</v>
      </c>
    </row>
    <row r="1574" spans="1:8" x14ac:dyDescent="0.25">
      <c r="A1574" s="31">
        <v>44606</v>
      </c>
      <c r="B1574" s="37" t="s">
        <v>5306</v>
      </c>
      <c r="C1574" s="38" t="s">
        <v>275</v>
      </c>
      <c r="D1574" s="34">
        <v>69959.3</v>
      </c>
      <c r="E1574" s="35">
        <v>44617</v>
      </c>
      <c r="F1574" s="34">
        <v>69959.3</v>
      </c>
      <c r="G1574" s="36">
        <f>Tabla13[[#This Row],[Importe]]-Tabla13[[#This Row],[Pagado]]</f>
        <v>0</v>
      </c>
      <c r="H1574" s="38" t="s">
        <v>10</v>
      </c>
    </row>
    <row r="1575" spans="1:8" x14ac:dyDescent="0.25">
      <c r="A1575" s="31">
        <v>44606</v>
      </c>
      <c r="B1575" s="37" t="s">
        <v>5307</v>
      </c>
      <c r="C1575" s="38" t="s">
        <v>2393</v>
      </c>
      <c r="D1575" s="34">
        <v>39400</v>
      </c>
      <c r="E1575" s="35">
        <v>44606</v>
      </c>
      <c r="F1575" s="34">
        <v>39400</v>
      </c>
      <c r="G1575" s="36">
        <f>Tabla13[[#This Row],[Importe]]-Tabla13[[#This Row],[Pagado]]</f>
        <v>0</v>
      </c>
      <c r="H1575" s="38" t="s">
        <v>10</v>
      </c>
    </row>
    <row r="1576" spans="1:8" x14ac:dyDescent="0.25">
      <c r="A1576" s="31">
        <v>44606</v>
      </c>
      <c r="B1576" s="37" t="s">
        <v>5308</v>
      </c>
      <c r="C1576" s="38" t="s">
        <v>249</v>
      </c>
      <c r="D1576" s="34">
        <v>5400.3</v>
      </c>
      <c r="E1576" s="35">
        <v>44606</v>
      </c>
      <c r="F1576" s="34">
        <v>5400.3</v>
      </c>
      <c r="G1576" s="36">
        <f>Tabla13[[#This Row],[Importe]]-Tabla13[[#This Row],[Pagado]]</f>
        <v>0</v>
      </c>
      <c r="H1576" s="38" t="s">
        <v>10</v>
      </c>
    </row>
    <row r="1577" spans="1:8" x14ac:dyDescent="0.25">
      <c r="A1577" s="31">
        <v>44606</v>
      </c>
      <c r="B1577" s="37" t="s">
        <v>5309</v>
      </c>
      <c r="C1577" s="38" t="s">
        <v>240</v>
      </c>
      <c r="D1577" s="34">
        <v>6390</v>
      </c>
      <c r="E1577" s="35">
        <v>44606</v>
      </c>
      <c r="F1577" s="34">
        <v>6390</v>
      </c>
      <c r="G1577" s="36">
        <f>Tabla13[[#This Row],[Importe]]-Tabla13[[#This Row],[Pagado]]</f>
        <v>0</v>
      </c>
      <c r="H1577" s="38" t="s">
        <v>10</v>
      </c>
    </row>
    <row r="1578" spans="1:8" x14ac:dyDescent="0.25">
      <c r="A1578" s="31">
        <v>44606</v>
      </c>
      <c r="B1578" s="37" t="s">
        <v>5310</v>
      </c>
      <c r="C1578" s="38" t="s">
        <v>179</v>
      </c>
      <c r="D1578" s="34">
        <v>940</v>
      </c>
      <c r="E1578" s="35">
        <v>44606</v>
      </c>
      <c r="F1578" s="34">
        <v>940</v>
      </c>
      <c r="G1578" s="36">
        <f>Tabla13[[#This Row],[Importe]]-Tabla13[[#This Row],[Pagado]]</f>
        <v>0</v>
      </c>
      <c r="H1578" s="38" t="s">
        <v>10</v>
      </c>
    </row>
    <row r="1579" spans="1:8" x14ac:dyDescent="0.25">
      <c r="A1579" s="31">
        <v>44606</v>
      </c>
      <c r="B1579" s="37" t="s">
        <v>5311</v>
      </c>
      <c r="C1579" s="38" t="s">
        <v>520</v>
      </c>
      <c r="D1579" s="34">
        <v>5917</v>
      </c>
      <c r="E1579" s="35">
        <v>44607</v>
      </c>
      <c r="F1579" s="34">
        <v>5917</v>
      </c>
      <c r="G1579" s="36">
        <f>Tabla13[[#This Row],[Importe]]-Tabla13[[#This Row],[Pagado]]</f>
        <v>0</v>
      </c>
      <c r="H1579" s="38" t="s">
        <v>10</v>
      </c>
    </row>
    <row r="1580" spans="1:8" x14ac:dyDescent="0.25">
      <c r="A1580" s="31">
        <v>44606</v>
      </c>
      <c r="B1580" s="37" t="s">
        <v>5312</v>
      </c>
      <c r="C1580" s="38" t="s">
        <v>518</v>
      </c>
      <c r="D1580" s="34">
        <v>1517</v>
      </c>
      <c r="E1580" s="35">
        <v>44607</v>
      </c>
      <c r="F1580" s="34">
        <v>1517</v>
      </c>
      <c r="G1580" s="36">
        <f>Tabla13[[#This Row],[Importe]]-Tabla13[[#This Row],[Pagado]]</f>
        <v>0</v>
      </c>
      <c r="H1580" s="38" t="s">
        <v>10</v>
      </c>
    </row>
    <row r="1581" spans="1:8" x14ac:dyDescent="0.25">
      <c r="A1581" s="31">
        <v>44606</v>
      </c>
      <c r="B1581" s="37" t="s">
        <v>5313</v>
      </c>
      <c r="C1581" s="38" t="s">
        <v>518</v>
      </c>
      <c r="D1581" s="34">
        <v>1132.2</v>
      </c>
      <c r="E1581" s="35">
        <v>44607</v>
      </c>
      <c r="F1581" s="34">
        <v>1132.2</v>
      </c>
      <c r="G1581" s="36">
        <f>Tabla13[[#This Row],[Importe]]-Tabla13[[#This Row],[Pagado]]</f>
        <v>0</v>
      </c>
      <c r="H1581" s="38" t="s">
        <v>10</v>
      </c>
    </row>
    <row r="1582" spans="1:8" x14ac:dyDescent="0.25">
      <c r="A1582" s="31">
        <v>44606</v>
      </c>
      <c r="B1582" s="37" t="s">
        <v>5314</v>
      </c>
      <c r="C1582" s="38" t="s">
        <v>159</v>
      </c>
      <c r="D1582" s="34">
        <v>1248.2</v>
      </c>
      <c r="E1582" s="35">
        <v>44607</v>
      </c>
      <c r="F1582" s="34">
        <v>1248.2</v>
      </c>
      <c r="G1582" s="36">
        <f>Tabla13[[#This Row],[Importe]]-Tabla13[[#This Row],[Pagado]]</f>
        <v>0</v>
      </c>
      <c r="H1582" s="38" t="s">
        <v>10</v>
      </c>
    </row>
    <row r="1583" spans="1:8" x14ac:dyDescent="0.25">
      <c r="A1583" s="31">
        <v>44606</v>
      </c>
      <c r="B1583" s="37" t="s">
        <v>5315</v>
      </c>
      <c r="C1583" s="38" t="s">
        <v>414</v>
      </c>
      <c r="D1583" s="34">
        <v>4700</v>
      </c>
      <c r="E1583" s="35">
        <v>44638</v>
      </c>
      <c r="F1583" s="34">
        <v>4700</v>
      </c>
      <c r="G1583" s="36">
        <f>Tabla13[[#This Row],[Importe]]-Tabla13[[#This Row],[Pagado]]</f>
        <v>0</v>
      </c>
      <c r="H1583" s="38" t="s">
        <v>10</v>
      </c>
    </row>
    <row r="1584" spans="1:8" x14ac:dyDescent="0.25">
      <c r="A1584" s="31">
        <v>44606</v>
      </c>
      <c r="B1584" s="37" t="s">
        <v>5316</v>
      </c>
      <c r="C1584" s="38" t="s">
        <v>14</v>
      </c>
      <c r="D1584" s="34">
        <v>19377.900000000001</v>
      </c>
      <c r="E1584" s="35">
        <v>44606</v>
      </c>
      <c r="F1584" s="34">
        <v>19377.900000000001</v>
      </c>
      <c r="G1584" s="36">
        <f>Tabla13[[#This Row],[Importe]]-Tabla13[[#This Row],[Pagado]]</f>
        <v>0</v>
      </c>
      <c r="H1584" s="38" t="s">
        <v>10</v>
      </c>
    </row>
    <row r="1585" spans="1:8" x14ac:dyDescent="0.25">
      <c r="A1585" s="31">
        <v>44606</v>
      </c>
      <c r="B1585" s="37" t="s">
        <v>5317</v>
      </c>
      <c r="C1585" s="38" t="s">
        <v>380</v>
      </c>
      <c r="D1585" s="34">
        <v>6921.6</v>
      </c>
      <c r="E1585" s="35">
        <v>44607</v>
      </c>
      <c r="F1585" s="34">
        <v>6921.6</v>
      </c>
      <c r="G1585" s="36">
        <f>Tabla13[[#This Row],[Importe]]-Tabla13[[#This Row],[Pagado]]</f>
        <v>0</v>
      </c>
      <c r="H1585" s="38" t="s">
        <v>10</v>
      </c>
    </row>
    <row r="1586" spans="1:8" x14ac:dyDescent="0.25">
      <c r="A1586" s="31">
        <v>44606</v>
      </c>
      <c r="B1586" s="37" t="s">
        <v>5318</v>
      </c>
      <c r="C1586" s="38" t="s">
        <v>525</v>
      </c>
      <c r="D1586" s="34">
        <v>2839.7</v>
      </c>
      <c r="E1586" s="35">
        <v>44607</v>
      </c>
      <c r="F1586" s="34">
        <v>2839.7</v>
      </c>
      <c r="G1586" s="36">
        <f>Tabla13[[#This Row],[Importe]]-Tabla13[[#This Row],[Pagado]]</f>
        <v>0</v>
      </c>
      <c r="H1586" s="38" t="s">
        <v>10</v>
      </c>
    </row>
    <row r="1587" spans="1:8" x14ac:dyDescent="0.25">
      <c r="A1587" s="31">
        <v>44606</v>
      </c>
      <c r="B1587" s="37" t="s">
        <v>5319</v>
      </c>
      <c r="C1587" s="38" t="s">
        <v>319</v>
      </c>
      <c r="D1587" s="34">
        <v>3528.2</v>
      </c>
      <c r="E1587" s="35">
        <v>44607</v>
      </c>
      <c r="F1587" s="34">
        <v>3528.2</v>
      </c>
      <c r="G1587" s="36">
        <f>Tabla13[[#This Row],[Importe]]-Tabla13[[#This Row],[Pagado]]</f>
        <v>0</v>
      </c>
      <c r="H1587" s="38" t="s">
        <v>10</v>
      </c>
    </row>
    <row r="1588" spans="1:8" ht="31.5" x14ac:dyDescent="0.25">
      <c r="A1588" s="31">
        <v>44606</v>
      </c>
      <c r="B1588" s="37" t="s">
        <v>5320</v>
      </c>
      <c r="C1588" s="38" t="s">
        <v>79</v>
      </c>
      <c r="D1588" s="34">
        <v>5938.1</v>
      </c>
      <c r="E1588" s="35" t="s">
        <v>5054</v>
      </c>
      <c r="F1588" s="34">
        <f>4338.1+1600</f>
        <v>5938.1</v>
      </c>
      <c r="G1588" s="36">
        <f>Tabla13[[#This Row],[Importe]]-Tabla13[[#This Row],[Pagado]]</f>
        <v>0</v>
      </c>
      <c r="H1588" s="38" t="s">
        <v>10</v>
      </c>
    </row>
    <row r="1589" spans="1:8" x14ac:dyDescent="0.25">
      <c r="A1589" s="31">
        <v>44606</v>
      </c>
      <c r="B1589" s="37" t="s">
        <v>5321</v>
      </c>
      <c r="C1589" s="38" t="s">
        <v>75</v>
      </c>
      <c r="D1589" s="34">
        <v>6349.7</v>
      </c>
      <c r="E1589" s="35">
        <v>44606</v>
      </c>
      <c r="F1589" s="34">
        <v>6349.7</v>
      </c>
      <c r="G1589" s="36">
        <f>Tabla13[[#This Row],[Importe]]-Tabla13[[#This Row],[Pagado]]</f>
        <v>0</v>
      </c>
      <c r="H1589" s="38" t="s">
        <v>10</v>
      </c>
    </row>
    <row r="1590" spans="1:8" x14ac:dyDescent="0.25">
      <c r="A1590" s="31">
        <v>44606</v>
      </c>
      <c r="B1590" s="37" t="s">
        <v>5322</v>
      </c>
      <c r="C1590" s="38" t="s">
        <v>135</v>
      </c>
      <c r="D1590" s="34">
        <v>1490.6</v>
      </c>
      <c r="E1590" s="35">
        <v>44606</v>
      </c>
      <c r="F1590" s="34">
        <v>1490.6</v>
      </c>
      <c r="G1590" s="36">
        <f>Tabla13[[#This Row],[Importe]]-Tabla13[[#This Row],[Pagado]]</f>
        <v>0</v>
      </c>
      <c r="H1590" s="38" t="s">
        <v>10</v>
      </c>
    </row>
    <row r="1591" spans="1:8" x14ac:dyDescent="0.25">
      <c r="A1591" s="31">
        <v>44606</v>
      </c>
      <c r="B1591" s="37" t="s">
        <v>5323</v>
      </c>
      <c r="C1591" s="38" t="s">
        <v>214</v>
      </c>
      <c r="D1591" s="34">
        <v>1024.5999999999999</v>
      </c>
      <c r="E1591" s="35">
        <v>44606</v>
      </c>
      <c r="F1591" s="34">
        <v>1024.5999999999999</v>
      </c>
      <c r="G1591" s="36">
        <f>Tabla13[[#This Row],[Importe]]-Tabla13[[#This Row],[Pagado]]</f>
        <v>0</v>
      </c>
      <c r="H1591" s="38" t="s">
        <v>10</v>
      </c>
    </row>
    <row r="1592" spans="1:8" x14ac:dyDescent="0.25">
      <c r="A1592" s="31">
        <v>44606</v>
      </c>
      <c r="B1592" s="37" t="s">
        <v>5324</v>
      </c>
      <c r="C1592" s="38" t="s">
        <v>107</v>
      </c>
      <c r="D1592" s="34">
        <v>12444.4</v>
      </c>
      <c r="E1592" s="35">
        <v>44606</v>
      </c>
      <c r="F1592" s="34">
        <v>12444.4</v>
      </c>
      <c r="G1592" s="36">
        <f>Tabla13[[#This Row],[Importe]]-Tabla13[[#This Row],[Pagado]]</f>
        <v>0</v>
      </c>
      <c r="H1592" s="38" t="s">
        <v>10</v>
      </c>
    </row>
    <row r="1593" spans="1:8" x14ac:dyDescent="0.25">
      <c r="A1593" s="31">
        <v>44606</v>
      </c>
      <c r="B1593" s="37" t="s">
        <v>5325</v>
      </c>
      <c r="C1593" s="38" t="s">
        <v>69</v>
      </c>
      <c r="D1593" s="34">
        <v>1348.9</v>
      </c>
      <c r="E1593" s="35">
        <v>44606</v>
      </c>
      <c r="F1593" s="34">
        <v>1348.9</v>
      </c>
      <c r="G1593" s="36">
        <f>Tabla13[[#This Row],[Importe]]-Tabla13[[#This Row],[Pagado]]</f>
        <v>0</v>
      </c>
      <c r="H1593" s="38" t="s">
        <v>10</v>
      </c>
    </row>
    <row r="1594" spans="1:8" x14ac:dyDescent="0.25">
      <c r="A1594" s="31">
        <v>44606</v>
      </c>
      <c r="B1594" s="37" t="s">
        <v>5326</v>
      </c>
      <c r="C1594" s="38" t="s">
        <v>269</v>
      </c>
      <c r="D1594" s="34">
        <v>3128.2</v>
      </c>
      <c r="E1594" s="35">
        <v>44606</v>
      </c>
      <c r="F1594" s="34">
        <v>3128.2</v>
      </c>
      <c r="G1594" s="36">
        <f>Tabla13[[#This Row],[Importe]]-Tabla13[[#This Row],[Pagado]]</f>
        <v>0</v>
      </c>
      <c r="H1594" s="38" t="s">
        <v>10</v>
      </c>
    </row>
    <row r="1595" spans="1:8" x14ac:dyDescent="0.25">
      <c r="A1595" s="31">
        <v>44606</v>
      </c>
      <c r="B1595" s="37" t="s">
        <v>5327</v>
      </c>
      <c r="C1595" s="38" t="s">
        <v>53</v>
      </c>
      <c r="D1595" s="34">
        <v>1874</v>
      </c>
      <c r="E1595" s="35">
        <v>44606</v>
      </c>
      <c r="F1595" s="34">
        <v>1874</v>
      </c>
      <c r="G1595" s="36">
        <f>Tabla13[[#This Row],[Importe]]-Tabla13[[#This Row],[Pagado]]</f>
        <v>0</v>
      </c>
      <c r="H1595" s="38" t="s">
        <v>10</v>
      </c>
    </row>
    <row r="1596" spans="1:8" x14ac:dyDescent="0.25">
      <c r="A1596" s="31">
        <v>44606</v>
      </c>
      <c r="B1596" s="37" t="s">
        <v>5328</v>
      </c>
      <c r="C1596" s="38" t="s">
        <v>670</v>
      </c>
      <c r="D1596" s="34">
        <v>3846.8</v>
      </c>
      <c r="E1596" s="35">
        <v>44606</v>
      </c>
      <c r="F1596" s="34">
        <v>3846.8</v>
      </c>
      <c r="G1596" s="36">
        <f>Tabla13[[#This Row],[Importe]]-Tabla13[[#This Row],[Pagado]]</f>
        <v>0</v>
      </c>
      <c r="H1596" s="38" t="s">
        <v>10</v>
      </c>
    </row>
    <row r="1597" spans="1:8" x14ac:dyDescent="0.25">
      <c r="A1597" s="31">
        <v>44606</v>
      </c>
      <c r="B1597" s="37" t="s">
        <v>5329</v>
      </c>
      <c r="C1597" s="38" t="s">
        <v>440</v>
      </c>
      <c r="D1597" s="34">
        <v>10219.719999999999</v>
      </c>
      <c r="E1597" s="35">
        <v>44617</v>
      </c>
      <c r="F1597" s="34">
        <v>10219.719999999999</v>
      </c>
      <c r="G1597" s="36">
        <f>Tabla13[[#This Row],[Importe]]-Tabla13[[#This Row],[Pagado]]</f>
        <v>0</v>
      </c>
      <c r="H1597" s="38" t="s">
        <v>10</v>
      </c>
    </row>
    <row r="1598" spans="1:8" x14ac:dyDescent="0.25">
      <c r="A1598" s="31">
        <v>44606</v>
      </c>
      <c r="B1598" s="37" t="s">
        <v>5330</v>
      </c>
      <c r="C1598" s="38" t="s">
        <v>475</v>
      </c>
      <c r="D1598" s="34">
        <v>32123.8</v>
      </c>
      <c r="E1598" s="35">
        <v>44608</v>
      </c>
      <c r="F1598" s="34">
        <v>32123.8</v>
      </c>
      <c r="G1598" s="36">
        <f>Tabla13[[#This Row],[Importe]]-Tabla13[[#This Row],[Pagado]]</f>
        <v>0</v>
      </c>
      <c r="H1598" s="38" t="s">
        <v>10</v>
      </c>
    </row>
    <row r="1599" spans="1:8" x14ac:dyDescent="0.25">
      <c r="A1599" s="31">
        <v>44606</v>
      </c>
      <c r="B1599" s="37" t="s">
        <v>5331</v>
      </c>
      <c r="C1599" s="38" t="s">
        <v>1421</v>
      </c>
      <c r="D1599" s="34">
        <v>27614.6</v>
      </c>
      <c r="E1599" s="35">
        <v>44606</v>
      </c>
      <c r="F1599" s="34">
        <v>27614.6</v>
      </c>
      <c r="G1599" s="36">
        <f>Tabla13[[#This Row],[Importe]]-Tabla13[[#This Row],[Pagado]]</f>
        <v>0</v>
      </c>
      <c r="H1599" s="38" t="s">
        <v>10</v>
      </c>
    </row>
    <row r="1600" spans="1:8" x14ac:dyDescent="0.25">
      <c r="A1600" s="31">
        <v>44606</v>
      </c>
      <c r="B1600" s="37" t="s">
        <v>5332</v>
      </c>
      <c r="C1600" s="38" t="s">
        <v>843</v>
      </c>
      <c r="D1600" s="34">
        <v>14700</v>
      </c>
      <c r="E1600" s="35">
        <v>44607</v>
      </c>
      <c r="F1600" s="34">
        <v>14700</v>
      </c>
      <c r="G1600" s="36">
        <f>Tabla13[[#This Row],[Importe]]-Tabla13[[#This Row],[Pagado]]</f>
        <v>0</v>
      </c>
      <c r="H1600" s="38" t="s">
        <v>10</v>
      </c>
    </row>
    <row r="1601" spans="1:8" x14ac:dyDescent="0.25">
      <c r="A1601" s="31">
        <v>44606</v>
      </c>
      <c r="B1601" s="37" t="s">
        <v>5333</v>
      </c>
      <c r="C1601" s="38" t="s">
        <v>5217</v>
      </c>
      <c r="D1601" s="34">
        <v>1736.2</v>
      </c>
      <c r="E1601" s="35">
        <v>44606</v>
      </c>
      <c r="F1601" s="34">
        <v>1736.2</v>
      </c>
      <c r="G1601" s="36">
        <f>Tabla13[[#This Row],[Importe]]-Tabla13[[#This Row],[Pagado]]</f>
        <v>0</v>
      </c>
      <c r="H1601" s="38" t="s">
        <v>10</v>
      </c>
    </row>
    <row r="1602" spans="1:8" x14ac:dyDescent="0.25">
      <c r="A1602" s="31">
        <v>44606</v>
      </c>
      <c r="B1602" s="37" t="s">
        <v>5334</v>
      </c>
      <c r="C1602" s="38" t="s">
        <v>196</v>
      </c>
      <c r="D1602" s="34">
        <v>100500.86</v>
      </c>
      <c r="E1602" s="35">
        <v>44610</v>
      </c>
      <c r="F1602" s="34">
        <v>100500.86</v>
      </c>
      <c r="G1602" s="36">
        <f>Tabla13[[#This Row],[Importe]]-Tabla13[[#This Row],[Pagado]]</f>
        <v>0</v>
      </c>
      <c r="H1602" s="38" t="s">
        <v>10</v>
      </c>
    </row>
    <row r="1603" spans="1:8" x14ac:dyDescent="0.25">
      <c r="A1603" s="31">
        <v>44606</v>
      </c>
      <c r="B1603" s="37" t="s">
        <v>5335</v>
      </c>
      <c r="C1603" s="38" t="s">
        <v>303</v>
      </c>
      <c r="D1603" s="34">
        <v>34028</v>
      </c>
      <c r="E1603" s="35">
        <v>44613</v>
      </c>
      <c r="F1603" s="34">
        <v>34028</v>
      </c>
      <c r="G1603" s="36">
        <f>Tabla13[[#This Row],[Importe]]-Tabla13[[#This Row],[Pagado]]</f>
        <v>0</v>
      </c>
      <c r="H1603" s="38" t="s">
        <v>10</v>
      </c>
    </row>
    <row r="1604" spans="1:8" x14ac:dyDescent="0.25">
      <c r="A1604" s="31">
        <v>44606</v>
      </c>
      <c r="B1604" s="37" t="s">
        <v>5336</v>
      </c>
      <c r="C1604" s="38" t="s">
        <v>289</v>
      </c>
      <c r="D1604" s="34">
        <v>6964.4</v>
      </c>
      <c r="E1604" s="35">
        <v>44606</v>
      </c>
      <c r="F1604" s="34">
        <v>6964.4</v>
      </c>
      <c r="G1604" s="36">
        <f>Tabla13[[#This Row],[Importe]]-Tabla13[[#This Row],[Pagado]]</f>
        <v>0</v>
      </c>
      <c r="H1604" s="38" t="s">
        <v>10</v>
      </c>
    </row>
    <row r="1605" spans="1:8" x14ac:dyDescent="0.25">
      <c r="A1605" s="31">
        <v>44606</v>
      </c>
      <c r="B1605" s="37" t="s">
        <v>5337</v>
      </c>
      <c r="C1605" s="38" t="s">
        <v>872</v>
      </c>
      <c r="D1605" s="34">
        <v>1091.5</v>
      </c>
      <c r="E1605" s="35">
        <v>44606</v>
      </c>
      <c r="F1605" s="34">
        <v>1091.5</v>
      </c>
      <c r="G1605" s="36">
        <f>Tabla13[[#This Row],[Importe]]-Tabla13[[#This Row],[Pagado]]</f>
        <v>0</v>
      </c>
      <c r="H1605" s="38" t="s">
        <v>10</v>
      </c>
    </row>
    <row r="1606" spans="1:8" x14ac:dyDescent="0.25">
      <c r="A1606" s="31">
        <v>44606</v>
      </c>
      <c r="B1606" s="37" t="s">
        <v>5338</v>
      </c>
      <c r="C1606" s="38" t="s">
        <v>212</v>
      </c>
      <c r="D1606" s="34">
        <v>31100.3</v>
      </c>
      <c r="E1606" s="35">
        <v>44609</v>
      </c>
      <c r="F1606" s="34">
        <v>31100.3</v>
      </c>
      <c r="G1606" s="36">
        <f>Tabla13[[#This Row],[Importe]]-Tabla13[[#This Row],[Pagado]]</f>
        <v>0</v>
      </c>
      <c r="H1606" s="38" t="s">
        <v>10</v>
      </c>
    </row>
    <row r="1607" spans="1:8" x14ac:dyDescent="0.25">
      <c r="A1607" s="31">
        <v>44606</v>
      </c>
      <c r="B1607" s="37" t="s">
        <v>5339</v>
      </c>
      <c r="C1607" s="38" t="s">
        <v>2961</v>
      </c>
      <c r="D1607" s="34">
        <v>57020.4</v>
      </c>
      <c r="E1607" s="35">
        <v>44615</v>
      </c>
      <c r="F1607" s="34">
        <v>57020.4</v>
      </c>
      <c r="G1607" s="36">
        <f>Tabla13[[#This Row],[Importe]]-Tabla13[[#This Row],[Pagado]]</f>
        <v>0</v>
      </c>
      <c r="H1607" s="38" t="s">
        <v>10</v>
      </c>
    </row>
    <row r="1608" spans="1:8" x14ac:dyDescent="0.25">
      <c r="A1608" s="31">
        <v>44606</v>
      </c>
      <c r="B1608" s="37" t="s">
        <v>5340</v>
      </c>
      <c r="C1608" s="38" t="s">
        <v>175</v>
      </c>
      <c r="D1608" s="34">
        <v>15587</v>
      </c>
      <c r="E1608" s="35">
        <v>44607</v>
      </c>
      <c r="F1608" s="34">
        <v>15587</v>
      </c>
      <c r="G1608" s="36">
        <f>Tabla13[[#This Row],[Importe]]-Tabla13[[#This Row],[Pagado]]</f>
        <v>0</v>
      </c>
      <c r="H1608" s="38" t="s">
        <v>10</v>
      </c>
    </row>
    <row r="1609" spans="1:8" x14ac:dyDescent="0.25">
      <c r="A1609" s="31">
        <v>44606</v>
      </c>
      <c r="B1609" s="37" t="s">
        <v>5341</v>
      </c>
      <c r="C1609" s="38" t="s">
        <v>282</v>
      </c>
      <c r="D1609" s="34">
        <v>3722.4</v>
      </c>
      <c r="E1609" s="35">
        <v>44607</v>
      </c>
      <c r="F1609" s="34">
        <v>3722.4</v>
      </c>
      <c r="G1609" s="36">
        <f>Tabla13[[#This Row],[Importe]]-Tabla13[[#This Row],[Pagado]]</f>
        <v>0</v>
      </c>
      <c r="H1609" s="38" t="s">
        <v>10</v>
      </c>
    </row>
    <row r="1610" spans="1:8" x14ac:dyDescent="0.25">
      <c r="A1610" s="31">
        <v>44606</v>
      </c>
      <c r="B1610" s="37" t="s">
        <v>5342</v>
      </c>
      <c r="C1610" s="38" t="s">
        <v>280</v>
      </c>
      <c r="D1610" s="34">
        <v>1292.5</v>
      </c>
      <c r="E1610" s="35">
        <v>44607</v>
      </c>
      <c r="F1610" s="34">
        <v>1292.5</v>
      </c>
      <c r="G1610" s="36">
        <f>Tabla13[[#This Row],[Importe]]-Tabla13[[#This Row],[Pagado]]</f>
        <v>0</v>
      </c>
      <c r="H1610" s="38" t="s">
        <v>10</v>
      </c>
    </row>
    <row r="1611" spans="1:8" x14ac:dyDescent="0.25">
      <c r="A1611" s="31">
        <v>44606</v>
      </c>
      <c r="B1611" s="37" t="s">
        <v>5343</v>
      </c>
      <c r="C1611" s="38" t="s">
        <v>284</v>
      </c>
      <c r="D1611" s="34">
        <v>5738.7</v>
      </c>
      <c r="E1611" s="35">
        <v>44607</v>
      </c>
      <c r="F1611" s="34">
        <v>5738.7</v>
      </c>
      <c r="G1611" s="36">
        <f>Tabla13[[#This Row],[Importe]]-Tabla13[[#This Row],[Pagado]]</f>
        <v>0</v>
      </c>
      <c r="H1611" s="38" t="s">
        <v>10</v>
      </c>
    </row>
    <row r="1612" spans="1:8" x14ac:dyDescent="0.25">
      <c r="A1612" s="31">
        <v>44606</v>
      </c>
      <c r="B1612" s="37" t="s">
        <v>5344</v>
      </c>
      <c r="C1612" s="38" t="s">
        <v>5345</v>
      </c>
      <c r="D1612" s="34">
        <v>2204.3000000000002</v>
      </c>
      <c r="E1612" s="35">
        <v>44607</v>
      </c>
      <c r="F1612" s="34">
        <v>2204.3000000000002</v>
      </c>
      <c r="G1612" s="36">
        <f>Tabla13[[#This Row],[Importe]]-Tabla13[[#This Row],[Pagado]]</f>
        <v>0</v>
      </c>
      <c r="H1612" s="38" t="s">
        <v>10</v>
      </c>
    </row>
    <row r="1613" spans="1:8" x14ac:dyDescent="0.25">
      <c r="A1613" s="31">
        <v>44606</v>
      </c>
      <c r="B1613" s="37" t="s">
        <v>5346</v>
      </c>
      <c r="C1613" s="38" t="s">
        <v>368</v>
      </c>
      <c r="D1613" s="34">
        <v>7787.8</v>
      </c>
      <c r="E1613" s="35">
        <v>44607</v>
      </c>
      <c r="F1613" s="34">
        <v>7787.8</v>
      </c>
      <c r="G1613" s="36">
        <f>Tabla13[[#This Row],[Importe]]-Tabla13[[#This Row],[Pagado]]</f>
        <v>0</v>
      </c>
      <c r="H1613" s="38" t="s">
        <v>10</v>
      </c>
    </row>
    <row r="1614" spans="1:8" x14ac:dyDescent="0.25">
      <c r="A1614" s="31">
        <v>44606</v>
      </c>
      <c r="B1614" s="37" t="s">
        <v>5347</v>
      </c>
      <c r="C1614" s="38" t="s">
        <v>291</v>
      </c>
      <c r="D1614" s="34">
        <v>3845</v>
      </c>
      <c r="E1614" s="35">
        <v>44607</v>
      </c>
      <c r="F1614" s="34">
        <v>3845</v>
      </c>
      <c r="G1614" s="36">
        <f>Tabla13[[#This Row],[Importe]]-Tabla13[[#This Row],[Pagado]]</f>
        <v>0</v>
      </c>
      <c r="H1614" s="38" t="s">
        <v>10</v>
      </c>
    </row>
    <row r="1615" spans="1:8" x14ac:dyDescent="0.25">
      <c r="A1615" s="31">
        <v>44607</v>
      </c>
      <c r="B1615" s="37" t="s">
        <v>5348</v>
      </c>
      <c r="C1615" s="38" t="s">
        <v>887</v>
      </c>
      <c r="D1615" s="34">
        <v>8501.5</v>
      </c>
      <c r="E1615" s="35">
        <v>44608</v>
      </c>
      <c r="F1615" s="34">
        <v>8501.5</v>
      </c>
      <c r="G1615" s="36">
        <f>Tabla13[[#This Row],[Importe]]-Tabla13[[#This Row],[Pagado]]</f>
        <v>0</v>
      </c>
      <c r="H1615" s="38" t="s">
        <v>10</v>
      </c>
    </row>
    <row r="1616" spans="1:8" x14ac:dyDescent="0.25">
      <c r="A1616" s="31">
        <v>44607</v>
      </c>
      <c r="B1616" s="37" t="s">
        <v>5349</v>
      </c>
      <c r="C1616" s="38" t="s">
        <v>83</v>
      </c>
      <c r="D1616" s="34">
        <v>4326</v>
      </c>
      <c r="E1616" s="35">
        <v>44607</v>
      </c>
      <c r="F1616" s="34">
        <v>4326</v>
      </c>
      <c r="G1616" s="36">
        <f>Tabla13[[#This Row],[Importe]]-Tabla13[[#This Row],[Pagado]]</f>
        <v>0</v>
      </c>
      <c r="H1616" s="38" t="s">
        <v>10</v>
      </c>
    </row>
    <row r="1617" spans="1:8" x14ac:dyDescent="0.25">
      <c r="A1617" s="31">
        <v>44607</v>
      </c>
      <c r="B1617" s="37" t="s">
        <v>5350</v>
      </c>
      <c r="C1617" s="38" t="s">
        <v>85</v>
      </c>
      <c r="D1617" s="34">
        <v>1727.2</v>
      </c>
      <c r="E1617" s="35">
        <v>44607</v>
      </c>
      <c r="F1617" s="34">
        <v>1727.2</v>
      </c>
      <c r="G1617" s="36">
        <f>Tabla13[[#This Row],[Importe]]-Tabla13[[#This Row],[Pagado]]</f>
        <v>0</v>
      </c>
      <c r="H1617" s="38" t="s">
        <v>10</v>
      </c>
    </row>
    <row r="1618" spans="1:8" x14ac:dyDescent="0.25">
      <c r="A1618" s="31">
        <v>44607</v>
      </c>
      <c r="B1618" s="37" t="s">
        <v>5351</v>
      </c>
      <c r="C1618" s="38" t="s">
        <v>314</v>
      </c>
      <c r="D1618" s="34">
        <v>1920</v>
      </c>
      <c r="E1618" s="35">
        <v>44607</v>
      </c>
      <c r="F1618" s="34">
        <v>1920</v>
      </c>
      <c r="G1618" s="36">
        <f>Tabla13[[#This Row],[Importe]]-Tabla13[[#This Row],[Pagado]]</f>
        <v>0</v>
      </c>
      <c r="H1618" s="38" t="s">
        <v>10</v>
      </c>
    </row>
    <row r="1619" spans="1:8" x14ac:dyDescent="0.25">
      <c r="A1619" s="31">
        <v>44607</v>
      </c>
      <c r="B1619" s="37" t="s">
        <v>5352</v>
      </c>
      <c r="C1619" s="38" t="s">
        <v>87</v>
      </c>
      <c r="D1619" s="34">
        <v>1997.6</v>
      </c>
      <c r="E1619" s="35">
        <v>44607</v>
      </c>
      <c r="F1619" s="34">
        <v>1997.6</v>
      </c>
      <c r="G1619" s="36">
        <f>Tabla13[[#This Row],[Importe]]-Tabla13[[#This Row],[Pagado]]</f>
        <v>0</v>
      </c>
      <c r="H1619" s="38" t="s">
        <v>10</v>
      </c>
    </row>
    <row r="1620" spans="1:8" x14ac:dyDescent="0.25">
      <c r="A1620" s="31">
        <v>44607</v>
      </c>
      <c r="B1620" s="37" t="s">
        <v>5353</v>
      </c>
      <c r="C1620" s="38" t="s">
        <v>473</v>
      </c>
      <c r="D1620" s="34">
        <v>4410.8</v>
      </c>
      <c r="E1620" s="35">
        <v>44607</v>
      </c>
      <c r="F1620" s="34">
        <v>4410.8</v>
      </c>
      <c r="G1620" s="36">
        <f>Tabla13[[#This Row],[Importe]]-Tabla13[[#This Row],[Pagado]]</f>
        <v>0</v>
      </c>
      <c r="H1620" s="38" t="s">
        <v>10</v>
      </c>
    </row>
    <row r="1621" spans="1:8" x14ac:dyDescent="0.25">
      <c r="A1621" s="31">
        <v>44607</v>
      </c>
      <c r="B1621" s="37" t="s">
        <v>5354</v>
      </c>
      <c r="C1621" s="38" t="s">
        <v>109</v>
      </c>
      <c r="D1621" s="34">
        <v>3939.6</v>
      </c>
      <c r="E1621" s="35">
        <v>44608</v>
      </c>
      <c r="F1621" s="34">
        <v>3939.6</v>
      </c>
      <c r="G1621" s="36">
        <f>Tabla13[[#This Row],[Importe]]-Tabla13[[#This Row],[Pagado]]</f>
        <v>0</v>
      </c>
      <c r="H1621" s="38" t="s">
        <v>10</v>
      </c>
    </row>
    <row r="1622" spans="1:8" x14ac:dyDescent="0.25">
      <c r="A1622" s="31">
        <v>44607</v>
      </c>
      <c r="B1622" s="37" t="s">
        <v>5355</v>
      </c>
      <c r="C1622" s="38" t="s">
        <v>481</v>
      </c>
      <c r="D1622" s="34">
        <v>1040</v>
      </c>
      <c r="E1622" s="35">
        <v>44607</v>
      </c>
      <c r="F1622" s="34">
        <v>1040</v>
      </c>
      <c r="G1622" s="36">
        <f>Tabla13[[#This Row],[Importe]]-Tabla13[[#This Row],[Pagado]]</f>
        <v>0</v>
      </c>
      <c r="H1622" s="38" t="s">
        <v>10</v>
      </c>
    </row>
    <row r="1623" spans="1:8" x14ac:dyDescent="0.25">
      <c r="A1623" s="31">
        <v>44607</v>
      </c>
      <c r="B1623" s="37" t="s">
        <v>5356</v>
      </c>
      <c r="C1623" s="38" t="s">
        <v>75</v>
      </c>
      <c r="D1623" s="34">
        <v>6566.4</v>
      </c>
      <c r="E1623" s="35">
        <v>44607</v>
      </c>
      <c r="F1623" s="34">
        <v>6566.4</v>
      </c>
      <c r="G1623" s="36">
        <f>Tabla13[[#This Row],[Importe]]-Tabla13[[#This Row],[Pagado]]</f>
        <v>0</v>
      </c>
      <c r="H1623" s="38" t="s">
        <v>10</v>
      </c>
    </row>
    <row r="1624" spans="1:8" x14ac:dyDescent="0.25">
      <c r="A1624" s="31">
        <v>44607</v>
      </c>
      <c r="B1624" s="37" t="s">
        <v>5357</v>
      </c>
      <c r="C1624" s="38" t="s">
        <v>97</v>
      </c>
      <c r="D1624" s="34">
        <v>4067</v>
      </c>
      <c r="E1624" s="35">
        <v>44609</v>
      </c>
      <c r="F1624" s="34">
        <v>4067</v>
      </c>
      <c r="G1624" s="36">
        <f>Tabla13[[#This Row],[Importe]]-Tabla13[[#This Row],[Pagado]]</f>
        <v>0</v>
      </c>
      <c r="H1624" s="38" t="s">
        <v>10</v>
      </c>
    </row>
    <row r="1625" spans="1:8" x14ac:dyDescent="0.25">
      <c r="A1625" s="31">
        <v>44607</v>
      </c>
      <c r="B1625" s="37" t="s">
        <v>5358</v>
      </c>
      <c r="C1625" s="38" t="s">
        <v>64</v>
      </c>
      <c r="D1625" s="34">
        <v>3677.1</v>
      </c>
      <c r="E1625" s="35">
        <v>44608</v>
      </c>
      <c r="F1625" s="34">
        <v>3677.1</v>
      </c>
      <c r="G1625" s="36">
        <f>Tabla13[[#This Row],[Importe]]-Tabla13[[#This Row],[Pagado]]</f>
        <v>0</v>
      </c>
      <c r="H1625" s="38" t="s">
        <v>10</v>
      </c>
    </row>
    <row r="1626" spans="1:8" x14ac:dyDescent="0.25">
      <c r="A1626" s="31">
        <v>44607</v>
      </c>
      <c r="B1626" s="37" t="s">
        <v>5359</v>
      </c>
      <c r="C1626" s="38" t="s">
        <v>169</v>
      </c>
      <c r="D1626" s="34">
        <v>864</v>
      </c>
      <c r="E1626" s="35">
        <v>44607</v>
      </c>
      <c r="F1626" s="34">
        <v>864</v>
      </c>
      <c r="G1626" s="36">
        <f>Tabla13[[#This Row],[Importe]]-Tabla13[[#This Row],[Pagado]]</f>
        <v>0</v>
      </c>
      <c r="H1626" s="38" t="s">
        <v>10</v>
      </c>
    </row>
    <row r="1627" spans="1:8" x14ac:dyDescent="0.25">
      <c r="A1627" s="31">
        <v>44607</v>
      </c>
      <c r="B1627" s="37" t="s">
        <v>5360</v>
      </c>
      <c r="C1627" s="38" t="s">
        <v>146</v>
      </c>
      <c r="D1627" s="34">
        <v>1654.4</v>
      </c>
      <c r="E1627" s="35">
        <v>44607</v>
      </c>
      <c r="F1627" s="34">
        <v>1654.4</v>
      </c>
      <c r="G1627" s="36">
        <f>Tabla13[[#This Row],[Importe]]-Tabla13[[#This Row],[Pagado]]</f>
        <v>0</v>
      </c>
      <c r="H1627" s="38" t="s">
        <v>10</v>
      </c>
    </row>
    <row r="1628" spans="1:8" x14ac:dyDescent="0.25">
      <c r="A1628" s="31">
        <v>44607</v>
      </c>
      <c r="B1628" s="37" t="s">
        <v>5361</v>
      </c>
      <c r="C1628" s="38" t="s">
        <v>9</v>
      </c>
      <c r="D1628" s="34">
        <v>5256.5</v>
      </c>
      <c r="E1628" s="35">
        <v>44607</v>
      </c>
      <c r="F1628" s="34">
        <v>5256.5</v>
      </c>
      <c r="G1628" s="36">
        <f>Tabla13[[#This Row],[Importe]]-Tabla13[[#This Row],[Pagado]]</f>
        <v>0</v>
      </c>
      <c r="H1628" s="38" t="s">
        <v>10</v>
      </c>
    </row>
    <row r="1629" spans="1:8" ht="31.5" x14ac:dyDescent="0.25">
      <c r="A1629" s="31">
        <v>44607</v>
      </c>
      <c r="B1629" s="37" t="s">
        <v>5362</v>
      </c>
      <c r="C1629" s="38" t="s">
        <v>39</v>
      </c>
      <c r="D1629" s="34">
        <v>21271.4</v>
      </c>
      <c r="E1629" s="35" t="s">
        <v>5363</v>
      </c>
      <c r="F1629" s="34">
        <f>5000+16271.4</f>
        <v>21271.4</v>
      </c>
      <c r="G1629" s="36">
        <f>Tabla13[[#This Row],[Importe]]-Tabla13[[#This Row],[Pagado]]</f>
        <v>0</v>
      </c>
      <c r="H1629" s="38" t="s">
        <v>10</v>
      </c>
    </row>
    <row r="1630" spans="1:8" x14ac:dyDescent="0.25">
      <c r="A1630" s="31">
        <v>44607</v>
      </c>
      <c r="B1630" s="37" t="s">
        <v>5364</v>
      </c>
      <c r="C1630" s="38" t="s">
        <v>348</v>
      </c>
      <c r="D1630" s="34">
        <v>2445.3000000000002</v>
      </c>
      <c r="E1630" s="35">
        <v>44608</v>
      </c>
      <c r="F1630" s="34">
        <v>2445.3000000000002</v>
      </c>
      <c r="G1630" s="36">
        <f>Tabla13[[#This Row],[Importe]]-Tabla13[[#This Row],[Pagado]]</f>
        <v>0</v>
      </c>
      <c r="H1630" s="38" t="s">
        <v>10</v>
      </c>
    </row>
    <row r="1631" spans="1:8" x14ac:dyDescent="0.25">
      <c r="A1631" s="31">
        <v>44607</v>
      </c>
      <c r="B1631" s="37" t="s">
        <v>5365</v>
      </c>
      <c r="C1631" s="38" t="s">
        <v>125</v>
      </c>
      <c r="D1631" s="34">
        <v>2797.9</v>
      </c>
      <c r="E1631" s="35">
        <v>44607</v>
      </c>
      <c r="F1631" s="34">
        <v>2797.9</v>
      </c>
      <c r="G1631" s="36">
        <f>Tabla13[[#This Row],[Importe]]-Tabla13[[#This Row],[Pagado]]</f>
        <v>0</v>
      </c>
      <c r="H1631" s="38" t="s">
        <v>10</v>
      </c>
    </row>
    <row r="1632" spans="1:8" x14ac:dyDescent="0.25">
      <c r="A1632" s="31">
        <v>44607</v>
      </c>
      <c r="B1632" s="37" t="s">
        <v>5366</v>
      </c>
      <c r="C1632" s="38" t="s">
        <v>89</v>
      </c>
      <c r="D1632" s="34">
        <v>3560.7</v>
      </c>
      <c r="E1632" s="35">
        <v>44608</v>
      </c>
      <c r="F1632" s="34">
        <v>3560.7</v>
      </c>
      <c r="G1632" s="36">
        <f>Tabla13[[#This Row],[Importe]]-Tabla13[[#This Row],[Pagado]]</f>
        <v>0</v>
      </c>
      <c r="H1632" s="38" t="s">
        <v>10</v>
      </c>
    </row>
    <row r="1633" spans="1:8" x14ac:dyDescent="0.25">
      <c r="A1633" s="31">
        <v>44607</v>
      </c>
      <c r="B1633" s="37" t="s">
        <v>5367</v>
      </c>
      <c r="C1633" s="38" t="s">
        <v>312</v>
      </c>
      <c r="D1633" s="34">
        <v>4050.6</v>
      </c>
      <c r="E1633" s="35">
        <v>44607</v>
      </c>
      <c r="F1633" s="34">
        <v>4050.6</v>
      </c>
      <c r="G1633" s="36">
        <f>Tabla13[[#This Row],[Importe]]-Tabla13[[#This Row],[Pagado]]</f>
        <v>0</v>
      </c>
      <c r="H1633" s="38" t="s">
        <v>10</v>
      </c>
    </row>
    <row r="1634" spans="1:8" x14ac:dyDescent="0.25">
      <c r="A1634" s="31">
        <v>44607</v>
      </c>
      <c r="B1634" s="37" t="s">
        <v>5368</v>
      </c>
      <c r="C1634" s="38" t="s">
        <v>114</v>
      </c>
      <c r="D1634" s="34">
        <v>4130.7</v>
      </c>
      <c r="E1634" s="35">
        <v>44608</v>
      </c>
      <c r="F1634" s="34">
        <v>4130.7</v>
      </c>
      <c r="G1634" s="36">
        <f>Tabla13[[#This Row],[Importe]]-Tabla13[[#This Row],[Pagado]]</f>
        <v>0</v>
      </c>
      <c r="H1634" s="38" t="s">
        <v>10</v>
      </c>
    </row>
    <row r="1635" spans="1:8" x14ac:dyDescent="0.25">
      <c r="A1635" s="31">
        <v>44607</v>
      </c>
      <c r="B1635" s="37" t="s">
        <v>5369</v>
      </c>
      <c r="C1635" s="38" t="s">
        <v>22</v>
      </c>
      <c r="D1635" s="34">
        <v>40085.5</v>
      </c>
      <c r="E1635" s="35">
        <v>44609</v>
      </c>
      <c r="F1635" s="34">
        <v>40085.5</v>
      </c>
      <c r="G1635" s="36">
        <f>Tabla13[[#This Row],[Importe]]-Tabla13[[#This Row],[Pagado]]</f>
        <v>0</v>
      </c>
      <c r="H1635" s="38" t="s">
        <v>10</v>
      </c>
    </row>
    <row r="1636" spans="1:8" x14ac:dyDescent="0.25">
      <c r="A1636" s="31">
        <v>44607</v>
      </c>
      <c r="B1636" s="37" t="s">
        <v>5370</v>
      </c>
      <c r="C1636" s="38" t="s">
        <v>31</v>
      </c>
      <c r="D1636" s="34">
        <v>3860.7</v>
      </c>
      <c r="E1636" s="35">
        <v>44607</v>
      </c>
      <c r="F1636" s="34">
        <v>3860.7</v>
      </c>
      <c r="G1636" s="36">
        <f>Tabla13[[#This Row],[Importe]]-Tabla13[[#This Row],[Pagado]]</f>
        <v>0</v>
      </c>
      <c r="H1636" s="38" t="s">
        <v>10</v>
      </c>
    </row>
    <row r="1637" spans="1:8" x14ac:dyDescent="0.25">
      <c r="A1637" s="31">
        <v>44607</v>
      </c>
      <c r="B1637" s="37" t="s">
        <v>5371</v>
      </c>
      <c r="C1637" s="38" t="s">
        <v>198</v>
      </c>
      <c r="D1637" s="34">
        <v>4505.5</v>
      </c>
      <c r="E1637" s="35">
        <v>44607</v>
      </c>
      <c r="F1637" s="34">
        <v>4505.5</v>
      </c>
      <c r="G1637" s="36">
        <f>Tabla13[[#This Row],[Importe]]-Tabla13[[#This Row],[Pagado]]</f>
        <v>0</v>
      </c>
      <c r="H1637" s="38" t="s">
        <v>10</v>
      </c>
    </row>
    <row r="1638" spans="1:8" x14ac:dyDescent="0.25">
      <c r="A1638" s="31">
        <v>44607</v>
      </c>
      <c r="B1638" s="37" t="s">
        <v>5372</v>
      </c>
      <c r="C1638" s="38" t="s">
        <v>484</v>
      </c>
      <c r="D1638" s="34">
        <v>3315.2</v>
      </c>
      <c r="E1638" s="35">
        <v>44607</v>
      </c>
      <c r="F1638" s="34">
        <v>3315.2</v>
      </c>
      <c r="G1638" s="36">
        <f>Tabla13[[#This Row],[Importe]]-Tabla13[[#This Row],[Pagado]]</f>
        <v>0</v>
      </c>
      <c r="H1638" s="38" t="s">
        <v>10</v>
      </c>
    </row>
    <row r="1639" spans="1:8" x14ac:dyDescent="0.25">
      <c r="A1639" s="31">
        <v>44607</v>
      </c>
      <c r="B1639" s="37" t="s">
        <v>5373</v>
      </c>
      <c r="C1639" s="38" t="s">
        <v>345</v>
      </c>
      <c r="D1639" s="34">
        <v>423</v>
      </c>
      <c r="E1639" s="35">
        <v>44607</v>
      </c>
      <c r="F1639" s="34">
        <v>423</v>
      </c>
      <c r="G1639" s="36">
        <f>Tabla13[[#This Row],[Importe]]-Tabla13[[#This Row],[Pagado]]</f>
        <v>0</v>
      </c>
      <c r="H1639" s="38" t="s">
        <v>10</v>
      </c>
    </row>
    <row r="1640" spans="1:8" x14ac:dyDescent="0.25">
      <c r="A1640" s="31">
        <v>44607</v>
      </c>
      <c r="B1640" s="37" t="s">
        <v>5374</v>
      </c>
      <c r="C1640" s="38" t="s">
        <v>5375</v>
      </c>
      <c r="D1640" s="34">
        <v>0</v>
      </c>
      <c r="E1640" s="39" t="s">
        <v>189</v>
      </c>
      <c r="F1640" s="34">
        <v>0</v>
      </c>
      <c r="G1640" s="36">
        <f>Tabla13[[#This Row],[Importe]]-Tabla13[[#This Row],[Pagado]]</f>
        <v>0</v>
      </c>
      <c r="H1640" s="40" t="s">
        <v>5376</v>
      </c>
    </row>
    <row r="1641" spans="1:8" x14ac:dyDescent="0.25">
      <c r="A1641" s="31">
        <v>44607</v>
      </c>
      <c r="B1641" s="37" t="s">
        <v>5377</v>
      </c>
      <c r="C1641" s="38" t="s">
        <v>105</v>
      </c>
      <c r="D1641" s="34">
        <v>10975.3</v>
      </c>
      <c r="E1641" s="35">
        <v>44609</v>
      </c>
      <c r="F1641" s="34">
        <v>10975.3</v>
      </c>
      <c r="G1641" s="36">
        <f>Tabla13[[#This Row],[Importe]]-Tabla13[[#This Row],[Pagado]]</f>
        <v>0</v>
      </c>
      <c r="H1641" s="38" t="s">
        <v>10</v>
      </c>
    </row>
    <row r="1642" spans="1:8" x14ac:dyDescent="0.25">
      <c r="A1642" s="31">
        <v>44607</v>
      </c>
      <c r="B1642" s="37" t="s">
        <v>5378</v>
      </c>
      <c r="C1642" s="38" t="s">
        <v>426</v>
      </c>
      <c r="D1642" s="34">
        <v>4794.5</v>
      </c>
      <c r="E1642" s="35">
        <v>44607</v>
      </c>
      <c r="F1642" s="34">
        <v>4794.5</v>
      </c>
      <c r="G1642" s="36">
        <f>Tabla13[[#This Row],[Importe]]-Tabla13[[#This Row],[Pagado]]</f>
        <v>0</v>
      </c>
      <c r="H1642" s="38" t="s">
        <v>10</v>
      </c>
    </row>
    <row r="1643" spans="1:8" x14ac:dyDescent="0.25">
      <c r="A1643" s="31">
        <v>44607</v>
      </c>
      <c r="B1643" s="37" t="s">
        <v>5379</v>
      </c>
      <c r="C1643" s="38" t="s">
        <v>140</v>
      </c>
      <c r="D1643" s="34">
        <v>1128</v>
      </c>
      <c r="E1643" s="35">
        <v>44607</v>
      </c>
      <c r="F1643" s="34">
        <v>1128</v>
      </c>
      <c r="G1643" s="36">
        <f>Tabla13[[#This Row],[Importe]]-Tabla13[[#This Row],[Pagado]]</f>
        <v>0</v>
      </c>
      <c r="H1643" s="38" t="s">
        <v>10</v>
      </c>
    </row>
    <row r="1644" spans="1:8" x14ac:dyDescent="0.25">
      <c r="A1644" s="31">
        <v>44607</v>
      </c>
      <c r="B1644" s="37" t="s">
        <v>5380</v>
      </c>
      <c r="C1644" s="38" t="s">
        <v>357</v>
      </c>
      <c r="D1644" s="34">
        <v>3498</v>
      </c>
      <c r="E1644" s="35">
        <v>44607</v>
      </c>
      <c r="F1644" s="34">
        <v>3498</v>
      </c>
      <c r="G1644" s="36">
        <f>Tabla13[[#This Row],[Importe]]-Tabla13[[#This Row],[Pagado]]</f>
        <v>0</v>
      </c>
      <c r="H1644" s="38" t="s">
        <v>10</v>
      </c>
    </row>
    <row r="1645" spans="1:8" x14ac:dyDescent="0.25">
      <c r="A1645" s="31">
        <v>44607</v>
      </c>
      <c r="B1645" s="37" t="s">
        <v>5381</v>
      </c>
      <c r="C1645" s="38" t="s">
        <v>339</v>
      </c>
      <c r="D1645" s="34">
        <v>3546</v>
      </c>
      <c r="E1645" s="35">
        <v>44607</v>
      </c>
      <c r="F1645" s="34">
        <v>3546</v>
      </c>
      <c r="G1645" s="36">
        <f>Tabla13[[#This Row],[Importe]]-Tabla13[[#This Row],[Pagado]]</f>
        <v>0</v>
      </c>
      <c r="H1645" s="38" t="s">
        <v>10</v>
      </c>
    </row>
    <row r="1646" spans="1:8" x14ac:dyDescent="0.25">
      <c r="A1646" s="31">
        <v>44607</v>
      </c>
      <c r="B1646" s="37" t="s">
        <v>5382</v>
      </c>
      <c r="C1646" s="38" t="s">
        <v>12</v>
      </c>
      <c r="D1646" s="34">
        <v>14445.25</v>
      </c>
      <c r="E1646" s="35">
        <v>44608</v>
      </c>
      <c r="F1646" s="34">
        <v>14445.25</v>
      </c>
      <c r="G1646" s="36">
        <f>Tabla13[[#This Row],[Importe]]-Tabla13[[#This Row],[Pagado]]</f>
        <v>0</v>
      </c>
      <c r="H1646" s="38" t="s">
        <v>10</v>
      </c>
    </row>
    <row r="1647" spans="1:8" x14ac:dyDescent="0.25">
      <c r="A1647" s="31">
        <v>44607</v>
      </c>
      <c r="B1647" s="37" t="s">
        <v>5383</v>
      </c>
      <c r="C1647" s="38" t="s">
        <v>93</v>
      </c>
      <c r="D1647" s="34">
        <v>5937.4</v>
      </c>
      <c r="E1647" s="35">
        <v>44608</v>
      </c>
      <c r="F1647" s="34">
        <v>5937.4</v>
      </c>
      <c r="G1647" s="36">
        <f>Tabla13[[#This Row],[Importe]]-Tabla13[[#This Row],[Pagado]]</f>
        <v>0</v>
      </c>
      <c r="H1647" s="38" t="s">
        <v>10</v>
      </c>
    </row>
    <row r="1648" spans="1:8" x14ac:dyDescent="0.25">
      <c r="A1648" s="31">
        <v>44607</v>
      </c>
      <c r="B1648" s="37" t="s">
        <v>5384</v>
      </c>
      <c r="C1648" s="38" t="s">
        <v>49</v>
      </c>
      <c r="D1648" s="34">
        <v>2155.6</v>
      </c>
      <c r="E1648" s="35">
        <v>44607</v>
      </c>
      <c r="F1648" s="34">
        <v>2155.6</v>
      </c>
      <c r="G1648" s="36">
        <f>Tabla13[[#This Row],[Importe]]-Tabla13[[#This Row],[Pagado]]</f>
        <v>0</v>
      </c>
      <c r="H1648" s="38" t="s">
        <v>10</v>
      </c>
    </row>
    <row r="1649" spans="1:8" x14ac:dyDescent="0.25">
      <c r="A1649" s="31">
        <v>44607</v>
      </c>
      <c r="B1649" s="37" t="s">
        <v>5385</v>
      </c>
      <c r="C1649" s="38" t="s">
        <v>144</v>
      </c>
      <c r="D1649" s="34">
        <v>2299</v>
      </c>
      <c r="E1649" s="35">
        <v>44607</v>
      </c>
      <c r="F1649" s="34">
        <v>2299</v>
      </c>
      <c r="G1649" s="36">
        <f>Tabla13[[#This Row],[Importe]]-Tabla13[[#This Row],[Pagado]]</f>
        <v>0</v>
      </c>
      <c r="H1649" s="38" t="s">
        <v>10</v>
      </c>
    </row>
    <row r="1650" spans="1:8" x14ac:dyDescent="0.25">
      <c r="A1650" s="31">
        <v>44607</v>
      </c>
      <c r="B1650" s="37" t="s">
        <v>5386</v>
      </c>
      <c r="C1650" s="38" t="s">
        <v>181</v>
      </c>
      <c r="D1650" s="34">
        <v>7992.8</v>
      </c>
      <c r="E1650" s="35">
        <v>44607</v>
      </c>
      <c r="F1650" s="34">
        <v>7992.8</v>
      </c>
      <c r="G1650" s="36">
        <f>Tabla13[[#This Row],[Importe]]-Tabla13[[#This Row],[Pagado]]</f>
        <v>0</v>
      </c>
      <c r="H1650" s="38" t="s">
        <v>10</v>
      </c>
    </row>
    <row r="1651" spans="1:8" x14ac:dyDescent="0.25">
      <c r="A1651" s="31">
        <v>44607</v>
      </c>
      <c r="B1651" s="37" t="s">
        <v>5387</v>
      </c>
      <c r="C1651" s="38" t="s">
        <v>214</v>
      </c>
      <c r="D1651" s="34">
        <v>7772</v>
      </c>
      <c r="E1651" s="35">
        <v>44607</v>
      </c>
      <c r="F1651" s="34">
        <v>7772</v>
      </c>
      <c r="G1651" s="36">
        <f>Tabla13[[#This Row],[Importe]]-Tabla13[[#This Row],[Pagado]]</f>
        <v>0</v>
      </c>
      <c r="H1651" s="38" t="s">
        <v>10</v>
      </c>
    </row>
    <row r="1652" spans="1:8" x14ac:dyDescent="0.25">
      <c r="A1652" s="31">
        <v>44607</v>
      </c>
      <c r="B1652" s="37" t="s">
        <v>5388</v>
      </c>
      <c r="C1652" s="38" t="s">
        <v>466</v>
      </c>
      <c r="D1652" s="34">
        <v>14400</v>
      </c>
      <c r="E1652" s="35">
        <v>44607</v>
      </c>
      <c r="F1652" s="34">
        <v>14400</v>
      </c>
      <c r="G1652" s="36">
        <f>Tabla13[[#This Row],[Importe]]-Tabla13[[#This Row],[Pagado]]</f>
        <v>0</v>
      </c>
      <c r="H1652" s="38" t="s">
        <v>10</v>
      </c>
    </row>
    <row r="1653" spans="1:8" x14ac:dyDescent="0.25">
      <c r="A1653" s="31">
        <v>44607</v>
      </c>
      <c r="B1653" s="37" t="s">
        <v>5389</v>
      </c>
      <c r="C1653" s="38" t="s">
        <v>16</v>
      </c>
      <c r="D1653" s="34">
        <v>4489.6000000000004</v>
      </c>
      <c r="E1653" s="35">
        <v>44607</v>
      </c>
      <c r="F1653" s="34">
        <v>4489.6000000000004</v>
      </c>
      <c r="G1653" s="36">
        <f>Tabla13[[#This Row],[Importe]]-Tabla13[[#This Row],[Pagado]]</f>
        <v>0</v>
      </c>
      <c r="H1653" s="38" t="s">
        <v>10</v>
      </c>
    </row>
    <row r="1654" spans="1:8" x14ac:dyDescent="0.25">
      <c r="A1654" s="31">
        <v>44607</v>
      </c>
      <c r="B1654" s="37" t="s">
        <v>5390</v>
      </c>
      <c r="C1654" s="38" t="s">
        <v>53</v>
      </c>
      <c r="D1654" s="34">
        <v>1555.2</v>
      </c>
      <c r="E1654" s="35">
        <v>44607</v>
      </c>
      <c r="F1654" s="34">
        <v>1555.2</v>
      </c>
      <c r="G1654" s="36">
        <f>Tabla13[[#This Row],[Importe]]-Tabla13[[#This Row],[Pagado]]</f>
        <v>0</v>
      </c>
      <c r="H1654" s="38" t="s">
        <v>10</v>
      </c>
    </row>
    <row r="1655" spans="1:8" x14ac:dyDescent="0.25">
      <c r="A1655" s="31">
        <v>44607</v>
      </c>
      <c r="B1655" s="37" t="s">
        <v>5391</v>
      </c>
      <c r="C1655" s="38" t="s">
        <v>2961</v>
      </c>
      <c r="D1655" s="34">
        <v>52830</v>
      </c>
      <c r="E1655" s="35">
        <v>44615</v>
      </c>
      <c r="F1655" s="34">
        <v>52830</v>
      </c>
      <c r="G1655" s="36">
        <f>Tabla13[[#This Row],[Importe]]-Tabla13[[#This Row],[Pagado]]</f>
        <v>0</v>
      </c>
      <c r="H1655" s="38" t="s">
        <v>10</v>
      </c>
    </row>
    <row r="1656" spans="1:8" x14ac:dyDescent="0.25">
      <c r="A1656" s="31">
        <v>44607</v>
      </c>
      <c r="B1656" s="37" t="s">
        <v>5392</v>
      </c>
      <c r="C1656" s="38" t="s">
        <v>359</v>
      </c>
      <c r="D1656" s="34">
        <v>2167.1999999999998</v>
      </c>
      <c r="E1656" s="35">
        <v>44607</v>
      </c>
      <c r="F1656" s="34">
        <v>2167.1999999999998</v>
      </c>
      <c r="G1656" s="36">
        <f>Tabla13[[#This Row],[Importe]]-Tabla13[[#This Row],[Pagado]]</f>
        <v>0</v>
      </c>
      <c r="H1656" s="38" t="s">
        <v>10</v>
      </c>
    </row>
    <row r="1657" spans="1:8" x14ac:dyDescent="0.25">
      <c r="A1657" s="31">
        <v>44607</v>
      </c>
      <c r="B1657" s="37" t="s">
        <v>5393</v>
      </c>
      <c r="C1657" s="38" t="s">
        <v>142</v>
      </c>
      <c r="D1657" s="34">
        <v>42433.4</v>
      </c>
      <c r="E1657" s="35">
        <v>44617</v>
      </c>
      <c r="F1657" s="34">
        <v>42433.4</v>
      </c>
      <c r="G1657" s="36">
        <f>Tabla13[[#This Row],[Importe]]-Tabla13[[#This Row],[Pagado]]</f>
        <v>0</v>
      </c>
      <c r="H1657" s="38" t="s">
        <v>10</v>
      </c>
    </row>
    <row r="1658" spans="1:8" x14ac:dyDescent="0.25">
      <c r="A1658" s="31">
        <v>44607</v>
      </c>
      <c r="B1658" s="37" t="s">
        <v>5394</v>
      </c>
      <c r="C1658" s="38" t="s">
        <v>1021</v>
      </c>
      <c r="D1658" s="34">
        <v>11766</v>
      </c>
      <c r="E1658" s="35">
        <v>44607</v>
      </c>
      <c r="F1658" s="34">
        <v>11766</v>
      </c>
      <c r="G1658" s="36">
        <f>Tabla13[[#This Row],[Importe]]-Tabla13[[#This Row],[Pagado]]</f>
        <v>0</v>
      </c>
      <c r="H1658" s="38" t="s">
        <v>10</v>
      </c>
    </row>
    <row r="1659" spans="1:8" x14ac:dyDescent="0.25">
      <c r="A1659" s="31">
        <v>44607</v>
      </c>
      <c r="B1659" s="37" t="s">
        <v>5395</v>
      </c>
      <c r="C1659" s="38" t="s">
        <v>373</v>
      </c>
      <c r="D1659" s="34">
        <v>2623</v>
      </c>
      <c r="E1659" s="35">
        <v>44607</v>
      </c>
      <c r="F1659" s="34">
        <v>2623</v>
      </c>
      <c r="G1659" s="36">
        <f>Tabla13[[#This Row],[Importe]]-Tabla13[[#This Row],[Pagado]]</f>
        <v>0</v>
      </c>
      <c r="H1659" s="38" t="s">
        <v>10</v>
      </c>
    </row>
    <row r="1660" spans="1:8" x14ac:dyDescent="0.25">
      <c r="A1660" s="31">
        <v>44607</v>
      </c>
      <c r="B1660" s="37" t="s">
        <v>5396</v>
      </c>
      <c r="C1660" s="38" t="s">
        <v>230</v>
      </c>
      <c r="D1660" s="34">
        <v>1252.8</v>
      </c>
      <c r="E1660" s="35">
        <v>44607</v>
      </c>
      <c r="F1660" s="34">
        <v>1252.8</v>
      </c>
      <c r="G1660" s="36">
        <f>Tabla13[[#This Row],[Importe]]-Tabla13[[#This Row],[Pagado]]</f>
        <v>0</v>
      </c>
      <c r="H1660" s="38" t="s">
        <v>10</v>
      </c>
    </row>
    <row r="1661" spans="1:8" x14ac:dyDescent="0.25">
      <c r="A1661" s="31">
        <v>44607</v>
      </c>
      <c r="B1661" s="37" t="s">
        <v>5397</v>
      </c>
      <c r="C1661" s="38" t="s">
        <v>2139</v>
      </c>
      <c r="D1661" s="34">
        <v>1144.8</v>
      </c>
      <c r="E1661" s="35">
        <v>44607</v>
      </c>
      <c r="F1661" s="34">
        <v>1144.8</v>
      </c>
      <c r="G1661" s="36">
        <f>Tabla13[[#This Row],[Importe]]-Tabla13[[#This Row],[Pagado]]</f>
        <v>0</v>
      </c>
      <c r="H1661" s="38" t="s">
        <v>10</v>
      </c>
    </row>
    <row r="1662" spans="1:8" x14ac:dyDescent="0.25">
      <c r="A1662" s="31">
        <v>44607</v>
      </c>
      <c r="B1662" s="37" t="s">
        <v>5398</v>
      </c>
      <c r="C1662" s="38" t="s">
        <v>475</v>
      </c>
      <c r="D1662" s="34">
        <v>420</v>
      </c>
      <c r="E1662" s="35">
        <v>44607</v>
      </c>
      <c r="F1662" s="34">
        <v>420</v>
      </c>
      <c r="G1662" s="36">
        <f>Tabla13[[#This Row],[Importe]]-Tabla13[[#This Row],[Pagado]]</f>
        <v>0</v>
      </c>
      <c r="H1662" s="38" t="s">
        <v>10</v>
      </c>
    </row>
    <row r="1663" spans="1:8" x14ac:dyDescent="0.25">
      <c r="A1663" s="31">
        <v>44607</v>
      </c>
      <c r="B1663" s="37" t="s">
        <v>5399</v>
      </c>
      <c r="C1663" s="38" t="s">
        <v>845</v>
      </c>
      <c r="D1663" s="34">
        <v>1004.7</v>
      </c>
      <c r="E1663" s="35">
        <v>44607</v>
      </c>
      <c r="F1663" s="34">
        <v>1004.7</v>
      </c>
      <c r="G1663" s="36">
        <f>Tabla13[[#This Row],[Importe]]-Tabla13[[#This Row],[Pagado]]</f>
        <v>0</v>
      </c>
      <c r="H1663" s="38" t="s">
        <v>10</v>
      </c>
    </row>
    <row r="1664" spans="1:8" x14ac:dyDescent="0.25">
      <c r="A1664" s="31">
        <v>44607</v>
      </c>
      <c r="B1664" s="37" t="s">
        <v>5400</v>
      </c>
      <c r="C1664" s="38" t="s">
        <v>45</v>
      </c>
      <c r="D1664" s="34">
        <v>8598.2999999999993</v>
      </c>
      <c r="E1664" s="35">
        <v>44607</v>
      </c>
      <c r="F1664" s="34">
        <v>8598.2999999999993</v>
      </c>
      <c r="G1664" s="36">
        <f>Tabla13[[#This Row],[Importe]]-Tabla13[[#This Row],[Pagado]]</f>
        <v>0</v>
      </c>
      <c r="H1664" s="38" t="s">
        <v>10</v>
      </c>
    </row>
    <row r="1665" spans="1:8" x14ac:dyDescent="0.25">
      <c r="A1665" s="31">
        <v>44607</v>
      </c>
      <c r="B1665" s="37" t="s">
        <v>5401</v>
      </c>
      <c r="C1665" s="38" t="s">
        <v>27</v>
      </c>
      <c r="D1665" s="34">
        <v>3632.1</v>
      </c>
      <c r="E1665" s="35">
        <v>44607</v>
      </c>
      <c r="F1665" s="34">
        <v>3632.1</v>
      </c>
      <c r="G1665" s="36">
        <f>Tabla13[[#This Row],[Importe]]-Tabla13[[#This Row],[Pagado]]</f>
        <v>0</v>
      </c>
      <c r="H1665" s="38" t="s">
        <v>10</v>
      </c>
    </row>
    <row r="1666" spans="1:8" x14ac:dyDescent="0.25">
      <c r="A1666" s="31">
        <v>44607</v>
      </c>
      <c r="B1666" s="37" t="s">
        <v>5402</v>
      </c>
      <c r="C1666" s="38" t="s">
        <v>56</v>
      </c>
      <c r="D1666" s="34">
        <v>3190.3</v>
      </c>
      <c r="E1666" s="35">
        <v>44607</v>
      </c>
      <c r="F1666" s="34">
        <v>3190.3</v>
      </c>
      <c r="G1666" s="36">
        <f>Tabla13[[#This Row],[Importe]]-Tabla13[[#This Row],[Pagado]]</f>
        <v>0</v>
      </c>
      <c r="H1666" s="38" t="s">
        <v>10</v>
      </c>
    </row>
    <row r="1667" spans="1:8" x14ac:dyDescent="0.25">
      <c r="A1667" s="31">
        <v>44607</v>
      </c>
      <c r="B1667" s="37" t="s">
        <v>5403</v>
      </c>
      <c r="C1667" s="38" t="s">
        <v>56</v>
      </c>
      <c r="D1667" s="34">
        <v>266</v>
      </c>
      <c r="E1667" s="35">
        <v>44607</v>
      </c>
      <c r="F1667" s="34">
        <v>266</v>
      </c>
      <c r="G1667" s="36">
        <f>Tabla13[[#This Row],[Importe]]-Tabla13[[#This Row],[Pagado]]</f>
        <v>0</v>
      </c>
      <c r="H1667" s="38" t="s">
        <v>10</v>
      </c>
    </row>
    <row r="1668" spans="1:8" x14ac:dyDescent="0.25">
      <c r="A1668" s="31">
        <v>44607</v>
      </c>
      <c r="B1668" s="37" t="s">
        <v>5404</v>
      </c>
      <c r="C1668" s="38" t="s">
        <v>216</v>
      </c>
      <c r="D1668" s="34">
        <v>1009.2</v>
      </c>
      <c r="E1668" s="35">
        <v>44607</v>
      </c>
      <c r="F1668" s="34">
        <v>1009.2</v>
      </c>
      <c r="G1668" s="36">
        <f>Tabla13[[#This Row],[Importe]]-Tabla13[[#This Row],[Pagado]]</f>
        <v>0</v>
      </c>
      <c r="H1668" s="38" t="s">
        <v>10</v>
      </c>
    </row>
    <row r="1669" spans="1:8" x14ac:dyDescent="0.25">
      <c r="A1669" s="31">
        <v>44607</v>
      </c>
      <c r="B1669" s="37" t="s">
        <v>5405</v>
      </c>
      <c r="C1669" s="38" t="s">
        <v>263</v>
      </c>
      <c r="D1669" s="34">
        <v>27939.599999999999</v>
      </c>
      <c r="E1669" s="35">
        <v>44622</v>
      </c>
      <c r="F1669" s="34">
        <v>27939.599999999999</v>
      </c>
      <c r="G1669" s="36">
        <f>Tabla13[[#This Row],[Importe]]-Tabla13[[#This Row],[Pagado]]</f>
        <v>0</v>
      </c>
      <c r="H1669" s="38" t="s">
        <v>10</v>
      </c>
    </row>
    <row r="1670" spans="1:8" x14ac:dyDescent="0.25">
      <c r="A1670" s="31">
        <v>44607</v>
      </c>
      <c r="B1670" s="37" t="s">
        <v>5406</v>
      </c>
      <c r="C1670" s="38" t="s">
        <v>804</v>
      </c>
      <c r="D1670" s="34">
        <v>12338.9</v>
      </c>
      <c r="E1670" s="35">
        <v>44607</v>
      </c>
      <c r="F1670" s="34">
        <v>12338.9</v>
      </c>
      <c r="G1670" s="36">
        <f>Tabla13[[#This Row],[Importe]]-Tabla13[[#This Row],[Pagado]]</f>
        <v>0</v>
      </c>
      <c r="H1670" s="38" t="s">
        <v>10</v>
      </c>
    </row>
    <row r="1671" spans="1:8" x14ac:dyDescent="0.25">
      <c r="A1671" s="31">
        <v>44607</v>
      </c>
      <c r="B1671" s="37" t="s">
        <v>5407</v>
      </c>
      <c r="C1671" s="38" t="s">
        <v>275</v>
      </c>
      <c r="D1671" s="34">
        <v>27174</v>
      </c>
      <c r="E1671" s="35">
        <v>44617</v>
      </c>
      <c r="F1671" s="34">
        <v>27174</v>
      </c>
      <c r="G1671" s="36">
        <f>Tabla13[[#This Row],[Importe]]-Tabla13[[#This Row],[Pagado]]</f>
        <v>0</v>
      </c>
      <c r="H1671" s="38" t="s">
        <v>10</v>
      </c>
    </row>
    <row r="1672" spans="1:8" x14ac:dyDescent="0.25">
      <c r="A1672" s="31">
        <v>44607</v>
      </c>
      <c r="B1672" s="37" t="s">
        <v>5408</v>
      </c>
      <c r="C1672" s="38" t="s">
        <v>2114</v>
      </c>
      <c r="D1672" s="34">
        <v>1320</v>
      </c>
      <c r="E1672" s="35">
        <v>44607</v>
      </c>
      <c r="F1672" s="34">
        <v>1320</v>
      </c>
      <c r="G1672" s="36">
        <f>Tabla13[[#This Row],[Importe]]-Tabla13[[#This Row],[Pagado]]</f>
        <v>0</v>
      </c>
      <c r="H1672" s="38" t="s">
        <v>10</v>
      </c>
    </row>
    <row r="1673" spans="1:8" x14ac:dyDescent="0.25">
      <c r="A1673" s="31">
        <v>44607</v>
      </c>
      <c r="B1673" s="37" t="s">
        <v>5409</v>
      </c>
      <c r="C1673" s="38" t="s">
        <v>179</v>
      </c>
      <c r="D1673" s="34">
        <v>873.6</v>
      </c>
      <c r="E1673" s="35">
        <v>44607</v>
      </c>
      <c r="F1673" s="34">
        <v>873.6</v>
      </c>
      <c r="G1673" s="36">
        <f>Tabla13[[#This Row],[Importe]]-Tabla13[[#This Row],[Pagado]]</f>
        <v>0</v>
      </c>
      <c r="H1673" s="38" t="s">
        <v>10</v>
      </c>
    </row>
    <row r="1674" spans="1:8" x14ac:dyDescent="0.25">
      <c r="A1674" s="31">
        <v>44607</v>
      </c>
      <c r="B1674" s="37" t="s">
        <v>5410</v>
      </c>
      <c r="C1674" s="38" t="s">
        <v>407</v>
      </c>
      <c r="D1674" s="34">
        <v>6868</v>
      </c>
      <c r="E1674" s="35">
        <v>44608</v>
      </c>
      <c r="F1674" s="34">
        <v>6868</v>
      </c>
      <c r="G1674" s="36">
        <f>Tabla13[[#This Row],[Importe]]-Tabla13[[#This Row],[Pagado]]</f>
        <v>0</v>
      </c>
      <c r="H1674" s="38" t="s">
        <v>10</v>
      </c>
    </row>
    <row r="1675" spans="1:8" x14ac:dyDescent="0.25">
      <c r="A1675" s="31">
        <v>44607</v>
      </c>
      <c r="B1675" s="37" t="s">
        <v>5411</v>
      </c>
      <c r="C1675" s="38" t="s">
        <v>131</v>
      </c>
      <c r="D1675" s="34">
        <v>8197.2000000000007</v>
      </c>
      <c r="E1675" s="35">
        <v>44607</v>
      </c>
      <c r="F1675" s="34">
        <v>8197.2000000000007</v>
      </c>
      <c r="G1675" s="36">
        <f>Tabla13[[#This Row],[Importe]]-Tabla13[[#This Row],[Pagado]]</f>
        <v>0</v>
      </c>
      <c r="H1675" s="38" t="s">
        <v>10</v>
      </c>
    </row>
    <row r="1676" spans="1:8" x14ac:dyDescent="0.25">
      <c r="A1676" s="31">
        <v>44607</v>
      </c>
      <c r="B1676" s="37" t="s">
        <v>5412</v>
      </c>
      <c r="C1676" s="38" t="s">
        <v>135</v>
      </c>
      <c r="D1676" s="34">
        <v>1243.2</v>
      </c>
      <c r="E1676" s="35">
        <v>44607</v>
      </c>
      <c r="F1676" s="34">
        <v>1243.2</v>
      </c>
      <c r="G1676" s="36">
        <f>Tabla13[[#This Row],[Importe]]-Tabla13[[#This Row],[Pagado]]</f>
        <v>0</v>
      </c>
      <c r="H1676" s="38" t="s">
        <v>10</v>
      </c>
    </row>
    <row r="1677" spans="1:8" x14ac:dyDescent="0.25">
      <c r="A1677" s="31">
        <v>44607</v>
      </c>
      <c r="B1677" s="37" t="s">
        <v>5413</v>
      </c>
      <c r="C1677" s="38" t="s">
        <v>31</v>
      </c>
      <c r="D1677" s="34">
        <v>921.6</v>
      </c>
      <c r="E1677" s="35">
        <v>44607</v>
      </c>
      <c r="F1677" s="34">
        <v>921.6</v>
      </c>
      <c r="G1677" s="36">
        <f>Tabla13[[#This Row],[Importe]]-Tabla13[[#This Row],[Pagado]]</f>
        <v>0</v>
      </c>
      <c r="H1677" s="38" t="s">
        <v>10</v>
      </c>
    </row>
    <row r="1678" spans="1:8" x14ac:dyDescent="0.25">
      <c r="A1678" s="31">
        <v>44607</v>
      </c>
      <c r="B1678" s="37" t="s">
        <v>5414</v>
      </c>
      <c r="C1678" s="38" t="s">
        <v>392</v>
      </c>
      <c r="D1678" s="34">
        <v>8295.7000000000007</v>
      </c>
      <c r="E1678" s="35">
        <v>44617</v>
      </c>
      <c r="F1678" s="34">
        <v>8295.7000000000007</v>
      </c>
      <c r="G1678" s="36">
        <f>Tabla13[[#This Row],[Importe]]-Tabla13[[#This Row],[Pagado]]</f>
        <v>0</v>
      </c>
      <c r="H1678" s="38" t="s">
        <v>10</v>
      </c>
    </row>
    <row r="1679" spans="1:8" x14ac:dyDescent="0.25">
      <c r="A1679" s="31">
        <v>44607</v>
      </c>
      <c r="B1679" s="37" t="s">
        <v>5415</v>
      </c>
      <c r="C1679" s="38" t="s">
        <v>392</v>
      </c>
      <c r="D1679" s="34">
        <v>5844.5</v>
      </c>
      <c r="E1679" s="35">
        <v>44613</v>
      </c>
      <c r="F1679" s="34">
        <v>5844.5</v>
      </c>
      <c r="G1679" s="36">
        <f>Tabla13[[#This Row],[Importe]]-Tabla13[[#This Row],[Pagado]]</f>
        <v>0</v>
      </c>
      <c r="H1679" s="38" t="s">
        <v>10</v>
      </c>
    </row>
    <row r="1680" spans="1:8" x14ac:dyDescent="0.25">
      <c r="A1680" s="31">
        <v>44607</v>
      </c>
      <c r="B1680" s="37" t="s">
        <v>5416</v>
      </c>
      <c r="C1680" s="38" t="s">
        <v>419</v>
      </c>
      <c r="D1680" s="34">
        <v>6619.8</v>
      </c>
      <c r="E1680" s="35">
        <v>44607</v>
      </c>
      <c r="F1680" s="34">
        <v>6619.8</v>
      </c>
      <c r="G1680" s="36">
        <f>Tabla13[[#This Row],[Importe]]-Tabla13[[#This Row],[Pagado]]</f>
        <v>0</v>
      </c>
      <c r="H1680" s="38" t="s">
        <v>10</v>
      </c>
    </row>
    <row r="1681" spans="1:8" x14ac:dyDescent="0.25">
      <c r="A1681" s="31">
        <v>44607</v>
      </c>
      <c r="B1681" s="37" t="s">
        <v>5417</v>
      </c>
      <c r="C1681" s="38" t="s">
        <v>392</v>
      </c>
      <c r="D1681" s="34">
        <v>988</v>
      </c>
      <c r="E1681" s="35">
        <v>44607</v>
      </c>
      <c r="F1681" s="34">
        <v>988</v>
      </c>
      <c r="G1681" s="36">
        <f>Tabla13[[#This Row],[Importe]]-Tabla13[[#This Row],[Pagado]]</f>
        <v>0</v>
      </c>
      <c r="H1681" s="38" t="s">
        <v>10</v>
      </c>
    </row>
    <row r="1682" spans="1:8" x14ac:dyDescent="0.25">
      <c r="A1682" s="31">
        <v>44607</v>
      </c>
      <c r="B1682" s="37" t="s">
        <v>5418</v>
      </c>
      <c r="C1682" s="38" t="s">
        <v>273</v>
      </c>
      <c r="D1682" s="34">
        <v>1338.4</v>
      </c>
      <c r="E1682" s="35">
        <v>44607</v>
      </c>
      <c r="F1682" s="34">
        <v>1338.4</v>
      </c>
      <c r="G1682" s="36">
        <f>Tabla13[[#This Row],[Importe]]-Tabla13[[#This Row],[Pagado]]</f>
        <v>0</v>
      </c>
      <c r="H1682" s="38" t="s">
        <v>10</v>
      </c>
    </row>
    <row r="1683" spans="1:8" x14ac:dyDescent="0.25">
      <c r="A1683" s="31">
        <v>44607</v>
      </c>
      <c r="B1683" s="37" t="s">
        <v>5419</v>
      </c>
      <c r="C1683" s="38" t="s">
        <v>244</v>
      </c>
      <c r="D1683" s="34">
        <v>911.8</v>
      </c>
      <c r="E1683" s="35">
        <v>44607</v>
      </c>
      <c r="F1683" s="34">
        <v>911.8</v>
      </c>
      <c r="G1683" s="36">
        <f>Tabla13[[#This Row],[Importe]]-Tabla13[[#This Row],[Pagado]]</f>
        <v>0</v>
      </c>
      <c r="H1683" s="38" t="s">
        <v>10</v>
      </c>
    </row>
    <row r="1684" spans="1:8" x14ac:dyDescent="0.25">
      <c r="A1684" s="31">
        <v>44607</v>
      </c>
      <c r="B1684" s="37" t="s">
        <v>5420</v>
      </c>
      <c r="C1684" s="38" t="s">
        <v>857</v>
      </c>
      <c r="D1684" s="34">
        <v>871.5</v>
      </c>
      <c r="E1684" s="35">
        <v>44607</v>
      </c>
      <c r="F1684" s="34">
        <v>871.5</v>
      </c>
      <c r="G1684" s="36">
        <f>Tabla13[[#This Row],[Importe]]-Tabla13[[#This Row],[Pagado]]</f>
        <v>0</v>
      </c>
      <c r="H1684" s="38" t="s">
        <v>10</v>
      </c>
    </row>
    <row r="1685" spans="1:8" x14ac:dyDescent="0.25">
      <c r="A1685" s="31">
        <v>44607</v>
      </c>
      <c r="B1685" s="37" t="s">
        <v>5421</v>
      </c>
      <c r="C1685" s="38" t="s">
        <v>71</v>
      </c>
      <c r="D1685" s="34">
        <v>7664.7</v>
      </c>
      <c r="E1685" s="35">
        <v>44607</v>
      </c>
      <c r="F1685" s="34">
        <v>7664.7</v>
      </c>
      <c r="G1685" s="36">
        <f>Tabla13[[#This Row],[Importe]]-Tabla13[[#This Row],[Pagado]]</f>
        <v>0</v>
      </c>
      <c r="H1685" s="38" t="s">
        <v>10</v>
      </c>
    </row>
    <row r="1686" spans="1:8" x14ac:dyDescent="0.25">
      <c r="A1686" s="31">
        <v>44607</v>
      </c>
      <c r="B1686" s="37" t="s">
        <v>5422</v>
      </c>
      <c r="C1686" s="38" t="s">
        <v>31</v>
      </c>
      <c r="D1686" s="34">
        <v>1795.2</v>
      </c>
      <c r="E1686" s="35">
        <v>44607</v>
      </c>
      <c r="F1686" s="34">
        <v>1795.2</v>
      </c>
      <c r="G1686" s="36">
        <f>Tabla13[[#This Row],[Importe]]-Tabla13[[#This Row],[Pagado]]</f>
        <v>0</v>
      </c>
      <c r="H1686" s="38" t="s">
        <v>10</v>
      </c>
    </row>
    <row r="1687" spans="1:8" x14ac:dyDescent="0.25">
      <c r="A1687" s="31">
        <v>44607</v>
      </c>
      <c r="B1687" s="37" t="s">
        <v>5423</v>
      </c>
      <c r="C1687" s="38" t="s">
        <v>67</v>
      </c>
      <c r="D1687" s="34">
        <v>1702.4</v>
      </c>
      <c r="E1687" s="35">
        <v>44607</v>
      </c>
      <c r="F1687" s="34">
        <v>1702.4</v>
      </c>
      <c r="G1687" s="36">
        <f>Tabla13[[#This Row],[Importe]]-Tabla13[[#This Row],[Pagado]]</f>
        <v>0</v>
      </c>
      <c r="H1687" s="38" t="s">
        <v>10</v>
      </c>
    </row>
    <row r="1688" spans="1:8" x14ac:dyDescent="0.25">
      <c r="A1688" s="31">
        <v>44607</v>
      </c>
      <c r="B1688" s="37" t="s">
        <v>5424</v>
      </c>
      <c r="C1688" s="38" t="s">
        <v>681</v>
      </c>
      <c r="D1688" s="34">
        <v>8.9499999999999993</v>
      </c>
      <c r="E1688" s="35">
        <v>44615</v>
      </c>
      <c r="F1688" s="34">
        <v>8.9499999999999993</v>
      </c>
      <c r="G1688" s="36">
        <f>Tabla13[[#This Row],[Importe]]-Tabla13[[#This Row],[Pagado]]</f>
        <v>0</v>
      </c>
      <c r="H1688" s="38" t="s">
        <v>10</v>
      </c>
    </row>
    <row r="1689" spans="1:8" x14ac:dyDescent="0.25">
      <c r="A1689" s="31">
        <v>44607</v>
      </c>
      <c r="B1689" s="37" t="s">
        <v>5425</v>
      </c>
      <c r="C1689" s="38" t="s">
        <v>442</v>
      </c>
      <c r="D1689" s="34">
        <v>1752.8</v>
      </c>
      <c r="E1689" s="35">
        <v>44607</v>
      </c>
      <c r="F1689" s="34">
        <v>1752.8</v>
      </c>
      <c r="G1689" s="36">
        <f>Tabla13[[#This Row],[Importe]]-Tabla13[[#This Row],[Pagado]]</f>
        <v>0</v>
      </c>
      <c r="H1689" s="38" t="s">
        <v>10</v>
      </c>
    </row>
    <row r="1690" spans="1:8" x14ac:dyDescent="0.25">
      <c r="A1690" s="31">
        <v>44607</v>
      </c>
      <c r="B1690" s="37" t="s">
        <v>5426</v>
      </c>
      <c r="C1690" s="38" t="s">
        <v>414</v>
      </c>
      <c r="D1690" s="34">
        <v>12240</v>
      </c>
      <c r="E1690" s="35">
        <v>44607</v>
      </c>
      <c r="F1690" s="34">
        <v>12240</v>
      </c>
      <c r="G1690" s="36">
        <f>Tabla13[[#This Row],[Importe]]-Tabla13[[#This Row],[Pagado]]</f>
        <v>0</v>
      </c>
      <c r="H1690" s="38" t="s">
        <v>10</v>
      </c>
    </row>
    <row r="1691" spans="1:8" x14ac:dyDescent="0.25">
      <c r="A1691" s="31">
        <v>44607</v>
      </c>
      <c r="B1691" s="37" t="s">
        <v>5427</v>
      </c>
      <c r="C1691" s="38" t="s">
        <v>1313</v>
      </c>
      <c r="D1691" s="34">
        <v>6349.8</v>
      </c>
      <c r="E1691" s="35">
        <v>44607</v>
      </c>
      <c r="F1691" s="34">
        <v>6349.8</v>
      </c>
      <c r="G1691" s="36">
        <f>Tabla13[[#This Row],[Importe]]-Tabla13[[#This Row],[Pagado]]</f>
        <v>0</v>
      </c>
      <c r="H1691" s="38" t="s">
        <v>10</v>
      </c>
    </row>
    <row r="1692" spans="1:8" x14ac:dyDescent="0.25">
      <c r="A1692" s="31">
        <v>44607</v>
      </c>
      <c r="B1692" s="37" t="s">
        <v>5428</v>
      </c>
      <c r="C1692" s="38" t="s">
        <v>1313</v>
      </c>
      <c r="D1692" s="34">
        <v>870.2</v>
      </c>
      <c r="E1692" s="35">
        <v>44607</v>
      </c>
      <c r="F1692" s="34">
        <v>870.2</v>
      </c>
      <c r="G1692" s="36">
        <f>Tabla13[[#This Row],[Importe]]-Tabla13[[#This Row],[Pagado]]</f>
        <v>0</v>
      </c>
      <c r="H1692" s="38" t="s">
        <v>10</v>
      </c>
    </row>
    <row r="1693" spans="1:8" x14ac:dyDescent="0.25">
      <c r="A1693" s="31">
        <v>44607</v>
      </c>
      <c r="B1693" s="37" t="s">
        <v>5429</v>
      </c>
      <c r="C1693" s="38" t="s">
        <v>1302</v>
      </c>
      <c r="D1693" s="34">
        <v>29901.200000000001</v>
      </c>
      <c r="E1693" s="35">
        <v>44607</v>
      </c>
      <c r="F1693" s="34">
        <v>29901.200000000001</v>
      </c>
      <c r="G1693" s="36">
        <f>Tabla13[[#This Row],[Importe]]-Tabla13[[#This Row],[Pagado]]</f>
        <v>0</v>
      </c>
      <c r="H1693" s="38" t="s">
        <v>10</v>
      </c>
    </row>
    <row r="1694" spans="1:8" x14ac:dyDescent="0.25">
      <c r="A1694" s="31">
        <v>44607</v>
      </c>
      <c r="B1694" s="37" t="s">
        <v>5430</v>
      </c>
      <c r="C1694" s="38" t="s">
        <v>142</v>
      </c>
      <c r="D1694" s="34">
        <v>46641.599999999999</v>
      </c>
      <c r="E1694" s="35">
        <v>44617</v>
      </c>
      <c r="F1694" s="34">
        <v>46641.599999999999</v>
      </c>
      <c r="G1694" s="36">
        <f>Tabla13[[#This Row],[Importe]]-Tabla13[[#This Row],[Pagado]]</f>
        <v>0</v>
      </c>
      <c r="H1694" s="38" t="s">
        <v>10</v>
      </c>
    </row>
    <row r="1695" spans="1:8" x14ac:dyDescent="0.25">
      <c r="A1695" s="31">
        <v>44607</v>
      </c>
      <c r="B1695" s="37" t="s">
        <v>5431</v>
      </c>
      <c r="C1695" s="38" t="s">
        <v>31</v>
      </c>
      <c r="D1695" s="34">
        <v>1041.5999999999999</v>
      </c>
      <c r="E1695" s="35">
        <v>44607</v>
      </c>
      <c r="F1695" s="34">
        <v>1041.5999999999999</v>
      </c>
      <c r="G1695" s="36">
        <f>Tabla13[[#This Row],[Importe]]-Tabla13[[#This Row],[Pagado]]</f>
        <v>0</v>
      </c>
      <c r="H1695" s="38" t="s">
        <v>10</v>
      </c>
    </row>
    <row r="1696" spans="1:8" x14ac:dyDescent="0.25">
      <c r="A1696" s="31">
        <v>44607</v>
      </c>
      <c r="B1696" s="37" t="s">
        <v>5432</v>
      </c>
      <c r="C1696" s="38" t="s">
        <v>107</v>
      </c>
      <c r="D1696" s="34">
        <v>8144.8</v>
      </c>
      <c r="E1696" s="35">
        <v>44607</v>
      </c>
      <c r="F1696" s="34">
        <v>8144.8</v>
      </c>
      <c r="G1696" s="36">
        <f>Tabla13[[#This Row],[Importe]]-Tabla13[[#This Row],[Pagado]]</f>
        <v>0</v>
      </c>
      <c r="H1696" s="38" t="s">
        <v>10</v>
      </c>
    </row>
    <row r="1697" spans="1:8" x14ac:dyDescent="0.25">
      <c r="A1697" s="31">
        <v>44607</v>
      </c>
      <c r="B1697" s="37" t="s">
        <v>5433</v>
      </c>
      <c r="C1697" s="38" t="s">
        <v>664</v>
      </c>
      <c r="D1697" s="34">
        <v>4902.3999999999996</v>
      </c>
      <c r="E1697" s="35">
        <v>44607</v>
      </c>
      <c r="F1697" s="34">
        <v>4902.3999999999996</v>
      </c>
      <c r="G1697" s="36">
        <f>Tabla13[[#This Row],[Importe]]-Tabla13[[#This Row],[Pagado]]</f>
        <v>0</v>
      </c>
      <c r="H1697" s="38" t="s">
        <v>10</v>
      </c>
    </row>
    <row r="1698" spans="1:8" x14ac:dyDescent="0.25">
      <c r="A1698" s="31">
        <v>44607</v>
      </c>
      <c r="B1698" s="37" t="s">
        <v>5434</v>
      </c>
      <c r="C1698" s="38" t="s">
        <v>58</v>
      </c>
      <c r="D1698" s="34">
        <v>2923.8</v>
      </c>
      <c r="E1698" s="35">
        <v>44607</v>
      </c>
      <c r="F1698" s="34">
        <v>2923.8</v>
      </c>
      <c r="G1698" s="36">
        <f>Tabla13[[#This Row],[Importe]]-Tabla13[[#This Row],[Pagado]]</f>
        <v>0</v>
      </c>
      <c r="H1698" s="38" t="s">
        <v>10</v>
      </c>
    </row>
    <row r="1699" spans="1:8" x14ac:dyDescent="0.25">
      <c r="A1699" s="31">
        <v>44607</v>
      </c>
      <c r="B1699" s="37" t="s">
        <v>5435</v>
      </c>
      <c r="C1699" s="38" t="s">
        <v>520</v>
      </c>
      <c r="D1699" s="34">
        <v>12183.9</v>
      </c>
      <c r="E1699" s="35">
        <v>44608</v>
      </c>
      <c r="F1699" s="34">
        <v>12183.9</v>
      </c>
      <c r="G1699" s="36">
        <f>Tabla13[[#This Row],[Importe]]-Tabla13[[#This Row],[Pagado]]</f>
        <v>0</v>
      </c>
      <c r="H1699" s="38" t="s">
        <v>10</v>
      </c>
    </row>
    <row r="1700" spans="1:8" x14ac:dyDescent="0.25">
      <c r="A1700" s="31">
        <v>44607</v>
      </c>
      <c r="B1700" s="37" t="s">
        <v>5436</v>
      </c>
      <c r="C1700" s="38" t="s">
        <v>518</v>
      </c>
      <c r="D1700" s="34">
        <v>1128</v>
      </c>
      <c r="E1700" s="35">
        <v>44608</v>
      </c>
      <c r="F1700" s="34">
        <v>1128</v>
      </c>
      <c r="G1700" s="36">
        <f>Tabla13[[#This Row],[Importe]]-Tabla13[[#This Row],[Pagado]]</f>
        <v>0</v>
      </c>
      <c r="H1700" s="38" t="s">
        <v>10</v>
      </c>
    </row>
    <row r="1701" spans="1:8" x14ac:dyDescent="0.25">
      <c r="A1701" s="31">
        <v>44607</v>
      </c>
      <c r="B1701" s="37" t="s">
        <v>5437</v>
      </c>
      <c r="C1701" s="38" t="s">
        <v>433</v>
      </c>
      <c r="D1701" s="34">
        <v>25280</v>
      </c>
      <c r="E1701" s="35" t="s">
        <v>5438</v>
      </c>
      <c r="F1701" s="34">
        <v>25280</v>
      </c>
      <c r="G1701" s="36">
        <f>Tabla13[[#This Row],[Importe]]-Tabla13[[#This Row],[Pagado]]</f>
        <v>0</v>
      </c>
      <c r="H1701" s="38" t="s">
        <v>10</v>
      </c>
    </row>
    <row r="1702" spans="1:8" x14ac:dyDescent="0.25">
      <c r="A1702" s="31">
        <v>44607</v>
      </c>
      <c r="B1702" s="37" t="s">
        <v>5439</v>
      </c>
      <c r="C1702" s="38" t="s">
        <v>159</v>
      </c>
      <c r="D1702" s="34">
        <v>1181.4000000000001</v>
      </c>
      <c r="E1702" s="35">
        <v>44608</v>
      </c>
      <c r="F1702" s="34">
        <v>1181.4000000000001</v>
      </c>
      <c r="G1702" s="36">
        <f>Tabla13[[#This Row],[Importe]]-Tabla13[[#This Row],[Pagado]]</f>
        <v>0</v>
      </c>
      <c r="H1702" s="38" t="s">
        <v>10</v>
      </c>
    </row>
    <row r="1703" spans="1:8" x14ac:dyDescent="0.25">
      <c r="A1703" s="31">
        <v>44607</v>
      </c>
      <c r="B1703" s="37" t="s">
        <v>5440</v>
      </c>
      <c r="C1703" s="38" t="s">
        <v>525</v>
      </c>
      <c r="D1703" s="34">
        <v>2361.6</v>
      </c>
      <c r="E1703" s="35">
        <v>44608</v>
      </c>
      <c r="F1703" s="34">
        <v>2361.6</v>
      </c>
      <c r="G1703" s="36">
        <f>Tabla13[[#This Row],[Importe]]-Tabla13[[#This Row],[Pagado]]</f>
        <v>0</v>
      </c>
      <c r="H1703" s="38" t="s">
        <v>10</v>
      </c>
    </row>
    <row r="1704" spans="1:8" x14ac:dyDescent="0.25">
      <c r="A1704" s="31">
        <v>44607</v>
      </c>
      <c r="B1704" s="37" t="s">
        <v>5441</v>
      </c>
      <c r="C1704" s="38" t="s">
        <v>157</v>
      </c>
      <c r="D1704" s="34">
        <v>1232.8</v>
      </c>
      <c r="E1704" s="35">
        <v>44608</v>
      </c>
      <c r="F1704" s="34">
        <v>1232.8</v>
      </c>
      <c r="G1704" s="36">
        <f>Tabla13[[#This Row],[Importe]]-Tabla13[[#This Row],[Pagado]]</f>
        <v>0</v>
      </c>
      <c r="H1704" s="38" t="s">
        <v>10</v>
      </c>
    </row>
    <row r="1705" spans="1:8" x14ac:dyDescent="0.25">
      <c r="A1705" s="31">
        <v>44607</v>
      </c>
      <c r="B1705" s="37" t="s">
        <v>5442</v>
      </c>
      <c r="C1705" s="38" t="s">
        <v>151</v>
      </c>
      <c r="D1705" s="34">
        <v>7954.8</v>
      </c>
      <c r="E1705" s="35">
        <v>44608</v>
      </c>
      <c r="F1705" s="34">
        <v>7954.8</v>
      </c>
      <c r="G1705" s="36">
        <f>Tabla13[[#This Row],[Importe]]-Tabla13[[#This Row],[Pagado]]</f>
        <v>0</v>
      </c>
      <c r="H1705" s="38" t="s">
        <v>10</v>
      </c>
    </row>
    <row r="1706" spans="1:8" x14ac:dyDescent="0.25">
      <c r="A1706" s="31">
        <v>44607</v>
      </c>
      <c r="B1706" s="37" t="s">
        <v>5443</v>
      </c>
      <c r="C1706" s="38" t="s">
        <v>53</v>
      </c>
      <c r="D1706" s="34">
        <v>2044.8</v>
      </c>
      <c r="E1706" s="35">
        <v>44607</v>
      </c>
      <c r="F1706" s="34">
        <v>2044.8</v>
      </c>
      <c r="G1706" s="36">
        <f>Tabla13[[#This Row],[Importe]]-Tabla13[[#This Row],[Pagado]]</f>
        <v>0</v>
      </c>
      <c r="H1706" s="38" t="s">
        <v>10</v>
      </c>
    </row>
    <row r="1707" spans="1:8" x14ac:dyDescent="0.25">
      <c r="A1707" s="31">
        <v>44607</v>
      </c>
      <c r="B1707" s="37" t="s">
        <v>5444</v>
      </c>
      <c r="C1707" s="38" t="s">
        <v>448</v>
      </c>
      <c r="D1707" s="34">
        <v>16675.599999999999</v>
      </c>
      <c r="E1707" s="35">
        <v>44608</v>
      </c>
      <c r="F1707" s="34">
        <v>16675.599999999999</v>
      </c>
      <c r="G1707" s="36">
        <f>Tabla13[[#This Row],[Importe]]-Tabla13[[#This Row],[Pagado]]</f>
        <v>0</v>
      </c>
      <c r="H1707" s="38" t="s">
        <v>10</v>
      </c>
    </row>
    <row r="1708" spans="1:8" x14ac:dyDescent="0.25">
      <c r="A1708" s="31">
        <v>44607</v>
      </c>
      <c r="B1708" s="37" t="s">
        <v>5445</v>
      </c>
      <c r="C1708" s="38" t="s">
        <v>421</v>
      </c>
      <c r="D1708" s="34">
        <v>4411.8</v>
      </c>
      <c r="E1708" s="35">
        <v>44607</v>
      </c>
      <c r="F1708" s="34">
        <v>4411.8</v>
      </c>
      <c r="G1708" s="36">
        <f>Tabla13[[#This Row],[Importe]]-Tabla13[[#This Row],[Pagado]]</f>
        <v>0</v>
      </c>
      <c r="H1708" s="38" t="s">
        <v>10</v>
      </c>
    </row>
    <row r="1709" spans="1:8" x14ac:dyDescent="0.25">
      <c r="A1709" s="31">
        <v>44607</v>
      </c>
      <c r="B1709" s="37" t="s">
        <v>5446</v>
      </c>
      <c r="C1709" s="38" t="s">
        <v>31</v>
      </c>
      <c r="D1709" s="34">
        <v>156.4</v>
      </c>
      <c r="E1709" s="35">
        <v>44607</v>
      </c>
      <c r="F1709" s="34">
        <v>156.4</v>
      </c>
      <c r="G1709" s="36">
        <f>Tabla13[[#This Row],[Importe]]-Tabla13[[#This Row],[Pagado]]</f>
        <v>0</v>
      </c>
      <c r="H1709" s="38" t="s">
        <v>10</v>
      </c>
    </row>
    <row r="1710" spans="1:8" x14ac:dyDescent="0.25">
      <c r="A1710" s="31">
        <v>44607</v>
      </c>
      <c r="B1710" s="37" t="s">
        <v>5447</v>
      </c>
      <c r="C1710" s="38" t="s">
        <v>282</v>
      </c>
      <c r="D1710" s="34">
        <v>1948.8</v>
      </c>
      <c r="E1710" s="35">
        <v>44608</v>
      </c>
      <c r="F1710" s="34">
        <v>1948.8</v>
      </c>
      <c r="G1710" s="36">
        <f>Tabla13[[#This Row],[Importe]]-Tabla13[[#This Row],[Pagado]]</f>
        <v>0</v>
      </c>
      <c r="H1710" s="38" t="s">
        <v>10</v>
      </c>
    </row>
    <row r="1711" spans="1:8" x14ac:dyDescent="0.25">
      <c r="A1711" s="31">
        <v>44607</v>
      </c>
      <c r="B1711" s="37" t="s">
        <v>5448</v>
      </c>
      <c r="C1711" s="38" t="s">
        <v>5449</v>
      </c>
      <c r="D1711" s="34">
        <v>0</v>
      </c>
      <c r="E1711" s="39" t="s">
        <v>189</v>
      </c>
      <c r="F1711" s="34">
        <v>0</v>
      </c>
      <c r="G1711" s="36">
        <f>Tabla13[[#This Row],[Importe]]-Tabla13[[#This Row],[Pagado]]</f>
        <v>0</v>
      </c>
      <c r="H1711" s="38" t="s">
        <v>189</v>
      </c>
    </row>
    <row r="1712" spans="1:8" x14ac:dyDescent="0.25">
      <c r="A1712" s="31">
        <v>44607</v>
      </c>
      <c r="B1712" s="37" t="s">
        <v>5450</v>
      </c>
      <c r="C1712" s="38" t="s">
        <v>4523</v>
      </c>
      <c r="D1712" s="34">
        <v>1026.8</v>
      </c>
      <c r="E1712" s="35">
        <v>44607</v>
      </c>
      <c r="F1712" s="34">
        <v>1026.8</v>
      </c>
      <c r="G1712" s="36">
        <f>Tabla13[[#This Row],[Importe]]-Tabla13[[#This Row],[Pagado]]</f>
        <v>0</v>
      </c>
      <c r="H1712" s="38" t="s">
        <v>10</v>
      </c>
    </row>
    <row r="1713" spans="1:8" x14ac:dyDescent="0.25">
      <c r="A1713" s="31">
        <v>44607</v>
      </c>
      <c r="B1713" s="37" t="s">
        <v>5451</v>
      </c>
      <c r="C1713" s="38" t="s">
        <v>284</v>
      </c>
      <c r="D1713" s="34">
        <v>5827.2</v>
      </c>
      <c r="E1713" s="35">
        <v>44608</v>
      </c>
      <c r="F1713" s="34">
        <v>5827.2</v>
      </c>
      <c r="G1713" s="36">
        <f>Tabla13[[#This Row],[Importe]]-Tabla13[[#This Row],[Pagado]]</f>
        <v>0</v>
      </c>
      <c r="H1713" s="38" t="s">
        <v>10</v>
      </c>
    </row>
    <row r="1714" spans="1:8" x14ac:dyDescent="0.25">
      <c r="A1714" s="31">
        <v>44607</v>
      </c>
      <c r="B1714" s="37" t="s">
        <v>5452</v>
      </c>
      <c r="C1714" s="38" t="s">
        <v>280</v>
      </c>
      <c r="D1714" s="34">
        <v>960</v>
      </c>
      <c r="E1714" s="35">
        <v>44608</v>
      </c>
      <c r="F1714" s="34">
        <v>960</v>
      </c>
      <c r="G1714" s="36">
        <f>Tabla13[[#This Row],[Importe]]-Tabla13[[#This Row],[Pagado]]</f>
        <v>0</v>
      </c>
      <c r="H1714" s="38" t="s">
        <v>10</v>
      </c>
    </row>
    <row r="1715" spans="1:8" x14ac:dyDescent="0.25">
      <c r="A1715" s="31">
        <v>44607</v>
      </c>
      <c r="B1715" s="37" t="s">
        <v>5453</v>
      </c>
      <c r="C1715" s="38" t="s">
        <v>5345</v>
      </c>
      <c r="D1715" s="34">
        <v>1420.8</v>
      </c>
      <c r="E1715" s="35">
        <v>44608</v>
      </c>
      <c r="F1715" s="34">
        <v>1420.8</v>
      </c>
      <c r="G1715" s="36">
        <f>Tabla13[[#This Row],[Importe]]-Tabla13[[#This Row],[Pagado]]</f>
        <v>0</v>
      </c>
      <c r="H1715" s="38" t="s">
        <v>10</v>
      </c>
    </row>
    <row r="1716" spans="1:8" x14ac:dyDescent="0.25">
      <c r="A1716" s="31">
        <v>44607</v>
      </c>
      <c r="B1716" s="37" t="s">
        <v>5454</v>
      </c>
      <c r="C1716" s="38" t="s">
        <v>142</v>
      </c>
      <c r="D1716" s="34">
        <v>840</v>
      </c>
      <c r="E1716" s="35">
        <v>44617</v>
      </c>
      <c r="F1716" s="34">
        <v>840</v>
      </c>
      <c r="G1716" s="36">
        <f>Tabla13[[#This Row],[Importe]]-Tabla13[[#This Row],[Pagado]]</f>
        <v>0</v>
      </c>
      <c r="H1716" s="38" t="s">
        <v>10</v>
      </c>
    </row>
    <row r="1717" spans="1:8" x14ac:dyDescent="0.25">
      <c r="A1717" s="31">
        <v>44607</v>
      </c>
      <c r="B1717" s="37" t="s">
        <v>5455</v>
      </c>
      <c r="C1717" s="38" t="s">
        <v>31</v>
      </c>
      <c r="D1717" s="34">
        <v>28944</v>
      </c>
      <c r="E1717" s="35">
        <v>44607</v>
      </c>
      <c r="F1717" s="34">
        <v>28944</v>
      </c>
      <c r="G1717" s="36">
        <f>Tabla13[[#This Row],[Importe]]-Tabla13[[#This Row],[Pagado]]</f>
        <v>0</v>
      </c>
      <c r="H1717" s="38" t="s">
        <v>10</v>
      </c>
    </row>
    <row r="1718" spans="1:8" x14ac:dyDescent="0.25">
      <c r="A1718" s="31">
        <v>44607</v>
      </c>
      <c r="B1718" s="37" t="s">
        <v>5456</v>
      </c>
      <c r="C1718" s="38" t="s">
        <v>47</v>
      </c>
      <c r="D1718" s="34">
        <v>45425.9</v>
      </c>
      <c r="E1718" s="35">
        <v>44608</v>
      </c>
      <c r="F1718" s="34">
        <v>45425.9</v>
      </c>
      <c r="G1718" s="36">
        <f>Tabla13[[#This Row],[Importe]]-Tabla13[[#This Row],[Pagado]]</f>
        <v>0</v>
      </c>
      <c r="H1718" s="38" t="s">
        <v>10</v>
      </c>
    </row>
    <row r="1719" spans="1:8" x14ac:dyDescent="0.25">
      <c r="A1719" s="31">
        <v>44607</v>
      </c>
      <c r="B1719" s="37" t="s">
        <v>5457</v>
      </c>
      <c r="C1719" s="38" t="s">
        <v>396</v>
      </c>
      <c r="D1719" s="34">
        <v>14567.72</v>
      </c>
      <c r="E1719" s="35">
        <v>44615</v>
      </c>
      <c r="F1719" s="34">
        <v>14567.72</v>
      </c>
      <c r="G1719" s="36">
        <f>Tabla13[[#This Row],[Importe]]-Tabla13[[#This Row],[Pagado]]</f>
        <v>0</v>
      </c>
      <c r="H1719" s="38" t="s">
        <v>10</v>
      </c>
    </row>
    <row r="1720" spans="1:8" x14ac:dyDescent="0.25">
      <c r="A1720" s="31">
        <v>44607</v>
      </c>
      <c r="B1720" s="37" t="s">
        <v>5458</v>
      </c>
      <c r="C1720" s="38" t="s">
        <v>1706</v>
      </c>
      <c r="D1720" s="34">
        <v>1440</v>
      </c>
      <c r="E1720" s="35">
        <v>44607</v>
      </c>
      <c r="F1720" s="34">
        <v>1440</v>
      </c>
      <c r="G1720" s="36">
        <f>Tabla13[[#This Row],[Importe]]-Tabla13[[#This Row],[Pagado]]</f>
        <v>0</v>
      </c>
      <c r="H1720" s="38" t="s">
        <v>10</v>
      </c>
    </row>
    <row r="1721" spans="1:8" x14ac:dyDescent="0.25">
      <c r="A1721" s="31">
        <v>44607</v>
      </c>
      <c r="B1721" s="37" t="s">
        <v>5459</v>
      </c>
      <c r="C1721" s="38" t="s">
        <v>612</v>
      </c>
      <c r="D1721" s="34">
        <v>618.79999999999995</v>
      </c>
      <c r="E1721" s="35">
        <v>44607</v>
      </c>
      <c r="F1721" s="34">
        <v>618.79999999999995</v>
      </c>
      <c r="G1721" s="36">
        <f>Tabla13[[#This Row],[Importe]]-Tabla13[[#This Row],[Pagado]]</f>
        <v>0</v>
      </c>
      <c r="H1721" s="38" t="s">
        <v>10</v>
      </c>
    </row>
    <row r="1722" spans="1:8" x14ac:dyDescent="0.25">
      <c r="A1722" s="31">
        <v>44607</v>
      </c>
      <c r="B1722" s="37" t="s">
        <v>5460</v>
      </c>
      <c r="C1722" s="38" t="s">
        <v>196</v>
      </c>
      <c r="D1722" s="34">
        <v>12524</v>
      </c>
      <c r="E1722" s="35">
        <v>44610</v>
      </c>
      <c r="F1722" s="34">
        <v>12524</v>
      </c>
      <c r="G1722" s="36">
        <f>Tabla13[[#This Row],[Importe]]-Tabla13[[#This Row],[Pagado]]</f>
        <v>0</v>
      </c>
      <c r="H1722" s="38" t="s">
        <v>10</v>
      </c>
    </row>
    <row r="1723" spans="1:8" x14ac:dyDescent="0.25">
      <c r="A1723" s="31">
        <v>44607</v>
      </c>
      <c r="B1723" s="37" t="s">
        <v>5461</v>
      </c>
      <c r="C1723" s="38" t="s">
        <v>583</v>
      </c>
      <c r="D1723" s="34">
        <v>3155.6</v>
      </c>
      <c r="E1723" s="35">
        <v>44607</v>
      </c>
      <c r="F1723" s="34">
        <v>3155.6</v>
      </c>
      <c r="G1723" s="36">
        <f>Tabla13[[#This Row],[Importe]]-Tabla13[[#This Row],[Pagado]]</f>
        <v>0</v>
      </c>
      <c r="H1723" s="38" t="s">
        <v>10</v>
      </c>
    </row>
    <row r="1724" spans="1:8" ht="31.5" x14ac:dyDescent="0.25">
      <c r="A1724" s="31">
        <v>44607</v>
      </c>
      <c r="B1724" s="37" t="s">
        <v>5462</v>
      </c>
      <c r="C1724" s="41" t="s">
        <v>5463</v>
      </c>
      <c r="D1724" s="34">
        <v>0</v>
      </c>
      <c r="E1724" s="39" t="s">
        <v>189</v>
      </c>
      <c r="F1724" s="34">
        <v>0</v>
      </c>
      <c r="G1724" s="36">
        <f>Tabla13[[#This Row],[Importe]]-Tabla13[[#This Row],[Pagado]]</f>
        <v>0</v>
      </c>
      <c r="H1724" s="38" t="s">
        <v>189</v>
      </c>
    </row>
    <row r="1725" spans="1:8" x14ac:dyDescent="0.25">
      <c r="A1725" s="31">
        <v>44607</v>
      </c>
      <c r="B1725" s="37" t="s">
        <v>5464</v>
      </c>
      <c r="C1725" s="38" t="s">
        <v>31</v>
      </c>
      <c r="D1725" s="34">
        <v>1664.4</v>
      </c>
      <c r="E1725" s="35">
        <v>44607</v>
      </c>
      <c r="F1725" s="34">
        <v>1664.4</v>
      </c>
      <c r="G1725" s="36">
        <f>Tabla13[[#This Row],[Importe]]-Tabla13[[#This Row],[Pagado]]</f>
        <v>0</v>
      </c>
      <c r="H1725" s="38" t="s">
        <v>10</v>
      </c>
    </row>
    <row r="1726" spans="1:8" x14ac:dyDescent="0.25">
      <c r="A1726" s="31">
        <v>44607</v>
      </c>
      <c r="B1726" s="37" t="s">
        <v>5465</v>
      </c>
      <c r="C1726" s="38" t="s">
        <v>275</v>
      </c>
      <c r="D1726" s="34">
        <v>78971.8</v>
      </c>
      <c r="E1726" s="35">
        <v>44617</v>
      </c>
      <c r="F1726" s="34">
        <v>78971.8</v>
      </c>
      <c r="G1726" s="36">
        <f>Tabla13[[#This Row],[Importe]]-Tabla13[[#This Row],[Pagado]]</f>
        <v>0</v>
      </c>
      <c r="H1726" s="38" t="s">
        <v>10</v>
      </c>
    </row>
    <row r="1727" spans="1:8" x14ac:dyDescent="0.25">
      <c r="A1727" s="31">
        <v>44607</v>
      </c>
      <c r="B1727" s="37" t="s">
        <v>5466</v>
      </c>
      <c r="C1727" s="38" t="s">
        <v>3177</v>
      </c>
      <c r="D1727" s="34">
        <v>5200</v>
      </c>
      <c r="E1727" s="35">
        <v>44607</v>
      </c>
      <c r="F1727" s="34">
        <v>5200</v>
      </c>
      <c r="G1727" s="36">
        <f>Tabla13[[#This Row],[Importe]]-Tabla13[[#This Row],[Pagado]]</f>
        <v>0</v>
      </c>
      <c r="H1727" s="38" t="s">
        <v>10</v>
      </c>
    </row>
    <row r="1728" spans="1:8" x14ac:dyDescent="0.25">
      <c r="A1728" s="31">
        <v>44607</v>
      </c>
      <c r="B1728" s="37" t="s">
        <v>5467</v>
      </c>
      <c r="C1728" s="38" t="s">
        <v>22</v>
      </c>
      <c r="D1728" s="34">
        <v>339.5</v>
      </c>
      <c r="E1728" s="35">
        <v>44607</v>
      </c>
      <c r="F1728" s="34">
        <v>339.5</v>
      </c>
      <c r="G1728" s="36">
        <f>Tabla13[[#This Row],[Importe]]-Tabla13[[#This Row],[Pagado]]</f>
        <v>0</v>
      </c>
      <c r="H1728" s="38" t="s">
        <v>10</v>
      </c>
    </row>
    <row r="1729" spans="1:8" x14ac:dyDescent="0.25">
      <c r="A1729" s="31">
        <v>44607</v>
      </c>
      <c r="B1729" s="37" t="s">
        <v>5468</v>
      </c>
      <c r="C1729" s="38" t="s">
        <v>31</v>
      </c>
      <c r="D1729" s="34">
        <v>61.2</v>
      </c>
      <c r="E1729" s="35">
        <v>44608</v>
      </c>
      <c r="F1729" s="34">
        <v>61.2</v>
      </c>
      <c r="G1729" s="36">
        <f>Tabla13[[#This Row],[Importe]]-Tabla13[[#This Row],[Pagado]]</f>
        <v>0</v>
      </c>
      <c r="H1729" s="38" t="s">
        <v>10</v>
      </c>
    </row>
    <row r="1730" spans="1:8" x14ac:dyDescent="0.25">
      <c r="A1730" s="31">
        <v>44608</v>
      </c>
      <c r="B1730" s="37" t="s">
        <v>5469</v>
      </c>
      <c r="C1730" s="38" t="s">
        <v>887</v>
      </c>
      <c r="D1730" s="34">
        <v>6920</v>
      </c>
      <c r="E1730" s="35">
        <v>44610</v>
      </c>
      <c r="F1730" s="34">
        <v>6920</v>
      </c>
      <c r="G1730" s="36">
        <f>Tabla13[[#This Row],[Importe]]-Tabla13[[#This Row],[Pagado]]</f>
        <v>0</v>
      </c>
      <c r="H1730" s="38" t="s">
        <v>10</v>
      </c>
    </row>
    <row r="1731" spans="1:8" x14ac:dyDescent="0.25">
      <c r="A1731" s="31">
        <v>44608</v>
      </c>
      <c r="B1731" s="37" t="s">
        <v>5470</v>
      </c>
      <c r="C1731" s="38" t="s">
        <v>475</v>
      </c>
      <c r="D1731" s="34">
        <v>75226</v>
      </c>
      <c r="E1731" s="35">
        <v>44606</v>
      </c>
      <c r="F1731" s="34">
        <v>75226</v>
      </c>
      <c r="G1731" s="36">
        <f>Tabla13[[#This Row],[Importe]]-Tabla13[[#This Row],[Pagado]]</f>
        <v>0</v>
      </c>
      <c r="H1731" s="38" t="s">
        <v>10</v>
      </c>
    </row>
    <row r="1732" spans="1:8" x14ac:dyDescent="0.25">
      <c r="A1732" s="31">
        <v>44608</v>
      </c>
      <c r="B1732" s="37" t="s">
        <v>5471</v>
      </c>
      <c r="C1732" s="38" t="s">
        <v>371</v>
      </c>
      <c r="D1732" s="34">
        <v>7355.1</v>
      </c>
      <c r="E1732" s="35">
        <v>44608</v>
      </c>
      <c r="F1732" s="34">
        <v>7355.1</v>
      </c>
      <c r="G1732" s="36">
        <f>Tabla13[[#This Row],[Importe]]-Tabla13[[#This Row],[Pagado]]</f>
        <v>0</v>
      </c>
      <c r="H1732" s="38" t="s">
        <v>10</v>
      </c>
    </row>
    <row r="1733" spans="1:8" x14ac:dyDescent="0.25">
      <c r="A1733" s="31">
        <v>44608</v>
      </c>
      <c r="B1733" s="37" t="s">
        <v>5472</v>
      </c>
      <c r="C1733" s="38" t="s">
        <v>481</v>
      </c>
      <c r="D1733" s="34">
        <v>1410.8</v>
      </c>
      <c r="E1733" s="35">
        <v>44608</v>
      </c>
      <c r="F1733" s="34">
        <v>1410.8</v>
      </c>
      <c r="G1733" s="36">
        <f>Tabla13[[#This Row],[Importe]]-Tabla13[[#This Row],[Pagado]]</f>
        <v>0</v>
      </c>
      <c r="H1733" s="38" t="s">
        <v>10</v>
      </c>
    </row>
    <row r="1734" spans="1:8" x14ac:dyDescent="0.25">
      <c r="A1734" s="31">
        <v>44608</v>
      </c>
      <c r="B1734" s="37" t="s">
        <v>5473</v>
      </c>
      <c r="C1734" s="38" t="s">
        <v>116</v>
      </c>
      <c r="D1734" s="34">
        <v>3495</v>
      </c>
      <c r="E1734" s="35">
        <v>44609</v>
      </c>
      <c r="F1734" s="34">
        <v>3495</v>
      </c>
      <c r="G1734" s="36">
        <f>Tabla13[[#This Row],[Importe]]-Tabla13[[#This Row],[Pagado]]</f>
        <v>0</v>
      </c>
      <c r="H1734" s="38" t="s">
        <v>10</v>
      </c>
    </row>
    <row r="1735" spans="1:8" x14ac:dyDescent="0.25">
      <c r="A1735" s="31">
        <v>44608</v>
      </c>
      <c r="B1735" s="37" t="s">
        <v>5474</v>
      </c>
      <c r="C1735" s="38" t="s">
        <v>2563</v>
      </c>
      <c r="D1735" s="34">
        <v>3805</v>
      </c>
      <c r="E1735" s="35">
        <v>44608</v>
      </c>
      <c r="F1735" s="34">
        <v>3805</v>
      </c>
      <c r="G1735" s="36">
        <f>Tabla13[[#This Row],[Importe]]-Tabla13[[#This Row],[Pagado]]</f>
        <v>0</v>
      </c>
      <c r="H1735" s="38" t="s">
        <v>10</v>
      </c>
    </row>
    <row r="1736" spans="1:8" x14ac:dyDescent="0.25">
      <c r="A1736" s="31">
        <v>44608</v>
      </c>
      <c r="B1736" s="37" t="s">
        <v>5475</v>
      </c>
      <c r="C1736" s="38" t="s">
        <v>326</v>
      </c>
      <c r="D1736" s="34">
        <v>4070.4</v>
      </c>
      <c r="E1736" s="35">
        <v>44609</v>
      </c>
      <c r="F1736" s="34">
        <v>4070.4</v>
      </c>
      <c r="G1736" s="36">
        <f>Tabla13[[#This Row],[Importe]]-Tabla13[[#This Row],[Pagado]]</f>
        <v>0</v>
      </c>
      <c r="H1736" s="38" t="s">
        <v>10</v>
      </c>
    </row>
    <row r="1737" spans="1:8" x14ac:dyDescent="0.25">
      <c r="A1737" s="31">
        <v>44608</v>
      </c>
      <c r="B1737" s="37" t="s">
        <v>5476</v>
      </c>
      <c r="C1737" s="38" t="s">
        <v>111</v>
      </c>
      <c r="D1737" s="34">
        <v>4233.6000000000004</v>
      </c>
      <c r="E1737" s="35">
        <v>44609</v>
      </c>
      <c r="F1737" s="34">
        <v>4233.6000000000004</v>
      </c>
      <c r="G1737" s="36">
        <f>Tabla13[[#This Row],[Importe]]-Tabla13[[#This Row],[Pagado]]</f>
        <v>0</v>
      </c>
      <c r="H1737" s="38" t="s">
        <v>10</v>
      </c>
    </row>
    <row r="1738" spans="1:8" x14ac:dyDescent="0.25">
      <c r="A1738" s="31">
        <v>44608</v>
      </c>
      <c r="B1738" s="37" t="s">
        <v>5477</v>
      </c>
      <c r="C1738" s="38" t="s">
        <v>120</v>
      </c>
      <c r="D1738" s="34">
        <v>4065</v>
      </c>
      <c r="E1738" s="35">
        <v>44610</v>
      </c>
      <c r="F1738" s="34">
        <v>4065</v>
      </c>
      <c r="G1738" s="36">
        <f>Tabla13[[#This Row],[Importe]]-Tabla13[[#This Row],[Pagado]]</f>
        <v>0</v>
      </c>
      <c r="H1738" s="38" t="s">
        <v>10</v>
      </c>
    </row>
    <row r="1739" spans="1:8" x14ac:dyDescent="0.25">
      <c r="A1739" s="31">
        <v>44608</v>
      </c>
      <c r="B1739" s="37" t="s">
        <v>5478</v>
      </c>
      <c r="C1739" s="38" t="s">
        <v>924</v>
      </c>
      <c r="D1739" s="34">
        <v>6948.4</v>
      </c>
      <c r="E1739" s="35">
        <v>44608</v>
      </c>
      <c r="F1739" s="34">
        <v>6948.4</v>
      </c>
      <c r="G1739" s="36">
        <f>Tabla13[[#This Row],[Importe]]-Tabla13[[#This Row],[Pagado]]</f>
        <v>0</v>
      </c>
      <c r="H1739" s="38" t="s">
        <v>10</v>
      </c>
    </row>
    <row r="1740" spans="1:8" x14ac:dyDescent="0.25">
      <c r="A1740" s="31">
        <v>44608</v>
      </c>
      <c r="B1740" s="37" t="s">
        <v>5479</v>
      </c>
      <c r="C1740" s="38" t="s">
        <v>924</v>
      </c>
      <c r="D1740" s="34">
        <v>708.4</v>
      </c>
      <c r="E1740" s="35">
        <v>44608</v>
      </c>
      <c r="F1740" s="34">
        <v>708.4</v>
      </c>
      <c r="G1740" s="36">
        <f>Tabla13[[#This Row],[Importe]]-Tabla13[[#This Row],[Pagado]]</f>
        <v>0</v>
      </c>
      <c r="H1740" s="38" t="s">
        <v>10</v>
      </c>
    </row>
    <row r="1741" spans="1:8" x14ac:dyDescent="0.25">
      <c r="A1741" s="31">
        <v>44608</v>
      </c>
      <c r="B1741" s="37" t="s">
        <v>5480</v>
      </c>
      <c r="C1741" s="38" t="s">
        <v>407</v>
      </c>
      <c r="D1741" s="34">
        <v>1588.8</v>
      </c>
      <c r="E1741" s="35">
        <v>44617</v>
      </c>
      <c r="F1741" s="34">
        <v>1588.8</v>
      </c>
      <c r="G1741" s="36">
        <f>Tabla13[[#This Row],[Importe]]-Tabla13[[#This Row],[Pagado]]</f>
        <v>0</v>
      </c>
      <c r="H1741" s="38" t="s">
        <v>10</v>
      </c>
    </row>
    <row r="1742" spans="1:8" ht="31.5" x14ac:dyDescent="0.25">
      <c r="A1742" s="31">
        <v>44608</v>
      </c>
      <c r="B1742" s="37" t="s">
        <v>5481</v>
      </c>
      <c r="C1742" s="38" t="s">
        <v>39</v>
      </c>
      <c r="D1742" s="34">
        <v>17869.599999999999</v>
      </c>
      <c r="E1742" s="35" t="s">
        <v>5482</v>
      </c>
      <c r="F1742" s="34">
        <f>6500+11369.6</f>
        <v>17869.599999999999</v>
      </c>
      <c r="G1742" s="36">
        <f>Tabla13[[#This Row],[Importe]]-Tabla13[[#This Row],[Pagado]]</f>
        <v>0</v>
      </c>
      <c r="H1742" s="38" t="s">
        <v>10</v>
      </c>
    </row>
    <row r="1743" spans="1:8" x14ac:dyDescent="0.25">
      <c r="A1743" s="31">
        <v>44608</v>
      </c>
      <c r="B1743" s="37" t="s">
        <v>5483</v>
      </c>
      <c r="C1743" s="38" t="s">
        <v>22</v>
      </c>
      <c r="D1743" s="34">
        <v>35561.199999999997</v>
      </c>
      <c r="E1743" s="35">
        <v>44609</v>
      </c>
      <c r="F1743" s="34">
        <v>35561.199999999997</v>
      </c>
      <c r="G1743" s="36">
        <f>Tabla13[[#This Row],[Importe]]-Tabla13[[#This Row],[Pagado]]</f>
        <v>0</v>
      </c>
      <c r="H1743" s="38" t="s">
        <v>10</v>
      </c>
    </row>
    <row r="1744" spans="1:8" x14ac:dyDescent="0.25">
      <c r="A1744" s="31">
        <v>44608</v>
      </c>
      <c r="B1744" s="37" t="s">
        <v>5484</v>
      </c>
      <c r="C1744" s="38" t="s">
        <v>18</v>
      </c>
      <c r="D1744" s="34">
        <v>1580.8</v>
      </c>
      <c r="E1744" s="35">
        <v>44608</v>
      </c>
      <c r="F1744" s="34">
        <v>1580.8</v>
      </c>
      <c r="G1744" s="36">
        <f>Tabla13[[#This Row],[Importe]]-Tabla13[[#This Row],[Pagado]]</f>
        <v>0</v>
      </c>
      <c r="H1744" s="38" t="s">
        <v>10</v>
      </c>
    </row>
    <row r="1745" spans="1:8" x14ac:dyDescent="0.25">
      <c r="A1745" s="31">
        <v>44608</v>
      </c>
      <c r="B1745" s="37" t="s">
        <v>5485</v>
      </c>
      <c r="C1745" s="38" t="s">
        <v>89</v>
      </c>
      <c r="D1745" s="34">
        <v>2475</v>
      </c>
      <c r="E1745" s="35">
        <v>44609</v>
      </c>
      <c r="F1745" s="34">
        <v>2475</v>
      </c>
      <c r="G1745" s="36">
        <f>Tabla13[[#This Row],[Importe]]-Tabla13[[#This Row],[Pagado]]</f>
        <v>0</v>
      </c>
      <c r="H1745" s="38" t="s">
        <v>10</v>
      </c>
    </row>
    <row r="1746" spans="1:8" x14ac:dyDescent="0.25">
      <c r="A1746" s="31">
        <v>44608</v>
      </c>
      <c r="B1746" s="37" t="s">
        <v>5486</v>
      </c>
      <c r="C1746" s="38" t="s">
        <v>64</v>
      </c>
      <c r="D1746" s="34">
        <v>7726</v>
      </c>
      <c r="E1746" s="35">
        <v>44610</v>
      </c>
      <c r="F1746" s="34">
        <v>7726</v>
      </c>
      <c r="G1746" s="36">
        <f>Tabla13[[#This Row],[Importe]]-Tabla13[[#This Row],[Pagado]]</f>
        <v>0</v>
      </c>
      <c r="H1746" s="38" t="s">
        <v>10</v>
      </c>
    </row>
    <row r="1747" spans="1:8" x14ac:dyDescent="0.25">
      <c r="A1747" s="31">
        <v>44608</v>
      </c>
      <c r="B1747" s="37" t="s">
        <v>5487</v>
      </c>
      <c r="C1747" s="38" t="s">
        <v>114</v>
      </c>
      <c r="D1747" s="34">
        <v>4017.6</v>
      </c>
      <c r="E1747" s="35">
        <v>44610</v>
      </c>
      <c r="F1747" s="34">
        <v>4017.6</v>
      </c>
      <c r="G1747" s="36">
        <f>Tabla13[[#This Row],[Importe]]-Tabla13[[#This Row],[Pagado]]</f>
        <v>0</v>
      </c>
      <c r="H1747" s="38" t="s">
        <v>10</v>
      </c>
    </row>
    <row r="1748" spans="1:8" x14ac:dyDescent="0.25">
      <c r="A1748" s="31">
        <v>44608</v>
      </c>
      <c r="B1748" s="37" t="s">
        <v>5488</v>
      </c>
      <c r="C1748" s="38" t="s">
        <v>105</v>
      </c>
      <c r="D1748" s="34">
        <v>4938.8999999999996</v>
      </c>
      <c r="E1748" s="35">
        <v>44610</v>
      </c>
      <c r="F1748" s="34">
        <v>4938.8999999999996</v>
      </c>
      <c r="G1748" s="36">
        <f>Tabla13[[#This Row],[Importe]]-Tabla13[[#This Row],[Pagado]]</f>
        <v>0</v>
      </c>
      <c r="H1748" s="38" t="s">
        <v>10</v>
      </c>
    </row>
    <row r="1749" spans="1:8" ht="31.5" x14ac:dyDescent="0.25">
      <c r="A1749" s="31">
        <v>44608</v>
      </c>
      <c r="B1749" s="37" t="s">
        <v>5489</v>
      </c>
      <c r="C1749" s="38" t="s">
        <v>93</v>
      </c>
      <c r="D1749" s="34">
        <v>5382.1</v>
      </c>
      <c r="E1749" s="35" t="s">
        <v>6977</v>
      </c>
      <c r="F1749" s="34">
        <f>2500+2882.1</f>
        <v>5382.1</v>
      </c>
      <c r="G1749" s="36">
        <f>Tabla13[[#This Row],[Importe]]-Tabla13[[#This Row],[Pagado]]</f>
        <v>0</v>
      </c>
      <c r="H1749" s="38" t="s">
        <v>10</v>
      </c>
    </row>
    <row r="1750" spans="1:8" x14ac:dyDescent="0.25">
      <c r="A1750" s="31">
        <v>44608</v>
      </c>
      <c r="B1750" s="37" t="s">
        <v>5490</v>
      </c>
      <c r="C1750" s="38" t="s">
        <v>12</v>
      </c>
      <c r="D1750" s="34">
        <v>31574.55</v>
      </c>
      <c r="E1750" s="35">
        <v>44609</v>
      </c>
      <c r="F1750" s="34">
        <v>31574.55</v>
      </c>
      <c r="G1750" s="36">
        <f>Tabla13[[#This Row],[Importe]]-Tabla13[[#This Row],[Pagado]]</f>
        <v>0</v>
      </c>
      <c r="H1750" s="38" t="s">
        <v>10</v>
      </c>
    </row>
    <row r="1751" spans="1:8" x14ac:dyDescent="0.25">
      <c r="A1751" s="31">
        <v>44608</v>
      </c>
      <c r="B1751" s="37" t="s">
        <v>5491</v>
      </c>
      <c r="C1751" s="38" t="s">
        <v>87</v>
      </c>
      <c r="D1751" s="34">
        <v>1872</v>
      </c>
      <c r="E1751" s="35">
        <v>44608</v>
      </c>
      <c r="F1751" s="34">
        <v>1872</v>
      </c>
      <c r="G1751" s="36">
        <f>Tabla13[[#This Row],[Importe]]-Tabla13[[#This Row],[Pagado]]</f>
        <v>0</v>
      </c>
      <c r="H1751" s="38" t="s">
        <v>10</v>
      </c>
    </row>
    <row r="1752" spans="1:8" x14ac:dyDescent="0.25">
      <c r="A1752" s="31">
        <v>44608</v>
      </c>
      <c r="B1752" s="37" t="s">
        <v>5492</v>
      </c>
      <c r="C1752" s="38" t="s">
        <v>9</v>
      </c>
      <c r="D1752" s="34">
        <v>6178.6</v>
      </c>
      <c r="E1752" s="35">
        <v>44608</v>
      </c>
      <c r="F1752" s="34">
        <v>6178.6</v>
      </c>
      <c r="G1752" s="36">
        <f>Tabla13[[#This Row],[Importe]]-Tabla13[[#This Row],[Pagado]]</f>
        <v>0</v>
      </c>
      <c r="H1752" s="38" t="s">
        <v>10</v>
      </c>
    </row>
    <row r="1753" spans="1:8" x14ac:dyDescent="0.25">
      <c r="A1753" s="31">
        <v>44608</v>
      </c>
      <c r="B1753" s="37" t="s">
        <v>5493</v>
      </c>
      <c r="C1753" s="38" t="s">
        <v>83</v>
      </c>
      <c r="D1753" s="34">
        <v>7394.4</v>
      </c>
      <c r="E1753" s="35">
        <v>44608</v>
      </c>
      <c r="F1753" s="34">
        <v>7394.4</v>
      </c>
      <c r="G1753" s="36">
        <f>Tabla13[[#This Row],[Importe]]-Tabla13[[#This Row],[Pagado]]</f>
        <v>0</v>
      </c>
      <c r="H1753" s="38" t="s">
        <v>10</v>
      </c>
    </row>
    <row r="1754" spans="1:8" x14ac:dyDescent="0.25">
      <c r="A1754" s="31">
        <v>44608</v>
      </c>
      <c r="B1754" s="37" t="s">
        <v>5494</v>
      </c>
      <c r="C1754" s="38" t="s">
        <v>206</v>
      </c>
      <c r="D1754" s="34">
        <v>21382.2</v>
      </c>
      <c r="E1754" s="35">
        <v>44614</v>
      </c>
      <c r="F1754" s="34">
        <v>21382.2</v>
      </c>
      <c r="G1754" s="36">
        <f>Tabla13[[#This Row],[Importe]]-Tabla13[[#This Row],[Pagado]]</f>
        <v>0</v>
      </c>
      <c r="H1754" s="38" t="s">
        <v>10</v>
      </c>
    </row>
    <row r="1755" spans="1:8" x14ac:dyDescent="0.25">
      <c r="A1755" s="31">
        <v>44608</v>
      </c>
      <c r="B1755" s="37" t="s">
        <v>5495</v>
      </c>
      <c r="C1755" s="38" t="s">
        <v>218</v>
      </c>
      <c r="D1755" s="34">
        <v>12261.9</v>
      </c>
      <c r="E1755" s="35">
        <v>44614</v>
      </c>
      <c r="F1755" s="34">
        <v>12261.9</v>
      </c>
      <c r="G1755" s="36">
        <f>Tabla13[[#This Row],[Importe]]-Tabla13[[#This Row],[Pagado]]</f>
        <v>0</v>
      </c>
      <c r="H1755" s="38" t="s">
        <v>10</v>
      </c>
    </row>
    <row r="1756" spans="1:8" x14ac:dyDescent="0.25">
      <c r="A1756" s="31">
        <v>44608</v>
      </c>
      <c r="B1756" s="37" t="s">
        <v>5496</v>
      </c>
      <c r="C1756" s="38" t="s">
        <v>4136</v>
      </c>
      <c r="D1756" s="34">
        <v>2329.6</v>
      </c>
      <c r="E1756" s="35">
        <v>44608</v>
      </c>
      <c r="F1756" s="34">
        <v>2329.6</v>
      </c>
      <c r="G1756" s="36">
        <f>Tabla13[[#This Row],[Importe]]-Tabla13[[#This Row],[Pagado]]</f>
        <v>0</v>
      </c>
      <c r="H1756" s="38" t="s">
        <v>10</v>
      </c>
    </row>
    <row r="1757" spans="1:8" x14ac:dyDescent="0.25">
      <c r="A1757" s="31">
        <v>44608</v>
      </c>
      <c r="B1757" s="37" t="s">
        <v>5497</v>
      </c>
      <c r="C1757" s="38" t="s">
        <v>131</v>
      </c>
      <c r="D1757" s="34">
        <v>7162.2</v>
      </c>
      <c r="E1757" s="35">
        <v>44608</v>
      </c>
      <c r="F1757" s="34">
        <v>7162.2</v>
      </c>
      <c r="G1757" s="36">
        <f>Tabla13[[#This Row],[Importe]]-Tabla13[[#This Row],[Pagado]]</f>
        <v>0</v>
      </c>
      <c r="H1757" s="38" t="s">
        <v>10</v>
      </c>
    </row>
    <row r="1758" spans="1:8" x14ac:dyDescent="0.25">
      <c r="A1758" s="31">
        <v>44608</v>
      </c>
      <c r="B1758" s="37" t="s">
        <v>5498</v>
      </c>
      <c r="C1758" s="38" t="s">
        <v>135</v>
      </c>
      <c r="D1758" s="34">
        <v>1190.4000000000001</v>
      </c>
      <c r="E1758" s="35">
        <v>44608</v>
      </c>
      <c r="F1758" s="34">
        <v>1190.4000000000001</v>
      </c>
      <c r="G1758" s="36">
        <f>Tabla13[[#This Row],[Importe]]-Tabla13[[#This Row],[Pagado]]</f>
        <v>0</v>
      </c>
      <c r="H1758" s="38" t="s">
        <v>10</v>
      </c>
    </row>
    <row r="1759" spans="1:8" x14ac:dyDescent="0.25">
      <c r="A1759" s="31">
        <v>44608</v>
      </c>
      <c r="B1759" s="37" t="s">
        <v>5499</v>
      </c>
      <c r="C1759" s="38" t="s">
        <v>16</v>
      </c>
      <c r="D1759" s="34">
        <v>4644.1000000000004</v>
      </c>
      <c r="E1759" s="35">
        <v>44608</v>
      </c>
      <c r="F1759" s="34">
        <v>4644.1000000000004</v>
      </c>
      <c r="G1759" s="36">
        <f>Tabla13[[#This Row],[Importe]]-Tabla13[[#This Row],[Pagado]]</f>
        <v>0</v>
      </c>
      <c r="H1759" s="38" t="s">
        <v>10</v>
      </c>
    </row>
    <row r="1760" spans="1:8" x14ac:dyDescent="0.25">
      <c r="A1760" s="31">
        <v>44608</v>
      </c>
      <c r="B1760" s="37" t="s">
        <v>5500</v>
      </c>
      <c r="C1760" s="38" t="s">
        <v>127</v>
      </c>
      <c r="D1760" s="34">
        <v>3538</v>
      </c>
      <c r="E1760" s="35">
        <v>44608</v>
      </c>
      <c r="F1760" s="34">
        <v>3538</v>
      </c>
      <c r="G1760" s="36">
        <f>Tabla13[[#This Row],[Importe]]-Tabla13[[#This Row],[Pagado]]</f>
        <v>0</v>
      </c>
      <c r="H1760" s="38" t="s">
        <v>10</v>
      </c>
    </row>
    <row r="1761" spans="1:8" x14ac:dyDescent="0.25">
      <c r="A1761" s="31">
        <v>44608</v>
      </c>
      <c r="B1761" s="37" t="s">
        <v>5501</v>
      </c>
      <c r="C1761" s="38" t="s">
        <v>339</v>
      </c>
      <c r="D1761" s="34">
        <v>217.6</v>
      </c>
      <c r="E1761" s="35">
        <v>44608</v>
      </c>
      <c r="F1761" s="34">
        <v>217.6</v>
      </c>
      <c r="G1761" s="36">
        <f>Tabla13[[#This Row],[Importe]]-Tabla13[[#This Row],[Pagado]]</f>
        <v>0</v>
      </c>
      <c r="H1761" s="38" t="s">
        <v>10</v>
      </c>
    </row>
    <row r="1762" spans="1:8" x14ac:dyDescent="0.25">
      <c r="A1762" s="31">
        <v>44608</v>
      </c>
      <c r="B1762" s="37" t="s">
        <v>5502</v>
      </c>
      <c r="C1762" s="38" t="s">
        <v>140</v>
      </c>
      <c r="D1762" s="34">
        <v>1227.8</v>
      </c>
      <c r="E1762" s="35">
        <v>44608</v>
      </c>
      <c r="F1762" s="34">
        <v>1227.8</v>
      </c>
      <c r="G1762" s="36">
        <f>Tabla13[[#This Row],[Importe]]-Tabla13[[#This Row],[Pagado]]</f>
        <v>0</v>
      </c>
      <c r="H1762" s="38" t="s">
        <v>10</v>
      </c>
    </row>
    <row r="1763" spans="1:8" x14ac:dyDescent="0.25">
      <c r="A1763" s="31">
        <v>44608</v>
      </c>
      <c r="B1763" s="37" t="s">
        <v>5503</v>
      </c>
      <c r="C1763" s="38" t="s">
        <v>129</v>
      </c>
      <c r="D1763" s="34">
        <v>1365.2</v>
      </c>
      <c r="E1763" s="35">
        <v>44608</v>
      </c>
      <c r="F1763" s="34">
        <v>1365.2</v>
      </c>
      <c r="G1763" s="36">
        <f>Tabla13[[#This Row],[Importe]]-Tabla13[[#This Row],[Pagado]]</f>
        <v>0</v>
      </c>
      <c r="H1763" s="38" t="s">
        <v>10</v>
      </c>
    </row>
    <row r="1764" spans="1:8" x14ac:dyDescent="0.25">
      <c r="A1764" s="31">
        <v>44608</v>
      </c>
      <c r="B1764" s="37" t="s">
        <v>5504</v>
      </c>
      <c r="C1764" s="38" t="s">
        <v>125</v>
      </c>
      <c r="D1764" s="34">
        <v>2671</v>
      </c>
      <c r="E1764" s="35">
        <v>44608</v>
      </c>
      <c r="F1764" s="34">
        <v>2671</v>
      </c>
      <c r="G1764" s="36">
        <f>Tabla13[[#This Row],[Importe]]-Tabla13[[#This Row],[Pagado]]</f>
        <v>0</v>
      </c>
      <c r="H1764" s="38" t="s">
        <v>10</v>
      </c>
    </row>
    <row r="1765" spans="1:8" x14ac:dyDescent="0.25">
      <c r="A1765" s="31">
        <v>44608</v>
      </c>
      <c r="B1765" s="37" t="s">
        <v>5505</v>
      </c>
      <c r="C1765" s="38" t="s">
        <v>230</v>
      </c>
      <c r="D1765" s="34">
        <v>3963.5</v>
      </c>
      <c r="E1765" s="35">
        <v>44608</v>
      </c>
      <c r="F1765" s="34">
        <v>3963.5</v>
      </c>
      <c r="G1765" s="36">
        <f>Tabla13[[#This Row],[Importe]]-Tabla13[[#This Row],[Pagado]]</f>
        <v>0</v>
      </c>
      <c r="H1765" s="38" t="s">
        <v>10</v>
      </c>
    </row>
    <row r="1766" spans="1:8" x14ac:dyDescent="0.25">
      <c r="A1766" s="31">
        <v>44608</v>
      </c>
      <c r="B1766" s="37" t="s">
        <v>5506</v>
      </c>
      <c r="C1766" s="38" t="s">
        <v>146</v>
      </c>
      <c r="D1766" s="34">
        <v>2247.1999999999998</v>
      </c>
      <c r="E1766" s="35">
        <v>44608</v>
      </c>
      <c r="F1766" s="34">
        <v>2247.1999999999998</v>
      </c>
      <c r="G1766" s="36">
        <f>Tabla13[[#This Row],[Importe]]-Tabla13[[#This Row],[Pagado]]</f>
        <v>0</v>
      </c>
      <c r="H1766" s="38" t="s">
        <v>10</v>
      </c>
    </row>
    <row r="1767" spans="1:8" x14ac:dyDescent="0.25">
      <c r="A1767" s="31">
        <v>44608</v>
      </c>
      <c r="B1767" s="37" t="s">
        <v>5507</v>
      </c>
      <c r="C1767" s="38" t="s">
        <v>173</v>
      </c>
      <c r="D1767" s="34">
        <v>31925.8</v>
      </c>
      <c r="E1767" s="35">
        <v>44609</v>
      </c>
      <c r="F1767" s="34">
        <v>31925.8</v>
      </c>
      <c r="G1767" s="36">
        <f>Tabla13[[#This Row],[Importe]]-Tabla13[[#This Row],[Pagado]]</f>
        <v>0</v>
      </c>
      <c r="H1767" s="38" t="s">
        <v>10</v>
      </c>
    </row>
    <row r="1768" spans="1:8" x14ac:dyDescent="0.25">
      <c r="A1768" s="31">
        <v>44608</v>
      </c>
      <c r="B1768" s="37" t="s">
        <v>5508</v>
      </c>
      <c r="C1768" s="38" t="s">
        <v>27</v>
      </c>
      <c r="D1768" s="34">
        <v>4744.6000000000004</v>
      </c>
      <c r="E1768" s="35">
        <v>44608</v>
      </c>
      <c r="F1768" s="34">
        <v>4744.6000000000004</v>
      </c>
      <c r="G1768" s="36">
        <f>Tabla13[[#This Row],[Importe]]-Tabla13[[#This Row],[Pagado]]</f>
        <v>0</v>
      </c>
      <c r="H1768" s="38" t="s">
        <v>10</v>
      </c>
    </row>
    <row r="1769" spans="1:8" x14ac:dyDescent="0.25">
      <c r="A1769" s="31">
        <v>44608</v>
      </c>
      <c r="B1769" s="37" t="s">
        <v>5509</v>
      </c>
      <c r="C1769" s="38" t="s">
        <v>373</v>
      </c>
      <c r="D1769" s="34">
        <v>1416</v>
      </c>
      <c r="E1769" s="35">
        <v>44608</v>
      </c>
      <c r="F1769" s="34">
        <v>1416</v>
      </c>
      <c r="G1769" s="36">
        <f>Tabla13[[#This Row],[Importe]]-Tabla13[[#This Row],[Pagado]]</f>
        <v>0</v>
      </c>
      <c r="H1769" s="38" t="s">
        <v>10</v>
      </c>
    </row>
    <row r="1770" spans="1:8" x14ac:dyDescent="0.25">
      <c r="A1770" s="31">
        <v>44608</v>
      </c>
      <c r="B1770" s="37" t="s">
        <v>5510</v>
      </c>
      <c r="C1770" s="38" t="s">
        <v>592</v>
      </c>
      <c r="D1770" s="34">
        <v>8288</v>
      </c>
      <c r="E1770" s="35">
        <v>44609</v>
      </c>
      <c r="F1770" s="34">
        <v>8288</v>
      </c>
      <c r="G1770" s="36">
        <f>Tabla13[[#This Row],[Importe]]-Tabla13[[#This Row],[Pagado]]</f>
        <v>0</v>
      </c>
      <c r="H1770" s="38" t="s">
        <v>10</v>
      </c>
    </row>
    <row r="1771" spans="1:8" x14ac:dyDescent="0.25">
      <c r="A1771" s="31">
        <v>44608</v>
      </c>
      <c r="B1771" s="37" t="s">
        <v>5511</v>
      </c>
      <c r="C1771" s="38" t="s">
        <v>31</v>
      </c>
      <c r="D1771" s="34">
        <v>806.4</v>
      </c>
      <c r="E1771" s="35">
        <v>44608</v>
      </c>
      <c r="F1771" s="34">
        <v>806.4</v>
      </c>
      <c r="G1771" s="36">
        <f>Tabla13[[#This Row],[Importe]]-Tabla13[[#This Row],[Pagado]]</f>
        <v>0</v>
      </c>
      <c r="H1771" s="38" t="s">
        <v>10</v>
      </c>
    </row>
    <row r="1772" spans="1:8" x14ac:dyDescent="0.25">
      <c r="A1772" s="31">
        <v>44608</v>
      </c>
      <c r="B1772" s="37" t="s">
        <v>5512</v>
      </c>
      <c r="C1772" s="38" t="s">
        <v>49</v>
      </c>
      <c r="D1772" s="34">
        <v>2468.4</v>
      </c>
      <c r="E1772" s="35">
        <v>44608</v>
      </c>
      <c r="F1772" s="34">
        <v>2468.4</v>
      </c>
      <c r="G1772" s="36">
        <f>Tabla13[[#This Row],[Importe]]-Tabla13[[#This Row],[Pagado]]</f>
        <v>0</v>
      </c>
      <c r="H1772" s="38" t="s">
        <v>10</v>
      </c>
    </row>
    <row r="1773" spans="1:8" x14ac:dyDescent="0.25">
      <c r="A1773" s="31">
        <v>44608</v>
      </c>
      <c r="B1773" s="37" t="s">
        <v>5513</v>
      </c>
      <c r="C1773" s="38" t="s">
        <v>79</v>
      </c>
      <c r="D1773" s="34">
        <v>6683.2</v>
      </c>
      <c r="E1773" s="35">
        <v>44608</v>
      </c>
      <c r="F1773" s="34">
        <v>6683.2</v>
      </c>
      <c r="G1773" s="36">
        <f>Tabla13[[#This Row],[Importe]]-Tabla13[[#This Row],[Pagado]]</f>
        <v>0</v>
      </c>
      <c r="H1773" s="38" t="s">
        <v>10</v>
      </c>
    </row>
    <row r="1774" spans="1:8" x14ac:dyDescent="0.25">
      <c r="A1774" s="31">
        <v>44608</v>
      </c>
      <c r="B1774" s="37" t="s">
        <v>5514</v>
      </c>
      <c r="C1774" s="38" t="s">
        <v>212</v>
      </c>
      <c r="D1774" s="34">
        <v>43932.800000000003</v>
      </c>
      <c r="E1774" s="35">
        <v>44614</v>
      </c>
      <c r="F1774" s="34">
        <v>43932.800000000003</v>
      </c>
      <c r="G1774" s="36">
        <f>Tabla13[[#This Row],[Importe]]-Tabla13[[#This Row],[Pagado]]</f>
        <v>0</v>
      </c>
      <c r="H1774" s="38" t="s">
        <v>10</v>
      </c>
    </row>
    <row r="1775" spans="1:8" x14ac:dyDescent="0.25">
      <c r="A1775" s="31">
        <v>44608</v>
      </c>
      <c r="B1775" s="37" t="s">
        <v>5515</v>
      </c>
      <c r="C1775" s="38" t="s">
        <v>226</v>
      </c>
      <c r="D1775" s="34">
        <v>2944.1</v>
      </c>
      <c r="E1775" s="35">
        <v>44608</v>
      </c>
      <c r="F1775" s="34">
        <v>2944.1</v>
      </c>
      <c r="G1775" s="36">
        <f>Tabla13[[#This Row],[Importe]]-Tabla13[[#This Row],[Pagado]]</f>
        <v>0</v>
      </c>
      <c r="H1775" s="38" t="s">
        <v>10</v>
      </c>
    </row>
    <row r="1776" spans="1:8" x14ac:dyDescent="0.25">
      <c r="A1776" s="31">
        <v>44608</v>
      </c>
      <c r="B1776" s="37" t="s">
        <v>5516</v>
      </c>
      <c r="C1776" s="38" t="s">
        <v>45</v>
      </c>
      <c r="D1776" s="34">
        <v>12929.2</v>
      </c>
      <c r="E1776" s="35">
        <v>44608</v>
      </c>
      <c r="F1776" s="34">
        <v>12929.2</v>
      </c>
      <c r="G1776" s="36">
        <f>Tabla13[[#This Row],[Importe]]-Tabla13[[#This Row],[Pagado]]</f>
        <v>0</v>
      </c>
      <c r="H1776" s="38" t="s">
        <v>10</v>
      </c>
    </row>
    <row r="1777" spans="1:8" x14ac:dyDescent="0.25">
      <c r="A1777" s="31">
        <v>44608</v>
      </c>
      <c r="B1777" s="37" t="s">
        <v>5517</v>
      </c>
      <c r="C1777" s="38" t="s">
        <v>216</v>
      </c>
      <c r="D1777" s="34">
        <v>1300.8</v>
      </c>
      <c r="E1777" s="35">
        <v>44608</v>
      </c>
      <c r="F1777" s="34">
        <v>1300.8</v>
      </c>
      <c r="G1777" s="36">
        <f>Tabla13[[#This Row],[Importe]]-Tabla13[[#This Row],[Pagado]]</f>
        <v>0</v>
      </c>
      <c r="H1777" s="38" t="s">
        <v>10</v>
      </c>
    </row>
    <row r="1778" spans="1:8" x14ac:dyDescent="0.25">
      <c r="A1778" s="31">
        <v>44608</v>
      </c>
      <c r="B1778" s="37" t="s">
        <v>5518</v>
      </c>
      <c r="C1778" s="38" t="s">
        <v>79</v>
      </c>
      <c r="D1778" s="34">
        <v>8052</v>
      </c>
      <c r="E1778" s="35">
        <v>44608</v>
      </c>
      <c r="F1778" s="34">
        <v>8052</v>
      </c>
      <c r="G1778" s="36">
        <f>Tabla13[[#This Row],[Importe]]-Tabla13[[#This Row],[Pagado]]</f>
        <v>0</v>
      </c>
      <c r="H1778" s="38" t="s">
        <v>10</v>
      </c>
    </row>
    <row r="1779" spans="1:8" x14ac:dyDescent="0.25">
      <c r="A1779" s="31">
        <v>44608</v>
      </c>
      <c r="B1779" s="37" t="s">
        <v>5519</v>
      </c>
      <c r="C1779" s="38" t="s">
        <v>5520</v>
      </c>
      <c r="D1779" s="34">
        <v>0</v>
      </c>
      <c r="E1779" s="39" t="s">
        <v>189</v>
      </c>
      <c r="F1779" s="34">
        <v>0</v>
      </c>
      <c r="G1779" s="36">
        <f>Tabla13[[#This Row],[Importe]]-Tabla13[[#This Row],[Pagado]]</f>
        <v>0</v>
      </c>
      <c r="H1779" s="40" t="s">
        <v>5521</v>
      </c>
    </row>
    <row r="1780" spans="1:8" x14ac:dyDescent="0.25">
      <c r="A1780" s="31">
        <v>44608</v>
      </c>
      <c r="B1780" s="37" t="s">
        <v>5522</v>
      </c>
      <c r="C1780" s="38" t="s">
        <v>37</v>
      </c>
      <c r="D1780" s="34">
        <v>3377</v>
      </c>
      <c r="E1780" s="35">
        <v>44608</v>
      </c>
      <c r="F1780" s="34">
        <v>3377</v>
      </c>
      <c r="G1780" s="36">
        <f>Tabla13[[#This Row],[Importe]]-Tabla13[[#This Row],[Pagado]]</f>
        <v>0</v>
      </c>
      <c r="H1780" s="38" t="s">
        <v>10</v>
      </c>
    </row>
    <row r="1781" spans="1:8" x14ac:dyDescent="0.25">
      <c r="A1781" s="31">
        <v>44608</v>
      </c>
      <c r="B1781" s="37" t="s">
        <v>5523</v>
      </c>
      <c r="C1781" s="38" t="s">
        <v>31</v>
      </c>
      <c r="D1781" s="34">
        <v>5180.3</v>
      </c>
      <c r="E1781" s="35">
        <v>44609</v>
      </c>
      <c r="F1781" s="34">
        <v>5180.3</v>
      </c>
      <c r="G1781" s="36">
        <f>Tabla13[[#This Row],[Importe]]-Tabla13[[#This Row],[Pagado]]</f>
        <v>0</v>
      </c>
      <c r="H1781" s="38" t="s">
        <v>10</v>
      </c>
    </row>
    <row r="1782" spans="1:8" x14ac:dyDescent="0.25">
      <c r="A1782" s="31">
        <v>44608</v>
      </c>
      <c r="B1782" s="37" t="s">
        <v>5524</v>
      </c>
      <c r="C1782" s="38" t="s">
        <v>3971</v>
      </c>
      <c r="D1782" s="34">
        <v>3670.8</v>
      </c>
      <c r="E1782" s="35">
        <v>44608</v>
      </c>
      <c r="F1782" s="34">
        <v>3670.8</v>
      </c>
      <c r="G1782" s="36">
        <f>Tabla13[[#This Row],[Importe]]-Tabla13[[#This Row],[Pagado]]</f>
        <v>0</v>
      </c>
      <c r="H1782" s="38" t="s">
        <v>10</v>
      </c>
    </row>
    <row r="1783" spans="1:8" x14ac:dyDescent="0.25">
      <c r="A1783" s="31">
        <v>44608</v>
      </c>
      <c r="B1783" s="37" t="s">
        <v>5525</v>
      </c>
      <c r="C1783" s="38" t="s">
        <v>133</v>
      </c>
      <c r="D1783" s="34">
        <v>9677.2999999999993</v>
      </c>
      <c r="E1783" s="35">
        <v>44609</v>
      </c>
      <c r="F1783" s="34">
        <v>9677.2999999999993</v>
      </c>
      <c r="G1783" s="36">
        <f>Tabla13[[#This Row],[Importe]]-Tabla13[[#This Row],[Pagado]]</f>
        <v>0</v>
      </c>
      <c r="H1783" s="38" t="s">
        <v>10</v>
      </c>
    </row>
    <row r="1784" spans="1:8" x14ac:dyDescent="0.25">
      <c r="A1784" s="31">
        <v>44608</v>
      </c>
      <c r="B1784" s="37" t="s">
        <v>5526</v>
      </c>
      <c r="C1784" s="38" t="s">
        <v>31</v>
      </c>
      <c r="D1784" s="34">
        <v>3895.5</v>
      </c>
      <c r="E1784" s="35">
        <v>44608</v>
      </c>
      <c r="F1784" s="34">
        <v>3895.5</v>
      </c>
      <c r="G1784" s="36">
        <f>Tabla13[[#This Row],[Importe]]-Tabla13[[#This Row],[Pagado]]</f>
        <v>0</v>
      </c>
      <c r="H1784" s="38" t="s">
        <v>10</v>
      </c>
    </row>
    <row r="1785" spans="1:8" x14ac:dyDescent="0.25">
      <c r="A1785" s="31">
        <v>44608</v>
      </c>
      <c r="B1785" s="37" t="s">
        <v>5527</v>
      </c>
      <c r="C1785" s="38" t="s">
        <v>154</v>
      </c>
      <c r="D1785" s="34">
        <v>36765.4</v>
      </c>
      <c r="E1785" s="35">
        <v>44616</v>
      </c>
      <c r="F1785" s="34">
        <v>36765.4</v>
      </c>
      <c r="G1785" s="36">
        <f>Tabla13[[#This Row],[Importe]]-Tabla13[[#This Row],[Pagado]]</f>
        <v>0</v>
      </c>
      <c r="H1785" s="38" t="s">
        <v>10</v>
      </c>
    </row>
    <row r="1786" spans="1:8" x14ac:dyDescent="0.25">
      <c r="A1786" s="31">
        <v>44608</v>
      </c>
      <c r="B1786" s="37" t="s">
        <v>5528</v>
      </c>
      <c r="C1786" s="38" t="s">
        <v>994</v>
      </c>
      <c r="D1786" s="34">
        <v>1416.7</v>
      </c>
      <c r="E1786" s="35">
        <v>44608</v>
      </c>
      <c r="F1786" s="34">
        <v>1416.7</v>
      </c>
      <c r="G1786" s="36">
        <f>Tabla13[[#This Row],[Importe]]-Tabla13[[#This Row],[Pagado]]</f>
        <v>0</v>
      </c>
      <c r="H1786" s="38" t="s">
        <v>10</v>
      </c>
    </row>
    <row r="1787" spans="1:8" x14ac:dyDescent="0.25">
      <c r="A1787" s="31">
        <v>44608</v>
      </c>
      <c r="B1787" s="37" t="s">
        <v>5529</v>
      </c>
      <c r="C1787" s="38" t="s">
        <v>382</v>
      </c>
      <c r="D1787" s="34">
        <v>5311</v>
      </c>
      <c r="E1787" s="35">
        <v>44608</v>
      </c>
      <c r="F1787" s="34">
        <v>5311</v>
      </c>
      <c r="G1787" s="36">
        <f>Tabla13[[#This Row],[Importe]]-Tabla13[[#This Row],[Pagado]]</f>
        <v>0</v>
      </c>
      <c r="H1787" s="38" t="s">
        <v>10</v>
      </c>
    </row>
    <row r="1788" spans="1:8" x14ac:dyDescent="0.25">
      <c r="A1788" s="31">
        <v>44608</v>
      </c>
      <c r="B1788" s="37" t="s">
        <v>5530</v>
      </c>
      <c r="C1788" s="38" t="s">
        <v>69</v>
      </c>
      <c r="D1788" s="34">
        <v>1857.6</v>
      </c>
      <c r="E1788" s="35">
        <v>44608</v>
      </c>
      <c r="F1788" s="34">
        <v>1857.6</v>
      </c>
      <c r="G1788" s="36">
        <f>Tabla13[[#This Row],[Importe]]-Tabla13[[#This Row],[Pagado]]</f>
        <v>0</v>
      </c>
      <c r="H1788" s="38" t="s">
        <v>10</v>
      </c>
    </row>
    <row r="1789" spans="1:8" x14ac:dyDescent="0.25">
      <c r="A1789" s="31">
        <v>44608</v>
      </c>
      <c r="B1789" s="37" t="s">
        <v>5531</v>
      </c>
      <c r="C1789" s="38" t="s">
        <v>261</v>
      </c>
      <c r="D1789" s="34">
        <v>40550.44</v>
      </c>
      <c r="E1789" s="35">
        <v>44608</v>
      </c>
      <c r="F1789" s="34">
        <v>40550.44</v>
      </c>
      <c r="G1789" s="36">
        <f>Tabla13[[#This Row],[Importe]]-Tabla13[[#This Row],[Pagado]]</f>
        <v>0</v>
      </c>
      <c r="H1789" s="38" t="s">
        <v>10</v>
      </c>
    </row>
    <row r="1790" spans="1:8" x14ac:dyDescent="0.25">
      <c r="A1790" s="31">
        <v>44608</v>
      </c>
      <c r="B1790" s="37" t="s">
        <v>5532</v>
      </c>
      <c r="C1790" s="38" t="s">
        <v>142</v>
      </c>
      <c r="D1790" s="34">
        <v>34550.68</v>
      </c>
      <c r="E1790" s="35">
        <v>44617</v>
      </c>
      <c r="F1790" s="34">
        <v>34550.68</v>
      </c>
      <c r="G1790" s="36">
        <f>Tabla13[[#This Row],[Importe]]-Tabla13[[#This Row],[Pagado]]</f>
        <v>0</v>
      </c>
      <c r="H1790" s="38" t="s">
        <v>10</v>
      </c>
    </row>
    <row r="1791" spans="1:8" x14ac:dyDescent="0.25">
      <c r="A1791" s="31">
        <v>44608</v>
      </c>
      <c r="B1791" s="37" t="s">
        <v>5533</v>
      </c>
      <c r="C1791" s="38" t="s">
        <v>555</v>
      </c>
      <c r="D1791" s="34">
        <v>23701.56</v>
      </c>
      <c r="E1791" s="35">
        <v>44608</v>
      </c>
      <c r="F1791" s="34">
        <v>23701.56</v>
      </c>
      <c r="G1791" s="36">
        <f>Tabla13[[#This Row],[Importe]]-Tabla13[[#This Row],[Pagado]]</f>
        <v>0</v>
      </c>
      <c r="H1791" s="38" t="s">
        <v>10</v>
      </c>
    </row>
    <row r="1792" spans="1:8" x14ac:dyDescent="0.25">
      <c r="A1792" s="31">
        <v>44608</v>
      </c>
      <c r="B1792" s="37" t="s">
        <v>5534</v>
      </c>
      <c r="C1792" s="38" t="s">
        <v>2240</v>
      </c>
      <c r="D1792" s="34">
        <v>5791.44</v>
      </c>
      <c r="E1792" s="35">
        <v>44608</v>
      </c>
      <c r="F1792" s="34">
        <v>5791.44</v>
      </c>
      <c r="G1792" s="36">
        <f>Tabla13[[#This Row],[Importe]]-Tabla13[[#This Row],[Pagado]]</f>
        <v>0</v>
      </c>
      <c r="H1792" s="38" t="s">
        <v>10</v>
      </c>
    </row>
    <row r="1793" spans="1:8" x14ac:dyDescent="0.25">
      <c r="A1793" s="31">
        <v>44608</v>
      </c>
      <c r="B1793" s="37" t="s">
        <v>5535</v>
      </c>
      <c r="C1793" s="38" t="s">
        <v>555</v>
      </c>
      <c r="D1793" s="34">
        <v>13600</v>
      </c>
      <c r="E1793" s="35">
        <v>44608</v>
      </c>
      <c r="F1793" s="34">
        <v>13600</v>
      </c>
      <c r="G1793" s="36">
        <f>Tabla13[[#This Row],[Importe]]-Tabla13[[#This Row],[Pagado]]</f>
        <v>0</v>
      </c>
      <c r="H1793" s="38" t="s">
        <v>10</v>
      </c>
    </row>
    <row r="1794" spans="1:8" x14ac:dyDescent="0.25">
      <c r="A1794" s="31">
        <v>44608</v>
      </c>
      <c r="B1794" s="37" t="s">
        <v>5536</v>
      </c>
      <c r="C1794" s="38" t="s">
        <v>2114</v>
      </c>
      <c r="D1794" s="34">
        <v>1183.2</v>
      </c>
      <c r="E1794" s="35">
        <v>44608</v>
      </c>
      <c r="F1794" s="34">
        <v>1183.2</v>
      </c>
      <c r="G1794" s="36">
        <f>Tabla13[[#This Row],[Importe]]-Tabla13[[#This Row],[Pagado]]</f>
        <v>0</v>
      </c>
      <c r="H1794" s="38" t="s">
        <v>10</v>
      </c>
    </row>
    <row r="1795" spans="1:8" x14ac:dyDescent="0.25">
      <c r="A1795" s="31">
        <v>44608</v>
      </c>
      <c r="B1795" s="37" t="s">
        <v>5537</v>
      </c>
      <c r="C1795" s="38" t="s">
        <v>2114</v>
      </c>
      <c r="D1795" s="34">
        <v>423.4</v>
      </c>
      <c r="E1795" s="35">
        <v>44608</v>
      </c>
      <c r="F1795" s="34">
        <v>423.4</v>
      </c>
      <c r="G1795" s="36">
        <f>Tabla13[[#This Row],[Importe]]-Tabla13[[#This Row],[Pagado]]</f>
        <v>0</v>
      </c>
      <c r="H1795" s="38" t="s">
        <v>10</v>
      </c>
    </row>
    <row r="1796" spans="1:8" x14ac:dyDescent="0.25">
      <c r="A1796" s="31">
        <v>44608</v>
      </c>
      <c r="B1796" s="37" t="s">
        <v>5538</v>
      </c>
      <c r="C1796" s="38" t="s">
        <v>51</v>
      </c>
      <c r="D1796" s="34">
        <v>948.4</v>
      </c>
      <c r="E1796" s="35">
        <v>44608</v>
      </c>
      <c r="F1796" s="34">
        <v>948.4</v>
      </c>
      <c r="G1796" s="36">
        <f>Tabla13[[#This Row],[Importe]]-Tabla13[[#This Row],[Pagado]]</f>
        <v>0</v>
      </c>
      <c r="H1796" s="38" t="s">
        <v>10</v>
      </c>
    </row>
    <row r="1797" spans="1:8" x14ac:dyDescent="0.25">
      <c r="A1797" s="31">
        <v>44608</v>
      </c>
      <c r="B1797" s="37" t="s">
        <v>5539</v>
      </c>
      <c r="C1797" s="38" t="s">
        <v>670</v>
      </c>
      <c r="D1797" s="34">
        <v>3876</v>
      </c>
      <c r="E1797" s="35">
        <v>44608</v>
      </c>
      <c r="F1797" s="34">
        <v>3876</v>
      </c>
      <c r="G1797" s="36">
        <f>Tabla13[[#This Row],[Importe]]-Tabla13[[#This Row],[Pagado]]</f>
        <v>0</v>
      </c>
      <c r="H1797" s="38" t="s">
        <v>10</v>
      </c>
    </row>
    <row r="1798" spans="1:8" x14ac:dyDescent="0.25">
      <c r="A1798" s="31">
        <v>44608</v>
      </c>
      <c r="B1798" s="37" t="s">
        <v>5540</v>
      </c>
      <c r="C1798" s="38" t="s">
        <v>875</v>
      </c>
      <c r="D1798" s="34">
        <v>33670.400000000001</v>
      </c>
      <c r="E1798" s="35">
        <v>44608</v>
      </c>
      <c r="F1798" s="34">
        <v>33670.400000000001</v>
      </c>
      <c r="G1798" s="36">
        <f>Tabla13[[#This Row],[Importe]]-Tabla13[[#This Row],[Pagado]]</f>
        <v>0</v>
      </c>
      <c r="H1798" s="38" t="s">
        <v>10</v>
      </c>
    </row>
    <row r="1799" spans="1:8" x14ac:dyDescent="0.25">
      <c r="A1799" s="31">
        <v>44608</v>
      </c>
      <c r="B1799" s="37" t="s">
        <v>5541</v>
      </c>
      <c r="C1799" s="38" t="s">
        <v>5542</v>
      </c>
      <c r="D1799" s="34">
        <v>0</v>
      </c>
      <c r="E1799" s="39" t="s">
        <v>189</v>
      </c>
      <c r="F1799" s="34">
        <v>0</v>
      </c>
      <c r="G1799" s="36">
        <f>Tabla13[[#This Row],[Importe]]-Tabla13[[#This Row],[Pagado]]</f>
        <v>0</v>
      </c>
      <c r="H1799" s="38" t="s">
        <v>189</v>
      </c>
    </row>
    <row r="1800" spans="1:8" x14ac:dyDescent="0.25">
      <c r="A1800" s="31">
        <v>44608</v>
      </c>
      <c r="B1800" s="37" t="s">
        <v>5543</v>
      </c>
      <c r="C1800" s="38" t="s">
        <v>2151</v>
      </c>
      <c r="D1800" s="34">
        <v>4439.3999999999996</v>
      </c>
      <c r="E1800" s="35">
        <v>44608</v>
      </c>
      <c r="F1800" s="34">
        <v>4439.3999999999996</v>
      </c>
      <c r="G1800" s="36">
        <f>Tabla13[[#This Row],[Importe]]-Tabla13[[#This Row],[Pagado]]</f>
        <v>0</v>
      </c>
      <c r="H1800" s="38" t="s">
        <v>10</v>
      </c>
    </row>
    <row r="1801" spans="1:8" x14ac:dyDescent="0.25">
      <c r="A1801" s="31">
        <v>44608</v>
      </c>
      <c r="B1801" s="37" t="s">
        <v>5544</v>
      </c>
      <c r="C1801" s="38" t="s">
        <v>142</v>
      </c>
      <c r="D1801" s="34">
        <v>5383.2</v>
      </c>
      <c r="E1801" s="35">
        <v>44617</v>
      </c>
      <c r="F1801" s="34">
        <v>5383.2</v>
      </c>
      <c r="G1801" s="36">
        <f>Tabla13[[#This Row],[Importe]]-Tabla13[[#This Row],[Pagado]]</f>
        <v>0</v>
      </c>
      <c r="H1801" s="38" t="s">
        <v>10</v>
      </c>
    </row>
    <row r="1802" spans="1:8" x14ac:dyDescent="0.25">
      <c r="A1802" s="31">
        <v>44608</v>
      </c>
      <c r="B1802" s="37" t="s">
        <v>5545</v>
      </c>
      <c r="C1802" s="38" t="s">
        <v>407</v>
      </c>
      <c r="D1802" s="34">
        <v>6800</v>
      </c>
      <c r="E1802" s="35">
        <v>44617</v>
      </c>
      <c r="F1802" s="34">
        <v>6800</v>
      </c>
      <c r="G1802" s="36">
        <f>Tabla13[[#This Row],[Importe]]-Tabla13[[#This Row],[Pagado]]</f>
        <v>0</v>
      </c>
      <c r="H1802" s="38" t="s">
        <v>10</v>
      </c>
    </row>
    <row r="1803" spans="1:8" x14ac:dyDescent="0.25">
      <c r="A1803" s="31">
        <v>44608</v>
      </c>
      <c r="B1803" s="37" t="s">
        <v>5546</v>
      </c>
      <c r="C1803" s="38" t="s">
        <v>56</v>
      </c>
      <c r="D1803" s="34">
        <v>6378.5</v>
      </c>
      <c r="E1803" s="35">
        <v>44608</v>
      </c>
      <c r="F1803" s="34">
        <v>6378.5</v>
      </c>
      <c r="G1803" s="36">
        <f>Tabla13[[#This Row],[Importe]]-Tabla13[[#This Row],[Pagado]]</f>
        <v>0</v>
      </c>
      <c r="H1803" s="38" t="s">
        <v>10</v>
      </c>
    </row>
    <row r="1804" spans="1:8" x14ac:dyDescent="0.25">
      <c r="A1804" s="31">
        <v>44608</v>
      </c>
      <c r="B1804" s="37" t="s">
        <v>5547</v>
      </c>
      <c r="C1804" s="38" t="s">
        <v>240</v>
      </c>
      <c r="D1804" s="34">
        <v>3857</v>
      </c>
      <c r="E1804" s="35">
        <v>44608</v>
      </c>
      <c r="F1804" s="34">
        <v>3857</v>
      </c>
      <c r="G1804" s="36">
        <f>Tabla13[[#This Row],[Importe]]-Tabla13[[#This Row],[Pagado]]</f>
        <v>0</v>
      </c>
      <c r="H1804" s="38" t="s">
        <v>10</v>
      </c>
    </row>
    <row r="1805" spans="1:8" x14ac:dyDescent="0.25">
      <c r="A1805" s="31">
        <v>44608</v>
      </c>
      <c r="B1805" s="37" t="s">
        <v>5548</v>
      </c>
      <c r="C1805" s="38" t="s">
        <v>520</v>
      </c>
      <c r="D1805" s="34">
        <v>2032.8</v>
      </c>
      <c r="E1805" s="35">
        <v>44608</v>
      </c>
      <c r="F1805" s="34">
        <v>2032.8</v>
      </c>
      <c r="G1805" s="36">
        <f>Tabla13[[#This Row],[Importe]]-Tabla13[[#This Row],[Pagado]]</f>
        <v>0</v>
      </c>
      <c r="H1805" s="38" t="s">
        <v>10</v>
      </c>
    </row>
    <row r="1806" spans="1:8" x14ac:dyDescent="0.25">
      <c r="A1806" s="31">
        <v>44608</v>
      </c>
      <c r="B1806" s="37" t="s">
        <v>5549</v>
      </c>
      <c r="C1806" s="38" t="s">
        <v>157</v>
      </c>
      <c r="D1806" s="34">
        <v>1534.5</v>
      </c>
      <c r="E1806" s="35">
        <v>44608</v>
      </c>
      <c r="F1806" s="34">
        <v>1534.5</v>
      </c>
      <c r="G1806" s="36">
        <f>Tabla13[[#This Row],[Importe]]-Tabla13[[#This Row],[Pagado]]</f>
        <v>0</v>
      </c>
      <c r="H1806" s="38" t="s">
        <v>10</v>
      </c>
    </row>
    <row r="1807" spans="1:8" x14ac:dyDescent="0.25">
      <c r="A1807" s="31">
        <v>44608</v>
      </c>
      <c r="B1807" s="37" t="s">
        <v>5550</v>
      </c>
      <c r="C1807" s="38" t="s">
        <v>159</v>
      </c>
      <c r="D1807" s="34">
        <v>1399.2</v>
      </c>
      <c r="E1807" s="35">
        <v>44608</v>
      </c>
      <c r="F1807" s="34">
        <v>1399.2</v>
      </c>
      <c r="G1807" s="36">
        <f>Tabla13[[#This Row],[Importe]]-Tabla13[[#This Row],[Pagado]]</f>
        <v>0</v>
      </c>
      <c r="H1807" s="38" t="s">
        <v>10</v>
      </c>
    </row>
    <row r="1808" spans="1:8" x14ac:dyDescent="0.25">
      <c r="A1808" s="31">
        <v>44608</v>
      </c>
      <c r="B1808" s="37" t="s">
        <v>5551</v>
      </c>
      <c r="C1808" s="38" t="s">
        <v>151</v>
      </c>
      <c r="D1808" s="34">
        <v>4742.3999999999996</v>
      </c>
      <c r="E1808" s="35">
        <v>44608</v>
      </c>
      <c r="F1808" s="34">
        <v>4742.3999999999996</v>
      </c>
      <c r="G1808" s="36">
        <f>Tabla13[[#This Row],[Importe]]-Tabla13[[#This Row],[Pagado]]</f>
        <v>0</v>
      </c>
      <c r="H1808" s="38" t="s">
        <v>10</v>
      </c>
    </row>
    <row r="1809" spans="1:8" x14ac:dyDescent="0.25">
      <c r="A1809" s="31">
        <v>44608</v>
      </c>
      <c r="B1809" s="37" t="s">
        <v>5552</v>
      </c>
      <c r="C1809" s="38" t="s">
        <v>525</v>
      </c>
      <c r="D1809" s="34">
        <v>346.5</v>
      </c>
      <c r="E1809" s="35">
        <v>44608</v>
      </c>
      <c r="F1809" s="34">
        <v>346.5</v>
      </c>
      <c r="G1809" s="36">
        <f>Tabla13[[#This Row],[Importe]]-Tabla13[[#This Row],[Pagado]]</f>
        <v>0</v>
      </c>
      <c r="H1809" s="38" t="s">
        <v>10</v>
      </c>
    </row>
    <row r="1810" spans="1:8" x14ac:dyDescent="0.25">
      <c r="A1810" s="31">
        <v>44608</v>
      </c>
      <c r="B1810" s="37" t="s">
        <v>5553</v>
      </c>
      <c r="C1810" s="38" t="s">
        <v>319</v>
      </c>
      <c r="D1810" s="34">
        <v>4496.5</v>
      </c>
      <c r="E1810" s="35">
        <v>44608</v>
      </c>
      <c r="F1810" s="34">
        <v>4496.5</v>
      </c>
      <c r="G1810" s="36">
        <f>Tabla13[[#This Row],[Importe]]-Tabla13[[#This Row],[Pagado]]</f>
        <v>0</v>
      </c>
      <c r="H1810" s="38" t="s">
        <v>10</v>
      </c>
    </row>
    <row r="1811" spans="1:8" x14ac:dyDescent="0.25">
      <c r="A1811" s="31">
        <v>44608</v>
      </c>
      <c r="B1811" s="37" t="s">
        <v>5554</v>
      </c>
      <c r="C1811" s="38" t="s">
        <v>275</v>
      </c>
      <c r="D1811" s="34">
        <v>65837.64</v>
      </c>
      <c r="E1811" s="35">
        <v>44617</v>
      </c>
      <c r="F1811" s="34">
        <v>65837.64</v>
      </c>
      <c r="G1811" s="36">
        <f>Tabla13[[#This Row],[Importe]]-Tabla13[[#This Row],[Pagado]]</f>
        <v>0</v>
      </c>
      <c r="H1811" s="38" t="s">
        <v>10</v>
      </c>
    </row>
    <row r="1812" spans="1:8" x14ac:dyDescent="0.25">
      <c r="A1812" s="31">
        <v>44608</v>
      </c>
      <c r="B1812" s="37" t="s">
        <v>5555</v>
      </c>
      <c r="C1812" s="38" t="s">
        <v>107</v>
      </c>
      <c r="D1812" s="34">
        <v>12137.2</v>
      </c>
      <c r="E1812" s="35">
        <v>44608</v>
      </c>
      <c r="F1812" s="34">
        <v>12137.2</v>
      </c>
      <c r="G1812" s="36">
        <f>Tabla13[[#This Row],[Importe]]-Tabla13[[#This Row],[Pagado]]</f>
        <v>0</v>
      </c>
      <c r="H1812" s="38" t="s">
        <v>10</v>
      </c>
    </row>
    <row r="1813" spans="1:8" x14ac:dyDescent="0.25">
      <c r="A1813" s="31">
        <v>44608</v>
      </c>
      <c r="B1813" s="37" t="s">
        <v>5556</v>
      </c>
      <c r="C1813" s="38" t="s">
        <v>196</v>
      </c>
      <c r="D1813" s="34">
        <v>122099.28</v>
      </c>
      <c r="E1813" s="35">
        <v>44610</v>
      </c>
      <c r="F1813" s="34">
        <v>122099.28</v>
      </c>
      <c r="G1813" s="36">
        <f>Tabla13[[#This Row],[Importe]]-Tabla13[[#This Row],[Pagado]]</f>
        <v>0</v>
      </c>
      <c r="H1813" s="38" t="s">
        <v>10</v>
      </c>
    </row>
    <row r="1814" spans="1:8" x14ac:dyDescent="0.25">
      <c r="A1814" s="31">
        <v>44608</v>
      </c>
      <c r="B1814" s="37" t="s">
        <v>5557</v>
      </c>
      <c r="C1814" s="38" t="s">
        <v>196</v>
      </c>
      <c r="D1814" s="34">
        <v>4846.3999999999996</v>
      </c>
      <c r="E1814" s="35">
        <v>44610</v>
      </c>
      <c r="F1814" s="34">
        <v>4846.3999999999996</v>
      </c>
      <c r="G1814" s="36">
        <f>Tabla13[[#This Row],[Importe]]-Tabla13[[#This Row],[Pagado]]</f>
        <v>0</v>
      </c>
      <c r="H1814" s="38" t="s">
        <v>10</v>
      </c>
    </row>
    <row r="1815" spans="1:8" x14ac:dyDescent="0.25">
      <c r="A1815" s="31">
        <v>44608</v>
      </c>
      <c r="B1815" s="37" t="s">
        <v>5558</v>
      </c>
      <c r="C1815" s="38" t="s">
        <v>71</v>
      </c>
      <c r="D1815" s="34">
        <v>1101.5999999999999</v>
      </c>
      <c r="E1815" s="35">
        <v>44608</v>
      </c>
      <c r="F1815" s="34">
        <v>1101.5999999999999</v>
      </c>
      <c r="G1815" s="36">
        <f>Tabla13[[#This Row],[Importe]]-Tabla13[[#This Row],[Pagado]]</f>
        <v>0</v>
      </c>
      <c r="H1815" s="38" t="s">
        <v>10</v>
      </c>
    </row>
    <row r="1816" spans="1:8" x14ac:dyDescent="0.25">
      <c r="A1816" s="31">
        <v>44608</v>
      </c>
      <c r="B1816" s="37" t="s">
        <v>5559</v>
      </c>
      <c r="C1816" s="38" t="s">
        <v>14</v>
      </c>
      <c r="D1816" s="34">
        <v>19738</v>
      </c>
      <c r="E1816" s="35">
        <v>44608</v>
      </c>
      <c r="F1816" s="34">
        <v>19738</v>
      </c>
      <c r="G1816" s="36">
        <f>Tabla13[[#This Row],[Importe]]-Tabla13[[#This Row],[Pagado]]</f>
        <v>0</v>
      </c>
      <c r="H1816" s="38" t="s">
        <v>10</v>
      </c>
    </row>
    <row r="1817" spans="1:8" x14ac:dyDescent="0.25">
      <c r="A1817" s="31">
        <v>44608</v>
      </c>
      <c r="B1817" s="37" t="s">
        <v>5560</v>
      </c>
      <c r="C1817" s="38" t="s">
        <v>400</v>
      </c>
      <c r="D1817" s="34">
        <v>7004.3</v>
      </c>
      <c r="E1817" s="35">
        <v>44615</v>
      </c>
      <c r="F1817" s="34">
        <v>7004.3</v>
      </c>
      <c r="G1817" s="36">
        <f>Tabla13[[#This Row],[Importe]]-Tabla13[[#This Row],[Pagado]]</f>
        <v>0</v>
      </c>
      <c r="H1817" s="38" t="s">
        <v>10</v>
      </c>
    </row>
    <row r="1818" spans="1:8" x14ac:dyDescent="0.25">
      <c r="A1818" s="31">
        <v>44608</v>
      </c>
      <c r="B1818" s="37" t="s">
        <v>5561</v>
      </c>
      <c r="C1818" s="38" t="s">
        <v>291</v>
      </c>
      <c r="D1818" s="34">
        <v>2820</v>
      </c>
      <c r="E1818" s="35">
        <v>44608</v>
      </c>
      <c r="F1818" s="34">
        <v>2820</v>
      </c>
      <c r="G1818" s="36">
        <f>Tabla13[[#This Row],[Importe]]-Tabla13[[#This Row],[Pagado]]</f>
        <v>0</v>
      </c>
      <c r="H1818" s="38" t="s">
        <v>10</v>
      </c>
    </row>
    <row r="1819" spans="1:8" x14ac:dyDescent="0.25">
      <c r="A1819" s="31">
        <v>44608</v>
      </c>
      <c r="B1819" s="37" t="s">
        <v>5562</v>
      </c>
      <c r="C1819" s="38" t="s">
        <v>14</v>
      </c>
      <c r="D1819" s="34">
        <v>2665.2</v>
      </c>
      <c r="E1819" s="35">
        <v>44608</v>
      </c>
      <c r="F1819" s="34">
        <v>2665.2</v>
      </c>
      <c r="G1819" s="36">
        <f>Tabla13[[#This Row],[Importe]]-Tabla13[[#This Row],[Pagado]]</f>
        <v>0</v>
      </c>
      <c r="H1819" s="38" t="s">
        <v>10</v>
      </c>
    </row>
    <row r="1820" spans="1:8" x14ac:dyDescent="0.25">
      <c r="A1820" s="31">
        <v>44608</v>
      </c>
      <c r="B1820" s="37" t="s">
        <v>5563</v>
      </c>
      <c r="C1820" s="38" t="s">
        <v>31</v>
      </c>
      <c r="D1820" s="34">
        <v>2481</v>
      </c>
      <c r="E1820" s="35">
        <v>44608</v>
      </c>
      <c r="F1820" s="34">
        <v>2481</v>
      </c>
      <c r="G1820" s="36">
        <f>Tabla13[[#This Row],[Importe]]-Tabla13[[#This Row],[Pagado]]</f>
        <v>0</v>
      </c>
      <c r="H1820" s="38" t="s">
        <v>10</v>
      </c>
    </row>
    <row r="1821" spans="1:8" x14ac:dyDescent="0.25">
      <c r="A1821" s="31">
        <v>44608</v>
      </c>
      <c r="B1821" s="37" t="s">
        <v>5564</v>
      </c>
      <c r="C1821" s="38" t="s">
        <v>284</v>
      </c>
      <c r="D1821" s="34">
        <v>5731.2</v>
      </c>
      <c r="E1821" s="35">
        <v>44609</v>
      </c>
      <c r="F1821" s="34">
        <v>5731.2</v>
      </c>
      <c r="G1821" s="36">
        <f>Tabla13[[#This Row],[Importe]]-Tabla13[[#This Row],[Pagado]]</f>
        <v>0</v>
      </c>
      <c r="H1821" s="38" t="s">
        <v>10</v>
      </c>
    </row>
    <row r="1822" spans="1:8" x14ac:dyDescent="0.25">
      <c r="A1822" s="31">
        <v>44608</v>
      </c>
      <c r="B1822" s="37" t="s">
        <v>5565</v>
      </c>
      <c r="C1822" s="38" t="s">
        <v>75</v>
      </c>
      <c r="D1822" s="34">
        <v>2976</v>
      </c>
      <c r="E1822" s="35">
        <v>44609</v>
      </c>
      <c r="F1822" s="34">
        <v>2976</v>
      </c>
      <c r="G1822" s="36">
        <f>Tabla13[[#This Row],[Importe]]-Tabla13[[#This Row],[Pagado]]</f>
        <v>0</v>
      </c>
      <c r="H1822" s="38" t="s">
        <v>10</v>
      </c>
    </row>
    <row r="1823" spans="1:8" x14ac:dyDescent="0.25">
      <c r="A1823" s="31">
        <v>44608</v>
      </c>
      <c r="B1823" s="37" t="s">
        <v>5566</v>
      </c>
      <c r="C1823" s="38" t="s">
        <v>1481</v>
      </c>
      <c r="D1823" s="34">
        <v>2653.3</v>
      </c>
      <c r="E1823" s="35">
        <v>44609</v>
      </c>
      <c r="F1823" s="34">
        <v>2653.3</v>
      </c>
      <c r="G1823" s="36">
        <f>Tabla13[[#This Row],[Importe]]-Tabla13[[#This Row],[Pagado]]</f>
        <v>0</v>
      </c>
      <c r="H1823" s="38" t="s">
        <v>10</v>
      </c>
    </row>
    <row r="1824" spans="1:8" x14ac:dyDescent="0.25">
      <c r="A1824" s="31">
        <v>44608</v>
      </c>
      <c r="B1824" s="37" t="s">
        <v>5567</v>
      </c>
      <c r="C1824" s="38" t="s">
        <v>368</v>
      </c>
      <c r="D1824" s="34">
        <v>2960</v>
      </c>
      <c r="E1824" s="35">
        <v>44609</v>
      </c>
      <c r="F1824" s="34">
        <v>2960</v>
      </c>
      <c r="G1824" s="36">
        <f>Tabla13[[#This Row],[Importe]]-Tabla13[[#This Row],[Pagado]]</f>
        <v>0</v>
      </c>
      <c r="H1824" s="38" t="s">
        <v>10</v>
      </c>
    </row>
    <row r="1825" spans="1:8" x14ac:dyDescent="0.25">
      <c r="A1825" s="31">
        <v>44608</v>
      </c>
      <c r="B1825" s="37" t="s">
        <v>5568</v>
      </c>
      <c r="C1825" s="38" t="s">
        <v>442</v>
      </c>
      <c r="D1825" s="34">
        <v>3050.88</v>
      </c>
      <c r="E1825" s="35">
        <v>44608</v>
      </c>
      <c r="F1825" s="34">
        <v>3050.88</v>
      </c>
      <c r="G1825" s="36">
        <f>Tabla13[[#This Row],[Importe]]-Tabla13[[#This Row],[Pagado]]</f>
        <v>0</v>
      </c>
      <c r="H1825" s="38" t="s">
        <v>10</v>
      </c>
    </row>
    <row r="1826" spans="1:8" x14ac:dyDescent="0.25">
      <c r="A1826" s="31">
        <v>44608</v>
      </c>
      <c r="B1826" s="37" t="s">
        <v>5569</v>
      </c>
      <c r="C1826" s="38" t="s">
        <v>1016</v>
      </c>
      <c r="D1826" s="34">
        <v>31626.240000000002</v>
      </c>
      <c r="E1826" s="35">
        <v>44608</v>
      </c>
      <c r="F1826" s="34">
        <v>31626.240000000002</v>
      </c>
      <c r="G1826" s="36">
        <f>Tabla13[[#This Row],[Importe]]-Tabla13[[#This Row],[Pagado]]</f>
        <v>0</v>
      </c>
      <c r="H1826" s="38" t="s">
        <v>10</v>
      </c>
    </row>
    <row r="1827" spans="1:8" x14ac:dyDescent="0.25">
      <c r="A1827" s="31">
        <v>44608</v>
      </c>
      <c r="B1827" s="37" t="s">
        <v>5570</v>
      </c>
      <c r="C1827" s="38" t="s">
        <v>4523</v>
      </c>
      <c r="D1827" s="34">
        <v>2262.6</v>
      </c>
      <c r="E1827" s="35">
        <v>44608</v>
      </c>
      <c r="F1827" s="34">
        <v>2262.6</v>
      </c>
      <c r="G1827" s="36">
        <f>Tabla13[[#This Row],[Importe]]-Tabla13[[#This Row],[Pagado]]</f>
        <v>0</v>
      </c>
      <c r="H1827" s="38" t="s">
        <v>10</v>
      </c>
    </row>
    <row r="1828" spans="1:8" x14ac:dyDescent="0.25">
      <c r="A1828" s="31">
        <v>44608</v>
      </c>
      <c r="B1828" s="37" t="s">
        <v>5571</v>
      </c>
      <c r="C1828" s="38" t="s">
        <v>610</v>
      </c>
      <c r="D1828" s="34">
        <v>17001.599999999999</v>
      </c>
      <c r="E1828" s="35">
        <v>44608</v>
      </c>
      <c r="F1828" s="34">
        <v>17001.599999999999</v>
      </c>
      <c r="G1828" s="36">
        <f>Tabla13[[#This Row],[Importe]]-Tabla13[[#This Row],[Pagado]]</f>
        <v>0</v>
      </c>
      <c r="H1828" s="38" t="s">
        <v>10</v>
      </c>
    </row>
    <row r="1829" spans="1:8" x14ac:dyDescent="0.25">
      <c r="A1829" s="31">
        <v>44608</v>
      </c>
      <c r="B1829" s="37" t="s">
        <v>5572</v>
      </c>
      <c r="C1829" s="38" t="s">
        <v>610</v>
      </c>
      <c r="D1829" s="34">
        <v>5035.24</v>
      </c>
      <c r="E1829" s="35">
        <v>44608</v>
      </c>
      <c r="F1829" s="34">
        <v>5035.24</v>
      </c>
      <c r="G1829" s="36">
        <f>Tabla13[[#This Row],[Importe]]-Tabla13[[#This Row],[Pagado]]</f>
        <v>0</v>
      </c>
      <c r="H1829" s="38" t="s">
        <v>10</v>
      </c>
    </row>
    <row r="1830" spans="1:8" x14ac:dyDescent="0.25">
      <c r="A1830" s="31">
        <v>44608</v>
      </c>
      <c r="B1830" s="37" t="s">
        <v>5573</v>
      </c>
      <c r="C1830" s="38" t="s">
        <v>463</v>
      </c>
      <c r="D1830" s="34">
        <v>550</v>
      </c>
      <c r="E1830" s="35">
        <v>44608</v>
      </c>
      <c r="F1830" s="34">
        <v>550</v>
      </c>
      <c r="G1830" s="36">
        <f>Tabla13[[#This Row],[Importe]]-Tabla13[[#This Row],[Pagado]]</f>
        <v>0</v>
      </c>
      <c r="H1830" s="38" t="s">
        <v>10</v>
      </c>
    </row>
    <row r="1831" spans="1:8" x14ac:dyDescent="0.25">
      <c r="A1831" s="31">
        <v>44608</v>
      </c>
      <c r="B1831" s="37" t="s">
        <v>5574</v>
      </c>
      <c r="C1831" s="38" t="s">
        <v>53</v>
      </c>
      <c r="D1831" s="34">
        <v>1896</v>
      </c>
      <c r="E1831" s="35">
        <v>44608</v>
      </c>
      <c r="F1831" s="34">
        <v>1896</v>
      </c>
      <c r="G1831" s="36">
        <f>Tabla13[[#This Row],[Importe]]-Tabla13[[#This Row],[Pagado]]</f>
        <v>0</v>
      </c>
      <c r="H1831" s="38" t="s">
        <v>10</v>
      </c>
    </row>
    <row r="1832" spans="1:8" x14ac:dyDescent="0.25">
      <c r="A1832" s="31">
        <v>44608</v>
      </c>
      <c r="B1832" s="37" t="s">
        <v>5575</v>
      </c>
      <c r="C1832" s="38" t="s">
        <v>452</v>
      </c>
      <c r="D1832" s="34">
        <v>1514.8</v>
      </c>
      <c r="E1832" s="35">
        <v>44608</v>
      </c>
      <c r="F1832" s="34">
        <v>1514.8</v>
      </c>
      <c r="G1832" s="36">
        <f>Tabla13[[#This Row],[Importe]]-Tabla13[[#This Row],[Pagado]]</f>
        <v>0</v>
      </c>
      <c r="H1832" s="38" t="s">
        <v>10</v>
      </c>
    </row>
    <row r="1833" spans="1:8" x14ac:dyDescent="0.25">
      <c r="A1833" s="31">
        <v>44608</v>
      </c>
      <c r="B1833" s="37" t="s">
        <v>5576</v>
      </c>
      <c r="C1833" s="38" t="s">
        <v>296</v>
      </c>
      <c r="D1833" s="34">
        <v>1464</v>
      </c>
      <c r="E1833" s="35">
        <v>44608</v>
      </c>
      <c r="F1833" s="34">
        <v>1464</v>
      </c>
      <c r="G1833" s="36">
        <f>Tabla13[[#This Row],[Importe]]-Tabla13[[#This Row],[Pagado]]</f>
        <v>0</v>
      </c>
      <c r="H1833" s="38" t="s">
        <v>10</v>
      </c>
    </row>
    <row r="1834" spans="1:8" x14ac:dyDescent="0.25">
      <c r="A1834" s="31">
        <v>44608</v>
      </c>
      <c r="B1834" s="37" t="s">
        <v>5577</v>
      </c>
      <c r="C1834" s="38" t="s">
        <v>179</v>
      </c>
      <c r="D1834" s="34">
        <v>816</v>
      </c>
      <c r="E1834" s="35">
        <v>44609</v>
      </c>
      <c r="F1834" s="34">
        <v>816</v>
      </c>
      <c r="G1834" s="36">
        <f>Tabla13[[#This Row],[Importe]]-Tabla13[[#This Row],[Pagado]]</f>
        <v>0</v>
      </c>
      <c r="H1834" s="38" t="s">
        <v>10</v>
      </c>
    </row>
    <row r="1835" spans="1:8" x14ac:dyDescent="0.25">
      <c r="A1835" s="31">
        <v>44609</v>
      </c>
      <c r="B1835" s="37" t="s">
        <v>5578</v>
      </c>
      <c r="C1835" s="38" t="s">
        <v>20</v>
      </c>
      <c r="D1835" s="34">
        <v>1776.6</v>
      </c>
      <c r="E1835" s="35">
        <v>44609</v>
      </c>
      <c r="F1835" s="34">
        <v>1776.6</v>
      </c>
      <c r="G1835" s="36">
        <f>Tabla13[[#This Row],[Importe]]-Tabla13[[#This Row],[Pagado]]</f>
        <v>0</v>
      </c>
      <c r="H1835" s="38" t="s">
        <v>10</v>
      </c>
    </row>
    <row r="1836" spans="1:8" x14ac:dyDescent="0.25">
      <c r="A1836" s="31">
        <v>44609</v>
      </c>
      <c r="B1836" s="37" t="s">
        <v>5579</v>
      </c>
      <c r="C1836" s="38" t="s">
        <v>79</v>
      </c>
      <c r="D1836" s="34">
        <v>1752</v>
      </c>
      <c r="E1836" s="35">
        <v>44609</v>
      </c>
      <c r="F1836" s="34">
        <v>1752</v>
      </c>
      <c r="G1836" s="36">
        <f>Tabla13[[#This Row],[Importe]]-Tabla13[[#This Row],[Pagado]]</f>
        <v>0</v>
      </c>
      <c r="H1836" s="38" t="s">
        <v>10</v>
      </c>
    </row>
    <row r="1837" spans="1:8" x14ac:dyDescent="0.25">
      <c r="A1837" s="31">
        <v>44609</v>
      </c>
      <c r="B1837" s="37" t="s">
        <v>5580</v>
      </c>
      <c r="C1837" s="38" t="s">
        <v>887</v>
      </c>
      <c r="D1837" s="34">
        <v>11025.4</v>
      </c>
      <c r="E1837" s="35">
        <v>44610</v>
      </c>
      <c r="F1837" s="34">
        <v>11025.4</v>
      </c>
      <c r="G1837" s="36">
        <f>Tabla13[[#This Row],[Importe]]-Tabla13[[#This Row],[Pagado]]</f>
        <v>0</v>
      </c>
      <c r="H1837" s="38" t="s">
        <v>10</v>
      </c>
    </row>
    <row r="1838" spans="1:8" x14ac:dyDescent="0.25">
      <c r="A1838" s="31">
        <v>44609</v>
      </c>
      <c r="B1838" s="37" t="s">
        <v>5581</v>
      </c>
      <c r="C1838" s="38" t="s">
        <v>31</v>
      </c>
      <c r="D1838" s="34">
        <v>3990</v>
      </c>
      <c r="E1838" s="35">
        <v>44609</v>
      </c>
      <c r="F1838" s="34">
        <v>3990</v>
      </c>
      <c r="G1838" s="36">
        <f>Tabla13[[#This Row],[Importe]]-Tabla13[[#This Row],[Pagado]]</f>
        <v>0</v>
      </c>
      <c r="H1838" s="38" t="s">
        <v>10</v>
      </c>
    </row>
    <row r="1839" spans="1:8" x14ac:dyDescent="0.25">
      <c r="A1839" s="31">
        <v>44609</v>
      </c>
      <c r="B1839" s="37" t="s">
        <v>5582</v>
      </c>
      <c r="C1839" s="38" t="s">
        <v>475</v>
      </c>
      <c r="D1839" s="34">
        <v>55845</v>
      </c>
      <c r="E1839" s="35">
        <v>44610</v>
      </c>
      <c r="F1839" s="34">
        <v>55845</v>
      </c>
      <c r="G1839" s="36">
        <f>Tabla13[[#This Row],[Importe]]-Tabla13[[#This Row],[Pagado]]</f>
        <v>0</v>
      </c>
      <c r="H1839" s="38" t="s">
        <v>10</v>
      </c>
    </row>
    <row r="1840" spans="1:8" x14ac:dyDescent="0.25">
      <c r="A1840" s="31">
        <v>44609</v>
      </c>
      <c r="B1840" s="37" t="s">
        <v>5583</v>
      </c>
      <c r="C1840" s="38" t="s">
        <v>371</v>
      </c>
      <c r="D1840" s="34">
        <v>10716.9</v>
      </c>
      <c r="E1840" s="35">
        <v>44609</v>
      </c>
      <c r="F1840" s="34">
        <v>10716.9</v>
      </c>
      <c r="G1840" s="36">
        <f>Tabla13[[#This Row],[Importe]]-Tabla13[[#This Row],[Pagado]]</f>
        <v>0</v>
      </c>
      <c r="H1840" s="38" t="s">
        <v>10</v>
      </c>
    </row>
    <row r="1841" spans="1:8" x14ac:dyDescent="0.25">
      <c r="A1841" s="31">
        <v>44609</v>
      </c>
      <c r="B1841" s="37" t="s">
        <v>5584</v>
      </c>
      <c r="C1841" s="38" t="s">
        <v>326</v>
      </c>
      <c r="D1841" s="34">
        <v>3892.8</v>
      </c>
      <c r="E1841" s="35">
        <v>44610</v>
      </c>
      <c r="F1841" s="34">
        <v>3892.8</v>
      </c>
      <c r="G1841" s="36">
        <f>Tabla13[[#This Row],[Importe]]-Tabla13[[#This Row],[Pagado]]</f>
        <v>0</v>
      </c>
      <c r="H1841" s="38" t="s">
        <v>10</v>
      </c>
    </row>
    <row r="1842" spans="1:8" x14ac:dyDescent="0.25">
      <c r="A1842" s="31">
        <v>44609</v>
      </c>
      <c r="B1842" s="37" t="s">
        <v>5585</v>
      </c>
      <c r="C1842" s="38" t="s">
        <v>60</v>
      </c>
      <c r="D1842" s="34">
        <v>4040</v>
      </c>
      <c r="E1842" s="35">
        <v>44612</v>
      </c>
      <c r="F1842" s="34">
        <v>4040</v>
      </c>
      <c r="G1842" s="36">
        <f>Tabla13[[#This Row],[Importe]]-Tabla13[[#This Row],[Pagado]]</f>
        <v>0</v>
      </c>
      <c r="H1842" s="38" t="s">
        <v>10</v>
      </c>
    </row>
    <row r="1843" spans="1:8" x14ac:dyDescent="0.25">
      <c r="A1843" s="31">
        <v>44609</v>
      </c>
      <c r="B1843" s="37" t="s">
        <v>5586</v>
      </c>
      <c r="C1843" s="38" t="s">
        <v>97</v>
      </c>
      <c r="D1843" s="34">
        <v>4003.2</v>
      </c>
      <c r="E1843" s="35">
        <v>44610</v>
      </c>
      <c r="F1843" s="34">
        <v>4003.2</v>
      </c>
      <c r="G1843" s="36">
        <f>Tabla13[[#This Row],[Importe]]-Tabla13[[#This Row],[Pagado]]</f>
        <v>0</v>
      </c>
      <c r="H1843" s="38" t="s">
        <v>10</v>
      </c>
    </row>
    <row r="1844" spans="1:8" x14ac:dyDescent="0.25">
      <c r="A1844" s="31">
        <v>44609</v>
      </c>
      <c r="B1844" s="37" t="s">
        <v>5587</v>
      </c>
      <c r="C1844" s="38" t="s">
        <v>114</v>
      </c>
      <c r="D1844" s="34">
        <v>3753.6</v>
      </c>
      <c r="E1844" s="35">
        <v>44610</v>
      </c>
      <c r="F1844" s="34">
        <v>3753.6</v>
      </c>
      <c r="G1844" s="36">
        <f>Tabla13[[#This Row],[Importe]]-Tabla13[[#This Row],[Pagado]]</f>
        <v>0</v>
      </c>
      <c r="H1844" s="38" t="s">
        <v>10</v>
      </c>
    </row>
    <row r="1845" spans="1:8" x14ac:dyDescent="0.25">
      <c r="A1845" s="31">
        <v>44609</v>
      </c>
      <c r="B1845" s="37" t="s">
        <v>5588</v>
      </c>
      <c r="C1845" s="38" t="s">
        <v>481</v>
      </c>
      <c r="D1845" s="34">
        <v>2000.9</v>
      </c>
      <c r="E1845" s="35">
        <v>44609</v>
      </c>
      <c r="F1845" s="34">
        <v>2000.9</v>
      </c>
      <c r="G1845" s="36">
        <f>Tabla13[[#This Row],[Importe]]-Tabla13[[#This Row],[Pagado]]</f>
        <v>0</v>
      </c>
      <c r="H1845" s="38" t="s">
        <v>10</v>
      </c>
    </row>
    <row r="1846" spans="1:8" x14ac:dyDescent="0.25">
      <c r="A1846" s="31">
        <v>44609</v>
      </c>
      <c r="B1846" s="37" t="s">
        <v>5589</v>
      </c>
      <c r="C1846" s="38" t="s">
        <v>109</v>
      </c>
      <c r="D1846" s="34">
        <v>3662.4</v>
      </c>
      <c r="E1846" s="35">
        <v>44610</v>
      </c>
      <c r="F1846" s="34">
        <v>3662.4</v>
      </c>
      <c r="G1846" s="36">
        <f>Tabla13[[#This Row],[Importe]]-Tabla13[[#This Row],[Pagado]]</f>
        <v>0</v>
      </c>
      <c r="H1846" s="38" t="s">
        <v>10</v>
      </c>
    </row>
    <row r="1847" spans="1:8" ht="31.5" x14ac:dyDescent="0.25">
      <c r="A1847" s="31">
        <v>44609</v>
      </c>
      <c r="B1847" s="37" t="s">
        <v>5590</v>
      </c>
      <c r="C1847" s="38" t="s">
        <v>39</v>
      </c>
      <c r="D1847" s="34">
        <v>18416</v>
      </c>
      <c r="E1847" s="35" t="s">
        <v>5591</v>
      </c>
      <c r="F1847" s="34">
        <f>4000+14416</f>
        <v>18416</v>
      </c>
      <c r="G1847" s="36">
        <f>Tabla13[[#This Row],[Importe]]-Tabla13[[#This Row],[Pagado]]</f>
        <v>0</v>
      </c>
      <c r="H1847" s="38" t="s">
        <v>10</v>
      </c>
    </row>
    <row r="1848" spans="1:8" x14ac:dyDescent="0.25">
      <c r="A1848" s="31">
        <v>44609</v>
      </c>
      <c r="B1848" s="37" t="s">
        <v>5592</v>
      </c>
      <c r="C1848" s="38" t="s">
        <v>64</v>
      </c>
      <c r="D1848" s="34">
        <v>4027.2</v>
      </c>
      <c r="E1848" s="35">
        <v>44610</v>
      </c>
      <c r="F1848" s="34">
        <v>4027.2</v>
      </c>
      <c r="G1848" s="36">
        <f>Tabla13[[#This Row],[Importe]]-Tabla13[[#This Row],[Pagado]]</f>
        <v>0</v>
      </c>
      <c r="H1848" s="38" t="s">
        <v>10</v>
      </c>
    </row>
    <row r="1849" spans="1:8" x14ac:dyDescent="0.25">
      <c r="A1849" s="31">
        <v>44609</v>
      </c>
      <c r="B1849" s="37" t="s">
        <v>5593</v>
      </c>
      <c r="C1849" s="38" t="s">
        <v>664</v>
      </c>
      <c r="D1849" s="34">
        <v>16912.8</v>
      </c>
      <c r="E1849" s="35">
        <v>44609</v>
      </c>
      <c r="F1849" s="34">
        <v>16912.8</v>
      </c>
      <c r="G1849" s="36">
        <f>Tabla13[[#This Row],[Importe]]-Tabla13[[#This Row],[Pagado]]</f>
        <v>0</v>
      </c>
      <c r="H1849" s="38" t="s">
        <v>10</v>
      </c>
    </row>
    <row r="1850" spans="1:8" x14ac:dyDescent="0.25">
      <c r="A1850" s="31">
        <v>44609</v>
      </c>
      <c r="B1850" s="37" t="s">
        <v>5594</v>
      </c>
      <c r="C1850" s="38" t="s">
        <v>111</v>
      </c>
      <c r="D1850" s="34">
        <v>3945.6</v>
      </c>
      <c r="E1850" s="35">
        <v>44610</v>
      </c>
      <c r="F1850" s="34">
        <v>3945.6</v>
      </c>
      <c r="G1850" s="36">
        <f>Tabla13[[#This Row],[Importe]]-Tabla13[[#This Row],[Pagado]]</f>
        <v>0</v>
      </c>
      <c r="H1850" s="38" t="s">
        <v>10</v>
      </c>
    </row>
    <row r="1851" spans="1:8" x14ac:dyDescent="0.25">
      <c r="A1851" s="31">
        <v>44609</v>
      </c>
      <c r="B1851" s="37" t="s">
        <v>5595</v>
      </c>
      <c r="C1851" s="38" t="s">
        <v>31</v>
      </c>
      <c r="D1851" s="34">
        <v>2067.9</v>
      </c>
      <c r="E1851" s="35">
        <v>44609</v>
      </c>
      <c r="F1851" s="34">
        <v>2067.9</v>
      </c>
      <c r="G1851" s="36">
        <f>Tabla13[[#This Row],[Importe]]-Tabla13[[#This Row],[Pagado]]</f>
        <v>0</v>
      </c>
      <c r="H1851" s="38" t="s">
        <v>10</v>
      </c>
    </row>
    <row r="1852" spans="1:8" x14ac:dyDescent="0.25">
      <c r="A1852" s="31">
        <v>44609</v>
      </c>
      <c r="B1852" s="37" t="s">
        <v>5596</v>
      </c>
      <c r="C1852" s="38" t="s">
        <v>144</v>
      </c>
      <c r="D1852" s="34">
        <v>4263</v>
      </c>
      <c r="E1852" s="35">
        <v>44609</v>
      </c>
      <c r="F1852" s="34">
        <v>4263</v>
      </c>
      <c r="G1852" s="36">
        <f>Tabla13[[#This Row],[Importe]]-Tabla13[[#This Row],[Pagado]]</f>
        <v>0</v>
      </c>
      <c r="H1852" s="38" t="s">
        <v>10</v>
      </c>
    </row>
    <row r="1853" spans="1:8" x14ac:dyDescent="0.25">
      <c r="A1853" s="31">
        <v>44609</v>
      </c>
      <c r="B1853" s="37" t="s">
        <v>5597</v>
      </c>
      <c r="C1853" s="38" t="s">
        <v>22</v>
      </c>
      <c r="D1853" s="34">
        <v>31649.3</v>
      </c>
      <c r="E1853" s="35">
        <v>44611</v>
      </c>
      <c r="F1853" s="34">
        <v>31649.3</v>
      </c>
      <c r="G1853" s="36">
        <f>Tabla13[[#This Row],[Importe]]-Tabla13[[#This Row],[Pagado]]</f>
        <v>0</v>
      </c>
      <c r="H1853" s="38" t="s">
        <v>10</v>
      </c>
    </row>
    <row r="1854" spans="1:8" x14ac:dyDescent="0.25">
      <c r="A1854" s="31">
        <v>44609</v>
      </c>
      <c r="B1854" s="37" t="s">
        <v>5598</v>
      </c>
      <c r="C1854" s="38" t="s">
        <v>111</v>
      </c>
      <c r="D1854" s="34">
        <v>900.9</v>
      </c>
      <c r="E1854" s="35">
        <v>44610</v>
      </c>
      <c r="F1854" s="34">
        <v>900.9</v>
      </c>
      <c r="G1854" s="36">
        <f>Tabla13[[#This Row],[Importe]]-Tabla13[[#This Row],[Pagado]]</f>
        <v>0</v>
      </c>
      <c r="H1854" s="38" t="s">
        <v>10</v>
      </c>
    </row>
    <row r="1855" spans="1:8" x14ac:dyDescent="0.25">
      <c r="A1855" s="31">
        <v>44609</v>
      </c>
      <c r="B1855" s="37" t="s">
        <v>5599</v>
      </c>
      <c r="C1855" s="38" t="s">
        <v>49</v>
      </c>
      <c r="D1855" s="34">
        <v>2288.1999999999998</v>
      </c>
      <c r="E1855" s="35">
        <v>44610</v>
      </c>
      <c r="F1855" s="34">
        <v>2288.1999999999998</v>
      </c>
      <c r="G1855" s="36">
        <f>Tabla13[[#This Row],[Importe]]-Tabla13[[#This Row],[Pagado]]</f>
        <v>0</v>
      </c>
      <c r="H1855" s="38" t="s">
        <v>10</v>
      </c>
    </row>
    <row r="1856" spans="1:8" x14ac:dyDescent="0.25">
      <c r="A1856" s="31">
        <v>44609</v>
      </c>
      <c r="B1856" s="37" t="s">
        <v>5600</v>
      </c>
      <c r="C1856" s="38" t="s">
        <v>89</v>
      </c>
      <c r="D1856" s="34">
        <v>2524.5</v>
      </c>
      <c r="E1856" s="35">
        <v>44610</v>
      </c>
      <c r="F1856" s="34">
        <v>2524.5</v>
      </c>
      <c r="G1856" s="36">
        <f>Tabla13[[#This Row],[Importe]]-Tabla13[[#This Row],[Pagado]]</f>
        <v>0</v>
      </c>
      <c r="H1856" s="38" t="s">
        <v>10</v>
      </c>
    </row>
    <row r="1857" spans="1:8" x14ac:dyDescent="0.25">
      <c r="A1857" s="31">
        <v>44609</v>
      </c>
      <c r="B1857" s="37" t="s">
        <v>5601</v>
      </c>
      <c r="C1857" s="38" t="s">
        <v>222</v>
      </c>
      <c r="D1857" s="34">
        <v>7328.4</v>
      </c>
      <c r="E1857" s="35">
        <v>44609</v>
      </c>
      <c r="F1857" s="34">
        <v>7328.4</v>
      </c>
      <c r="G1857" s="36">
        <f>Tabla13[[#This Row],[Importe]]-Tabla13[[#This Row],[Pagado]]</f>
        <v>0</v>
      </c>
      <c r="H1857" s="38" t="s">
        <v>10</v>
      </c>
    </row>
    <row r="1858" spans="1:8" x14ac:dyDescent="0.25">
      <c r="A1858" s="31">
        <v>44609</v>
      </c>
      <c r="B1858" s="37" t="s">
        <v>5602</v>
      </c>
      <c r="C1858" s="38" t="s">
        <v>87</v>
      </c>
      <c r="D1858" s="34">
        <v>2221.1999999999998</v>
      </c>
      <c r="E1858" s="35">
        <v>44609</v>
      </c>
      <c r="F1858" s="34">
        <v>2221.1999999999998</v>
      </c>
      <c r="G1858" s="36">
        <f>Tabla13[[#This Row],[Importe]]-Tabla13[[#This Row],[Pagado]]</f>
        <v>0</v>
      </c>
      <c r="H1858" s="38" t="s">
        <v>10</v>
      </c>
    </row>
    <row r="1859" spans="1:8" x14ac:dyDescent="0.25">
      <c r="A1859" s="31">
        <v>44609</v>
      </c>
      <c r="B1859" s="37" t="s">
        <v>5603</v>
      </c>
      <c r="C1859" s="38" t="s">
        <v>9</v>
      </c>
      <c r="D1859" s="34">
        <v>5916.9</v>
      </c>
      <c r="E1859" s="35">
        <v>44609</v>
      </c>
      <c r="F1859" s="34">
        <v>5916.9</v>
      </c>
      <c r="G1859" s="36">
        <f>Tabla13[[#This Row],[Importe]]-Tabla13[[#This Row],[Pagado]]</f>
        <v>0</v>
      </c>
      <c r="H1859" s="38" t="s">
        <v>10</v>
      </c>
    </row>
    <row r="1860" spans="1:8" x14ac:dyDescent="0.25">
      <c r="A1860" s="31">
        <v>44609</v>
      </c>
      <c r="B1860" s="37" t="s">
        <v>5604</v>
      </c>
      <c r="C1860" s="38" t="s">
        <v>95</v>
      </c>
      <c r="D1860" s="34">
        <v>17772.599999999999</v>
      </c>
      <c r="E1860" s="35">
        <v>44609</v>
      </c>
      <c r="F1860" s="34">
        <v>17772.599999999999</v>
      </c>
      <c r="G1860" s="36">
        <f>Tabla13[[#This Row],[Importe]]-Tabla13[[#This Row],[Pagado]]</f>
        <v>0</v>
      </c>
      <c r="H1860" s="38" t="s">
        <v>10</v>
      </c>
    </row>
    <row r="1861" spans="1:8" x14ac:dyDescent="0.25">
      <c r="A1861" s="31">
        <v>44609</v>
      </c>
      <c r="B1861" s="37" t="s">
        <v>5605</v>
      </c>
      <c r="C1861" s="38" t="s">
        <v>125</v>
      </c>
      <c r="D1861" s="34">
        <v>3431.4</v>
      </c>
      <c r="E1861" s="35">
        <v>44609</v>
      </c>
      <c r="F1861" s="34">
        <v>3431.4</v>
      </c>
      <c r="G1861" s="36">
        <f>Tabla13[[#This Row],[Importe]]-Tabla13[[#This Row],[Pagado]]</f>
        <v>0</v>
      </c>
      <c r="H1861" s="38" t="s">
        <v>10</v>
      </c>
    </row>
    <row r="1862" spans="1:8" x14ac:dyDescent="0.25">
      <c r="A1862" s="31">
        <v>44609</v>
      </c>
      <c r="B1862" s="37" t="s">
        <v>5606</v>
      </c>
      <c r="C1862" s="38" t="s">
        <v>12</v>
      </c>
      <c r="D1862" s="34">
        <v>32425.8</v>
      </c>
      <c r="E1862" s="35">
        <v>44610</v>
      </c>
      <c r="F1862" s="34">
        <v>32425.8</v>
      </c>
      <c r="G1862" s="36">
        <f>Tabla13[[#This Row],[Importe]]-Tabla13[[#This Row],[Pagado]]</f>
        <v>0</v>
      </c>
      <c r="H1862" s="38" t="s">
        <v>10</v>
      </c>
    </row>
    <row r="1863" spans="1:8" x14ac:dyDescent="0.25">
      <c r="A1863" s="31">
        <v>44609</v>
      </c>
      <c r="B1863" s="37" t="s">
        <v>5607</v>
      </c>
      <c r="C1863" s="38" t="s">
        <v>18</v>
      </c>
      <c r="D1863" s="34">
        <v>1212</v>
      </c>
      <c r="E1863" s="35">
        <v>44609</v>
      </c>
      <c r="F1863" s="34">
        <v>1212</v>
      </c>
      <c r="G1863" s="36">
        <f>Tabla13[[#This Row],[Importe]]-Tabla13[[#This Row],[Pagado]]</f>
        <v>0</v>
      </c>
      <c r="H1863" s="38" t="s">
        <v>10</v>
      </c>
    </row>
    <row r="1864" spans="1:8" x14ac:dyDescent="0.25">
      <c r="A1864" s="31">
        <v>44609</v>
      </c>
      <c r="B1864" s="37" t="s">
        <v>5608</v>
      </c>
      <c r="C1864" s="38" t="s">
        <v>146</v>
      </c>
      <c r="D1864" s="34">
        <v>2702.5</v>
      </c>
      <c r="E1864" s="35">
        <v>44609</v>
      </c>
      <c r="F1864" s="34">
        <v>2702.5</v>
      </c>
      <c r="G1864" s="36">
        <f>Tabla13[[#This Row],[Importe]]-Tabla13[[#This Row],[Pagado]]</f>
        <v>0</v>
      </c>
      <c r="H1864" s="38" t="s">
        <v>10</v>
      </c>
    </row>
    <row r="1865" spans="1:8" x14ac:dyDescent="0.25">
      <c r="A1865" s="31">
        <v>44609</v>
      </c>
      <c r="B1865" s="37" t="s">
        <v>5609</v>
      </c>
      <c r="C1865" s="38" t="s">
        <v>149</v>
      </c>
      <c r="D1865" s="34">
        <v>840</v>
      </c>
      <c r="E1865" s="35">
        <v>44609</v>
      </c>
      <c r="F1865" s="34">
        <v>840</v>
      </c>
      <c r="G1865" s="36">
        <f>Tabla13[[#This Row],[Importe]]-Tabla13[[#This Row],[Pagado]]</f>
        <v>0</v>
      </c>
      <c r="H1865" s="38" t="s">
        <v>10</v>
      </c>
    </row>
    <row r="1866" spans="1:8" x14ac:dyDescent="0.25">
      <c r="A1866" s="31">
        <v>44609</v>
      </c>
      <c r="B1866" s="37" t="s">
        <v>5610</v>
      </c>
      <c r="C1866" s="38" t="s">
        <v>83</v>
      </c>
      <c r="D1866" s="34">
        <v>3900.4</v>
      </c>
      <c r="E1866" s="35">
        <v>44609</v>
      </c>
      <c r="F1866" s="34">
        <v>3900.4</v>
      </c>
      <c r="G1866" s="36">
        <f>Tabla13[[#This Row],[Importe]]-Tabla13[[#This Row],[Pagado]]</f>
        <v>0</v>
      </c>
      <c r="H1866" s="38" t="s">
        <v>10</v>
      </c>
    </row>
    <row r="1867" spans="1:8" x14ac:dyDescent="0.25">
      <c r="A1867" s="31">
        <v>44609</v>
      </c>
      <c r="B1867" s="37" t="s">
        <v>5611</v>
      </c>
      <c r="C1867" s="38" t="s">
        <v>131</v>
      </c>
      <c r="D1867" s="34">
        <v>13786.2</v>
      </c>
      <c r="E1867" s="35">
        <v>44609</v>
      </c>
      <c r="F1867" s="34">
        <v>13786.2</v>
      </c>
      <c r="G1867" s="36">
        <f>Tabla13[[#This Row],[Importe]]-Tabla13[[#This Row],[Pagado]]</f>
        <v>0</v>
      </c>
      <c r="H1867" s="38" t="s">
        <v>10</v>
      </c>
    </row>
    <row r="1868" spans="1:8" x14ac:dyDescent="0.25">
      <c r="A1868" s="31">
        <v>44609</v>
      </c>
      <c r="B1868" s="37" t="s">
        <v>5612</v>
      </c>
      <c r="C1868" s="38" t="s">
        <v>24</v>
      </c>
      <c r="D1868" s="34">
        <v>2177.6</v>
      </c>
      <c r="E1868" s="35">
        <v>44609</v>
      </c>
      <c r="F1868" s="34">
        <v>2177.6</v>
      </c>
      <c r="G1868" s="36">
        <f>Tabla13[[#This Row],[Importe]]-Tabla13[[#This Row],[Pagado]]</f>
        <v>0</v>
      </c>
      <c r="H1868" s="38" t="s">
        <v>10</v>
      </c>
    </row>
    <row r="1869" spans="1:8" x14ac:dyDescent="0.25">
      <c r="A1869" s="31">
        <v>44609</v>
      </c>
      <c r="B1869" s="37" t="s">
        <v>5613</v>
      </c>
      <c r="C1869" s="38" t="s">
        <v>618</v>
      </c>
      <c r="D1869" s="34">
        <v>13003.08</v>
      </c>
      <c r="E1869" s="35">
        <v>44609</v>
      </c>
      <c r="F1869" s="34">
        <v>13003.08</v>
      </c>
      <c r="G1869" s="36">
        <f>Tabla13[[#This Row],[Importe]]-Tabla13[[#This Row],[Pagado]]</f>
        <v>0</v>
      </c>
      <c r="H1869" s="38" t="s">
        <v>10</v>
      </c>
    </row>
    <row r="1870" spans="1:8" x14ac:dyDescent="0.25">
      <c r="A1870" s="31">
        <v>44609</v>
      </c>
      <c r="B1870" s="37" t="s">
        <v>5614</v>
      </c>
      <c r="C1870" s="38" t="s">
        <v>647</v>
      </c>
      <c r="D1870" s="34">
        <v>4500.6000000000004</v>
      </c>
      <c r="E1870" s="35">
        <v>44609</v>
      </c>
      <c r="F1870" s="34">
        <v>4500.6000000000004</v>
      </c>
      <c r="G1870" s="36">
        <f>Tabla13[[#This Row],[Importe]]-Tabla13[[#This Row],[Pagado]]</f>
        <v>0</v>
      </c>
      <c r="H1870" s="38" t="s">
        <v>10</v>
      </c>
    </row>
    <row r="1871" spans="1:8" x14ac:dyDescent="0.25">
      <c r="A1871" s="31">
        <v>44609</v>
      </c>
      <c r="B1871" s="37" t="s">
        <v>5615</v>
      </c>
      <c r="C1871" s="38" t="s">
        <v>312</v>
      </c>
      <c r="D1871" s="34">
        <v>3393</v>
      </c>
      <c r="E1871" s="35">
        <v>44609</v>
      </c>
      <c r="F1871" s="34">
        <v>3393</v>
      </c>
      <c r="G1871" s="36">
        <f>Tabla13[[#This Row],[Importe]]-Tabla13[[#This Row],[Pagado]]</f>
        <v>0</v>
      </c>
      <c r="H1871" s="38" t="s">
        <v>10</v>
      </c>
    </row>
    <row r="1872" spans="1:8" x14ac:dyDescent="0.25">
      <c r="A1872" s="31">
        <v>44609</v>
      </c>
      <c r="B1872" s="37" t="s">
        <v>5616</v>
      </c>
      <c r="C1872" s="38" t="s">
        <v>142</v>
      </c>
      <c r="D1872" s="34">
        <v>38249.040000000001</v>
      </c>
      <c r="E1872" s="35">
        <v>44617</v>
      </c>
      <c r="F1872" s="34">
        <v>38249.040000000001</v>
      </c>
      <c r="G1872" s="36">
        <f>Tabla13[[#This Row],[Importe]]-Tabla13[[#This Row],[Pagado]]</f>
        <v>0</v>
      </c>
      <c r="H1872" s="38" t="s">
        <v>10</v>
      </c>
    </row>
    <row r="1873" spans="1:8" x14ac:dyDescent="0.25">
      <c r="A1873" s="31">
        <v>44609</v>
      </c>
      <c r="B1873" s="37" t="s">
        <v>5617</v>
      </c>
      <c r="C1873" s="38" t="s">
        <v>31</v>
      </c>
      <c r="D1873" s="34">
        <v>702.9</v>
      </c>
      <c r="E1873" s="35">
        <v>44609</v>
      </c>
      <c r="F1873" s="34">
        <v>702.9</v>
      </c>
      <c r="G1873" s="36">
        <f>Tabla13[[#This Row],[Importe]]-Tabla13[[#This Row],[Pagado]]</f>
        <v>0</v>
      </c>
      <c r="H1873" s="38" t="s">
        <v>10</v>
      </c>
    </row>
    <row r="1874" spans="1:8" x14ac:dyDescent="0.25">
      <c r="A1874" s="31">
        <v>44609</v>
      </c>
      <c r="B1874" s="37" t="s">
        <v>5618</v>
      </c>
      <c r="C1874" s="38" t="s">
        <v>27</v>
      </c>
      <c r="D1874" s="34">
        <v>1523.9</v>
      </c>
      <c r="E1874" s="35">
        <v>44609</v>
      </c>
      <c r="F1874" s="34">
        <v>1523.9</v>
      </c>
      <c r="G1874" s="36">
        <f>Tabla13[[#This Row],[Importe]]-Tabla13[[#This Row],[Pagado]]</f>
        <v>0</v>
      </c>
      <c r="H1874" s="38" t="s">
        <v>10</v>
      </c>
    </row>
    <row r="1875" spans="1:8" x14ac:dyDescent="0.25">
      <c r="A1875" s="31">
        <v>44609</v>
      </c>
      <c r="B1875" s="37" t="s">
        <v>5619</v>
      </c>
      <c r="C1875" s="38" t="s">
        <v>5620</v>
      </c>
      <c r="D1875" s="34">
        <v>53211.6</v>
      </c>
      <c r="E1875" s="35">
        <v>44609</v>
      </c>
      <c r="F1875" s="34">
        <v>53211.6</v>
      </c>
      <c r="G1875" s="36">
        <f>Tabla13[[#This Row],[Importe]]-Tabla13[[#This Row],[Pagado]]</f>
        <v>0</v>
      </c>
      <c r="H1875" s="38" t="s">
        <v>10</v>
      </c>
    </row>
    <row r="1876" spans="1:8" x14ac:dyDescent="0.25">
      <c r="A1876" s="31">
        <v>44609</v>
      </c>
      <c r="B1876" s="37" t="s">
        <v>5621</v>
      </c>
      <c r="C1876" s="38" t="s">
        <v>161</v>
      </c>
      <c r="D1876" s="34">
        <v>3973.3</v>
      </c>
      <c r="E1876" s="35">
        <v>44609</v>
      </c>
      <c r="F1876" s="34">
        <v>3973.3</v>
      </c>
      <c r="G1876" s="36">
        <f>Tabla13[[#This Row],[Importe]]-Tabla13[[#This Row],[Pagado]]</f>
        <v>0</v>
      </c>
      <c r="H1876" s="38" t="s">
        <v>10</v>
      </c>
    </row>
    <row r="1877" spans="1:8" x14ac:dyDescent="0.25">
      <c r="A1877" s="31">
        <v>44609</v>
      </c>
      <c r="B1877" s="37" t="s">
        <v>5622</v>
      </c>
      <c r="C1877" s="38" t="s">
        <v>198</v>
      </c>
      <c r="D1877" s="34">
        <v>1536</v>
      </c>
      <c r="E1877" s="35">
        <v>44609</v>
      </c>
      <c r="F1877" s="34">
        <v>1536</v>
      </c>
      <c r="G1877" s="36">
        <f>Tabla13[[#This Row],[Importe]]-Tabla13[[#This Row],[Pagado]]</f>
        <v>0</v>
      </c>
      <c r="H1877" s="38" t="s">
        <v>10</v>
      </c>
    </row>
    <row r="1878" spans="1:8" x14ac:dyDescent="0.25">
      <c r="A1878" s="31">
        <v>44609</v>
      </c>
      <c r="B1878" s="37" t="s">
        <v>5623</v>
      </c>
      <c r="C1878" s="38" t="s">
        <v>53</v>
      </c>
      <c r="D1878" s="34">
        <v>1420.8</v>
      </c>
      <c r="E1878" s="35">
        <v>44609</v>
      </c>
      <c r="F1878" s="34">
        <v>1420.8</v>
      </c>
      <c r="G1878" s="36">
        <f>Tabla13[[#This Row],[Importe]]-Tabla13[[#This Row],[Pagado]]</f>
        <v>0</v>
      </c>
      <c r="H1878" s="38" t="s">
        <v>10</v>
      </c>
    </row>
    <row r="1879" spans="1:8" x14ac:dyDescent="0.25">
      <c r="A1879" s="31">
        <v>44609</v>
      </c>
      <c r="B1879" s="37" t="s">
        <v>5624</v>
      </c>
      <c r="C1879" s="38" t="s">
        <v>230</v>
      </c>
      <c r="D1879" s="34">
        <v>949.6</v>
      </c>
      <c r="E1879" s="35">
        <v>44609</v>
      </c>
      <c r="F1879" s="34">
        <v>949.6</v>
      </c>
      <c r="G1879" s="36">
        <f>Tabla13[[#This Row],[Importe]]-Tabla13[[#This Row],[Pagado]]</f>
        <v>0</v>
      </c>
      <c r="H1879" s="38" t="s">
        <v>10</v>
      </c>
    </row>
    <row r="1880" spans="1:8" x14ac:dyDescent="0.25">
      <c r="A1880" s="31">
        <v>44609</v>
      </c>
      <c r="B1880" s="37" t="s">
        <v>5625</v>
      </c>
      <c r="C1880" s="38" t="s">
        <v>33</v>
      </c>
      <c r="D1880" s="34">
        <v>8909.4</v>
      </c>
      <c r="E1880" s="35">
        <v>44609</v>
      </c>
      <c r="F1880" s="34">
        <v>8909.4</v>
      </c>
      <c r="G1880" s="36">
        <f>Tabla13[[#This Row],[Importe]]-Tabla13[[#This Row],[Pagado]]</f>
        <v>0</v>
      </c>
      <c r="H1880" s="38" t="s">
        <v>10</v>
      </c>
    </row>
    <row r="1881" spans="1:8" x14ac:dyDescent="0.25">
      <c r="A1881" s="31">
        <v>44609</v>
      </c>
      <c r="B1881" s="37" t="s">
        <v>5626</v>
      </c>
      <c r="C1881" s="38" t="s">
        <v>224</v>
      </c>
      <c r="D1881" s="34">
        <v>996</v>
      </c>
      <c r="E1881" s="35">
        <v>44609</v>
      </c>
      <c r="F1881" s="34">
        <v>996</v>
      </c>
      <c r="G1881" s="36">
        <f>Tabla13[[#This Row],[Importe]]-Tabla13[[#This Row],[Pagado]]</f>
        <v>0</v>
      </c>
      <c r="H1881" s="38" t="s">
        <v>10</v>
      </c>
    </row>
    <row r="1882" spans="1:8" x14ac:dyDescent="0.25">
      <c r="A1882" s="31">
        <v>44609</v>
      </c>
      <c r="B1882" s="37" t="s">
        <v>5627</v>
      </c>
      <c r="C1882" s="38" t="s">
        <v>49</v>
      </c>
      <c r="D1882" s="34">
        <v>2546.6</v>
      </c>
      <c r="E1882" s="35">
        <v>44609</v>
      </c>
      <c r="F1882" s="34">
        <v>2546.6</v>
      </c>
      <c r="G1882" s="36">
        <f>Tabla13[[#This Row],[Importe]]-Tabla13[[#This Row],[Pagado]]</f>
        <v>0</v>
      </c>
      <c r="H1882" s="38" t="s">
        <v>10</v>
      </c>
    </row>
    <row r="1883" spans="1:8" x14ac:dyDescent="0.25">
      <c r="A1883" s="31">
        <v>44609</v>
      </c>
      <c r="B1883" s="37" t="s">
        <v>5628</v>
      </c>
      <c r="C1883" s="38" t="s">
        <v>373</v>
      </c>
      <c r="D1883" s="34">
        <v>3011.7</v>
      </c>
      <c r="E1883" s="35">
        <v>44609</v>
      </c>
      <c r="F1883" s="34">
        <v>3011.7</v>
      </c>
      <c r="G1883" s="36">
        <f>Tabla13[[#This Row],[Importe]]-Tabla13[[#This Row],[Pagado]]</f>
        <v>0</v>
      </c>
      <c r="H1883" s="38" t="s">
        <v>10</v>
      </c>
    </row>
    <row r="1884" spans="1:8" x14ac:dyDescent="0.25">
      <c r="A1884" s="31">
        <v>44609</v>
      </c>
      <c r="B1884" s="37" t="s">
        <v>5629</v>
      </c>
      <c r="C1884" s="38" t="s">
        <v>226</v>
      </c>
      <c r="D1884" s="34">
        <v>4281.7</v>
      </c>
      <c r="E1884" s="35">
        <v>44609</v>
      </c>
      <c r="F1884" s="34">
        <v>4281.7</v>
      </c>
      <c r="G1884" s="36">
        <f>Tabla13[[#This Row],[Importe]]-Tabla13[[#This Row],[Pagado]]</f>
        <v>0</v>
      </c>
      <c r="H1884" s="38" t="s">
        <v>10</v>
      </c>
    </row>
    <row r="1885" spans="1:8" x14ac:dyDescent="0.25">
      <c r="A1885" s="31">
        <v>44609</v>
      </c>
      <c r="B1885" s="37" t="s">
        <v>5630</v>
      </c>
      <c r="C1885" s="38" t="s">
        <v>45</v>
      </c>
      <c r="D1885" s="34">
        <v>11223.1</v>
      </c>
      <c r="E1885" s="35">
        <v>44609</v>
      </c>
      <c r="F1885" s="34">
        <v>11223.1</v>
      </c>
      <c r="G1885" s="36">
        <f>Tabla13[[#This Row],[Importe]]-Tabla13[[#This Row],[Pagado]]</f>
        <v>0</v>
      </c>
      <c r="H1885" s="38" t="s">
        <v>10</v>
      </c>
    </row>
    <row r="1886" spans="1:8" x14ac:dyDescent="0.25">
      <c r="A1886" s="31">
        <v>44609</v>
      </c>
      <c r="B1886" s="37" t="s">
        <v>5631</v>
      </c>
      <c r="C1886" s="38" t="s">
        <v>56</v>
      </c>
      <c r="D1886" s="34">
        <v>3204.9</v>
      </c>
      <c r="E1886" s="35">
        <v>44609</v>
      </c>
      <c r="F1886" s="34">
        <v>3204.9</v>
      </c>
      <c r="G1886" s="36">
        <f>Tabla13[[#This Row],[Importe]]-Tabla13[[#This Row],[Pagado]]</f>
        <v>0</v>
      </c>
      <c r="H1886" s="38" t="s">
        <v>10</v>
      </c>
    </row>
    <row r="1887" spans="1:8" x14ac:dyDescent="0.25">
      <c r="A1887" s="31">
        <v>44609</v>
      </c>
      <c r="B1887" s="37" t="s">
        <v>5632</v>
      </c>
      <c r="C1887" s="38" t="s">
        <v>31</v>
      </c>
      <c r="D1887" s="34">
        <v>2997.2</v>
      </c>
      <c r="E1887" s="35">
        <v>44609</v>
      </c>
      <c r="F1887" s="34">
        <v>2997.2</v>
      </c>
      <c r="G1887" s="36">
        <f>Tabla13[[#This Row],[Importe]]-Tabla13[[#This Row],[Pagado]]</f>
        <v>0</v>
      </c>
      <c r="H1887" s="38" t="s">
        <v>10</v>
      </c>
    </row>
    <row r="1888" spans="1:8" x14ac:dyDescent="0.25">
      <c r="A1888" s="31">
        <v>44609</v>
      </c>
      <c r="B1888" s="37" t="s">
        <v>5633</v>
      </c>
      <c r="C1888" s="38" t="s">
        <v>29</v>
      </c>
      <c r="D1888" s="34">
        <v>4948.8</v>
      </c>
      <c r="E1888" s="35">
        <v>44609</v>
      </c>
      <c r="F1888" s="34">
        <v>4948.8</v>
      </c>
      <c r="G1888" s="36">
        <f>Tabla13[[#This Row],[Importe]]-Tabla13[[#This Row],[Pagado]]</f>
        <v>0</v>
      </c>
      <c r="H1888" s="38" t="s">
        <v>10</v>
      </c>
    </row>
    <row r="1889" spans="1:8" x14ac:dyDescent="0.25">
      <c r="A1889" s="31">
        <v>44609</v>
      </c>
      <c r="B1889" s="37" t="s">
        <v>5634</v>
      </c>
      <c r="C1889" s="38" t="s">
        <v>69</v>
      </c>
      <c r="D1889" s="34">
        <v>3081.6</v>
      </c>
      <c r="E1889" s="35">
        <v>44609</v>
      </c>
      <c r="F1889" s="34">
        <v>3081.6</v>
      </c>
      <c r="G1889" s="36">
        <f>Tabla13[[#This Row],[Importe]]-Tabla13[[#This Row],[Pagado]]</f>
        <v>0</v>
      </c>
      <c r="H1889" s="38" t="s">
        <v>10</v>
      </c>
    </row>
    <row r="1890" spans="1:8" x14ac:dyDescent="0.25">
      <c r="A1890" s="31">
        <v>44609</v>
      </c>
      <c r="B1890" s="37" t="s">
        <v>5635</v>
      </c>
      <c r="C1890" s="38" t="s">
        <v>216</v>
      </c>
      <c r="D1890" s="34">
        <v>1675.2</v>
      </c>
      <c r="E1890" s="35">
        <v>44609</v>
      </c>
      <c r="F1890" s="34">
        <v>1675.2</v>
      </c>
      <c r="G1890" s="36">
        <f>Tabla13[[#This Row],[Importe]]-Tabla13[[#This Row],[Pagado]]</f>
        <v>0</v>
      </c>
      <c r="H1890" s="38" t="s">
        <v>10</v>
      </c>
    </row>
    <row r="1891" spans="1:8" x14ac:dyDescent="0.25">
      <c r="A1891" s="31">
        <v>44609</v>
      </c>
      <c r="B1891" s="37" t="s">
        <v>5636</v>
      </c>
      <c r="C1891" s="38" t="s">
        <v>228</v>
      </c>
      <c r="D1891" s="34">
        <v>4600.2</v>
      </c>
      <c r="E1891" s="35">
        <v>44609</v>
      </c>
      <c r="F1891" s="34">
        <v>4600.2</v>
      </c>
      <c r="G1891" s="36">
        <f>Tabla13[[#This Row],[Importe]]-Tabla13[[#This Row],[Pagado]]</f>
        <v>0</v>
      </c>
      <c r="H1891" s="38" t="s">
        <v>10</v>
      </c>
    </row>
    <row r="1892" spans="1:8" x14ac:dyDescent="0.25">
      <c r="A1892" s="31">
        <v>44609</v>
      </c>
      <c r="B1892" s="37" t="s">
        <v>5637</v>
      </c>
      <c r="C1892" s="38" t="s">
        <v>31</v>
      </c>
      <c r="D1892" s="34">
        <v>902.4</v>
      </c>
      <c r="E1892" s="35">
        <v>44609</v>
      </c>
      <c r="F1892" s="34">
        <v>902.4</v>
      </c>
      <c r="G1892" s="36">
        <f>Tabla13[[#This Row],[Importe]]-Tabla13[[#This Row],[Pagado]]</f>
        <v>0</v>
      </c>
      <c r="H1892" s="38" t="s">
        <v>10</v>
      </c>
    </row>
    <row r="1893" spans="1:8" x14ac:dyDescent="0.25">
      <c r="A1893" s="31">
        <v>44609</v>
      </c>
      <c r="B1893" s="37" t="s">
        <v>5638</v>
      </c>
      <c r="C1893" s="38" t="s">
        <v>357</v>
      </c>
      <c r="D1893" s="34">
        <v>1396.4</v>
      </c>
      <c r="E1893" s="35">
        <v>44609</v>
      </c>
      <c r="F1893" s="34">
        <v>1396.4</v>
      </c>
      <c r="G1893" s="36">
        <f>Tabla13[[#This Row],[Importe]]-Tabla13[[#This Row],[Pagado]]</f>
        <v>0</v>
      </c>
      <c r="H1893" s="38" t="s">
        <v>10</v>
      </c>
    </row>
    <row r="1894" spans="1:8" x14ac:dyDescent="0.25">
      <c r="A1894" s="31">
        <v>44609</v>
      </c>
      <c r="B1894" s="37" t="s">
        <v>5639</v>
      </c>
      <c r="C1894" s="38" t="s">
        <v>140</v>
      </c>
      <c r="D1894" s="34">
        <v>3311.8</v>
      </c>
      <c r="E1894" s="35">
        <v>44609</v>
      </c>
      <c r="F1894" s="34">
        <v>3311.8</v>
      </c>
      <c r="G1894" s="36">
        <f>Tabla13[[#This Row],[Importe]]-Tabla13[[#This Row],[Pagado]]</f>
        <v>0</v>
      </c>
      <c r="H1894" s="38" t="s">
        <v>10</v>
      </c>
    </row>
    <row r="1895" spans="1:8" x14ac:dyDescent="0.25">
      <c r="A1895" s="31">
        <v>44609</v>
      </c>
      <c r="B1895" s="37" t="s">
        <v>5640</v>
      </c>
      <c r="C1895" s="38" t="s">
        <v>129</v>
      </c>
      <c r="D1895" s="34">
        <v>4265.3999999999996</v>
      </c>
      <c r="E1895" s="35">
        <v>44609</v>
      </c>
      <c r="F1895" s="34">
        <v>4265.3999999999996</v>
      </c>
      <c r="G1895" s="36">
        <f>Tabla13[[#This Row],[Importe]]-Tabla13[[#This Row],[Pagado]]</f>
        <v>0</v>
      </c>
      <c r="H1895" s="38" t="s">
        <v>10</v>
      </c>
    </row>
    <row r="1896" spans="1:8" x14ac:dyDescent="0.25">
      <c r="A1896" s="31">
        <v>44609</v>
      </c>
      <c r="B1896" s="37" t="s">
        <v>5641</v>
      </c>
      <c r="C1896" s="38" t="s">
        <v>127</v>
      </c>
      <c r="D1896" s="34">
        <v>3671.4</v>
      </c>
      <c r="E1896" s="35">
        <v>44609</v>
      </c>
      <c r="F1896" s="34">
        <v>3671.4</v>
      </c>
      <c r="G1896" s="36">
        <f>Tabla13[[#This Row],[Importe]]-Tabla13[[#This Row],[Pagado]]</f>
        <v>0</v>
      </c>
      <c r="H1896" s="38" t="s">
        <v>10</v>
      </c>
    </row>
    <row r="1897" spans="1:8" x14ac:dyDescent="0.25">
      <c r="A1897" s="31">
        <v>44609</v>
      </c>
      <c r="B1897" s="37" t="s">
        <v>5642</v>
      </c>
      <c r="C1897" s="38" t="s">
        <v>804</v>
      </c>
      <c r="D1897" s="34">
        <v>10913.8</v>
      </c>
      <c r="E1897" s="35">
        <v>44609</v>
      </c>
      <c r="F1897" s="34">
        <v>10913.8</v>
      </c>
      <c r="G1897" s="36">
        <f>Tabla13[[#This Row],[Importe]]-Tabla13[[#This Row],[Pagado]]</f>
        <v>0</v>
      </c>
      <c r="H1897" s="38" t="s">
        <v>10</v>
      </c>
    </row>
    <row r="1898" spans="1:8" x14ac:dyDescent="0.25">
      <c r="A1898" s="31">
        <v>44609</v>
      </c>
      <c r="B1898" s="37" t="s">
        <v>5643</v>
      </c>
      <c r="C1898" s="38" t="s">
        <v>107</v>
      </c>
      <c r="D1898" s="34">
        <v>7205</v>
      </c>
      <c r="E1898" s="35">
        <v>44609</v>
      </c>
      <c r="F1898" s="34">
        <v>7205</v>
      </c>
      <c r="G1898" s="36">
        <f>Tabla13[[#This Row],[Importe]]-Tabla13[[#This Row],[Pagado]]</f>
        <v>0</v>
      </c>
      <c r="H1898" s="38" t="s">
        <v>10</v>
      </c>
    </row>
    <row r="1899" spans="1:8" x14ac:dyDescent="0.25">
      <c r="A1899" s="31">
        <v>44609</v>
      </c>
      <c r="B1899" s="37" t="s">
        <v>5644</v>
      </c>
      <c r="C1899" s="38" t="s">
        <v>339</v>
      </c>
      <c r="D1899" s="34">
        <v>734.4</v>
      </c>
      <c r="E1899" s="35">
        <v>44609</v>
      </c>
      <c r="F1899" s="34">
        <v>734.4</v>
      </c>
      <c r="G1899" s="36">
        <f>Tabla13[[#This Row],[Importe]]-Tabla13[[#This Row],[Pagado]]</f>
        <v>0</v>
      </c>
      <c r="H1899" s="38" t="s">
        <v>10</v>
      </c>
    </row>
    <row r="1900" spans="1:8" x14ac:dyDescent="0.25">
      <c r="A1900" s="31">
        <v>44609</v>
      </c>
      <c r="B1900" s="37" t="s">
        <v>5645</v>
      </c>
      <c r="C1900" s="38" t="s">
        <v>31</v>
      </c>
      <c r="D1900" s="34">
        <v>3309.8</v>
      </c>
      <c r="E1900" s="35">
        <v>44609</v>
      </c>
      <c r="F1900" s="34">
        <v>3309.8</v>
      </c>
      <c r="G1900" s="36">
        <f>Tabla13[[#This Row],[Importe]]-Tabla13[[#This Row],[Pagado]]</f>
        <v>0</v>
      </c>
      <c r="H1900" s="38" t="s">
        <v>10</v>
      </c>
    </row>
    <row r="1901" spans="1:8" x14ac:dyDescent="0.25">
      <c r="A1901" s="31">
        <v>44609</v>
      </c>
      <c r="B1901" s="37" t="s">
        <v>5646</v>
      </c>
      <c r="C1901" s="38" t="s">
        <v>291</v>
      </c>
      <c r="D1901" s="34">
        <v>3012</v>
      </c>
      <c r="E1901" s="35">
        <v>44609</v>
      </c>
      <c r="F1901" s="34">
        <v>3012</v>
      </c>
      <c r="G1901" s="36">
        <f>Tabla13[[#This Row],[Importe]]-Tabla13[[#This Row],[Pagado]]</f>
        <v>0</v>
      </c>
      <c r="H1901" s="38" t="s">
        <v>10</v>
      </c>
    </row>
    <row r="1902" spans="1:8" x14ac:dyDescent="0.25">
      <c r="A1902" s="31">
        <v>44609</v>
      </c>
      <c r="B1902" s="37" t="s">
        <v>5647</v>
      </c>
      <c r="C1902" s="38" t="s">
        <v>291</v>
      </c>
      <c r="D1902" s="34">
        <v>442</v>
      </c>
      <c r="E1902" s="35">
        <v>44609</v>
      </c>
      <c r="F1902" s="34">
        <v>442</v>
      </c>
      <c r="G1902" s="36">
        <f>Tabla13[[#This Row],[Importe]]-Tabla13[[#This Row],[Pagado]]</f>
        <v>0</v>
      </c>
      <c r="H1902" s="38" t="s">
        <v>10</v>
      </c>
    </row>
    <row r="1903" spans="1:8" x14ac:dyDescent="0.25">
      <c r="A1903" s="31">
        <v>44609</v>
      </c>
      <c r="B1903" s="37" t="s">
        <v>5648</v>
      </c>
      <c r="C1903" s="38" t="s">
        <v>214</v>
      </c>
      <c r="D1903" s="34">
        <v>14321</v>
      </c>
      <c r="E1903" s="35">
        <v>44609</v>
      </c>
      <c r="F1903" s="34">
        <v>14321</v>
      </c>
      <c r="G1903" s="36">
        <f>Tabla13[[#This Row],[Importe]]-Tabla13[[#This Row],[Pagado]]</f>
        <v>0</v>
      </c>
      <c r="H1903" s="38" t="s">
        <v>10</v>
      </c>
    </row>
    <row r="1904" spans="1:8" x14ac:dyDescent="0.25">
      <c r="A1904" s="31">
        <v>44609</v>
      </c>
      <c r="B1904" s="37" t="s">
        <v>5649</v>
      </c>
      <c r="C1904" s="38" t="s">
        <v>5650</v>
      </c>
      <c r="D1904" s="34">
        <v>0</v>
      </c>
      <c r="E1904" s="39" t="s">
        <v>189</v>
      </c>
      <c r="F1904" s="34">
        <v>0</v>
      </c>
      <c r="G1904" s="36">
        <f>Tabla13[[#This Row],[Importe]]-Tabla13[[#This Row],[Pagado]]</f>
        <v>0</v>
      </c>
      <c r="H1904" s="38" t="s">
        <v>189</v>
      </c>
    </row>
    <row r="1905" spans="1:8" x14ac:dyDescent="0.25">
      <c r="A1905" s="31">
        <v>44609</v>
      </c>
      <c r="B1905" s="37" t="s">
        <v>5651</v>
      </c>
      <c r="C1905" s="38" t="s">
        <v>715</v>
      </c>
      <c r="D1905" s="34">
        <v>7283.8</v>
      </c>
      <c r="E1905" s="35">
        <v>44609</v>
      </c>
      <c r="F1905" s="34">
        <v>7283.8</v>
      </c>
      <c r="G1905" s="36">
        <f>Tabla13[[#This Row],[Importe]]-Tabla13[[#This Row],[Pagado]]</f>
        <v>0</v>
      </c>
      <c r="H1905" s="38" t="s">
        <v>10</v>
      </c>
    </row>
    <row r="1906" spans="1:8" x14ac:dyDescent="0.25">
      <c r="A1906" s="31">
        <v>44609</v>
      </c>
      <c r="B1906" s="37" t="s">
        <v>5652</v>
      </c>
      <c r="C1906" s="38" t="s">
        <v>233</v>
      </c>
      <c r="D1906" s="34">
        <v>6207.3</v>
      </c>
      <c r="E1906" s="35">
        <v>44609</v>
      </c>
      <c r="F1906" s="34">
        <v>6207.3</v>
      </c>
      <c r="G1906" s="36">
        <f>Tabla13[[#This Row],[Importe]]-Tabla13[[#This Row],[Pagado]]</f>
        <v>0</v>
      </c>
      <c r="H1906" s="38" t="s">
        <v>10</v>
      </c>
    </row>
    <row r="1907" spans="1:8" x14ac:dyDescent="0.25">
      <c r="A1907" s="31">
        <v>44609</v>
      </c>
      <c r="B1907" s="37" t="s">
        <v>5653</v>
      </c>
      <c r="C1907" s="38" t="s">
        <v>2383</v>
      </c>
      <c r="D1907" s="34">
        <v>1808.8</v>
      </c>
      <c r="E1907" s="35">
        <v>44609</v>
      </c>
      <c r="F1907" s="34">
        <v>1808.8</v>
      </c>
      <c r="G1907" s="36">
        <f>Tabla13[[#This Row],[Importe]]-Tabla13[[#This Row],[Pagado]]</f>
        <v>0</v>
      </c>
      <c r="H1907" s="38" t="s">
        <v>10</v>
      </c>
    </row>
    <row r="1908" spans="1:8" x14ac:dyDescent="0.25">
      <c r="A1908" s="31">
        <v>44609</v>
      </c>
      <c r="B1908" s="37" t="s">
        <v>5654</v>
      </c>
      <c r="C1908" s="38" t="s">
        <v>181</v>
      </c>
      <c r="D1908" s="34">
        <v>10007.120000000001</v>
      </c>
      <c r="E1908" s="35">
        <v>44609</v>
      </c>
      <c r="F1908" s="34">
        <v>10007.120000000001</v>
      </c>
      <c r="G1908" s="36">
        <f>Tabla13[[#This Row],[Importe]]-Tabla13[[#This Row],[Pagado]]</f>
        <v>0</v>
      </c>
      <c r="H1908" s="38" t="s">
        <v>10</v>
      </c>
    </row>
    <row r="1909" spans="1:8" x14ac:dyDescent="0.25">
      <c r="A1909" s="31">
        <v>44609</v>
      </c>
      <c r="B1909" s="37" t="s">
        <v>5655</v>
      </c>
      <c r="C1909" s="38" t="s">
        <v>175</v>
      </c>
      <c r="D1909" s="34">
        <v>28780.1</v>
      </c>
      <c r="E1909" s="35">
        <v>44609</v>
      </c>
      <c r="F1909" s="34">
        <v>28780.1</v>
      </c>
      <c r="G1909" s="36">
        <f>Tabla13[[#This Row],[Importe]]-Tabla13[[#This Row],[Pagado]]</f>
        <v>0</v>
      </c>
      <c r="H1909" s="38" t="s">
        <v>10</v>
      </c>
    </row>
    <row r="1910" spans="1:8" x14ac:dyDescent="0.25">
      <c r="A1910" s="31">
        <v>44609</v>
      </c>
      <c r="B1910" s="37" t="s">
        <v>5656</v>
      </c>
      <c r="C1910" s="38" t="s">
        <v>204</v>
      </c>
      <c r="D1910" s="34">
        <v>678.6</v>
      </c>
      <c r="E1910" s="35">
        <v>44609</v>
      </c>
      <c r="F1910" s="34">
        <v>678.6</v>
      </c>
      <c r="G1910" s="36">
        <f>Tabla13[[#This Row],[Importe]]-Tabla13[[#This Row],[Pagado]]</f>
        <v>0</v>
      </c>
      <c r="H1910" s="38" t="s">
        <v>10</v>
      </c>
    </row>
    <row r="1911" spans="1:8" x14ac:dyDescent="0.25">
      <c r="A1911" s="31">
        <v>44609</v>
      </c>
      <c r="B1911" s="37" t="s">
        <v>5657</v>
      </c>
      <c r="C1911" s="38" t="s">
        <v>359</v>
      </c>
      <c r="D1911" s="34">
        <v>2600.5</v>
      </c>
      <c r="E1911" s="35">
        <v>44609</v>
      </c>
      <c r="F1911" s="34">
        <v>2600.5</v>
      </c>
      <c r="G1911" s="36">
        <f>Tabla13[[#This Row],[Importe]]-Tabla13[[#This Row],[Pagado]]</f>
        <v>0</v>
      </c>
      <c r="H1911" s="38" t="s">
        <v>10</v>
      </c>
    </row>
    <row r="1912" spans="1:8" x14ac:dyDescent="0.25">
      <c r="A1912" s="31">
        <v>44609</v>
      </c>
      <c r="B1912" s="37" t="s">
        <v>5658</v>
      </c>
      <c r="C1912" s="38" t="s">
        <v>365</v>
      </c>
      <c r="D1912" s="34">
        <v>313.5</v>
      </c>
      <c r="E1912" s="35">
        <v>44609</v>
      </c>
      <c r="F1912" s="34">
        <v>313.5</v>
      </c>
      <c r="G1912" s="36">
        <f>Tabla13[[#This Row],[Importe]]-Tabla13[[#This Row],[Pagado]]</f>
        <v>0</v>
      </c>
      <c r="H1912" s="38" t="s">
        <v>10</v>
      </c>
    </row>
    <row r="1913" spans="1:8" x14ac:dyDescent="0.25">
      <c r="A1913" s="31">
        <v>44609</v>
      </c>
      <c r="B1913" s="37" t="s">
        <v>5659</v>
      </c>
      <c r="C1913" s="38" t="s">
        <v>419</v>
      </c>
      <c r="D1913" s="34">
        <v>3919.6</v>
      </c>
      <c r="E1913" s="35">
        <v>44609</v>
      </c>
      <c r="F1913" s="34">
        <v>3919.6</v>
      </c>
      <c r="G1913" s="36">
        <f>Tabla13[[#This Row],[Importe]]-Tabla13[[#This Row],[Pagado]]</f>
        <v>0</v>
      </c>
      <c r="H1913" s="38" t="s">
        <v>10</v>
      </c>
    </row>
    <row r="1914" spans="1:8" x14ac:dyDescent="0.25">
      <c r="A1914" s="31">
        <v>44609</v>
      </c>
      <c r="B1914" s="37" t="s">
        <v>5660</v>
      </c>
      <c r="C1914" s="38" t="s">
        <v>22</v>
      </c>
      <c r="D1914" s="34">
        <v>7898.4</v>
      </c>
      <c r="E1914" s="35">
        <v>44609</v>
      </c>
      <c r="F1914" s="34">
        <v>7898.4</v>
      </c>
      <c r="G1914" s="36">
        <f>Tabla13[[#This Row],[Importe]]-Tabla13[[#This Row],[Pagado]]</f>
        <v>0</v>
      </c>
      <c r="H1914" s="38" t="s">
        <v>10</v>
      </c>
    </row>
    <row r="1915" spans="1:8" x14ac:dyDescent="0.25">
      <c r="A1915" s="31">
        <v>44609</v>
      </c>
      <c r="B1915" s="37" t="s">
        <v>5661</v>
      </c>
      <c r="C1915" s="38" t="s">
        <v>200</v>
      </c>
      <c r="D1915" s="34">
        <v>816</v>
      </c>
      <c r="E1915" s="35">
        <v>44609</v>
      </c>
      <c r="F1915" s="34">
        <v>816</v>
      </c>
      <c r="G1915" s="36">
        <f>Tabla13[[#This Row],[Importe]]-Tabla13[[#This Row],[Pagado]]</f>
        <v>0</v>
      </c>
      <c r="H1915" s="38" t="s">
        <v>10</v>
      </c>
    </row>
    <row r="1916" spans="1:8" x14ac:dyDescent="0.25">
      <c r="A1916" s="31">
        <v>44609</v>
      </c>
      <c r="B1916" s="37" t="s">
        <v>5662</v>
      </c>
      <c r="C1916" s="38" t="s">
        <v>368</v>
      </c>
      <c r="D1916" s="34">
        <v>3166.8</v>
      </c>
      <c r="E1916" s="35">
        <v>44609</v>
      </c>
      <c r="F1916" s="34">
        <v>3166.8</v>
      </c>
      <c r="G1916" s="36">
        <f>Tabla13[[#This Row],[Importe]]-Tabla13[[#This Row],[Pagado]]</f>
        <v>0</v>
      </c>
      <c r="H1916" s="38" t="s">
        <v>10</v>
      </c>
    </row>
    <row r="1917" spans="1:8" x14ac:dyDescent="0.25">
      <c r="A1917" s="31">
        <v>44609</v>
      </c>
      <c r="B1917" s="37" t="s">
        <v>5663</v>
      </c>
      <c r="C1917" s="38" t="s">
        <v>1265</v>
      </c>
      <c r="D1917" s="34">
        <v>760</v>
      </c>
      <c r="E1917" s="35">
        <v>44609</v>
      </c>
      <c r="F1917" s="34">
        <v>760</v>
      </c>
      <c r="G1917" s="36">
        <f>Tabla13[[#This Row],[Importe]]-Tabla13[[#This Row],[Pagado]]</f>
        <v>0</v>
      </c>
      <c r="H1917" s="38" t="s">
        <v>10</v>
      </c>
    </row>
    <row r="1918" spans="1:8" x14ac:dyDescent="0.25">
      <c r="A1918" s="31">
        <v>44609</v>
      </c>
      <c r="B1918" s="37" t="s">
        <v>5664</v>
      </c>
      <c r="C1918" s="38" t="s">
        <v>64</v>
      </c>
      <c r="D1918" s="34">
        <v>1382.4</v>
      </c>
      <c r="E1918" s="35">
        <v>44609</v>
      </c>
      <c r="F1918" s="34">
        <v>1382.4</v>
      </c>
      <c r="G1918" s="36">
        <f>Tabla13[[#This Row],[Importe]]-Tabla13[[#This Row],[Pagado]]</f>
        <v>0</v>
      </c>
      <c r="H1918" s="38" t="s">
        <v>10</v>
      </c>
    </row>
    <row r="1919" spans="1:8" x14ac:dyDescent="0.25">
      <c r="A1919" s="31">
        <v>44609</v>
      </c>
      <c r="B1919" s="37" t="s">
        <v>5665</v>
      </c>
      <c r="C1919" s="38" t="s">
        <v>31</v>
      </c>
      <c r="D1919" s="34">
        <v>536.9</v>
      </c>
      <c r="E1919" s="35">
        <v>44609</v>
      </c>
      <c r="F1919" s="34">
        <v>536.9</v>
      </c>
      <c r="G1919" s="36">
        <f>Tabla13[[#This Row],[Importe]]-Tabla13[[#This Row],[Pagado]]</f>
        <v>0</v>
      </c>
      <c r="H1919" s="38" t="s">
        <v>10</v>
      </c>
    </row>
    <row r="1920" spans="1:8" x14ac:dyDescent="0.25">
      <c r="A1920" s="31">
        <v>44609</v>
      </c>
      <c r="B1920" s="37" t="s">
        <v>5666</v>
      </c>
      <c r="C1920" s="38" t="s">
        <v>275</v>
      </c>
      <c r="D1920" s="34">
        <v>77486.039999999994</v>
      </c>
      <c r="E1920" s="35">
        <v>44617</v>
      </c>
      <c r="F1920" s="34">
        <v>77486.039999999994</v>
      </c>
      <c r="G1920" s="36">
        <f>Tabla13[[#This Row],[Importe]]-Tabla13[[#This Row],[Pagado]]</f>
        <v>0</v>
      </c>
      <c r="H1920" s="38" t="s">
        <v>10</v>
      </c>
    </row>
    <row r="1921" spans="1:8" x14ac:dyDescent="0.25">
      <c r="A1921" s="31">
        <v>44609</v>
      </c>
      <c r="B1921" s="37" t="s">
        <v>5667</v>
      </c>
      <c r="C1921" s="38" t="s">
        <v>16</v>
      </c>
      <c r="D1921" s="34">
        <v>1048.4000000000001</v>
      </c>
      <c r="E1921" s="35">
        <v>44609</v>
      </c>
      <c r="F1921" s="34">
        <v>1048.4000000000001</v>
      </c>
      <c r="G1921" s="36">
        <f>Tabla13[[#This Row],[Importe]]-Tabla13[[#This Row],[Pagado]]</f>
        <v>0</v>
      </c>
      <c r="H1921" s="38" t="s">
        <v>10</v>
      </c>
    </row>
    <row r="1922" spans="1:8" x14ac:dyDescent="0.25">
      <c r="A1922" s="31">
        <v>44609</v>
      </c>
      <c r="B1922" s="37" t="s">
        <v>5668</v>
      </c>
      <c r="C1922" s="38" t="s">
        <v>16</v>
      </c>
      <c r="D1922" s="34">
        <v>302.39999999999998</v>
      </c>
      <c r="E1922" s="35">
        <v>44609</v>
      </c>
      <c r="F1922" s="34">
        <v>302.39999999999998</v>
      </c>
      <c r="G1922" s="36">
        <f>Tabla13[[#This Row],[Importe]]-Tabla13[[#This Row],[Pagado]]</f>
        <v>0</v>
      </c>
      <c r="H1922" s="38" t="s">
        <v>10</v>
      </c>
    </row>
    <row r="1923" spans="1:8" x14ac:dyDescent="0.25">
      <c r="A1923" s="31">
        <v>44609</v>
      </c>
      <c r="B1923" s="37" t="s">
        <v>5669</v>
      </c>
      <c r="C1923" s="38" t="s">
        <v>67</v>
      </c>
      <c r="D1923" s="34">
        <v>2761</v>
      </c>
      <c r="E1923" s="35">
        <v>44609</v>
      </c>
      <c r="F1923" s="34">
        <v>2761</v>
      </c>
      <c r="G1923" s="36">
        <f>Tabla13[[#This Row],[Importe]]-Tabla13[[#This Row],[Pagado]]</f>
        <v>0</v>
      </c>
      <c r="H1923" s="38" t="s">
        <v>10</v>
      </c>
    </row>
    <row r="1924" spans="1:8" x14ac:dyDescent="0.25">
      <c r="A1924" s="31">
        <v>44609</v>
      </c>
      <c r="B1924" s="37" t="s">
        <v>5670</v>
      </c>
      <c r="C1924" s="38" t="s">
        <v>31</v>
      </c>
      <c r="D1924" s="34">
        <v>1982.94</v>
      </c>
      <c r="E1924" s="35">
        <v>44609</v>
      </c>
      <c r="F1924" s="34">
        <v>1982.94</v>
      </c>
      <c r="G1924" s="36">
        <f>Tabla13[[#This Row],[Importe]]-Tabla13[[#This Row],[Pagado]]</f>
        <v>0</v>
      </c>
      <c r="H1924" s="38" t="s">
        <v>10</v>
      </c>
    </row>
    <row r="1925" spans="1:8" x14ac:dyDescent="0.25">
      <c r="A1925" s="31">
        <v>44609</v>
      </c>
      <c r="B1925" s="37" t="s">
        <v>5671</v>
      </c>
      <c r="C1925" s="38" t="s">
        <v>421</v>
      </c>
      <c r="D1925" s="34">
        <v>6064</v>
      </c>
      <c r="E1925" s="35">
        <v>44609</v>
      </c>
      <c r="F1925" s="34">
        <v>6064</v>
      </c>
      <c r="G1925" s="36">
        <f>Tabla13[[#This Row],[Importe]]-Tabla13[[#This Row],[Pagado]]</f>
        <v>0</v>
      </c>
      <c r="H1925" s="38" t="s">
        <v>10</v>
      </c>
    </row>
    <row r="1926" spans="1:8" x14ac:dyDescent="0.25">
      <c r="A1926" s="31">
        <v>44609</v>
      </c>
      <c r="B1926" s="37" t="s">
        <v>5672</v>
      </c>
      <c r="C1926" s="38" t="s">
        <v>421</v>
      </c>
      <c r="D1926" s="34">
        <v>168</v>
      </c>
      <c r="E1926" s="35">
        <v>44609</v>
      </c>
      <c r="F1926" s="34">
        <v>168</v>
      </c>
      <c r="G1926" s="36">
        <f>Tabla13[[#This Row],[Importe]]-Tabla13[[#This Row],[Pagado]]</f>
        <v>0</v>
      </c>
      <c r="H1926" s="38" t="s">
        <v>10</v>
      </c>
    </row>
    <row r="1927" spans="1:8" x14ac:dyDescent="0.25">
      <c r="A1927" s="31">
        <v>44609</v>
      </c>
      <c r="B1927" s="37" t="s">
        <v>5673</v>
      </c>
      <c r="C1927" s="38" t="s">
        <v>157</v>
      </c>
      <c r="D1927" s="34">
        <v>2737.9</v>
      </c>
      <c r="E1927" s="35">
        <v>44610</v>
      </c>
      <c r="F1927" s="34">
        <v>2737.9</v>
      </c>
      <c r="G1927" s="36">
        <f>Tabla13[[#This Row],[Importe]]-Tabla13[[#This Row],[Pagado]]</f>
        <v>0</v>
      </c>
      <c r="H1927" s="38" t="s">
        <v>10</v>
      </c>
    </row>
    <row r="1928" spans="1:8" x14ac:dyDescent="0.25">
      <c r="A1928" s="31">
        <v>44609</v>
      </c>
      <c r="B1928" s="37" t="s">
        <v>5674</v>
      </c>
      <c r="C1928" s="38" t="s">
        <v>525</v>
      </c>
      <c r="D1928" s="34">
        <v>859.6</v>
      </c>
      <c r="E1928" s="35">
        <v>44610</v>
      </c>
      <c r="F1928" s="34">
        <v>859.6</v>
      </c>
      <c r="G1928" s="36">
        <f>Tabla13[[#This Row],[Importe]]-Tabla13[[#This Row],[Pagado]]</f>
        <v>0</v>
      </c>
      <c r="H1928" s="38" t="s">
        <v>10</v>
      </c>
    </row>
    <row r="1929" spans="1:8" x14ac:dyDescent="0.25">
      <c r="A1929" s="31">
        <v>44609</v>
      </c>
      <c r="B1929" s="37" t="s">
        <v>5675</v>
      </c>
      <c r="C1929" s="38" t="s">
        <v>518</v>
      </c>
      <c r="D1929" s="34">
        <v>1177.2</v>
      </c>
      <c r="E1929" s="35">
        <v>44610</v>
      </c>
      <c r="F1929" s="34">
        <v>1177.2</v>
      </c>
      <c r="G1929" s="36">
        <f>Tabla13[[#This Row],[Importe]]-Tabla13[[#This Row],[Pagado]]</f>
        <v>0</v>
      </c>
      <c r="H1929" s="38" t="s">
        <v>10</v>
      </c>
    </row>
    <row r="1930" spans="1:8" x14ac:dyDescent="0.25">
      <c r="A1930" s="31">
        <v>44609</v>
      </c>
      <c r="B1930" s="37" t="s">
        <v>5676</v>
      </c>
      <c r="C1930" s="38" t="s">
        <v>1537</v>
      </c>
      <c r="D1930" s="34">
        <v>868.8</v>
      </c>
      <c r="E1930" s="35">
        <v>44610</v>
      </c>
      <c r="F1930" s="34">
        <v>868.8</v>
      </c>
      <c r="G1930" s="36">
        <f>Tabla13[[#This Row],[Importe]]-Tabla13[[#This Row],[Pagado]]</f>
        <v>0</v>
      </c>
      <c r="H1930" s="38" t="s">
        <v>10</v>
      </c>
    </row>
    <row r="1931" spans="1:8" x14ac:dyDescent="0.25">
      <c r="A1931" s="31">
        <v>44609</v>
      </c>
      <c r="B1931" s="37" t="s">
        <v>5677</v>
      </c>
      <c r="C1931" s="38" t="s">
        <v>151</v>
      </c>
      <c r="D1931" s="34">
        <v>5775</v>
      </c>
      <c r="E1931" s="35">
        <v>44610</v>
      </c>
      <c r="F1931" s="34">
        <v>5775</v>
      </c>
      <c r="G1931" s="36">
        <f>Tabla13[[#This Row],[Importe]]-Tabla13[[#This Row],[Pagado]]</f>
        <v>0</v>
      </c>
      <c r="H1931" s="38" t="s">
        <v>10</v>
      </c>
    </row>
    <row r="1932" spans="1:8" x14ac:dyDescent="0.25">
      <c r="A1932" s="31">
        <v>44609</v>
      </c>
      <c r="B1932" s="37" t="s">
        <v>5678</v>
      </c>
      <c r="C1932" s="38" t="s">
        <v>966</v>
      </c>
      <c r="D1932" s="34">
        <v>1875</v>
      </c>
      <c r="E1932" s="35">
        <v>44610</v>
      </c>
      <c r="F1932" s="34">
        <v>1875</v>
      </c>
      <c r="G1932" s="36">
        <f>Tabla13[[#This Row],[Importe]]-Tabla13[[#This Row],[Pagado]]</f>
        <v>0</v>
      </c>
      <c r="H1932" s="38" t="s">
        <v>10</v>
      </c>
    </row>
    <row r="1933" spans="1:8" x14ac:dyDescent="0.25">
      <c r="A1933" s="31">
        <v>44609</v>
      </c>
      <c r="B1933" s="37" t="s">
        <v>5679</v>
      </c>
      <c r="C1933" s="38" t="s">
        <v>9</v>
      </c>
      <c r="D1933" s="34">
        <v>2597.8000000000002</v>
      </c>
      <c r="E1933" s="35">
        <v>44609</v>
      </c>
      <c r="F1933" s="34">
        <v>2597.8000000000002</v>
      </c>
      <c r="G1933" s="36">
        <f>Tabla13[[#This Row],[Importe]]-Tabla13[[#This Row],[Pagado]]</f>
        <v>0</v>
      </c>
      <c r="H1933" s="38" t="s">
        <v>10</v>
      </c>
    </row>
    <row r="1934" spans="1:8" x14ac:dyDescent="0.25">
      <c r="A1934" s="31">
        <v>44609</v>
      </c>
      <c r="B1934" s="37" t="s">
        <v>5680</v>
      </c>
      <c r="C1934" s="38" t="s">
        <v>67</v>
      </c>
      <c r="D1934" s="34">
        <v>74.8</v>
      </c>
      <c r="E1934" s="35">
        <v>44609</v>
      </c>
      <c r="F1934" s="34">
        <v>74.8</v>
      </c>
      <c r="G1934" s="36">
        <f>Tabla13[[#This Row],[Importe]]-Tabla13[[#This Row],[Pagado]]</f>
        <v>0</v>
      </c>
      <c r="H1934" s="38" t="s">
        <v>10</v>
      </c>
    </row>
    <row r="1935" spans="1:8" x14ac:dyDescent="0.25">
      <c r="A1935" s="31">
        <v>44609</v>
      </c>
      <c r="B1935" s="37" t="s">
        <v>5681</v>
      </c>
      <c r="C1935" s="38" t="s">
        <v>319</v>
      </c>
      <c r="D1935" s="34">
        <v>4856.8999999999996</v>
      </c>
      <c r="E1935" s="35">
        <v>44610</v>
      </c>
      <c r="F1935" s="34">
        <v>4856.8999999999996</v>
      </c>
      <c r="G1935" s="36">
        <f>Tabla13[[#This Row],[Importe]]-Tabla13[[#This Row],[Pagado]]</f>
        <v>0</v>
      </c>
      <c r="H1935" s="38" t="s">
        <v>10</v>
      </c>
    </row>
    <row r="1936" spans="1:8" x14ac:dyDescent="0.25">
      <c r="A1936" s="31">
        <v>44609</v>
      </c>
      <c r="B1936" s="37" t="s">
        <v>5682</v>
      </c>
      <c r="C1936" s="38" t="s">
        <v>280</v>
      </c>
      <c r="D1936" s="34">
        <v>499.2</v>
      </c>
      <c r="E1936" s="35">
        <v>44610</v>
      </c>
      <c r="F1936" s="34">
        <v>499.2</v>
      </c>
      <c r="G1936" s="36">
        <f>Tabla13[[#This Row],[Importe]]-Tabla13[[#This Row],[Pagado]]</f>
        <v>0</v>
      </c>
      <c r="H1936" s="38" t="s">
        <v>10</v>
      </c>
    </row>
    <row r="1937" spans="1:8" x14ac:dyDescent="0.25">
      <c r="A1937" s="31">
        <v>44609</v>
      </c>
      <c r="B1937" s="37" t="s">
        <v>5683</v>
      </c>
      <c r="C1937" s="38" t="s">
        <v>284</v>
      </c>
      <c r="D1937" s="34">
        <v>5774.4</v>
      </c>
      <c r="E1937" s="35">
        <v>44610</v>
      </c>
      <c r="F1937" s="34">
        <v>5774.4</v>
      </c>
      <c r="G1937" s="36">
        <f>Tabla13[[#This Row],[Importe]]-Tabla13[[#This Row],[Pagado]]</f>
        <v>0</v>
      </c>
      <c r="H1937" s="38" t="s">
        <v>10</v>
      </c>
    </row>
    <row r="1938" spans="1:8" x14ac:dyDescent="0.25">
      <c r="A1938" s="31">
        <v>44609</v>
      </c>
      <c r="B1938" s="37" t="s">
        <v>5684</v>
      </c>
      <c r="C1938" s="38" t="s">
        <v>5345</v>
      </c>
      <c r="D1938" s="34">
        <v>2088</v>
      </c>
      <c r="E1938" s="35">
        <v>44610</v>
      </c>
      <c r="F1938" s="34">
        <v>2088</v>
      </c>
      <c r="G1938" s="36">
        <f>Tabla13[[#This Row],[Importe]]-Tabla13[[#This Row],[Pagado]]</f>
        <v>0</v>
      </c>
      <c r="H1938" s="38" t="s">
        <v>10</v>
      </c>
    </row>
    <row r="1939" spans="1:8" x14ac:dyDescent="0.25">
      <c r="A1939" s="31">
        <v>44609</v>
      </c>
      <c r="B1939" s="37" t="s">
        <v>5685</v>
      </c>
      <c r="C1939" s="38" t="s">
        <v>282</v>
      </c>
      <c r="D1939" s="34">
        <v>3993.6</v>
      </c>
      <c r="E1939" s="35">
        <v>44610</v>
      </c>
      <c r="F1939" s="34">
        <v>3993.6</v>
      </c>
      <c r="G1939" s="36">
        <f>Tabla13[[#This Row],[Importe]]-Tabla13[[#This Row],[Pagado]]</f>
        <v>0</v>
      </c>
      <c r="H1939" s="38" t="s">
        <v>10</v>
      </c>
    </row>
    <row r="1940" spans="1:8" x14ac:dyDescent="0.25">
      <c r="A1940" s="31">
        <v>44609</v>
      </c>
      <c r="B1940" s="37" t="s">
        <v>5686</v>
      </c>
      <c r="C1940" s="38" t="s">
        <v>435</v>
      </c>
      <c r="D1940" s="34">
        <v>1304.8</v>
      </c>
      <c r="E1940" s="35">
        <v>44609</v>
      </c>
      <c r="F1940" s="34">
        <v>1304.8</v>
      </c>
      <c r="G1940" s="36">
        <f>Tabla13[[#This Row],[Importe]]-Tabla13[[#This Row],[Pagado]]</f>
        <v>0</v>
      </c>
      <c r="H1940" s="38" t="s">
        <v>10</v>
      </c>
    </row>
    <row r="1941" spans="1:8" x14ac:dyDescent="0.25">
      <c r="A1941" s="31">
        <v>44609</v>
      </c>
      <c r="B1941" s="37" t="s">
        <v>5687</v>
      </c>
      <c r="C1941" s="38" t="s">
        <v>729</v>
      </c>
      <c r="D1941" s="34">
        <v>16973.599999999999</v>
      </c>
      <c r="E1941" s="35">
        <v>44610</v>
      </c>
      <c r="F1941" s="34">
        <v>16973.599999999999</v>
      </c>
      <c r="G1941" s="36">
        <f>Tabla13[[#This Row],[Importe]]-Tabla13[[#This Row],[Pagado]]</f>
        <v>0</v>
      </c>
      <c r="H1941" s="38" t="s">
        <v>10</v>
      </c>
    </row>
    <row r="1942" spans="1:8" x14ac:dyDescent="0.25">
      <c r="A1942" s="31">
        <v>44609</v>
      </c>
      <c r="B1942" s="37" t="s">
        <v>5688</v>
      </c>
      <c r="C1942" s="38" t="s">
        <v>75</v>
      </c>
      <c r="D1942" s="34">
        <v>4872</v>
      </c>
      <c r="E1942" s="35">
        <v>44610</v>
      </c>
      <c r="F1942" s="34">
        <v>4872</v>
      </c>
      <c r="G1942" s="36">
        <f>Tabla13[[#This Row],[Importe]]-Tabla13[[#This Row],[Pagado]]</f>
        <v>0</v>
      </c>
      <c r="H1942" s="38" t="s">
        <v>10</v>
      </c>
    </row>
    <row r="1943" spans="1:8" x14ac:dyDescent="0.25">
      <c r="A1943" s="31">
        <v>44609</v>
      </c>
      <c r="B1943" s="37" t="s">
        <v>5689</v>
      </c>
      <c r="C1943" s="38" t="s">
        <v>2020</v>
      </c>
      <c r="D1943" s="34">
        <v>2880</v>
      </c>
      <c r="E1943" s="35">
        <v>44609</v>
      </c>
      <c r="F1943" s="34">
        <v>2880</v>
      </c>
      <c r="G1943" s="36">
        <f>Tabla13[[#This Row],[Importe]]-Tabla13[[#This Row],[Pagado]]</f>
        <v>0</v>
      </c>
      <c r="H1943" s="38" t="s">
        <v>10</v>
      </c>
    </row>
    <row r="1944" spans="1:8" x14ac:dyDescent="0.25">
      <c r="A1944" s="31">
        <v>44609</v>
      </c>
      <c r="B1944" s="37" t="s">
        <v>5690</v>
      </c>
      <c r="C1944" s="38" t="s">
        <v>275</v>
      </c>
      <c r="D1944" s="34">
        <v>27552.1</v>
      </c>
      <c r="E1944" s="35">
        <v>44617</v>
      </c>
      <c r="F1944" s="34">
        <v>27552.1</v>
      </c>
      <c r="G1944" s="36">
        <f>Tabla13[[#This Row],[Importe]]-Tabla13[[#This Row],[Pagado]]</f>
        <v>0</v>
      </c>
      <c r="H1944" s="38" t="s">
        <v>10</v>
      </c>
    </row>
    <row r="1945" spans="1:8" x14ac:dyDescent="0.25">
      <c r="A1945" s="31">
        <v>44609</v>
      </c>
      <c r="B1945" s="37" t="s">
        <v>5691</v>
      </c>
      <c r="C1945" s="38" t="s">
        <v>31</v>
      </c>
      <c r="D1945" s="34">
        <v>230</v>
      </c>
      <c r="E1945" s="35">
        <v>44609</v>
      </c>
      <c r="F1945" s="34">
        <v>230</v>
      </c>
      <c r="G1945" s="36">
        <f>Tabla13[[#This Row],[Importe]]-Tabla13[[#This Row],[Pagado]]</f>
        <v>0</v>
      </c>
      <c r="H1945" s="38" t="s">
        <v>10</v>
      </c>
    </row>
    <row r="1946" spans="1:8" x14ac:dyDescent="0.25">
      <c r="A1946" s="31">
        <v>44609</v>
      </c>
      <c r="B1946" s="37" t="s">
        <v>5692</v>
      </c>
      <c r="C1946" s="38" t="s">
        <v>269</v>
      </c>
      <c r="D1946" s="34">
        <v>1864.8</v>
      </c>
      <c r="E1946" s="35">
        <v>44609</v>
      </c>
      <c r="F1946" s="34">
        <v>1864.8</v>
      </c>
      <c r="G1946" s="36">
        <f>Tabla13[[#This Row],[Importe]]-Tabla13[[#This Row],[Pagado]]</f>
        <v>0</v>
      </c>
      <c r="H1946" s="38" t="s">
        <v>10</v>
      </c>
    </row>
    <row r="1947" spans="1:8" x14ac:dyDescent="0.25">
      <c r="A1947" s="31">
        <v>44609</v>
      </c>
      <c r="B1947" s="37" t="s">
        <v>5693</v>
      </c>
      <c r="C1947" s="38" t="s">
        <v>5694</v>
      </c>
      <c r="D1947" s="34">
        <v>1198.5</v>
      </c>
      <c r="E1947" s="35">
        <v>44609</v>
      </c>
      <c r="F1947" s="34">
        <v>1198.5</v>
      </c>
      <c r="G1947" s="36">
        <f>Tabla13[[#This Row],[Importe]]-Tabla13[[#This Row],[Pagado]]</f>
        <v>0</v>
      </c>
      <c r="H1947" s="38" t="s">
        <v>10</v>
      </c>
    </row>
    <row r="1948" spans="1:8" x14ac:dyDescent="0.25">
      <c r="A1948" s="31">
        <v>44609</v>
      </c>
      <c r="B1948" s="37" t="s">
        <v>5695</v>
      </c>
      <c r="C1948" s="38" t="s">
        <v>175</v>
      </c>
      <c r="D1948" s="34">
        <v>451.5</v>
      </c>
      <c r="E1948" s="35">
        <v>44610</v>
      </c>
      <c r="F1948" s="34">
        <v>451.5</v>
      </c>
      <c r="G1948" s="36">
        <f>Tabla13[[#This Row],[Importe]]-Tabla13[[#This Row],[Pagado]]</f>
        <v>0</v>
      </c>
      <c r="H1948" s="38" t="s">
        <v>10</v>
      </c>
    </row>
    <row r="1949" spans="1:8" x14ac:dyDescent="0.25">
      <c r="A1949" s="31">
        <v>44609</v>
      </c>
      <c r="B1949" s="37" t="s">
        <v>5696</v>
      </c>
      <c r="C1949" s="38" t="s">
        <v>179</v>
      </c>
      <c r="D1949" s="34">
        <v>705.6</v>
      </c>
      <c r="E1949" s="35">
        <v>44610</v>
      </c>
      <c r="F1949" s="34">
        <v>705.6</v>
      </c>
      <c r="G1949" s="36">
        <f>Tabla13[[#This Row],[Importe]]-Tabla13[[#This Row],[Pagado]]</f>
        <v>0</v>
      </c>
      <c r="H1949" s="38" t="s">
        <v>10</v>
      </c>
    </row>
    <row r="1950" spans="1:8" x14ac:dyDescent="0.25">
      <c r="A1950" s="31">
        <v>44609</v>
      </c>
      <c r="B1950" s="37" t="s">
        <v>5697</v>
      </c>
      <c r="C1950" s="38" t="s">
        <v>1021</v>
      </c>
      <c r="D1950" s="34">
        <v>18850.3</v>
      </c>
      <c r="E1950" s="35">
        <v>44624</v>
      </c>
      <c r="F1950" s="34">
        <v>18850.3</v>
      </c>
      <c r="G1950" s="36">
        <f>Tabla13[[#This Row],[Importe]]-Tabla13[[#This Row],[Pagado]]</f>
        <v>0</v>
      </c>
      <c r="H1950" s="38" t="s">
        <v>10</v>
      </c>
    </row>
    <row r="1951" spans="1:8" x14ac:dyDescent="0.25">
      <c r="A1951" s="31">
        <v>44609</v>
      </c>
      <c r="B1951" s="37" t="s">
        <v>5698</v>
      </c>
      <c r="C1951" s="38" t="s">
        <v>196</v>
      </c>
      <c r="D1951" s="34">
        <v>3707.2</v>
      </c>
      <c r="E1951" s="35">
        <v>44610</v>
      </c>
      <c r="F1951" s="34">
        <v>3707.2</v>
      </c>
      <c r="G1951" s="36">
        <f>Tabla13[[#This Row],[Importe]]-Tabla13[[#This Row],[Pagado]]</f>
        <v>0</v>
      </c>
      <c r="H1951" s="38" t="s">
        <v>10</v>
      </c>
    </row>
    <row r="1952" spans="1:8" x14ac:dyDescent="0.25">
      <c r="A1952" s="31">
        <v>44609</v>
      </c>
      <c r="B1952" s="37" t="s">
        <v>5699</v>
      </c>
      <c r="C1952" s="38" t="s">
        <v>1021</v>
      </c>
      <c r="D1952" s="34">
        <v>540</v>
      </c>
      <c r="E1952" s="35">
        <v>44609</v>
      </c>
      <c r="F1952" s="34">
        <v>540</v>
      </c>
      <c r="G1952" s="36">
        <f>Tabla13[[#This Row],[Importe]]-Tabla13[[#This Row],[Pagado]]</f>
        <v>0</v>
      </c>
      <c r="H1952" s="38" t="s">
        <v>10</v>
      </c>
    </row>
    <row r="1953" spans="1:8" x14ac:dyDescent="0.25">
      <c r="A1953" s="31">
        <v>44609</v>
      </c>
      <c r="B1953" s="37" t="s">
        <v>5700</v>
      </c>
      <c r="C1953" s="38" t="s">
        <v>298</v>
      </c>
      <c r="D1953" s="34">
        <v>1272</v>
      </c>
      <c r="E1953" s="35">
        <v>44609</v>
      </c>
      <c r="F1953" s="34">
        <v>1272</v>
      </c>
      <c r="G1953" s="36">
        <f>Tabla13[[#This Row],[Importe]]-Tabla13[[#This Row],[Pagado]]</f>
        <v>0</v>
      </c>
      <c r="H1953" s="38" t="s">
        <v>10</v>
      </c>
    </row>
    <row r="1954" spans="1:8" x14ac:dyDescent="0.25">
      <c r="A1954" s="31">
        <v>44609</v>
      </c>
      <c r="B1954" s="37" t="s">
        <v>5701</v>
      </c>
      <c r="C1954" s="38" t="s">
        <v>31</v>
      </c>
      <c r="D1954" s="34">
        <v>545.20000000000005</v>
      </c>
      <c r="E1954" s="35">
        <v>44609</v>
      </c>
      <c r="F1954" s="34">
        <v>545.20000000000005</v>
      </c>
      <c r="G1954" s="36">
        <f>Tabla13[[#This Row],[Importe]]-Tabla13[[#This Row],[Pagado]]</f>
        <v>0</v>
      </c>
      <c r="H1954" s="38" t="s">
        <v>10</v>
      </c>
    </row>
    <row r="1955" spans="1:8" x14ac:dyDescent="0.25">
      <c r="A1955" s="31">
        <v>44609</v>
      </c>
      <c r="B1955" s="37" t="s">
        <v>5702</v>
      </c>
      <c r="C1955" s="38" t="s">
        <v>53</v>
      </c>
      <c r="D1955" s="34">
        <v>1372.8</v>
      </c>
      <c r="E1955" s="35">
        <v>44609</v>
      </c>
      <c r="F1955" s="34">
        <v>1372.8</v>
      </c>
      <c r="G1955" s="36">
        <f>Tabla13[[#This Row],[Importe]]-Tabla13[[#This Row],[Pagado]]</f>
        <v>0</v>
      </c>
      <c r="H1955" s="38" t="s">
        <v>10</v>
      </c>
    </row>
    <row r="1956" spans="1:8" x14ac:dyDescent="0.25">
      <c r="A1956" s="31">
        <v>44609</v>
      </c>
      <c r="B1956" s="37" t="s">
        <v>5703</v>
      </c>
      <c r="C1956" s="38" t="s">
        <v>31</v>
      </c>
      <c r="D1956" s="34">
        <v>1196.8</v>
      </c>
      <c r="E1956" s="35">
        <v>44609</v>
      </c>
      <c r="F1956" s="34">
        <v>1196.8</v>
      </c>
      <c r="G1956" s="36">
        <f>Tabla13[[#This Row],[Importe]]-Tabla13[[#This Row],[Pagado]]</f>
        <v>0</v>
      </c>
      <c r="H1956" s="38" t="s">
        <v>10</v>
      </c>
    </row>
    <row r="1957" spans="1:8" x14ac:dyDescent="0.25">
      <c r="A1957" s="31">
        <v>44610</v>
      </c>
      <c r="B1957" s="37" t="s">
        <v>5704</v>
      </c>
      <c r="C1957" s="38" t="s">
        <v>887</v>
      </c>
      <c r="D1957" s="34">
        <v>10987.2</v>
      </c>
      <c r="E1957" s="35">
        <v>44611</v>
      </c>
      <c r="F1957" s="34">
        <v>10987.2</v>
      </c>
      <c r="G1957" s="36">
        <f>Tabla13[[#This Row],[Importe]]-Tabla13[[#This Row],[Pagado]]</f>
        <v>0</v>
      </c>
      <c r="H1957" s="38" t="s">
        <v>10</v>
      </c>
    </row>
    <row r="1958" spans="1:8" x14ac:dyDescent="0.25">
      <c r="A1958" s="31">
        <v>44610</v>
      </c>
      <c r="B1958" s="37" t="s">
        <v>5705</v>
      </c>
      <c r="C1958" s="38" t="s">
        <v>475</v>
      </c>
      <c r="D1958" s="34">
        <v>84230.6</v>
      </c>
      <c r="E1958" s="35">
        <v>44611</v>
      </c>
      <c r="F1958" s="34">
        <v>84230.6</v>
      </c>
      <c r="G1958" s="36">
        <f>Tabla13[[#This Row],[Importe]]-Tabla13[[#This Row],[Pagado]]</f>
        <v>0</v>
      </c>
      <c r="H1958" s="38" t="s">
        <v>10</v>
      </c>
    </row>
    <row r="1959" spans="1:8" x14ac:dyDescent="0.25">
      <c r="A1959" s="31">
        <v>44610</v>
      </c>
      <c r="B1959" s="37" t="s">
        <v>5706</v>
      </c>
      <c r="C1959" s="38" t="s">
        <v>481</v>
      </c>
      <c r="D1959" s="34">
        <v>1732.8</v>
      </c>
      <c r="E1959" s="35">
        <v>44610</v>
      </c>
      <c r="F1959" s="34">
        <v>1732.8</v>
      </c>
      <c r="G1959" s="36">
        <f>Tabla13[[#This Row],[Importe]]-Tabla13[[#This Row],[Pagado]]</f>
        <v>0</v>
      </c>
      <c r="H1959" s="38" t="s">
        <v>10</v>
      </c>
    </row>
    <row r="1960" spans="1:8" x14ac:dyDescent="0.25">
      <c r="A1960" s="31">
        <v>44610</v>
      </c>
      <c r="B1960" s="37" t="s">
        <v>5707</v>
      </c>
      <c r="C1960" s="38" t="s">
        <v>2563</v>
      </c>
      <c r="D1960" s="34">
        <v>3580</v>
      </c>
      <c r="E1960" s="35">
        <v>44610</v>
      </c>
      <c r="F1960" s="34">
        <v>3580</v>
      </c>
      <c r="G1960" s="36">
        <f>Tabla13[[#This Row],[Importe]]-Tabla13[[#This Row],[Pagado]]</f>
        <v>0</v>
      </c>
      <c r="H1960" s="38" t="s">
        <v>10</v>
      </c>
    </row>
    <row r="1961" spans="1:8" x14ac:dyDescent="0.25">
      <c r="A1961" s="31">
        <v>44610</v>
      </c>
      <c r="B1961" s="37" t="s">
        <v>5708</v>
      </c>
      <c r="C1961" s="38" t="s">
        <v>31</v>
      </c>
      <c r="D1961" s="34">
        <v>388.5</v>
      </c>
      <c r="E1961" s="35">
        <v>44610</v>
      </c>
      <c r="F1961" s="34">
        <v>388.5</v>
      </c>
      <c r="G1961" s="36">
        <f>Tabla13[[#This Row],[Importe]]-Tabla13[[#This Row],[Pagado]]</f>
        <v>0</v>
      </c>
      <c r="H1961" s="38" t="s">
        <v>10</v>
      </c>
    </row>
    <row r="1962" spans="1:8" x14ac:dyDescent="0.25">
      <c r="A1962" s="31">
        <v>44610</v>
      </c>
      <c r="B1962" s="37" t="s">
        <v>5709</v>
      </c>
      <c r="C1962" s="38" t="s">
        <v>97</v>
      </c>
      <c r="D1962" s="34">
        <v>3964.8</v>
      </c>
      <c r="E1962" s="35">
        <v>44611</v>
      </c>
      <c r="F1962" s="34">
        <v>3964.8</v>
      </c>
      <c r="G1962" s="36">
        <f>Tabla13[[#This Row],[Importe]]-Tabla13[[#This Row],[Pagado]]</f>
        <v>0</v>
      </c>
      <c r="H1962" s="38" t="s">
        <v>10</v>
      </c>
    </row>
    <row r="1963" spans="1:8" x14ac:dyDescent="0.25">
      <c r="A1963" s="31">
        <v>44610</v>
      </c>
      <c r="B1963" s="37" t="s">
        <v>5710</v>
      </c>
      <c r="C1963" s="38" t="s">
        <v>31</v>
      </c>
      <c r="D1963" s="34">
        <v>444</v>
      </c>
      <c r="E1963" s="35">
        <v>44610</v>
      </c>
      <c r="F1963" s="34">
        <v>444</v>
      </c>
      <c r="G1963" s="36">
        <f>Tabla13[[#This Row],[Importe]]-Tabla13[[#This Row],[Pagado]]</f>
        <v>0</v>
      </c>
      <c r="H1963" s="38" t="s">
        <v>10</v>
      </c>
    </row>
    <row r="1964" spans="1:8" x14ac:dyDescent="0.25">
      <c r="A1964" s="31">
        <v>44610</v>
      </c>
      <c r="B1964" s="37" t="s">
        <v>5711</v>
      </c>
      <c r="C1964" s="38" t="s">
        <v>348</v>
      </c>
      <c r="D1964" s="34">
        <v>2282.4</v>
      </c>
      <c r="E1964" s="35">
        <v>44610</v>
      </c>
      <c r="F1964" s="34">
        <v>2282.4</v>
      </c>
      <c r="G1964" s="36">
        <f>Tabla13[[#This Row],[Importe]]-Tabla13[[#This Row],[Pagado]]</f>
        <v>0</v>
      </c>
      <c r="H1964" s="38" t="s">
        <v>10</v>
      </c>
    </row>
    <row r="1965" spans="1:8" x14ac:dyDescent="0.25">
      <c r="A1965" s="31">
        <v>44610</v>
      </c>
      <c r="B1965" s="37" t="s">
        <v>5712</v>
      </c>
      <c r="C1965" s="38" t="s">
        <v>9</v>
      </c>
      <c r="D1965" s="34">
        <v>6803.3</v>
      </c>
      <c r="E1965" s="35">
        <v>44610</v>
      </c>
      <c r="F1965" s="34">
        <v>6803.3</v>
      </c>
      <c r="G1965" s="36">
        <f>Tabla13[[#This Row],[Importe]]-Tabla13[[#This Row],[Pagado]]</f>
        <v>0</v>
      </c>
      <c r="H1965" s="38" t="s">
        <v>10</v>
      </c>
    </row>
    <row r="1966" spans="1:8" x14ac:dyDescent="0.25">
      <c r="A1966" s="31">
        <v>44610</v>
      </c>
      <c r="B1966" s="37" t="s">
        <v>5713</v>
      </c>
      <c r="C1966" s="38" t="s">
        <v>12</v>
      </c>
      <c r="D1966" s="34">
        <v>45439.35</v>
      </c>
      <c r="E1966" s="35">
        <v>44611</v>
      </c>
      <c r="F1966" s="34">
        <v>45439.35</v>
      </c>
      <c r="G1966" s="36">
        <f>Tabla13[[#This Row],[Importe]]-Tabla13[[#This Row],[Pagado]]</f>
        <v>0</v>
      </c>
      <c r="H1966" s="38" t="s">
        <v>10</v>
      </c>
    </row>
    <row r="1967" spans="1:8" x14ac:dyDescent="0.25">
      <c r="A1967" s="31">
        <v>44610</v>
      </c>
      <c r="B1967" s="37" t="s">
        <v>5714</v>
      </c>
      <c r="C1967" s="38" t="s">
        <v>326</v>
      </c>
      <c r="D1967" s="34">
        <v>3288.4</v>
      </c>
      <c r="E1967" s="35">
        <v>44611</v>
      </c>
      <c r="F1967" s="34">
        <v>3288.4</v>
      </c>
      <c r="G1967" s="36">
        <f>Tabla13[[#This Row],[Importe]]-Tabla13[[#This Row],[Pagado]]</f>
        <v>0</v>
      </c>
      <c r="H1967" s="38" t="s">
        <v>10</v>
      </c>
    </row>
    <row r="1968" spans="1:8" ht="31.5" x14ac:dyDescent="0.25">
      <c r="A1968" s="31">
        <v>44610</v>
      </c>
      <c r="B1968" s="37" t="s">
        <v>5715</v>
      </c>
      <c r="C1968" s="38" t="s">
        <v>39</v>
      </c>
      <c r="D1968" s="34">
        <v>21884.400000000001</v>
      </c>
      <c r="E1968" s="35" t="s">
        <v>5716</v>
      </c>
      <c r="F1968" s="34">
        <f>13000+8884.4</f>
        <v>21884.400000000001</v>
      </c>
      <c r="G1968" s="36">
        <f>Tabla13[[#This Row],[Importe]]-Tabla13[[#This Row],[Pagado]]</f>
        <v>0</v>
      </c>
      <c r="H1968" s="38" t="s">
        <v>10</v>
      </c>
    </row>
    <row r="1969" spans="1:8" x14ac:dyDescent="0.25">
      <c r="A1969" s="31">
        <v>44610</v>
      </c>
      <c r="B1969" s="37" t="s">
        <v>5717</v>
      </c>
      <c r="C1969" s="38" t="s">
        <v>64</v>
      </c>
      <c r="D1969" s="34">
        <v>8223.7999999999993</v>
      </c>
      <c r="E1969" s="35">
        <v>44611</v>
      </c>
      <c r="F1969" s="34">
        <v>8223.7999999999993</v>
      </c>
      <c r="G1969" s="36">
        <f>Tabla13[[#This Row],[Importe]]-Tabla13[[#This Row],[Pagado]]</f>
        <v>0</v>
      </c>
      <c r="H1969" s="38" t="s">
        <v>10</v>
      </c>
    </row>
    <row r="1970" spans="1:8" x14ac:dyDescent="0.25">
      <c r="A1970" s="31">
        <v>44610</v>
      </c>
      <c r="B1970" s="37" t="s">
        <v>5718</v>
      </c>
      <c r="C1970" s="38" t="s">
        <v>105</v>
      </c>
      <c r="D1970" s="34">
        <v>6962.4</v>
      </c>
      <c r="E1970" s="35">
        <v>44611</v>
      </c>
      <c r="F1970" s="34">
        <v>6962.4</v>
      </c>
      <c r="G1970" s="36">
        <f>Tabla13[[#This Row],[Importe]]-Tabla13[[#This Row],[Pagado]]</f>
        <v>0</v>
      </c>
      <c r="H1970" s="38" t="s">
        <v>10</v>
      </c>
    </row>
    <row r="1971" spans="1:8" x14ac:dyDescent="0.25">
      <c r="A1971" s="31">
        <v>44610</v>
      </c>
      <c r="B1971" s="37" t="s">
        <v>5719</v>
      </c>
      <c r="C1971" s="38" t="s">
        <v>5720</v>
      </c>
      <c r="D1971" s="34">
        <v>0</v>
      </c>
      <c r="E1971" s="39" t="s">
        <v>189</v>
      </c>
      <c r="F1971" s="34">
        <v>0</v>
      </c>
      <c r="G1971" s="36">
        <f>Tabla13[[#This Row],[Importe]]-Tabla13[[#This Row],[Pagado]]</f>
        <v>0</v>
      </c>
      <c r="H1971" s="38" t="s">
        <v>189</v>
      </c>
    </row>
    <row r="1972" spans="1:8" x14ac:dyDescent="0.25">
      <c r="A1972" s="31">
        <v>44610</v>
      </c>
      <c r="B1972" s="37" t="s">
        <v>5721</v>
      </c>
      <c r="C1972" s="38" t="s">
        <v>9</v>
      </c>
      <c r="D1972" s="34">
        <v>3611.6</v>
      </c>
      <c r="E1972" s="35">
        <v>44610</v>
      </c>
      <c r="F1972" s="34">
        <v>3611.6</v>
      </c>
      <c r="G1972" s="36">
        <f>Tabla13[[#This Row],[Importe]]-Tabla13[[#This Row],[Pagado]]</f>
        <v>0</v>
      </c>
      <c r="H1972" s="38" t="s">
        <v>10</v>
      </c>
    </row>
    <row r="1973" spans="1:8" x14ac:dyDescent="0.25">
      <c r="A1973" s="31">
        <v>44610</v>
      </c>
      <c r="B1973" s="37" t="s">
        <v>5722</v>
      </c>
      <c r="C1973" s="38" t="s">
        <v>345</v>
      </c>
      <c r="D1973" s="34">
        <v>1345</v>
      </c>
      <c r="E1973" s="35">
        <v>44610</v>
      </c>
      <c r="F1973" s="34">
        <v>1345</v>
      </c>
      <c r="G1973" s="36">
        <f>Tabla13[[#This Row],[Importe]]-Tabla13[[#This Row],[Pagado]]</f>
        <v>0</v>
      </c>
      <c r="H1973" s="38" t="s">
        <v>10</v>
      </c>
    </row>
    <row r="1974" spans="1:8" x14ac:dyDescent="0.25">
      <c r="A1974" s="31">
        <v>44610</v>
      </c>
      <c r="B1974" s="37" t="s">
        <v>5723</v>
      </c>
      <c r="C1974" s="38" t="s">
        <v>5724</v>
      </c>
      <c r="D1974" s="34">
        <v>1574.4</v>
      </c>
      <c r="E1974" s="35">
        <v>44610</v>
      </c>
      <c r="F1974" s="34">
        <v>1574.4</v>
      </c>
      <c r="G1974" s="36">
        <f>Tabla13[[#This Row],[Importe]]-Tabla13[[#This Row],[Pagado]]</f>
        <v>0</v>
      </c>
      <c r="H1974" s="38" t="s">
        <v>10</v>
      </c>
    </row>
    <row r="1975" spans="1:8" x14ac:dyDescent="0.25">
      <c r="A1975" s="31">
        <v>44610</v>
      </c>
      <c r="B1975" s="37" t="s">
        <v>5725</v>
      </c>
      <c r="C1975" s="38" t="s">
        <v>114</v>
      </c>
      <c r="D1975" s="34">
        <v>4671.2</v>
      </c>
      <c r="E1975" s="35">
        <v>44611</v>
      </c>
      <c r="F1975" s="34">
        <v>4671.2</v>
      </c>
      <c r="G1975" s="36">
        <f>Tabla13[[#This Row],[Importe]]-Tabla13[[#This Row],[Pagado]]</f>
        <v>0</v>
      </c>
      <c r="H1975" s="38" t="s">
        <v>10</v>
      </c>
    </row>
    <row r="1976" spans="1:8" ht="31.5" x14ac:dyDescent="0.25">
      <c r="A1976" s="31">
        <v>44610</v>
      </c>
      <c r="B1976" s="37" t="s">
        <v>5726</v>
      </c>
      <c r="C1976" s="38" t="s">
        <v>22</v>
      </c>
      <c r="D1976" s="34">
        <v>48530.8</v>
      </c>
      <c r="E1976" s="35" t="s">
        <v>5591</v>
      </c>
      <c r="F1976" s="34">
        <f>40000+8530.8</f>
        <v>48530.8</v>
      </c>
      <c r="G1976" s="36">
        <f>Tabla13[[#This Row],[Importe]]-Tabla13[[#This Row],[Pagado]]</f>
        <v>0</v>
      </c>
      <c r="H1976" s="38" t="s">
        <v>10</v>
      </c>
    </row>
    <row r="1977" spans="1:8" x14ac:dyDescent="0.25">
      <c r="A1977" s="31">
        <v>44610</v>
      </c>
      <c r="B1977" s="37" t="s">
        <v>5727</v>
      </c>
      <c r="C1977" s="38" t="s">
        <v>93</v>
      </c>
      <c r="D1977" s="34">
        <v>6353.4</v>
      </c>
      <c r="E1977" s="35">
        <v>44611</v>
      </c>
      <c r="F1977" s="34">
        <v>6353.4</v>
      </c>
      <c r="G1977" s="36">
        <f>Tabla13[[#This Row],[Importe]]-Tabla13[[#This Row],[Pagado]]</f>
        <v>0</v>
      </c>
      <c r="H1977" s="38" t="s">
        <v>10</v>
      </c>
    </row>
    <row r="1978" spans="1:8" x14ac:dyDescent="0.25">
      <c r="A1978" s="31">
        <v>44610</v>
      </c>
      <c r="B1978" s="37" t="s">
        <v>5728</v>
      </c>
      <c r="C1978" s="38" t="s">
        <v>18</v>
      </c>
      <c r="D1978" s="34">
        <v>1260</v>
      </c>
      <c r="E1978" s="35">
        <v>44607</v>
      </c>
      <c r="F1978" s="34">
        <v>1260</v>
      </c>
      <c r="G1978" s="36">
        <f>Tabla13[[#This Row],[Importe]]-Tabla13[[#This Row],[Pagado]]</f>
        <v>0</v>
      </c>
      <c r="H1978" s="38" t="s">
        <v>10</v>
      </c>
    </row>
    <row r="1979" spans="1:8" x14ac:dyDescent="0.25">
      <c r="A1979" s="31">
        <v>44610</v>
      </c>
      <c r="B1979" s="37" t="s">
        <v>5729</v>
      </c>
      <c r="C1979" s="38" t="s">
        <v>89</v>
      </c>
      <c r="D1979" s="34">
        <v>3035.2</v>
      </c>
      <c r="E1979" s="35">
        <v>44611</v>
      </c>
      <c r="F1979" s="34">
        <v>3035.2</v>
      </c>
      <c r="G1979" s="36">
        <f>Tabla13[[#This Row],[Importe]]-Tabla13[[#This Row],[Pagado]]</f>
        <v>0</v>
      </c>
      <c r="H1979" s="38" t="s">
        <v>10</v>
      </c>
    </row>
    <row r="1980" spans="1:8" x14ac:dyDescent="0.25">
      <c r="A1980" s="31">
        <v>44610</v>
      </c>
      <c r="B1980" s="37" t="s">
        <v>5730</v>
      </c>
      <c r="C1980" s="38" t="s">
        <v>647</v>
      </c>
      <c r="D1980" s="34">
        <v>3983.1</v>
      </c>
      <c r="E1980" s="35">
        <v>44610</v>
      </c>
      <c r="F1980" s="34">
        <v>3983.1</v>
      </c>
      <c r="G1980" s="36">
        <f>Tabla13[[#This Row],[Importe]]-Tabla13[[#This Row],[Pagado]]</f>
        <v>0</v>
      </c>
      <c r="H1980" s="38" t="s">
        <v>10</v>
      </c>
    </row>
    <row r="1981" spans="1:8" x14ac:dyDescent="0.25">
      <c r="A1981" s="31">
        <v>44610</v>
      </c>
      <c r="B1981" s="37" t="s">
        <v>5731</v>
      </c>
      <c r="C1981" s="38" t="s">
        <v>216</v>
      </c>
      <c r="D1981" s="34">
        <v>1705</v>
      </c>
      <c r="E1981" s="35">
        <v>44610</v>
      </c>
      <c r="F1981" s="34">
        <v>1705</v>
      </c>
      <c r="G1981" s="36">
        <f>Tabla13[[#This Row],[Importe]]-Tabla13[[#This Row],[Pagado]]</f>
        <v>0</v>
      </c>
      <c r="H1981" s="38" t="s">
        <v>10</v>
      </c>
    </row>
    <row r="1982" spans="1:8" x14ac:dyDescent="0.25">
      <c r="A1982" s="31">
        <v>44610</v>
      </c>
      <c r="B1982" s="37" t="s">
        <v>5732</v>
      </c>
      <c r="C1982" s="38" t="s">
        <v>198</v>
      </c>
      <c r="D1982" s="34">
        <v>4197.2</v>
      </c>
      <c r="E1982" s="35">
        <v>44610</v>
      </c>
      <c r="F1982" s="34">
        <v>4197.2</v>
      </c>
      <c r="G1982" s="36">
        <f>Tabla13[[#This Row],[Importe]]-Tabla13[[#This Row],[Pagado]]</f>
        <v>0</v>
      </c>
      <c r="H1982" s="38" t="s">
        <v>10</v>
      </c>
    </row>
    <row r="1983" spans="1:8" x14ac:dyDescent="0.25">
      <c r="A1983" s="31">
        <v>44610</v>
      </c>
      <c r="B1983" s="37" t="s">
        <v>5733</v>
      </c>
      <c r="C1983" s="38" t="s">
        <v>924</v>
      </c>
      <c r="D1983" s="34">
        <v>12944.78</v>
      </c>
      <c r="E1983" s="35">
        <v>44610</v>
      </c>
      <c r="F1983" s="34">
        <v>12944.78</v>
      </c>
      <c r="G1983" s="36">
        <f>Tabla13[[#This Row],[Importe]]-Tabla13[[#This Row],[Pagado]]</f>
        <v>0</v>
      </c>
      <c r="H1983" s="38" t="s">
        <v>10</v>
      </c>
    </row>
    <row r="1984" spans="1:8" x14ac:dyDescent="0.25">
      <c r="A1984" s="31">
        <v>44610</v>
      </c>
      <c r="B1984" s="37" t="s">
        <v>5734</v>
      </c>
      <c r="C1984" s="38" t="s">
        <v>142</v>
      </c>
      <c r="D1984" s="34">
        <v>475.2</v>
      </c>
      <c r="E1984" s="35">
        <v>44610</v>
      </c>
      <c r="F1984" s="34">
        <v>475.2</v>
      </c>
      <c r="G1984" s="36">
        <f>Tabla13[[#This Row],[Importe]]-Tabla13[[#This Row],[Pagado]]</f>
        <v>0</v>
      </c>
      <c r="H1984" s="38" t="s">
        <v>10</v>
      </c>
    </row>
    <row r="1985" spans="1:8" x14ac:dyDescent="0.25">
      <c r="A1985" s="31">
        <v>44610</v>
      </c>
      <c r="B1985" s="37" t="s">
        <v>5735</v>
      </c>
      <c r="C1985" s="38" t="s">
        <v>179</v>
      </c>
      <c r="D1985" s="34">
        <v>900</v>
      </c>
      <c r="E1985" s="35">
        <v>44610</v>
      </c>
      <c r="F1985" s="34">
        <v>900</v>
      </c>
      <c r="G1985" s="36">
        <f>Tabla13[[#This Row],[Importe]]-Tabla13[[#This Row],[Pagado]]</f>
        <v>0</v>
      </c>
      <c r="H1985" s="38" t="s">
        <v>10</v>
      </c>
    </row>
    <row r="1986" spans="1:8" x14ac:dyDescent="0.25">
      <c r="A1986" s="31">
        <v>44610</v>
      </c>
      <c r="B1986" s="37" t="s">
        <v>5736</v>
      </c>
      <c r="C1986" s="38" t="s">
        <v>224</v>
      </c>
      <c r="D1986" s="34">
        <v>1865.8</v>
      </c>
      <c r="E1986" s="35">
        <v>44610</v>
      </c>
      <c r="F1986" s="34">
        <v>1865.8</v>
      </c>
      <c r="G1986" s="36">
        <f>Tabla13[[#This Row],[Importe]]-Tabla13[[#This Row],[Pagado]]</f>
        <v>0</v>
      </c>
      <c r="H1986" s="38" t="s">
        <v>10</v>
      </c>
    </row>
    <row r="1987" spans="1:8" x14ac:dyDescent="0.25">
      <c r="A1987" s="31">
        <v>44610</v>
      </c>
      <c r="B1987" s="37" t="s">
        <v>5737</v>
      </c>
      <c r="C1987" s="38" t="s">
        <v>47</v>
      </c>
      <c r="D1987" s="34">
        <v>37429.379999999997</v>
      </c>
      <c r="E1987" s="35">
        <v>44610</v>
      </c>
      <c r="F1987" s="34">
        <v>37429.379999999997</v>
      </c>
      <c r="G1987" s="36">
        <f>Tabla13[[#This Row],[Importe]]-Tabla13[[#This Row],[Pagado]]</f>
        <v>0</v>
      </c>
      <c r="H1987" s="38" t="s">
        <v>10</v>
      </c>
    </row>
    <row r="1988" spans="1:8" x14ac:dyDescent="0.25">
      <c r="A1988" s="31">
        <v>44610</v>
      </c>
      <c r="B1988" s="37" t="s">
        <v>5738</v>
      </c>
      <c r="C1988" s="38" t="s">
        <v>224</v>
      </c>
      <c r="D1988" s="34">
        <v>368</v>
      </c>
      <c r="E1988" s="35">
        <v>44610</v>
      </c>
      <c r="F1988" s="34">
        <v>368</v>
      </c>
      <c r="G1988" s="36">
        <f>Tabla13[[#This Row],[Importe]]-Tabla13[[#This Row],[Pagado]]</f>
        <v>0</v>
      </c>
      <c r="H1988" s="38" t="s">
        <v>10</v>
      </c>
    </row>
    <row r="1989" spans="1:8" x14ac:dyDescent="0.25">
      <c r="A1989" s="31">
        <v>44610</v>
      </c>
      <c r="B1989" s="37" t="s">
        <v>5739</v>
      </c>
      <c r="C1989" s="38" t="s">
        <v>142</v>
      </c>
      <c r="D1989" s="34">
        <v>74963.399999999994</v>
      </c>
      <c r="E1989" s="35">
        <v>44617</v>
      </c>
      <c r="F1989" s="34">
        <v>74963.399999999994</v>
      </c>
      <c r="G1989" s="36">
        <f>Tabla13[[#This Row],[Importe]]-Tabla13[[#This Row],[Pagado]]</f>
        <v>0</v>
      </c>
      <c r="H1989" s="38" t="s">
        <v>10</v>
      </c>
    </row>
    <row r="1990" spans="1:8" x14ac:dyDescent="0.25">
      <c r="A1990" s="31">
        <v>44610</v>
      </c>
      <c r="B1990" s="37" t="s">
        <v>5740</v>
      </c>
      <c r="C1990" s="38" t="s">
        <v>35</v>
      </c>
      <c r="D1990" s="34">
        <v>2195.9</v>
      </c>
      <c r="E1990" s="35">
        <v>44610</v>
      </c>
      <c r="F1990" s="34">
        <v>2195.9</v>
      </c>
      <c r="G1990" s="36">
        <f>Tabla13[[#This Row],[Importe]]-Tabla13[[#This Row],[Pagado]]</f>
        <v>0</v>
      </c>
      <c r="H1990" s="38" t="s">
        <v>10</v>
      </c>
    </row>
    <row r="1991" spans="1:8" x14ac:dyDescent="0.25">
      <c r="A1991" s="31">
        <v>44610</v>
      </c>
      <c r="B1991" s="37" t="s">
        <v>5741</v>
      </c>
      <c r="C1991" s="38" t="s">
        <v>131</v>
      </c>
      <c r="D1991" s="34">
        <v>16013.2</v>
      </c>
      <c r="E1991" s="35">
        <v>44610</v>
      </c>
      <c r="F1991" s="34">
        <v>16013.2</v>
      </c>
      <c r="G1991" s="36">
        <f>Tabla13[[#This Row],[Importe]]-Tabla13[[#This Row],[Pagado]]</f>
        <v>0</v>
      </c>
      <c r="H1991" s="38" t="s">
        <v>10</v>
      </c>
    </row>
    <row r="1992" spans="1:8" x14ac:dyDescent="0.25">
      <c r="A1992" s="31">
        <v>44610</v>
      </c>
      <c r="B1992" s="37" t="s">
        <v>5742</v>
      </c>
      <c r="C1992" s="38" t="s">
        <v>4136</v>
      </c>
      <c r="D1992" s="34">
        <v>8265.2999999999993</v>
      </c>
      <c r="E1992" s="35">
        <v>44610</v>
      </c>
      <c r="F1992" s="34">
        <v>8265.2999999999993</v>
      </c>
      <c r="G1992" s="36">
        <f>Tabla13[[#This Row],[Importe]]-Tabla13[[#This Row],[Pagado]]</f>
        <v>0</v>
      </c>
      <c r="H1992" s="38" t="s">
        <v>10</v>
      </c>
    </row>
    <row r="1993" spans="1:8" x14ac:dyDescent="0.25">
      <c r="A1993" s="31">
        <v>44610</v>
      </c>
      <c r="B1993" s="37" t="s">
        <v>5743</v>
      </c>
      <c r="C1993" s="38" t="s">
        <v>815</v>
      </c>
      <c r="D1993" s="34">
        <v>4105</v>
      </c>
      <c r="E1993" s="35">
        <v>44610</v>
      </c>
      <c r="F1993" s="34">
        <v>4105</v>
      </c>
      <c r="G1993" s="36">
        <f>Tabla13[[#This Row],[Importe]]-Tabla13[[#This Row],[Pagado]]</f>
        <v>0</v>
      </c>
      <c r="H1993" s="38" t="s">
        <v>10</v>
      </c>
    </row>
    <row r="1994" spans="1:8" x14ac:dyDescent="0.25">
      <c r="A1994" s="31">
        <v>44610</v>
      </c>
      <c r="B1994" s="37" t="s">
        <v>5744</v>
      </c>
      <c r="C1994" s="38" t="s">
        <v>230</v>
      </c>
      <c r="D1994" s="34">
        <v>4656.3999999999996</v>
      </c>
      <c r="E1994" s="35">
        <v>44610</v>
      </c>
      <c r="F1994" s="34">
        <v>4656.3999999999996</v>
      </c>
      <c r="G1994" s="36">
        <f>Tabla13[[#This Row],[Importe]]-Tabla13[[#This Row],[Pagado]]</f>
        <v>0</v>
      </c>
      <c r="H1994" s="38" t="s">
        <v>10</v>
      </c>
    </row>
    <row r="1995" spans="1:8" x14ac:dyDescent="0.25">
      <c r="A1995" s="31">
        <v>44610</v>
      </c>
      <c r="B1995" s="37" t="s">
        <v>5745</v>
      </c>
      <c r="C1995" s="38" t="s">
        <v>27</v>
      </c>
      <c r="D1995" s="34">
        <v>2861.4</v>
      </c>
      <c r="E1995" s="35">
        <v>44610</v>
      </c>
      <c r="F1995" s="34">
        <v>2861.4</v>
      </c>
      <c r="G1995" s="36">
        <f>Tabla13[[#This Row],[Importe]]-Tabla13[[#This Row],[Pagado]]</f>
        <v>0</v>
      </c>
      <c r="H1995" s="38" t="s">
        <v>10</v>
      </c>
    </row>
    <row r="1996" spans="1:8" x14ac:dyDescent="0.25">
      <c r="A1996" s="31">
        <v>44610</v>
      </c>
      <c r="B1996" s="37" t="s">
        <v>5746</v>
      </c>
      <c r="C1996" s="38" t="s">
        <v>703</v>
      </c>
      <c r="D1996" s="34">
        <v>5086.2</v>
      </c>
      <c r="E1996" s="35">
        <v>44610</v>
      </c>
      <c r="F1996" s="34">
        <v>5086.2</v>
      </c>
      <c r="G1996" s="36">
        <f>Tabla13[[#This Row],[Importe]]-Tabla13[[#This Row],[Pagado]]</f>
        <v>0</v>
      </c>
      <c r="H1996" s="38" t="s">
        <v>10</v>
      </c>
    </row>
    <row r="1997" spans="1:8" x14ac:dyDescent="0.25">
      <c r="A1997" s="31">
        <v>44610</v>
      </c>
      <c r="B1997" s="37" t="s">
        <v>5747</v>
      </c>
      <c r="C1997" s="38" t="s">
        <v>878</v>
      </c>
      <c r="D1997" s="34">
        <v>4637.3999999999996</v>
      </c>
      <c r="E1997" s="35">
        <v>44610</v>
      </c>
      <c r="F1997" s="34">
        <v>4637.3999999999996</v>
      </c>
      <c r="G1997" s="36">
        <f>Tabla13[[#This Row],[Importe]]-Tabla13[[#This Row],[Pagado]]</f>
        <v>0</v>
      </c>
      <c r="H1997" s="38" t="s">
        <v>10</v>
      </c>
    </row>
    <row r="1998" spans="1:8" x14ac:dyDescent="0.25">
      <c r="A1998" s="31">
        <v>44610</v>
      </c>
      <c r="B1998" s="37" t="s">
        <v>5748</v>
      </c>
      <c r="C1998" s="38" t="s">
        <v>5749</v>
      </c>
      <c r="D1998" s="34">
        <v>0</v>
      </c>
      <c r="E1998" s="39" t="s">
        <v>189</v>
      </c>
      <c r="F1998" s="34">
        <v>0</v>
      </c>
      <c r="G1998" s="36">
        <f>Tabla13[[#This Row],[Importe]]-Tabla13[[#This Row],[Pagado]]</f>
        <v>0</v>
      </c>
      <c r="H1998" s="38" t="s">
        <v>189</v>
      </c>
    </row>
    <row r="1999" spans="1:8" x14ac:dyDescent="0.25">
      <c r="A1999" s="31">
        <v>44610</v>
      </c>
      <c r="B1999" s="37" t="s">
        <v>5750</v>
      </c>
      <c r="C1999" s="38" t="s">
        <v>261</v>
      </c>
      <c r="D1999" s="34">
        <v>30354.799999999999</v>
      </c>
      <c r="E1999" s="35">
        <v>44610</v>
      </c>
      <c r="F1999" s="34">
        <v>30354.799999999999</v>
      </c>
      <c r="G1999" s="36">
        <f>Tabla13[[#This Row],[Importe]]-Tabla13[[#This Row],[Pagado]]</f>
        <v>0</v>
      </c>
      <c r="H1999" s="38" t="s">
        <v>10</v>
      </c>
    </row>
    <row r="2000" spans="1:8" x14ac:dyDescent="0.25">
      <c r="A2000" s="31">
        <v>44610</v>
      </c>
      <c r="B2000" s="37" t="s">
        <v>5751</v>
      </c>
      <c r="C2000" s="38" t="s">
        <v>202</v>
      </c>
      <c r="D2000" s="34">
        <v>3641.2</v>
      </c>
      <c r="E2000" s="35">
        <v>44610</v>
      </c>
      <c r="F2000" s="34">
        <v>3641.2</v>
      </c>
      <c r="G2000" s="36">
        <f>Tabla13[[#This Row],[Importe]]-Tabla13[[#This Row],[Pagado]]</f>
        <v>0</v>
      </c>
      <c r="H2000" s="38" t="s">
        <v>10</v>
      </c>
    </row>
    <row r="2001" spans="1:8" x14ac:dyDescent="0.25">
      <c r="A2001" s="31">
        <v>44610</v>
      </c>
      <c r="B2001" s="37" t="s">
        <v>5752</v>
      </c>
      <c r="C2001" s="38" t="s">
        <v>402</v>
      </c>
      <c r="D2001" s="34">
        <v>12035.5</v>
      </c>
      <c r="E2001" s="35">
        <v>44615</v>
      </c>
      <c r="F2001" s="34">
        <v>12035.5</v>
      </c>
      <c r="G2001" s="36">
        <f>Tabla13[[#This Row],[Importe]]-Tabla13[[#This Row],[Pagado]]</f>
        <v>0</v>
      </c>
      <c r="H2001" s="38" t="s">
        <v>10</v>
      </c>
    </row>
    <row r="2002" spans="1:8" x14ac:dyDescent="0.25">
      <c r="A2002" s="31">
        <v>44610</v>
      </c>
      <c r="B2002" s="37" t="s">
        <v>5753</v>
      </c>
      <c r="C2002" s="38" t="s">
        <v>135</v>
      </c>
      <c r="D2002" s="34">
        <v>3378.2</v>
      </c>
      <c r="E2002" s="35">
        <v>44610</v>
      </c>
      <c r="F2002" s="34">
        <v>3378.2</v>
      </c>
      <c r="G2002" s="36">
        <f>Tabla13[[#This Row],[Importe]]-Tabla13[[#This Row],[Pagado]]</f>
        <v>0</v>
      </c>
      <c r="H2002" s="38" t="s">
        <v>10</v>
      </c>
    </row>
    <row r="2003" spans="1:8" x14ac:dyDescent="0.25">
      <c r="A2003" s="31">
        <v>44610</v>
      </c>
      <c r="B2003" s="37" t="s">
        <v>5754</v>
      </c>
      <c r="C2003" s="38" t="s">
        <v>878</v>
      </c>
      <c r="D2003" s="34">
        <v>1523.9</v>
      </c>
      <c r="E2003" s="35">
        <v>44610</v>
      </c>
      <c r="F2003" s="34">
        <v>1523.9</v>
      </c>
      <c r="G2003" s="36">
        <f>Tabla13[[#This Row],[Importe]]-Tabla13[[#This Row],[Pagado]]</f>
        <v>0</v>
      </c>
      <c r="H2003" s="38" t="s">
        <v>10</v>
      </c>
    </row>
    <row r="2004" spans="1:8" x14ac:dyDescent="0.25">
      <c r="A2004" s="31">
        <v>44610</v>
      </c>
      <c r="B2004" s="37" t="s">
        <v>5755</v>
      </c>
      <c r="C2004" s="38" t="s">
        <v>2151</v>
      </c>
      <c r="D2004" s="34">
        <v>8974.5</v>
      </c>
      <c r="E2004" s="35">
        <v>44610</v>
      </c>
      <c r="F2004" s="34">
        <v>8974.5</v>
      </c>
      <c r="G2004" s="36">
        <f>Tabla13[[#This Row],[Importe]]-Tabla13[[#This Row],[Pagado]]</f>
        <v>0</v>
      </c>
      <c r="H2004" s="38" t="s">
        <v>10</v>
      </c>
    </row>
    <row r="2005" spans="1:8" x14ac:dyDescent="0.25">
      <c r="A2005" s="31">
        <v>44610</v>
      </c>
      <c r="B2005" s="37" t="s">
        <v>5756</v>
      </c>
      <c r="C2005" s="38" t="s">
        <v>45</v>
      </c>
      <c r="D2005" s="34">
        <v>13085.6</v>
      </c>
      <c r="E2005" s="35">
        <v>44610</v>
      </c>
      <c r="F2005" s="34">
        <v>13085.6</v>
      </c>
      <c r="G2005" s="36">
        <f>Tabla13[[#This Row],[Importe]]-Tabla13[[#This Row],[Pagado]]</f>
        <v>0</v>
      </c>
      <c r="H2005" s="38" t="s">
        <v>10</v>
      </c>
    </row>
    <row r="2006" spans="1:8" x14ac:dyDescent="0.25">
      <c r="A2006" s="31">
        <v>44610</v>
      </c>
      <c r="B2006" s="37" t="s">
        <v>5757</v>
      </c>
      <c r="C2006" s="38" t="s">
        <v>58</v>
      </c>
      <c r="D2006" s="34">
        <v>2725.8</v>
      </c>
      <c r="E2006" s="35">
        <v>44610</v>
      </c>
      <c r="F2006" s="34">
        <v>2725.8</v>
      </c>
      <c r="G2006" s="36">
        <f>Tabla13[[#This Row],[Importe]]-Tabla13[[#This Row],[Pagado]]</f>
        <v>0</v>
      </c>
      <c r="H2006" s="38" t="s">
        <v>10</v>
      </c>
    </row>
    <row r="2007" spans="1:8" x14ac:dyDescent="0.25">
      <c r="A2007" s="31">
        <v>44610</v>
      </c>
      <c r="B2007" s="37" t="s">
        <v>5758</v>
      </c>
      <c r="C2007" s="38" t="s">
        <v>14</v>
      </c>
      <c r="D2007" s="34">
        <v>15632.3</v>
      </c>
      <c r="E2007" s="35">
        <v>44610</v>
      </c>
      <c r="F2007" s="34">
        <v>15632.3</v>
      </c>
      <c r="G2007" s="36">
        <f>Tabla13[[#This Row],[Importe]]-Tabla13[[#This Row],[Pagado]]</f>
        <v>0</v>
      </c>
      <c r="H2007" s="38" t="s">
        <v>10</v>
      </c>
    </row>
    <row r="2008" spans="1:8" x14ac:dyDescent="0.25">
      <c r="A2008" s="31">
        <v>44610</v>
      </c>
      <c r="B2008" s="37" t="s">
        <v>5759</v>
      </c>
      <c r="C2008" s="38" t="s">
        <v>520</v>
      </c>
      <c r="D2008" s="34">
        <v>9812.7999999999993</v>
      </c>
      <c r="E2008" s="35">
        <v>44610</v>
      </c>
      <c r="F2008" s="34">
        <v>9812.7999999999993</v>
      </c>
      <c r="G2008" s="36">
        <f>Tabla13[[#This Row],[Importe]]-Tabla13[[#This Row],[Pagado]]</f>
        <v>0</v>
      </c>
      <c r="H2008" s="38" t="s">
        <v>10</v>
      </c>
    </row>
    <row r="2009" spans="1:8" x14ac:dyDescent="0.25">
      <c r="A2009" s="31">
        <v>44610</v>
      </c>
      <c r="B2009" s="37" t="s">
        <v>5760</v>
      </c>
      <c r="C2009" s="38" t="s">
        <v>159</v>
      </c>
      <c r="D2009" s="34">
        <v>1072.8</v>
      </c>
      <c r="E2009" s="35">
        <v>44610</v>
      </c>
      <c r="F2009" s="34">
        <v>1072.8</v>
      </c>
      <c r="G2009" s="36">
        <f>Tabla13[[#This Row],[Importe]]-Tabla13[[#This Row],[Pagado]]</f>
        <v>0</v>
      </c>
      <c r="H2009" s="38" t="s">
        <v>10</v>
      </c>
    </row>
    <row r="2010" spans="1:8" x14ac:dyDescent="0.25">
      <c r="A2010" s="31">
        <v>44610</v>
      </c>
      <c r="B2010" s="37" t="s">
        <v>5761</v>
      </c>
      <c r="C2010" s="38" t="s">
        <v>525</v>
      </c>
      <c r="D2010" s="34">
        <v>2601</v>
      </c>
      <c r="E2010" s="35">
        <v>44610</v>
      </c>
      <c r="F2010" s="34">
        <v>2601</v>
      </c>
      <c r="G2010" s="36">
        <f>Tabla13[[#This Row],[Importe]]-Tabla13[[#This Row],[Pagado]]</f>
        <v>0</v>
      </c>
      <c r="H2010" s="38" t="s">
        <v>10</v>
      </c>
    </row>
    <row r="2011" spans="1:8" x14ac:dyDescent="0.25">
      <c r="A2011" s="31">
        <v>44610</v>
      </c>
      <c r="B2011" s="37" t="s">
        <v>5762</v>
      </c>
      <c r="C2011" s="38" t="s">
        <v>518</v>
      </c>
      <c r="D2011" s="34">
        <v>1159.2</v>
      </c>
      <c r="E2011" s="35">
        <v>44610</v>
      </c>
      <c r="F2011" s="34">
        <v>1159.2</v>
      </c>
      <c r="G2011" s="36">
        <f>Tabla13[[#This Row],[Importe]]-Tabla13[[#This Row],[Pagado]]</f>
        <v>0</v>
      </c>
      <c r="H2011" s="38" t="s">
        <v>10</v>
      </c>
    </row>
    <row r="2012" spans="1:8" x14ac:dyDescent="0.25">
      <c r="A2012" s="31">
        <v>44610</v>
      </c>
      <c r="B2012" s="37" t="s">
        <v>5763</v>
      </c>
      <c r="C2012" s="38" t="s">
        <v>49</v>
      </c>
      <c r="D2012" s="34">
        <v>2315.1999999999998</v>
      </c>
      <c r="E2012" s="35">
        <v>44610</v>
      </c>
      <c r="F2012" s="34">
        <v>2315.1999999999998</v>
      </c>
      <c r="G2012" s="36">
        <f>Tabla13[[#This Row],[Importe]]-Tabla13[[#This Row],[Pagado]]</f>
        <v>0</v>
      </c>
      <c r="H2012" s="38" t="s">
        <v>10</v>
      </c>
    </row>
    <row r="2013" spans="1:8" x14ac:dyDescent="0.25">
      <c r="A2013" s="31">
        <v>44610</v>
      </c>
      <c r="B2013" s="37" t="s">
        <v>5764</v>
      </c>
      <c r="C2013" s="38" t="s">
        <v>969</v>
      </c>
      <c r="D2013" s="34">
        <v>7571.2</v>
      </c>
      <c r="E2013" s="35">
        <v>44610</v>
      </c>
      <c r="F2013" s="34">
        <v>7571.2</v>
      </c>
      <c r="G2013" s="36">
        <f>Tabla13[[#This Row],[Importe]]-Tabla13[[#This Row],[Pagado]]</f>
        <v>0</v>
      </c>
      <c r="H2013" s="38" t="s">
        <v>10</v>
      </c>
    </row>
    <row r="2014" spans="1:8" x14ac:dyDescent="0.25">
      <c r="A2014" s="31">
        <v>44610</v>
      </c>
      <c r="B2014" s="37" t="s">
        <v>5765</v>
      </c>
      <c r="C2014" s="38" t="s">
        <v>157</v>
      </c>
      <c r="D2014" s="34">
        <v>546</v>
      </c>
      <c r="E2014" s="35">
        <v>44610</v>
      </c>
      <c r="F2014" s="34">
        <v>546</v>
      </c>
      <c r="G2014" s="36">
        <f>Tabla13[[#This Row],[Importe]]-Tabla13[[#This Row],[Pagado]]</f>
        <v>0</v>
      </c>
      <c r="H2014" s="38" t="s">
        <v>10</v>
      </c>
    </row>
    <row r="2015" spans="1:8" x14ac:dyDescent="0.25">
      <c r="A2015" s="31">
        <v>44610</v>
      </c>
      <c r="B2015" s="37" t="s">
        <v>5766</v>
      </c>
      <c r="C2015" s="38" t="s">
        <v>151</v>
      </c>
      <c r="D2015" s="34">
        <v>3690</v>
      </c>
      <c r="E2015" s="35">
        <v>44610</v>
      </c>
      <c r="F2015" s="34">
        <v>3690</v>
      </c>
      <c r="G2015" s="36">
        <f>Tabla13[[#This Row],[Importe]]-Tabla13[[#This Row],[Pagado]]</f>
        <v>0</v>
      </c>
      <c r="H2015" s="38" t="s">
        <v>10</v>
      </c>
    </row>
    <row r="2016" spans="1:8" x14ac:dyDescent="0.25">
      <c r="A2016" s="31">
        <v>44610</v>
      </c>
      <c r="B2016" s="37" t="s">
        <v>5767</v>
      </c>
      <c r="C2016" s="38" t="s">
        <v>24</v>
      </c>
      <c r="D2016" s="34">
        <v>3145.2</v>
      </c>
      <c r="E2016" s="35">
        <v>44610</v>
      </c>
      <c r="F2016" s="34">
        <v>3145.2</v>
      </c>
      <c r="G2016" s="36">
        <f>Tabla13[[#This Row],[Importe]]-Tabla13[[#This Row],[Pagado]]</f>
        <v>0</v>
      </c>
      <c r="H2016" s="38" t="s">
        <v>10</v>
      </c>
    </row>
    <row r="2017" spans="1:8" x14ac:dyDescent="0.25">
      <c r="A2017" s="31">
        <v>44610</v>
      </c>
      <c r="B2017" s="37" t="s">
        <v>5768</v>
      </c>
      <c r="C2017" s="38" t="s">
        <v>127</v>
      </c>
      <c r="D2017" s="34">
        <v>4269.6000000000004</v>
      </c>
      <c r="E2017" s="35">
        <v>44610</v>
      </c>
      <c r="F2017" s="34">
        <v>4269.6000000000004</v>
      </c>
      <c r="G2017" s="36">
        <f>Tabla13[[#This Row],[Importe]]-Tabla13[[#This Row],[Pagado]]</f>
        <v>0</v>
      </c>
      <c r="H2017" s="38" t="s">
        <v>10</v>
      </c>
    </row>
    <row r="2018" spans="1:8" x14ac:dyDescent="0.25">
      <c r="A2018" s="31">
        <v>44610</v>
      </c>
      <c r="B2018" s="37" t="s">
        <v>5769</v>
      </c>
      <c r="C2018" s="38" t="s">
        <v>144</v>
      </c>
      <c r="D2018" s="34">
        <v>4267.8999999999996</v>
      </c>
      <c r="E2018" s="35">
        <v>44610</v>
      </c>
      <c r="F2018" s="34">
        <v>4267.8999999999996</v>
      </c>
      <c r="G2018" s="36">
        <f>Tabla13[[#This Row],[Importe]]-Tabla13[[#This Row],[Pagado]]</f>
        <v>0</v>
      </c>
      <c r="H2018" s="38" t="s">
        <v>10</v>
      </c>
    </row>
    <row r="2019" spans="1:8" x14ac:dyDescent="0.25">
      <c r="A2019" s="31">
        <v>44610</v>
      </c>
      <c r="B2019" s="37" t="s">
        <v>5770</v>
      </c>
      <c r="C2019" s="38" t="s">
        <v>140</v>
      </c>
      <c r="D2019" s="34">
        <v>1055.7</v>
      </c>
      <c r="E2019" s="35">
        <v>44610</v>
      </c>
      <c r="F2019" s="34">
        <v>1055.7</v>
      </c>
      <c r="G2019" s="36">
        <f>Tabla13[[#This Row],[Importe]]-Tabla13[[#This Row],[Pagado]]</f>
        <v>0</v>
      </c>
      <c r="H2019" s="38" t="s">
        <v>10</v>
      </c>
    </row>
    <row r="2020" spans="1:8" x14ac:dyDescent="0.25">
      <c r="A2020" s="31">
        <v>44610</v>
      </c>
      <c r="B2020" s="37" t="s">
        <v>5771</v>
      </c>
      <c r="C2020" s="38" t="s">
        <v>129</v>
      </c>
      <c r="D2020" s="34">
        <v>1096.5</v>
      </c>
      <c r="E2020" s="35">
        <v>44610</v>
      </c>
      <c r="F2020" s="34">
        <v>1096.5</v>
      </c>
      <c r="G2020" s="36">
        <f>Tabla13[[#This Row],[Importe]]-Tabla13[[#This Row],[Pagado]]</f>
        <v>0</v>
      </c>
      <c r="H2020" s="38" t="s">
        <v>10</v>
      </c>
    </row>
    <row r="2021" spans="1:8" x14ac:dyDescent="0.25">
      <c r="A2021" s="31">
        <v>44610</v>
      </c>
      <c r="B2021" s="37" t="s">
        <v>5772</v>
      </c>
      <c r="C2021" s="38" t="s">
        <v>339</v>
      </c>
      <c r="D2021" s="34">
        <v>494.7</v>
      </c>
      <c r="E2021" s="35">
        <v>44610</v>
      </c>
      <c r="F2021" s="34">
        <v>494.7</v>
      </c>
      <c r="G2021" s="36">
        <f>Tabla13[[#This Row],[Importe]]-Tabla13[[#This Row],[Pagado]]</f>
        <v>0</v>
      </c>
      <c r="H2021" s="38" t="s">
        <v>10</v>
      </c>
    </row>
    <row r="2022" spans="1:8" x14ac:dyDescent="0.25">
      <c r="A2022" s="31">
        <v>44610</v>
      </c>
      <c r="B2022" s="37" t="s">
        <v>5773</v>
      </c>
      <c r="C2022" s="38" t="s">
        <v>87</v>
      </c>
      <c r="D2022" s="34">
        <v>2180</v>
      </c>
      <c r="E2022" s="35">
        <v>44610</v>
      </c>
      <c r="F2022" s="34">
        <v>2180</v>
      </c>
      <c r="G2022" s="36">
        <f>Tabla13[[#This Row],[Importe]]-Tabla13[[#This Row],[Pagado]]</f>
        <v>0</v>
      </c>
      <c r="H2022" s="38" t="s">
        <v>10</v>
      </c>
    </row>
    <row r="2023" spans="1:8" x14ac:dyDescent="0.25">
      <c r="A2023" s="31">
        <v>44610</v>
      </c>
      <c r="B2023" s="37" t="s">
        <v>5774</v>
      </c>
      <c r="C2023" s="38" t="s">
        <v>289</v>
      </c>
      <c r="D2023" s="34">
        <v>10475</v>
      </c>
      <c r="E2023" s="35">
        <v>44610</v>
      </c>
      <c r="F2023" s="34">
        <v>10475</v>
      </c>
      <c r="G2023" s="36">
        <f>Tabla13[[#This Row],[Importe]]-Tabla13[[#This Row],[Pagado]]</f>
        <v>0</v>
      </c>
      <c r="H2023" s="38" t="s">
        <v>10</v>
      </c>
    </row>
    <row r="2024" spans="1:8" x14ac:dyDescent="0.25">
      <c r="A2024" s="31">
        <v>44610</v>
      </c>
      <c r="B2024" s="37" t="s">
        <v>5775</v>
      </c>
      <c r="C2024" s="38" t="s">
        <v>244</v>
      </c>
      <c r="D2024" s="34">
        <v>3578</v>
      </c>
      <c r="E2024" s="35">
        <v>44610</v>
      </c>
      <c r="F2024" s="34">
        <v>3578</v>
      </c>
      <c r="G2024" s="36">
        <f>Tabla13[[#This Row],[Importe]]-Tabla13[[#This Row],[Pagado]]</f>
        <v>0</v>
      </c>
      <c r="H2024" s="38" t="s">
        <v>10</v>
      </c>
    </row>
    <row r="2025" spans="1:8" x14ac:dyDescent="0.25">
      <c r="A2025" s="31">
        <v>44610</v>
      </c>
      <c r="B2025" s="37" t="s">
        <v>5776</v>
      </c>
      <c r="C2025" s="38" t="s">
        <v>56</v>
      </c>
      <c r="D2025" s="34">
        <v>7465.3</v>
      </c>
      <c r="E2025" s="35">
        <v>44610</v>
      </c>
      <c r="F2025" s="34">
        <v>7465.3</v>
      </c>
      <c r="G2025" s="36">
        <f>Tabla13[[#This Row],[Importe]]-Tabla13[[#This Row],[Pagado]]</f>
        <v>0</v>
      </c>
      <c r="H2025" s="38" t="s">
        <v>10</v>
      </c>
    </row>
    <row r="2026" spans="1:8" x14ac:dyDescent="0.25">
      <c r="A2026" s="31">
        <v>44610</v>
      </c>
      <c r="B2026" s="37" t="s">
        <v>5777</v>
      </c>
      <c r="C2026" s="38" t="s">
        <v>196</v>
      </c>
      <c r="D2026" s="34">
        <v>130649.11</v>
      </c>
      <c r="E2026" s="35">
        <v>44610</v>
      </c>
      <c r="F2026" s="34">
        <v>130649.11</v>
      </c>
      <c r="G2026" s="36">
        <f>Tabla13[[#This Row],[Importe]]-Tabla13[[#This Row],[Pagado]]</f>
        <v>0</v>
      </c>
      <c r="H2026" s="38" t="s">
        <v>10</v>
      </c>
    </row>
    <row r="2027" spans="1:8" x14ac:dyDescent="0.25">
      <c r="A2027" s="31">
        <v>44610</v>
      </c>
      <c r="B2027" s="37" t="s">
        <v>5778</v>
      </c>
      <c r="C2027" s="38" t="s">
        <v>2114</v>
      </c>
      <c r="D2027" s="34">
        <v>1590</v>
      </c>
      <c r="E2027" s="35">
        <v>44610</v>
      </c>
      <c r="F2027" s="34">
        <v>1590</v>
      </c>
      <c r="G2027" s="36">
        <f>Tabla13[[#This Row],[Importe]]-Tabla13[[#This Row],[Pagado]]</f>
        <v>0</v>
      </c>
      <c r="H2027" s="38" t="s">
        <v>10</v>
      </c>
    </row>
    <row r="2028" spans="1:8" x14ac:dyDescent="0.25">
      <c r="A2028" s="31">
        <v>44610</v>
      </c>
      <c r="B2028" s="37" t="s">
        <v>5779</v>
      </c>
      <c r="C2028" s="38" t="s">
        <v>314</v>
      </c>
      <c r="D2028" s="34">
        <v>3745</v>
      </c>
      <c r="E2028" s="35">
        <v>44610</v>
      </c>
      <c r="F2028" s="34">
        <v>3745</v>
      </c>
      <c r="G2028" s="36">
        <f>Tabla13[[#This Row],[Importe]]-Tabla13[[#This Row],[Pagado]]</f>
        <v>0</v>
      </c>
      <c r="H2028" s="38" t="s">
        <v>10</v>
      </c>
    </row>
    <row r="2029" spans="1:8" x14ac:dyDescent="0.25">
      <c r="A2029" s="31">
        <v>44610</v>
      </c>
      <c r="B2029" s="37" t="s">
        <v>5780</v>
      </c>
      <c r="C2029" s="38" t="s">
        <v>146</v>
      </c>
      <c r="D2029" s="34">
        <v>2870</v>
      </c>
      <c r="E2029" s="35">
        <v>44610</v>
      </c>
      <c r="F2029" s="34">
        <v>2870</v>
      </c>
      <c r="G2029" s="36">
        <f>Tabla13[[#This Row],[Importe]]-Tabla13[[#This Row],[Pagado]]</f>
        <v>0</v>
      </c>
      <c r="H2029" s="38" t="s">
        <v>10</v>
      </c>
    </row>
    <row r="2030" spans="1:8" x14ac:dyDescent="0.25">
      <c r="A2030" s="31">
        <v>44610</v>
      </c>
      <c r="B2030" s="37" t="s">
        <v>5781</v>
      </c>
      <c r="C2030" s="38" t="s">
        <v>218</v>
      </c>
      <c r="D2030" s="34">
        <v>26108.6</v>
      </c>
      <c r="E2030" s="35">
        <v>44616</v>
      </c>
      <c r="F2030" s="34">
        <v>26108.6</v>
      </c>
      <c r="G2030" s="36">
        <f>Tabla13[[#This Row],[Importe]]-Tabla13[[#This Row],[Pagado]]</f>
        <v>0</v>
      </c>
      <c r="H2030" s="38" t="s">
        <v>10</v>
      </c>
    </row>
    <row r="2031" spans="1:8" x14ac:dyDescent="0.25">
      <c r="A2031" s="31">
        <v>44610</v>
      </c>
      <c r="B2031" s="37" t="s">
        <v>5782</v>
      </c>
      <c r="C2031" s="38" t="s">
        <v>555</v>
      </c>
      <c r="D2031" s="34">
        <v>22202.799999999999</v>
      </c>
      <c r="E2031" s="35">
        <v>44610</v>
      </c>
      <c r="F2031" s="34">
        <v>22202.799999999999</v>
      </c>
      <c r="G2031" s="36">
        <f>Tabla13[[#This Row],[Importe]]-Tabla13[[#This Row],[Pagado]]</f>
        <v>0</v>
      </c>
      <c r="H2031" s="38" t="s">
        <v>10</v>
      </c>
    </row>
    <row r="2032" spans="1:8" x14ac:dyDescent="0.25">
      <c r="A2032" s="31">
        <v>44610</v>
      </c>
      <c r="B2032" s="37" t="s">
        <v>5783</v>
      </c>
      <c r="C2032" s="38" t="s">
        <v>191</v>
      </c>
      <c r="D2032" s="34">
        <v>634.20000000000005</v>
      </c>
      <c r="E2032" s="35">
        <v>44610</v>
      </c>
      <c r="F2032" s="34">
        <v>634.20000000000005</v>
      </c>
      <c r="G2032" s="36">
        <f>Tabla13[[#This Row],[Importe]]-Tabla13[[#This Row],[Pagado]]</f>
        <v>0</v>
      </c>
      <c r="H2032" s="38" t="s">
        <v>10</v>
      </c>
    </row>
    <row r="2033" spans="1:8" x14ac:dyDescent="0.25">
      <c r="A2033" s="31">
        <v>44610</v>
      </c>
      <c r="B2033" s="37" t="s">
        <v>5784</v>
      </c>
      <c r="C2033" s="38" t="s">
        <v>79</v>
      </c>
      <c r="D2033" s="34">
        <v>12610</v>
      </c>
      <c r="E2033" s="35">
        <v>44610</v>
      </c>
      <c r="F2033" s="34">
        <v>12610</v>
      </c>
      <c r="G2033" s="36">
        <f>Tabla13[[#This Row],[Importe]]-Tabla13[[#This Row],[Pagado]]</f>
        <v>0</v>
      </c>
      <c r="H2033" s="38" t="s">
        <v>10</v>
      </c>
    </row>
    <row r="2034" spans="1:8" x14ac:dyDescent="0.25">
      <c r="A2034" s="31">
        <v>44610</v>
      </c>
      <c r="B2034" s="37" t="s">
        <v>5785</v>
      </c>
      <c r="C2034" s="38" t="s">
        <v>67</v>
      </c>
      <c r="D2034" s="34">
        <v>7819.6</v>
      </c>
      <c r="E2034" s="35">
        <v>44610</v>
      </c>
      <c r="F2034" s="34">
        <v>7819.6</v>
      </c>
      <c r="G2034" s="36">
        <f>Tabla13[[#This Row],[Importe]]-Tabla13[[#This Row],[Pagado]]</f>
        <v>0</v>
      </c>
      <c r="H2034" s="38" t="s">
        <v>10</v>
      </c>
    </row>
    <row r="2035" spans="1:8" x14ac:dyDescent="0.25">
      <c r="A2035" s="31">
        <v>44610</v>
      </c>
      <c r="B2035" s="37" t="s">
        <v>5786</v>
      </c>
      <c r="C2035" s="38" t="s">
        <v>214</v>
      </c>
      <c r="D2035" s="34">
        <v>820</v>
      </c>
      <c r="E2035" s="35">
        <v>44610</v>
      </c>
      <c r="F2035" s="34">
        <v>820</v>
      </c>
      <c r="G2035" s="36">
        <f>Tabla13[[#This Row],[Importe]]-Tabla13[[#This Row],[Pagado]]</f>
        <v>0</v>
      </c>
      <c r="H2035" s="38" t="s">
        <v>10</v>
      </c>
    </row>
    <row r="2036" spans="1:8" x14ac:dyDescent="0.25">
      <c r="A2036" s="31">
        <v>44610</v>
      </c>
      <c r="B2036" s="37" t="s">
        <v>5787</v>
      </c>
      <c r="C2036" s="38" t="s">
        <v>380</v>
      </c>
      <c r="D2036" s="34">
        <v>8286.9</v>
      </c>
      <c r="E2036" s="35">
        <v>44610</v>
      </c>
      <c r="F2036" s="34">
        <v>8286.9</v>
      </c>
      <c r="G2036" s="36">
        <f>Tabla13[[#This Row],[Importe]]-Tabla13[[#This Row],[Pagado]]</f>
        <v>0</v>
      </c>
      <c r="H2036" s="38" t="s">
        <v>10</v>
      </c>
    </row>
    <row r="2037" spans="1:8" x14ac:dyDescent="0.25">
      <c r="A2037" s="31">
        <v>44610</v>
      </c>
      <c r="B2037" s="37" t="s">
        <v>5788</v>
      </c>
      <c r="C2037" s="38" t="s">
        <v>966</v>
      </c>
      <c r="D2037" s="34">
        <v>151.19999999999999</v>
      </c>
      <c r="E2037" s="35">
        <v>44610</v>
      </c>
      <c r="F2037" s="34">
        <v>151.19999999999999</v>
      </c>
      <c r="G2037" s="36">
        <f>Tabla13[[#This Row],[Importe]]-Tabla13[[#This Row],[Pagado]]</f>
        <v>0</v>
      </c>
      <c r="H2037" s="38" t="s">
        <v>10</v>
      </c>
    </row>
    <row r="2038" spans="1:8" x14ac:dyDescent="0.25">
      <c r="A2038" s="31">
        <v>44610</v>
      </c>
      <c r="B2038" s="37" t="s">
        <v>5789</v>
      </c>
      <c r="C2038" s="38" t="s">
        <v>67</v>
      </c>
      <c r="D2038" s="34">
        <v>1584</v>
      </c>
      <c r="E2038" s="35">
        <v>44610</v>
      </c>
      <c r="F2038" s="34">
        <v>1584</v>
      </c>
      <c r="G2038" s="36">
        <f>Tabla13[[#This Row],[Importe]]-Tabla13[[#This Row],[Pagado]]</f>
        <v>0</v>
      </c>
      <c r="H2038" s="38" t="s">
        <v>10</v>
      </c>
    </row>
    <row r="2039" spans="1:8" x14ac:dyDescent="0.25">
      <c r="A2039" s="31">
        <v>44610</v>
      </c>
      <c r="B2039" s="37" t="s">
        <v>5790</v>
      </c>
      <c r="C2039" s="38" t="s">
        <v>414</v>
      </c>
      <c r="D2039" s="34">
        <v>10182.200000000001</v>
      </c>
      <c r="E2039" s="35">
        <v>44610</v>
      </c>
      <c r="F2039" s="34">
        <v>10182.200000000001</v>
      </c>
      <c r="G2039" s="36">
        <f>Tabla13[[#This Row],[Importe]]-Tabla13[[#This Row],[Pagado]]</f>
        <v>0</v>
      </c>
      <c r="H2039" s="38" t="s">
        <v>10</v>
      </c>
    </row>
    <row r="2040" spans="1:8" x14ac:dyDescent="0.25">
      <c r="A2040" s="31">
        <v>44610</v>
      </c>
      <c r="B2040" s="37" t="s">
        <v>5791</v>
      </c>
      <c r="C2040" s="38" t="s">
        <v>51</v>
      </c>
      <c r="D2040" s="34">
        <v>3197.6</v>
      </c>
      <c r="E2040" s="35">
        <v>44610</v>
      </c>
      <c r="F2040" s="34">
        <v>3197.6</v>
      </c>
      <c r="G2040" s="36">
        <f>Tabla13[[#This Row],[Importe]]-Tabla13[[#This Row],[Pagado]]</f>
        <v>0</v>
      </c>
      <c r="H2040" s="38" t="s">
        <v>10</v>
      </c>
    </row>
    <row r="2041" spans="1:8" x14ac:dyDescent="0.25">
      <c r="A2041" s="31">
        <v>44610</v>
      </c>
      <c r="B2041" s="37" t="s">
        <v>5792</v>
      </c>
      <c r="C2041" s="38" t="s">
        <v>208</v>
      </c>
      <c r="D2041" s="34">
        <v>15753.64</v>
      </c>
      <c r="E2041" s="35">
        <v>44618</v>
      </c>
      <c r="F2041" s="34">
        <v>15753.64</v>
      </c>
      <c r="G2041" s="36">
        <f>Tabla13[[#This Row],[Importe]]-Tabla13[[#This Row],[Pagado]]</f>
        <v>0</v>
      </c>
      <c r="H2041" s="38" t="s">
        <v>10</v>
      </c>
    </row>
    <row r="2042" spans="1:8" x14ac:dyDescent="0.25">
      <c r="A2042" s="31">
        <v>44610</v>
      </c>
      <c r="B2042" s="37" t="s">
        <v>5793</v>
      </c>
      <c r="C2042" s="38" t="s">
        <v>62</v>
      </c>
      <c r="D2042" s="34">
        <v>2731.7</v>
      </c>
      <c r="E2042" s="35">
        <v>44610</v>
      </c>
      <c r="F2042" s="34">
        <v>2731.7</v>
      </c>
      <c r="G2042" s="36">
        <f>Tabla13[[#This Row],[Importe]]-Tabla13[[#This Row],[Pagado]]</f>
        <v>0</v>
      </c>
      <c r="H2042" s="38" t="s">
        <v>10</v>
      </c>
    </row>
    <row r="2043" spans="1:8" x14ac:dyDescent="0.25">
      <c r="A2043" s="31">
        <v>44610</v>
      </c>
      <c r="B2043" s="37" t="s">
        <v>5794</v>
      </c>
      <c r="C2043" s="38" t="s">
        <v>154</v>
      </c>
      <c r="D2043" s="34">
        <v>50592</v>
      </c>
      <c r="E2043" s="35">
        <v>44616</v>
      </c>
      <c r="F2043" s="34">
        <v>50592</v>
      </c>
      <c r="G2043" s="36">
        <f>Tabla13[[#This Row],[Importe]]-Tabla13[[#This Row],[Pagado]]</f>
        <v>0</v>
      </c>
      <c r="H2043" s="38" t="s">
        <v>10</v>
      </c>
    </row>
    <row r="2044" spans="1:8" x14ac:dyDescent="0.25">
      <c r="A2044" s="31">
        <v>44610</v>
      </c>
      <c r="B2044" s="37" t="s">
        <v>5795</v>
      </c>
      <c r="C2044" s="38" t="s">
        <v>670</v>
      </c>
      <c r="D2044" s="34">
        <v>3653.7</v>
      </c>
      <c r="E2044" s="35">
        <v>44610</v>
      </c>
      <c r="F2044" s="34">
        <v>3653.7</v>
      </c>
      <c r="G2044" s="36">
        <f>Tabla13[[#This Row],[Importe]]-Tabla13[[#This Row],[Pagado]]</f>
        <v>0</v>
      </c>
      <c r="H2044" s="38" t="s">
        <v>10</v>
      </c>
    </row>
    <row r="2045" spans="1:8" x14ac:dyDescent="0.25">
      <c r="A2045" s="31">
        <v>44610</v>
      </c>
      <c r="B2045" s="37" t="s">
        <v>5796</v>
      </c>
      <c r="C2045" s="38" t="s">
        <v>206</v>
      </c>
      <c r="D2045" s="34">
        <v>40425.620000000003</v>
      </c>
      <c r="E2045" s="35">
        <v>44616</v>
      </c>
      <c r="F2045" s="34">
        <v>40425.620000000003</v>
      </c>
      <c r="G2045" s="36">
        <f>Tabla13[[#This Row],[Importe]]-Tabla13[[#This Row],[Pagado]]</f>
        <v>0</v>
      </c>
      <c r="H2045" s="38" t="s">
        <v>10</v>
      </c>
    </row>
    <row r="2046" spans="1:8" x14ac:dyDescent="0.25">
      <c r="A2046" s="31">
        <v>44610</v>
      </c>
      <c r="B2046" s="37" t="s">
        <v>5797</v>
      </c>
      <c r="C2046" s="38" t="s">
        <v>31</v>
      </c>
      <c r="D2046" s="34">
        <v>3519</v>
      </c>
      <c r="E2046" s="35">
        <v>44610</v>
      </c>
      <c r="F2046" s="34">
        <v>3519</v>
      </c>
      <c r="G2046" s="36">
        <f>Tabla13[[#This Row],[Importe]]-Tabla13[[#This Row],[Pagado]]</f>
        <v>0</v>
      </c>
      <c r="H2046" s="38" t="s">
        <v>10</v>
      </c>
    </row>
    <row r="2047" spans="1:8" x14ac:dyDescent="0.25">
      <c r="A2047" s="31">
        <v>44610</v>
      </c>
      <c r="B2047" s="37" t="s">
        <v>5798</v>
      </c>
      <c r="C2047" s="38" t="s">
        <v>31</v>
      </c>
      <c r="D2047" s="34">
        <v>1535</v>
      </c>
      <c r="E2047" s="35">
        <v>44610</v>
      </c>
      <c r="F2047" s="34">
        <v>1535</v>
      </c>
      <c r="G2047" s="36">
        <f>Tabla13[[#This Row],[Importe]]-Tabla13[[#This Row],[Pagado]]</f>
        <v>0</v>
      </c>
      <c r="H2047" s="38" t="s">
        <v>10</v>
      </c>
    </row>
    <row r="2048" spans="1:8" x14ac:dyDescent="0.25">
      <c r="A2048" s="31">
        <v>44610</v>
      </c>
      <c r="B2048" s="37" t="s">
        <v>5799</v>
      </c>
      <c r="C2048" s="38" t="s">
        <v>31</v>
      </c>
      <c r="D2048" s="34">
        <v>352.5</v>
      </c>
      <c r="E2048" s="35">
        <v>44610</v>
      </c>
      <c r="F2048" s="34">
        <v>352.5</v>
      </c>
      <c r="G2048" s="36">
        <f>Tabla13[[#This Row],[Importe]]-Tabla13[[#This Row],[Pagado]]</f>
        <v>0</v>
      </c>
      <c r="H2048" s="38" t="s">
        <v>10</v>
      </c>
    </row>
    <row r="2049" spans="1:8" x14ac:dyDescent="0.25">
      <c r="A2049" s="31">
        <v>44610</v>
      </c>
      <c r="B2049" s="37" t="s">
        <v>5800</v>
      </c>
      <c r="C2049" s="38" t="s">
        <v>51</v>
      </c>
      <c r="D2049" s="34">
        <v>1470.6</v>
      </c>
      <c r="E2049" s="35">
        <v>44610</v>
      </c>
      <c r="F2049" s="34">
        <v>1470.6</v>
      </c>
      <c r="G2049" s="36">
        <f>Tabla13[[#This Row],[Importe]]-Tabla13[[#This Row],[Pagado]]</f>
        <v>0</v>
      </c>
      <c r="H2049" s="38" t="s">
        <v>10</v>
      </c>
    </row>
    <row r="2050" spans="1:8" x14ac:dyDescent="0.25">
      <c r="A2050" s="31">
        <v>44610</v>
      </c>
      <c r="B2050" s="37" t="s">
        <v>5801</v>
      </c>
      <c r="C2050" s="38" t="s">
        <v>173</v>
      </c>
      <c r="D2050" s="34">
        <v>25344</v>
      </c>
      <c r="E2050" s="35">
        <v>44611</v>
      </c>
      <c r="F2050" s="34">
        <v>25344</v>
      </c>
      <c r="G2050" s="36">
        <f>Tabla13[[#This Row],[Importe]]-Tabla13[[#This Row],[Pagado]]</f>
        <v>0</v>
      </c>
      <c r="H2050" s="38" t="s">
        <v>10</v>
      </c>
    </row>
    <row r="2051" spans="1:8" x14ac:dyDescent="0.25">
      <c r="A2051" s="31">
        <v>44610</v>
      </c>
      <c r="B2051" s="37" t="s">
        <v>5802</v>
      </c>
      <c r="C2051" s="38" t="s">
        <v>365</v>
      </c>
      <c r="D2051" s="34">
        <v>957.6</v>
      </c>
      <c r="E2051" s="35">
        <v>44610</v>
      </c>
      <c r="F2051" s="34">
        <v>957.6</v>
      </c>
      <c r="G2051" s="36">
        <f>Tabla13[[#This Row],[Importe]]-Tabla13[[#This Row],[Pagado]]</f>
        <v>0</v>
      </c>
      <c r="H2051" s="38" t="s">
        <v>10</v>
      </c>
    </row>
    <row r="2052" spans="1:8" ht="31.5" x14ac:dyDescent="0.25">
      <c r="A2052" s="31">
        <v>44610</v>
      </c>
      <c r="B2052" s="37" t="s">
        <v>5803</v>
      </c>
      <c r="C2052" s="38" t="s">
        <v>133</v>
      </c>
      <c r="D2052" s="34">
        <v>16080</v>
      </c>
      <c r="E2052" s="35" t="s">
        <v>5804</v>
      </c>
      <c r="F2052" s="34">
        <f>2000+14080</f>
        <v>16080</v>
      </c>
      <c r="G2052" s="36">
        <f>Tabla13[[#This Row],[Importe]]-Tabla13[[#This Row],[Pagado]]</f>
        <v>0</v>
      </c>
      <c r="H2052" s="38" t="s">
        <v>10</v>
      </c>
    </row>
    <row r="2053" spans="1:8" x14ac:dyDescent="0.25">
      <c r="A2053" s="31">
        <v>44610</v>
      </c>
      <c r="B2053" s="37" t="s">
        <v>5805</v>
      </c>
      <c r="C2053" s="38" t="s">
        <v>275</v>
      </c>
      <c r="D2053" s="34">
        <v>110165.85</v>
      </c>
      <c r="E2053" s="35">
        <v>44617</v>
      </c>
      <c r="F2053" s="34">
        <v>110165.85</v>
      </c>
      <c r="G2053" s="36">
        <f>Tabla13[[#This Row],[Importe]]-Tabla13[[#This Row],[Pagado]]</f>
        <v>0</v>
      </c>
      <c r="H2053" s="38" t="s">
        <v>10</v>
      </c>
    </row>
    <row r="2054" spans="1:8" x14ac:dyDescent="0.25">
      <c r="A2054" s="31">
        <v>44610</v>
      </c>
      <c r="B2054" s="37" t="s">
        <v>5806</v>
      </c>
      <c r="C2054" s="38" t="s">
        <v>212</v>
      </c>
      <c r="D2054" s="34">
        <v>112918.8</v>
      </c>
      <c r="E2054" s="35">
        <v>44616</v>
      </c>
      <c r="F2054" s="34">
        <v>112918.8</v>
      </c>
      <c r="G2054" s="36">
        <f>Tabla13[[#This Row],[Importe]]-Tabla13[[#This Row],[Pagado]]</f>
        <v>0</v>
      </c>
      <c r="H2054" s="38" t="s">
        <v>10</v>
      </c>
    </row>
    <row r="2055" spans="1:8" x14ac:dyDescent="0.25">
      <c r="A2055" s="31">
        <v>44610</v>
      </c>
      <c r="B2055" s="37" t="s">
        <v>5807</v>
      </c>
      <c r="C2055" s="38" t="s">
        <v>2139</v>
      </c>
      <c r="D2055" s="34">
        <v>1663</v>
      </c>
      <c r="E2055" s="35">
        <v>44610</v>
      </c>
      <c r="F2055" s="34">
        <v>1663</v>
      </c>
      <c r="G2055" s="36">
        <f>Tabla13[[#This Row],[Importe]]-Tabla13[[#This Row],[Pagado]]</f>
        <v>0</v>
      </c>
      <c r="H2055" s="38" t="s">
        <v>10</v>
      </c>
    </row>
    <row r="2056" spans="1:8" x14ac:dyDescent="0.25">
      <c r="A2056" s="31">
        <v>44610</v>
      </c>
      <c r="B2056" s="37" t="s">
        <v>5808</v>
      </c>
      <c r="C2056" s="38" t="s">
        <v>5809</v>
      </c>
      <c r="D2056" s="34">
        <v>0</v>
      </c>
      <c r="E2056" s="39" t="s">
        <v>189</v>
      </c>
      <c r="F2056" s="34">
        <v>0</v>
      </c>
      <c r="G2056" s="36">
        <f>Tabla13[[#This Row],[Importe]]-Tabla13[[#This Row],[Pagado]]</f>
        <v>0</v>
      </c>
      <c r="H2056" s="38" t="s">
        <v>189</v>
      </c>
    </row>
    <row r="2057" spans="1:8" x14ac:dyDescent="0.25">
      <c r="A2057" s="31">
        <v>44610</v>
      </c>
      <c r="B2057" s="37" t="s">
        <v>5810</v>
      </c>
      <c r="C2057" s="38" t="s">
        <v>275</v>
      </c>
      <c r="D2057" s="34">
        <v>4779.6000000000004</v>
      </c>
      <c r="E2057" s="35">
        <v>44617</v>
      </c>
      <c r="F2057" s="34">
        <v>4779.6000000000004</v>
      </c>
      <c r="G2057" s="36">
        <f>Tabla13[[#This Row],[Importe]]-Tabla13[[#This Row],[Pagado]]</f>
        <v>0</v>
      </c>
      <c r="H2057" s="38" t="s">
        <v>10</v>
      </c>
    </row>
    <row r="2058" spans="1:8" x14ac:dyDescent="0.25">
      <c r="A2058" s="31">
        <v>44610</v>
      </c>
      <c r="B2058" s="37" t="s">
        <v>5811</v>
      </c>
      <c r="C2058" s="38" t="s">
        <v>269</v>
      </c>
      <c r="D2058" s="34">
        <v>3498.8</v>
      </c>
      <c r="E2058" s="35">
        <v>44610</v>
      </c>
      <c r="F2058" s="34">
        <v>3498.8</v>
      </c>
      <c r="G2058" s="36">
        <f>Tabla13[[#This Row],[Importe]]-Tabla13[[#This Row],[Pagado]]</f>
        <v>0</v>
      </c>
      <c r="H2058" s="38" t="s">
        <v>10</v>
      </c>
    </row>
    <row r="2059" spans="1:8" x14ac:dyDescent="0.25">
      <c r="A2059" s="31">
        <v>44610</v>
      </c>
      <c r="B2059" s="37" t="s">
        <v>5812</v>
      </c>
      <c r="C2059" s="38" t="s">
        <v>191</v>
      </c>
      <c r="D2059" s="34">
        <v>1045.2</v>
      </c>
      <c r="E2059" s="35">
        <v>44610</v>
      </c>
      <c r="F2059" s="34">
        <v>1045.2</v>
      </c>
      <c r="G2059" s="36">
        <f>Tabla13[[#This Row],[Importe]]-Tabla13[[#This Row],[Pagado]]</f>
        <v>0</v>
      </c>
      <c r="H2059" s="38" t="s">
        <v>10</v>
      </c>
    </row>
    <row r="2060" spans="1:8" x14ac:dyDescent="0.25">
      <c r="A2060" s="31">
        <v>44610</v>
      </c>
      <c r="B2060" s="37" t="s">
        <v>5813</v>
      </c>
      <c r="C2060" s="38" t="s">
        <v>592</v>
      </c>
      <c r="D2060" s="34">
        <v>12661.6</v>
      </c>
      <c r="E2060" s="35">
        <v>44611</v>
      </c>
      <c r="F2060" s="34">
        <v>12661.6</v>
      </c>
      <c r="G2060" s="36">
        <f>Tabla13[[#This Row],[Importe]]-Tabla13[[#This Row],[Pagado]]</f>
        <v>0</v>
      </c>
      <c r="H2060" s="38" t="s">
        <v>10</v>
      </c>
    </row>
    <row r="2061" spans="1:8" x14ac:dyDescent="0.25">
      <c r="A2061" s="31">
        <v>44610</v>
      </c>
      <c r="B2061" s="37" t="s">
        <v>5814</v>
      </c>
      <c r="C2061" s="38" t="s">
        <v>541</v>
      </c>
      <c r="D2061" s="34">
        <v>16576.400000000001</v>
      </c>
      <c r="E2061" s="35">
        <v>44611</v>
      </c>
      <c r="F2061" s="34">
        <v>16576.400000000001</v>
      </c>
      <c r="G2061" s="36">
        <f>Tabla13[[#This Row],[Importe]]-Tabla13[[#This Row],[Pagado]]</f>
        <v>0</v>
      </c>
      <c r="H2061" s="38" t="s">
        <v>10</v>
      </c>
    </row>
    <row r="2062" spans="1:8" x14ac:dyDescent="0.25">
      <c r="A2062" s="31">
        <v>44610</v>
      </c>
      <c r="B2062" s="37" t="s">
        <v>5815</v>
      </c>
      <c r="C2062" s="38" t="s">
        <v>5816</v>
      </c>
      <c r="D2062" s="34">
        <v>8628.7999999999993</v>
      </c>
      <c r="E2062" s="35">
        <v>44611</v>
      </c>
      <c r="F2062" s="34">
        <v>8628.7999999999993</v>
      </c>
      <c r="G2062" s="36">
        <f>Tabla13[[#This Row],[Importe]]-Tabla13[[#This Row],[Pagado]]</f>
        <v>0</v>
      </c>
      <c r="H2062" s="38" t="s">
        <v>10</v>
      </c>
    </row>
    <row r="2063" spans="1:8" x14ac:dyDescent="0.25">
      <c r="A2063" s="31">
        <v>44610</v>
      </c>
      <c r="B2063" s="37" t="s">
        <v>5817</v>
      </c>
      <c r="C2063" s="38" t="s">
        <v>246</v>
      </c>
      <c r="D2063" s="34">
        <v>40831</v>
      </c>
      <c r="E2063" s="35">
        <v>44610</v>
      </c>
      <c r="F2063" s="34">
        <v>40831</v>
      </c>
      <c r="G2063" s="36">
        <f>Tabla13[[#This Row],[Importe]]-Tabla13[[#This Row],[Pagado]]</f>
        <v>0</v>
      </c>
      <c r="H2063" s="38" t="s">
        <v>10</v>
      </c>
    </row>
    <row r="2064" spans="1:8" x14ac:dyDescent="0.25">
      <c r="A2064" s="31">
        <v>44610</v>
      </c>
      <c r="B2064" s="37" t="s">
        <v>5818</v>
      </c>
      <c r="C2064" s="38" t="s">
        <v>107</v>
      </c>
      <c r="D2064" s="34">
        <v>19886.2</v>
      </c>
      <c r="E2064" s="35">
        <v>44611</v>
      </c>
      <c r="F2064" s="34">
        <v>19886.2</v>
      </c>
      <c r="G2064" s="36">
        <f>Tabla13[[#This Row],[Importe]]-Tabla13[[#This Row],[Pagado]]</f>
        <v>0</v>
      </c>
      <c r="H2064" s="38" t="s">
        <v>10</v>
      </c>
    </row>
    <row r="2065" spans="1:8" x14ac:dyDescent="0.25">
      <c r="A2065" s="31">
        <v>44610</v>
      </c>
      <c r="B2065" s="37" t="s">
        <v>5819</v>
      </c>
      <c r="C2065" s="38" t="s">
        <v>83</v>
      </c>
      <c r="D2065" s="34">
        <v>4293</v>
      </c>
      <c r="E2065" s="35">
        <v>44611</v>
      </c>
      <c r="F2065" s="34">
        <v>4293</v>
      </c>
      <c r="G2065" s="36">
        <f>Tabla13[[#This Row],[Importe]]-Tabla13[[#This Row],[Pagado]]</f>
        <v>0</v>
      </c>
      <c r="H2065" s="38" t="s">
        <v>10</v>
      </c>
    </row>
    <row r="2066" spans="1:8" x14ac:dyDescent="0.25">
      <c r="A2066" s="31">
        <v>44610</v>
      </c>
      <c r="B2066" s="37" t="s">
        <v>5820</v>
      </c>
      <c r="C2066" s="38" t="s">
        <v>75</v>
      </c>
      <c r="D2066" s="34">
        <v>5700</v>
      </c>
      <c r="E2066" s="35">
        <v>44611</v>
      </c>
      <c r="F2066" s="34">
        <v>5700</v>
      </c>
      <c r="G2066" s="36">
        <f>Tabla13[[#This Row],[Importe]]-Tabla13[[#This Row],[Pagado]]</f>
        <v>0</v>
      </c>
      <c r="H2066" s="38" t="s">
        <v>10</v>
      </c>
    </row>
    <row r="2067" spans="1:8" x14ac:dyDescent="0.25">
      <c r="A2067" s="31">
        <v>44610</v>
      </c>
      <c r="B2067" s="37" t="s">
        <v>5821</v>
      </c>
      <c r="C2067" s="38" t="s">
        <v>282</v>
      </c>
      <c r="D2067" s="34">
        <v>2160</v>
      </c>
      <c r="E2067" s="35">
        <v>44611</v>
      </c>
      <c r="F2067" s="34">
        <v>2160</v>
      </c>
      <c r="G2067" s="36">
        <f>Tabla13[[#This Row],[Importe]]-Tabla13[[#This Row],[Pagado]]</f>
        <v>0</v>
      </c>
      <c r="H2067" s="38" t="s">
        <v>10</v>
      </c>
    </row>
    <row r="2068" spans="1:8" x14ac:dyDescent="0.25">
      <c r="A2068" s="31">
        <v>44610</v>
      </c>
      <c r="B2068" s="37" t="s">
        <v>5822</v>
      </c>
      <c r="C2068" s="38" t="s">
        <v>5345</v>
      </c>
      <c r="D2068" s="34">
        <v>1700</v>
      </c>
      <c r="E2068" s="35">
        <v>44611</v>
      </c>
      <c r="F2068" s="34">
        <v>1700</v>
      </c>
      <c r="G2068" s="36">
        <f>Tabla13[[#This Row],[Importe]]-Tabla13[[#This Row],[Pagado]]</f>
        <v>0</v>
      </c>
      <c r="H2068" s="38" t="s">
        <v>10</v>
      </c>
    </row>
    <row r="2069" spans="1:8" x14ac:dyDescent="0.25">
      <c r="A2069" s="31">
        <v>44610</v>
      </c>
      <c r="B2069" s="37" t="s">
        <v>5823</v>
      </c>
      <c r="C2069" s="38" t="s">
        <v>5824</v>
      </c>
      <c r="D2069" s="34">
        <v>0</v>
      </c>
      <c r="E2069" s="39" t="s">
        <v>189</v>
      </c>
      <c r="F2069" s="34">
        <v>0</v>
      </c>
      <c r="G2069" s="36">
        <f>Tabla13[[#This Row],[Importe]]-Tabla13[[#This Row],[Pagado]]</f>
        <v>0</v>
      </c>
      <c r="H2069" s="38" t="s">
        <v>189</v>
      </c>
    </row>
    <row r="2070" spans="1:8" x14ac:dyDescent="0.25">
      <c r="A2070" s="31">
        <v>44610</v>
      </c>
      <c r="B2070" s="37" t="s">
        <v>5825</v>
      </c>
      <c r="C2070" s="38" t="s">
        <v>9</v>
      </c>
      <c r="D2070" s="34">
        <v>3141.9</v>
      </c>
      <c r="E2070" s="35">
        <v>44610</v>
      </c>
      <c r="F2070" s="34">
        <v>3141.9</v>
      </c>
      <c r="G2070" s="36">
        <f>Tabla13[[#This Row],[Importe]]-Tabla13[[#This Row],[Pagado]]</f>
        <v>0</v>
      </c>
      <c r="H2070" s="38" t="s">
        <v>10</v>
      </c>
    </row>
    <row r="2071" spans="1:8" x14ac:dyDescent="0.25">
      <c r="A2071" s="31">
        <v>44610</v>
      </c>
      <c r="B2071" s="37" t="s">
        <v>5826</v>
      </c>
      <c r="C2071" s="38" t="s">
        <v>107</v>
      </c>
      <c r="D2071" s="34">
        <v>579.20000000000005</v>
      </c>
      <c r="E2071" s="35">
        <v>44611</v>
      </c>
      <c r="F2071" s="34">
        <v>579.20000000000005</v>
      </c>
      <c r="G2071" s="36">
        <f>Tabla13[[#This Row],[Importe]]-Tabla13[[#This Row],[Pagado]]</f>
        <v>0</v>
      </c>
      <c r="H2071" s="38" t="s">
        <v>10</v>
      </c>
    </row>
    <row r="2072" spans="1:8" x14ac:dyDescent="0.25">
      <c r="A2072" s="31">
        <v>44610</v>
      </c>
      <c r="B2072" s="37" t="s">
        <v>5827</v>
      </c>
      <c r="C2072" s="38" t="s">
        <v>857</v>
      </c>
      <c r="D2072" s="34">
        <v>1166.8</v>
      </c>
      <c r="E2072" s="35">
        <v>44610</v>
      </c>
      <c r="F2072" s="34">
        <v>1166.8</v>
      </c>
      <c r="G2072" s="36">
        <f>Tabla13[[#This Row],[Importe]]-Tabla13[[#This Row],[Pagado]]</f>
        <v>0</v>
      </c>
      <c r="H2072" s="38" t="s">
        <v>10</v>
      </c>
    </row>
    <row r="2073" spans="1:8" x14ac:dyDescent="0.25">
      <c r="A2073" s="31">
        <v>44610</v>
      </c>
      <c r="B2073" s="37" t="s">
        <v>5828</v>
      </c>
      <c r="C2073" s="38" t="s">
        <v>284</v>
      </c>
      <c r="D2073" s="34">
        <v>7730</v>
      </c>
      <c r="E2073" s="35">
        <v>44611</v>
      </c>
      <c r="F2073" s="34">
        <v>7730</v>
      </c>
      <c r="G2073" s="36">
        <f>Tabla13[[#This Row],[Importe]]-Tabla13[[#This Row],[Pagado]]</f>
        <v>0</v>
      </c>
      <c r="H2073" s="38" t="s">
        <v>10</v>
      </c>
    </row>
    <row r="2074" spans="1:8" x14ac:dyDescent="0.25">
      <c r="A2074" s="31">
        <v>44610</v>
      </c>
      <c r="B2074" s="37" t="s">
        <v>5829</v>
      </c>
      <c r="C2074" s="38" t="s">
        <v>426</v>
      </c>
      <c r="D2074" s="34">
        <v>4901.3999999999996</v>
      </c>
      <c r="E2074" s="35">
        <v>44611</v>
      </c>
      <c r="F2074" s="34">
        <v>4901.3999999999996</v>
      </c>
      <c r="G2074" s="36">
        <f>Tabla13[[#This Row],[Importe]]-Tabla13[[#This Row],[Pagado]]</f>
        <v>0</v>
      </c>
      <c r="H2074" s="38" t="s">
        <v>10</v>
      </c>
    </row>
    <row r="2075" spans="1:8" x14ac:dyDescent="0.25">
      <c r="A2075" s="31">
        <v>44610</v>
      </c>
      <c r="B2075" s="37" t="s">
        <v>5830</v>
      </c>
      <c r="C2075" s="38" t="s">
        <v>291</v>
      </c>
      <c r="D2075" s="34">
        <v>814.6</v>
      </c>
      <c r="E2075" s="35">
        <v>44611</v>
      </c>
      <c r="F2075" s="34">
        <v>814.6</v>
      </c>
      <c r="G2075" s="36">
        <f>Tabla13[[#This Row],[Importe]]-Tabla13[[#This Row],[Pagado]]</f>
        <v>0</v>
      </c>
      <c r="H2075" s="38" t="s">
        <v>10</v>
      </c>
    </row>
    <row r="2076" spans="1:8" x14ac:dyDescent="0.25">
      <c r="A2076" s="31">
        <v>44610</v>
      </c>
      <c r="B2076" s="37" t="s">
        <v>5831</v>
      </c>
      <c r="C2076" s="38" t="s">
        <v>31</v>
      </c>
      <c r="D2076" s="34">
        <v>753.2</v>
      </c>
      <c r="E2076" s="35">
        <v>44610</v>
      </c>
      <c r="F2076" s="34">
        <v>753.2</v>
      </c>
      <c r="G2076" s="36">
        <f>Tabla13[[#This Row],[Importe]]-Tabla13[[#This Row],[Pagado]]</f>
        <v>0</v>
      </c>
      <c r="H2076" s="38" t="s">
        <v>10</v>
      </c>
    </row>
    <row r="2077" spans="1:8" x14ac:dyDescent="0.25">
      <c r="A2077" s="31">
        <v>44610</v>
      </c>
      <c r="B2077" s="37" t="s">
        <v>5832</v>
      </c>
      <c r="C2077" s="38" t="s">
        <v>280</v>
      </c>
      <c r="D2077" s="34">
        <v>1405</v>
      </c>
      <c r="E2077" s="35">
        <v>44611</v>
      </c>
      <c r="F2077" s="34">
        <v>1405</v>
      </c>
      <c r="G2077" s="36">
        <f>Tabla13[[#This Row],[Importe]]-Tabla13[[#This Row],[Pagado]]</f>
        <v>0</v>
      </c>
      <c r="H2077" s="38" t="s">
        <v>10</v>
      </c>
    </row>
    <row r="2078" spans="1:8" x14ac:dyDescent="0.25">
      <c r="A2078" s="31">
        <v>44610</v>
      </c>
      <c r="B2078" s="37" t="s">
        <v>5833</v>
      </c>
      <c r="C2078" s="38" t="s">
        <v>4523</v>
      </c>
      <c r="D2078" s="34">
        <v>4012.9</v>
      </c>
      <c r="E2078" s="35">
        <v>44610</v>
      </c>
      <c r="F2078" s="34">
        <v>4012.9</v>
      </c>
      <c r="G2078" s="36">
        <f>Tabla13[[#This Row],[Importe]]-Tabla13[[#This Row],[Pagado]]</f>
        <v>0</v>
      </c>
      <c r="H2078" s="38" t="s">
        <v>10</v>
      </c>
    </row>
    <row r="2079" spans="1:8" x14ac:dyDescent="0.25">
      <c r="A2079" s="31">
        <v>44610</v>
      </c>
      <c r="B2079" s="37" t="s">
        <v>5834</v>
      </c>
      <c r="C2079" s="38" t="s">
        <v>473</v>
      </c>
      <c r="D2079" s="34">
        <v>6620.4</v>
      </c>
      <c r="E2079" s="35">
        <v>44611</v>
      </c>
      <c r="F2079" s="34">
        <v>6620.4</v>
      </c>
      <c r="G2079" s="36">
        <f>Tabla13[[#This Row],[Importe]]-Tabla13[[#This Row],[Pagado]]</f>
        <v>0</v>
      </c>
      <c r="H2079" s="38" t="s">
        <v>10</v>
      </c>
    </row>
    <row r="2080" spans="1:8" x14ac:dyDescent="0.25">
      <c r="A2080" s="31">
        <v>44610</v>
      </c>
      <c r="B2080" s="37" t="s">
        <v>5835</v>
      </c>
      <c r="C2080" s="38" t="s">
        <v>85</v>
      </c>
      <c r="D2080" s="34">
        <v>1605</v>
      </c>
      <c r="E2080" s="35">
        <v>44611</v>
      </c>
      <c r="F2080" s="34">
        <v>1605</v>
      </c>
      <c r="G2080" s="36">
        <f>Tabla13[[#This Row],[Importe]]-Tabla13[[#This Row],[Pagado]]</f>
        <v>0</v>
      </c>
      <c r="H2080" s="38" t="s">
        <v>10</v>
      </c>
    </row>
    <row r="2081" spans="1:8" x14ac:dyDescent="0.25">
      <c r="A2081" s="31">
        <v>44610</v>
      </c>
      <c r="B2081" s="37" t="s">
        <v>5836</v>
      </c>
      <c r="C2081" s="38" t="s">
        <v>196</v>
      </c>
      <c r="D2081" s="34">
        <v>1371.2</v>
      </c>
      <c r="E2081" s="35">
        <v>44617</v>
      </c>
      <c r="F2081" s="34">
        <v>1371.2</v>
      </c>
      <c r="G2081" s="36">
        <f>Tabla13[[#This Row],[Importe]]-Tabla13[[#This Row],[Pagado]]</f>
        <v>0</v>
      </c>
      <c r="H2081" s="38" t="s">
        <v>10</v>
      </c>
    </row>
    <row r="2082" spans="1:8" x14ac:dyDescent="0.25">
      <c r="A2082" s="31">
        <v>44610</v>
      </c>
      <c r="B2082" s="37" t="s">
        <v>5837</v>
      </c>
      <c r="C2082" s="38" t="s">
        <v>849</v>
      </c>
      <c r="D2082" s="34">
        <v>5560.8</v>
      </c>
      <c r="E2082" s="35">
        <v>44610</v>
      </c>
      <c r="F2082" s="34">
        <v>5560.8</v>
      </c>
      <c r="G2082" s="36">
        <f>Tabla13[[#This Row],[Importe]]-Tabla13[[#This Row],[Pagado]]</f>
        <v>0</v>
      </c>
      <c r="H2082" s="38" t="s">
        <v>10</v>
      </c>
    </row>
    <row r="2083" spans="1:8" x14ac:dyDescent="0.25">
      <c r="A2083" s="31">
        <v>44610</v>
      </c>
      <c r="B2083" s="37" t="s">
        <v>5838</v>
      </c>
      <c r="C2083" s="38" t="s">
        <v>142</v>
      </c>
      <c r="D2083" s="34">
        <v>9270</v>
      </c>
      <c r="E2083" s="35">
        <v>44617</v>
      </c>
      <c r="F2083" s="34">
        <v>9270</v>
      </c>
      <c r="G2083" s="36">
        <f>Tabla13[[#This Row],[Importe]]-Tabla13[[#This Row],[Pagado]]</f>
        <v>0</v>
      </c>
      <c r="H2083" s="38" t="s">
        <v>10</v>
      </c>
    </row>
    <row r="2084" spans="1:8" x14ac:dyDescent="0.25">
      <c r="A2084" s="31">
        <v>44610</v>
      </c>
      <c r="B2084" s="37" t="s">
        <v>5839</v>
      </c>
      <c r="C2084" s="38" t="s">
        <v>732</v>
      </c>
      <c r="D2084" s="34">
        <v>5012.8</v>
      </c>
      <c r="E2084" s="35">
        <v>44610</v>
      </c>
      <c r="F2084" s="34">
        <v>5012.8</v>
      </c>
      <c r="G2084" s="36">
        <f>Tabla13[[#This Row],[Importe]]-Tabla13[[#This Row],[Pagado]]</f>
        <v>0</v>
      </c>
      <c r="H2084" s="38" t="s">
        <v>10</v>
      </c>
    </row>
    <row r="2085" spans="1:8" x14ac:dyDescent="0.25">
      <c r="A2085" s="31">
        <v>44610</v>
      </c>
      <c r="B2085" s="37" t="s">
        <v>5840</v>
      </c>
      <c r="C2085" s="38" t="s">
        <v>196</v>
      </c>
      <c r="D2085" s="34">
        <v>4899.55</v>
      </c>
      <c r="E2085" s="35">
        <v>44617</v>
      </c>
      <c r="F2085" s="34">
        <v>4899.55</v>
      </c>
      <c r="G2085" s="36">
        <f>Tabla13[[#This Row],[Importe]]-Tabla13[[#This Row],[Pagado]]</f>
        <v>0</v>
      </c>
      <c r="H2085" s="38" t="s">
        <v>10</v>
      </c>
    </row>
    <row r="2086" spans="1:8" x14ac:dyDescent="0.25">
      <c r="A2086" s="31">
        <v>44610</v>
      </c>
      <c r="B2086" s="37" t="s">
        <v>5841</v>
      </c>
      <c r="C2086" s="38" t="s">
        <v>1421</v>
      </c>
      <c r="D2086" s="34">
        <v>26856</v>
      </c>
      <c r="E2086" s="35">
        <v>44610</v>
      </c>
      <c r="F2086" s="34">
        <v>26856</v>
      </c>
      <c r="G2086" s="36">
        <f>Tabla13[[#This Row],[Importe]]-Tabla13[[#This Row],[Pagado]]</f>
        <v>0</v>
      </c>
      <c r="H2086" s="38" t="s">
        <v>10</v>
      </c>
    </row>
    <row r="2087" spans="1:8" x14ac:dyDescent="0.25">
      <c r="A2087" s="31">
        <v>44610</v>
      </c>
      <c r="B2087" s="37" t="s">
        <v>5842</v>
      </c>
      <c r="C2087" s="38" t="s">
        <v>71</v>
      </c>
      <c r="D2087" s="34">
        <v>3455.3</v>
      </c>
      <c r="E2087" s="35">
        <v>44610</v>
      </c>
      <c r="F2087" s="34">
        <v>3455.3</v>
      </c>
      <c r="G2087" s="36">
        <f>Tabla13[[#This Row],[Importe]]-Tabla13[[#This Row],[Pagado]]</f>
        <v>0</v>
      </c>
      <c r="H2087" s="38" t="s">
        <v>10</v>
      </c>
    </row>
    <row r="2088" spans="1:8" x14ac:dyDescent="0.25">
      <c r="A2088" s="31">
        <v>44610</v>
      </c>
      <c r="B2088" s="37" t="s">
        <v>5843</v>
      </c>
      <c r="C2088" s="38" t="s">
        <v>31</v>
      </c>
      <c r="D2088" s="34">
        <v>1655</v>
      </c>
      <c r="E2088" s="35">
        <v>44610</v>
      </c>
      <c r="F2088" s="34">
        <v>1655</v>
      </c>
      <c r="G2088" s="36">
        <f>Tabla13[[#This Row],[Importe]]-Tabla13[[#This Row],[Pagado]]</f>
        <v>0</v>
      </c>
      <c r="H2088" s="38" t="s">
        <v>10</v>
      </c>
    </row>
    <row r="2089" spans="1:8" x14ac:dyDescent="0.25">
      <c r="A2089" s="31">
        <v>44610</v>
      </c>
      <c r="B2089" s="37" t="s">
        <v>5844</v>
      </c>
      <c r="C2089" s="38" t="s">
        <v>31</v>
      </c>
      <c r="D2089" s="34">
        <v>62</v>
      </c>
      <c r="E2089" s="35">
        <v>44611</v>
      </c>
      <c r="F2089" s="34">
        <v>62</v>
      </c>
      <c r="G2089" s="36">
        <f>Tabla13[[#This Row],[Importe]]-Tabla13[[#This Row],[Pagado]]</f>
        <v>0</v>
      </c>
      <c r="H2089" s="38" t="s">
        <v>10</v>
      </c>
    </row>
    <row r="2090" spans="1:8" x14ac:dyDescent="0.25">
      <c r="A2090" s="31">
        <v>44610</v>
      </c>
      <c r="B2090" s="37" t="s">
        <v>5845</v>
      </c>
      <c r="C2090" s="38" t="s">
        <v>31</v>
      </c>
      <c r="D2090" s="34">
        <v>1498.5</v>
      </c>
      <c r="E2090" s="35">
        <v>44610</v>
      </c>
      <c r="F2090" s="34">
        <v>1498.5</v>
      </c>
      <c r="G2090" s="36">
        <f>Tabla13[[#This Row],[Importe]]-Tabla13[[#This Row],[Pagado]]</f>
        <v>0</v>
      </c>
      <c r="H2090" s="38" t="s">
        <v>10</v>
      </c>
    </row>
    <row r="2091" spans="1:8" x14ac:dyDescent="0.25">
      <c r="A2091" s="31">
        <v>44610</v>
      </c>
      <c r="B2091" s="37" t="s">
        <v>5846</v>
      </c>
      <c r="C2091" s="38" t="s">
        <v>31</v>
      </c>
      <c r="D2091" s="34">
        <v>6520.8</v>
      </c>
      <c r="E2091" s="35">
        <v>44610</v>
      </c>
      <c r="F2091" s="34">
        <v>6520.8</v>
      </c>
      <c r="G2091" s="36">
        <f>Tabla13[[#This Row],[Importe]]-Tabla13[[#This Row],[Pagado]]</f>
        <v>0</v>
      </c>
      <c r="H2091" s="38" t="s">
        <v>10</v>
      </c>
    </row>
    <row r="2092" spans="1:8" x14ac:dyDescent="0.25">
      <c r="A2092" s="31">
        <v>44610</v>
      </c>
      <c r="B2092" s="37" t="s">
        <v>5847</v>
      </c>
      <c r="C2092" s="38" t="s">
        <v>298</v>
      </c>
      <c r="D2092" s="34">
        <v>6862.9</v>
      </c>
      <c r="E2092" s="35">
        <v>44610</v>
      </c>
      <c r="F2092" s="34">
        <v>6862.9</v>
      </c>
      <c r="G2092" s="36">
        <f>Tabla13[[#This Row],[Importe]]-Tabla13[[#This Row],[Pagado]]</f>
        <v>0</v>
      </c>
      <c r="H2092" s="38" t="s">
        <v>10</v>
      </c>
    </row>
    <row r="2093" spans="1:8" x14ac:dyDescent="0.25">
      <c r="A2093" s="31">
        <v>44610</v>
      </c>
      <c r="B2093" s="37" t="s">
        <v>5848</v>
      </c>
      <c r="C2093" s="38" t="s">
        <v>31</v>
      </c>
      <c r="D2093" s="34">
        <v>763.5</v>
      </c>
      <c r="E2093" s="35">
        <v>44610</v>
      </c>
      <c r="F2093" s="34">
        <v>763.5</v>
      </c>
      <c r="G2093" s="36">
        <f>Tabla13[[#This Row],[Importe]]-Tabla13[[#This Row],[Pagado]]</f>
        <v>0</v>
      </c>
      <c r="H2093" s="38" t="s">
        <v>10</v>
      </c>
    </row>
    <row r="2094" spans="1:8" x14ac:dyDescent="0.25">
      <c r="A2094" s="31">
        <v>44610</v>
      </c>
      <c r="B2094" s="37" t="s">
        <v>5849</v>
      </c>
      <c r="C2094" s="38" t="s">
        <v>872</v>
      </c>
      <c r="D2094" s="34">
        <v>4123.84</v>
      </c>
      <c r="E2094" s="35">
        <v>44610</v>
      </c>
      <c r="F2094" s="34">
        <v>4123.84</v>
      </c>
      <c r="G2094" s="36">
        <f>Tabla13[[#This Row],[Importe]]-Tabla13[[#This Row],[Pagado]]</f>
        <v>0</v>
      </c>
      <c r="H2094" s="38" t="s">
        <v>10</v>
      </c>
    </row>
    <row r="2095" spans="1:8" x14ac:dyDescent="0.25">
      <c r="A2095" s="31">
        <v>44611</v>
      </c>
      <c r="B2095" s="37" t="s">
        <v>5850</v>
      </c>
      <c r="C2095" s="38" t="s">
        <v>887</v>
      </c>
      <c r="D2095" s="34">
        <v>18670</v>
      </c>
      <c r="E2095" s="35">
        <v>44613</v>
      </c>
      <c r="F2095" s="34">
        <v>18670</v>
      </c>
      <c r="G2095" s="36">
        <f>Tabla13[[#This Row],[Importe]]-Tabla13[[#This Row],[Pagado]]</f>
        <v>0</v>
      </c>
      <c r="H2095" s="38" t="s">
        <v>10</v>
      </c>
    </row>
    <row r="2096" spans="1:8" x14ac:dyDescent="0.25">
      <c r="A2096" s="31">
        <v>44611</v>
      </c>
      <c r="B2096" s="37" t="s">
        <v>5851</v>
      </c>
      <c r="C2096" s="38" t="s">
        <v>481</v>
      </c>
      <c r="D2096" s="34">
        <v>1494.2</v>
      </c>
      <c r="E2096" s="35">
        <v>44611</v>
      </c>
      <c r="F2096" s="34">
        <v>1494.2</v>
      </c>
      <c r="G2096" s="36">
        <f>Tabla13[[#This Row],[Importe]]-Tabla13[[#This Row],[Pagado]]</f>
        <v>0</v>
      </c>
      <c r="H2096" s="38" t="s">
        <v>10</v>
      </c>
    </row>
    <row r="2097" spans="1:8" ht="31.5" x14ac:dyDescent="0.25">
      <c r="A2097" s="31">
        <v>44611</v>
      </c>
      <c r="B2097" s="37" t="s">
        <v>5852</v>
      </c>
      <c r="C2097" s="38" t="s">
        <v>475</v>
      </c>
      <c r="D2097" s="34">
        <v>86413.4</v>
      </c>
      <c r="E2097" s="35" t="s">
        <v>5716</v>
      </c>
      <c r="F2097" s="34">
        <f>68000+18413.4</f>
        <v>86413.4</v>
      </c>
      <c r="G2097" s="36">
        <f>Tabla13[[#This Row],[Importe]]-Tabla13[[#This Row],[Pagado]]</f>
        <v>0</v>
      </c>
      <c r="H2097" s="38" t="s">
        <v>10</v>
      </c>
    </row>
    <row r="2098" spans="1:8" x14ac:dyDescent="0.25">
      <c r="A2098" s="31">
        <v>44611</v>
      </c>
      <c r="B2098" s="37" t="s">
        <v>5853</v>
      </c>
      <c r="C2098" s="38" t="s">
        <v>475</v>
      </c>
      <c r="D2098" s="34">
        <v>140</v>
      </c>
      <c r="E2098" s="35">
        <v>44612</v>
      </c>
      <c r="F2098" s="34">
        <v>140</v>
      </c>
      <c r="G2098" s="36">
        <f>Tabla13[[#This Row],[Importe]]-Tabla13[[#This Row],[Pagado]]</f>
        <v>0</v>
      </c>
      <c r="H2098" s="38" t="s">
        <v>10</v>
      </c>
    </row>
    <row r="2099" spans="1:8" x14ac:dyDescent="0.25">
      <c r="A2099" s="31">
        <v>44611</v>
      </c>
      <c r="B2099" s="37" t="s">
        <v>5854</v>
      </c>
      <c r="C2099" s="38" t="s">
        <v>12</v>
      </c>
      <c r="D2099" s="34">
        <v>36373.5</v>
      </c>
      <c r="E2099" s="35">
        <v>44612</v>
      </c>
      <c r="F2099" s="34">
        <v>36373.5</v>
      </c>
      <c r="G2099" s="36">
        <f>Tabla13[[#This Row],[Importe]]-Tabla13[[#This Row],[Pagado]]</f>
        <v>0</v>
      </c>
      <c r="H2099" s="38" t="s">
        <v>10</v>
      </c>
    </row>
    <row r="2100" spans="1:8" ht="31.5" x14ac:dyDescent="0.25">
      <c r="A2100" s="31">
        <v>44611</v>
      </c>
      <c r="B2100" s="37" t="s">
        <v>5855</v>
      </c>
      <c r="C2100" s="38" t="s">
        <v>22</v>
      </c>
      <c r="D2100" s="34">
        <v>39265</v>
      </c>
      <c r="E2100" s="35" t="s">
        <v>5856</v>
      </c>
      <c r="F2100" s="34">
        <f>23000+16265</f>
        <v>39265</v>
      </c>
      <c r="G2100" s="36">
        <f>Tabla13[[#This Row],[Importe]]-Tabla13[[#This Row],[Pagado]]</f>
        <v>0</v>
      </c>
      <c r="H2100" s="38" t="s">
        <v>10</v>
      </c>
    </row>
    <row r="2101" spans="1:8" x14ac:dyDescent="0.25">
      <c r="A2101" s="31">
        <v>44611</v>
      </c>
      <c r="B2101" s="37" t="s">
        <v>5857</v>
      </c>
      <c r="C2101" s="38" t="s">
        <v>520</v>
      </c>
      <c r="D2101" s="34">
        <v>17552.099999999999</v>
      </c>
      <c r="E2101" s="35">
        <v>44611</v>
      </c>
      <c r="F2101" s="34">
        <v>17552.099999999999</v>
      </c>
      <c r="G2101" s="36">
        <f>Tabla13[[#This Row],[Importe]]-Tabla13[[#This Row],[Pagado]]</f>
        <v>0</v>
      </c>
      <c r="H2101" s="38" t="s">
        <v>10</v>
      </c>
    </row>
    <row r="2102" spans="1:8" x14ac:dyDescent="0.25">
      <c r="A2102" s="31">
        <v>44611</v>
      </c>
      <c r="B2102" s="37" t="s">
        <v>5858</v>
      </c>
      <c r="C2102" s="38" t="s">
        <v>22</v>
      </c>
      <c r="D2102" s="34">
        <v>16313.6</v>
      </c>
      <c r="E2102" s="35">
        <v>44612</v>
      </c>
      <c r="F2102" s="34">
        <v>16313.6</v>
      </c>
      <c r="G2102" s="36">
        <f>Tabla13[[#This Row],[Importe]]-Tabla13[[#This Row],[Pagado]]</f>
        <v>0</v>
      </c>
      <c r="H2102" s="38" t="s">
        <v>10</v>
      </c>
    </row>
    <row r="2103" spans="1:8" x14ac:dyDescent="0.25">
      <c r="A2103" s="31">
        <v>44611</v>
      </c>
      <c r="B2103" s="37" t="s">
        <v>5859</v>
      </c>
      <c r="C2103" s="38" t="s">
        <v>9</v>
      </c>
      <c r="D2103" s="34">
        <v>6799.1</v>
      </c>
      <c r="E2103" s="35">
        <v>44611</v>
      </c>
      <c r="F2103" s="34">
        <v>6799.1</v>
      </c>
      <c r="G2103" s="36">
        <f>Tabla13[[#This Row],[Importe]]-Tabla13[[#This Row],[Pagado]]</f>
        <v>0</v>
      </c>
      <c r="H2103" s="38" t="s">
        <v>10</v>
      </c>
    </row>
    <row r="2104" spans="1:8" x14ac:dyDescent="0.25">
      <c r="A2104" s="31">
        <v>44611</v>
      </c>
      <c r="B2104" s="37" t="s">
        <v>5860</v>
      </c>
      <c r="C2104" s="38" t="s">
        <v>31</v>
      </c>
      <c r="D2104" s="34">
        <v>1419.7</v>
      </c>
      <c r="E2104" s="35">
        <v>44611</v>
      </c>
      <c r="F2104" s="34">
        <v>1419.7</v>
      </c>
      <c r="G2104" s="36">
        <f>Tabla13[[#This Row],[Importe]]-Tabla13[[#This Row],[Pagado]]</f>
        <v>0</v>
      </c>
      <c r="H2104" s="38" t="s">
        <v>10</v>
      </c>
    </row>
    <row r="2105" spans="1:8" x14ac:dyDescent="0.25">
      <c r="A2105" s="31">
        <v>44611</v>
      </c>
      <c r="B2105" s="37" t="s">
        <v>5861</v>
      </c>
      <c r="C2105" s="38" t="s">
        <v>484</v>
      </c>
      <c r="D2105" s="34">
        <v>2832.3</v>
      </c>
      <c r="E2105" s="35">
        <v>44611</v>
      </c>
      <c r="F2105" s="34">
        <v>2832.3</v>
      </c>
      <c r="G2105" s="36">
        <f>Tabla13[[#This Row],[Importe]]-Tabla13[[#This Row],[Pagado]]</f>
        <v>0</v>
      </c>
      <c r="H2105" s="38" t="s">
        <v>10</v>
      </c>
    </row>
    <row r="2106" spans="1:8" x14ac:dyDescent="0.25">
      <c r="A2106" s="31">
        <v>44611</v>
      </c>
      <c r="B2106" s="37" t="s">
        <v>5862</v>
      </c>
      <c r="C2106" s="38" t="s">
        <v>371</v>
      </c>
      <c r="D2106" s="34">
        <v>7406.4</v>
      </c>
      <c r="E2106" s="35">
        <v>44611</v>
      </c>
      <c r="F2106" s="34">
        <v>7406.4</v>
      </c>
      <c r="G2106" s="36">
        <f>Tabla13[[#This Row],[Importe]]-Tabla13[[#This Row],[Pagado]]</f>
        <v>0</v>
      </c>
      <c r="H2106" s="38" t="s">
        <v>10</v>
      </c>
    </row>
    <row r="2107" spans="1:8" x14ac:dyDescent="0.25">
      <c r="A2107" s="31">
        <v>44611</v>
      </c>
      <c r="B2107" s="37" t="s">
        <v>5863</v>
      </c>
      <c r="C2107" s="38" t="s">
        <v>5864</v>
      </c>
      <c r="D2107" s="34">
        <v>1993.6</v>
      </c>
      <c r="E2107" s="35">
        <v>44611</v>
      </c>
      <c r="F2107" s="34">
        <v>1993.6</v>
      </c>
      <c r="G2107" s="36">
        <f>Tabla13[[#This Row],[Importe]]-Tabla13[[#This Row],[Pagado]]</f>
        <v>0</v>
      </c>
      <c r="H2107" s="38" t="s">
        <v>10</v>
      </c>
    </row>
    <row r="2108" spans="1:8" x14ac:dyDescent="0.25">
      <c r="A2108" s="31">
        <v>44611</v>
      </c>
      <c r="B2108" s="37" t="s">
        <v>5865</v>
      </c>
      <c r="C2108" s="38" t="s">
        <v>116</v>
      </c>
      <c r="D2108" s="34">
        <v>3875</v>
      </c>
      <c r="E2108" s="35">
        <v>44613</v>
      </c>
      <c r="F2108" s="34">
        <v>3875</v>
      </c>
      <c r="G2108" s="36">
        <f>Tabla13[[#This Row],[Importe]]-Tabla13[[#This Row],[Pagado]]</f>
        <v>0</v>
      </c>
      <c r="H2108" s="38" t="s">
        <v>10</v>
      </c>
    </row>
    <row r="2109" spans="1:8" x14ac:dyDescent="0.25">
      <c r="A2109" s="31">
        <v>44611</v>
      </c>
      <c r="B2109" s="37" t="s">
        <v>5866</v>
      </c>
      <c r="C2109" s="38" t="s">
        <v>120</v>
      </c>
      <c r="D2109" s="34">
        <v>3590</v>
      </c>
      <c r="E2109" s="35">
        <v>44613</v>
      </c>
      <c r="F2109" s="34">
        <v>3590</v>
      </c>
      <c r="G2109" s="36">
        <f>Tabla13[[#This Row],[Importe]]-Tabla13[[#This Row],[Pagado]]</f>
        <v>0</v>
      </c>
      <c r="H2109" s="38" t="s">
        <v>10</v>
      </c>
    </row>
    <row r="2110" spans="1:8" x14ac:dyDescent="0.25">
      <c r="A2110" s="31">
        <v>44611</v>
      </c>
      <c r="B2110" s="37" t="s">
        <v>5867</v>
      </c>
      <c r="C2110" s="38" t="s">
        <v>60</v>
      </c>
      <c r="D2110" s="34">
        <v>7250</v>
      </c>
      <c r="E2110" s="35">
        <v>44615</v>
      </c>
      <c r="F2110" s="34">
        <v>7250</v>
      </c>
      <c r="G2110" s="36">
        <f>Tabla13[[#This Row],[Importe]]-Tabla13[[#This Row],[Pagado]]</f>
        <v>0</v>
      </c>
      <c r="H2110" s="38" t="s">
        <v>10</v>
      </c>
    </row>
    <row r="2111" spans="1:8" x14ac:dyDescent="0.25">
      <c r="A2111" s="31">
        <v>44611</v>
      </c>
      <c r="B2111" s="37" t="s">
        <v>5868</v>
      </c>
      <c r="C2111" s="38" t="s">
        <v>484</v>
      </c>
      <c r="D2111" s="34">
        <v>1007.1</v>
      </c>
      <c r="E2111" s="35">
        <v>44611</v>
      </c>
      <c r="F2111" s="34">
        <v>1007.1</v>
      </c>
      <c r="G2111" s="36">
        <f>Tabla13[[#This Row],[Importe]]-Tabla13[[#This Row],[Pagado]]</f>
        <v>0</v>
      </c>
      <c r="H2111" s="38" t="s">
        <v>10</v>
      </c>
    </row>
    <row r="2112" spans="1:8" ht="31.5" x14ac:dyDescent="0.25">
      <c r="A2112" s="31">
        <v>44611</v>
      </c>
      <c r="B2112" s="37" t="s">
        <v>5869</v>
      </c>
      <c r="C2112" s="38" t="s">
        <v>39</v>
      </c>
      <c r="D2112" s="34">
        <v>36689</v>
      </c>
      <c r="E2112" s="35" t="s">
        <v>5870</v>
      </c>
      <c r="F2112" s="34">
        <f>16000+20689</f>
        <v>36689</v>
      </c>
      <c r="G2112" s="36">
        <f>Tabla13[[#This Row],[Importe]]-Tabla13[[#This Row],[Pagado]]</f>
        <v>0</v>
      </c>
      <c r="H2112" s="38" t="s">
        <v>10</v>
      </c>
    </row>
    <row r="2113" spans="1:8" ht="31.5" x14ac:dyDescent="0.25">
      <c r="A2113" s="31">
        <v>44611</v>
      </c>
      <c r="B2113" s="37" t="s">
        <v>5871</v>
      </c>
      <c r="C2113" s="38" t="s">
        <v>99</v>
      </c>
      <c r="D2113" s="34">
        <v>11374.2</v>
      </c>
      <c r="E2113" s="35" t="s">
        <v>5872</v>
      </c>
      <c r="F2113" s="34">
        <f>8500+2874.2</f>
        <v>11374.2</v>
      </c>
      <c r="G2113" s="36">
        <f>Tabla13[[#This Row],[Importe]]-Tabla13[[#This Row],[Pagado]]</f>
        <v>0</v>
      </c>
      <c r="H2113" s="38" t="s">
        <v>10</v>
      </c>
    </row>
    <row r="2114" spans="1:8" x14ac:dyDescent="0.25">
      <c r="A2114" s="31">
        <v>44611</v>
      </c>
      <c r="B2114" s="37" t="s">
        <v>5873</v>
      </c>
      <c r="C2114" s="38" t="s">
        <v>5874</v>
      </c>
      <c r="D2114" s="34">
        <v>8101.6</v>
      </c>
      <c r="E2114" s="35">
        <v>44613</v>
      </c>
      <c r="F2114" s="34">
        <v>8101.6</v>
      </c>
      <c r="G2114" s="36">
        <f>Tabla13[[#This Row],[Importe]]-Tabla13[[#This Row],[Pagado]]</f>
        <v>0</v>
      </c>
      <c r="H2114" s="38" t="s">
        <v>10</v>
      </c>
    </row>
    <row r="2115" spans="1:8" x14ac:dyDescent="0.25">
      <c r="A2115" s="31">
        <v>44611</v>
      </c>
      <c r="B2115" s="37" t="s">
        <v>5875</v>
      </c>
      <c r="C2115" s="38" t="s">
        <v>157</v>
      </c>
      <c r="D2115" s="34">
        <v>2772</v>
      </c>
      <c r="E2115" s="35">
        <v>44611</v>
      </c>
      <c r="F2115" s="34">
        <v>2772</v>
      </c>
      <c r="G2115" s="36">
        <f>Tabla13[[#This Row],[Importe]]-Tabla13[[#This Row],[Pagado]]</f>
        <v>0</v>
      </c>
      <c r="H2115" s="38" t="s">
        <v>10</v>
      </c>
    </row>
    <row r="2116" spans="1:8" x14ac:dyDescent="0.25">
      <c r="A2116" s="31">
        <v>44611</v>
      </c>
      <c r="B2116" s="37" t="s">
        <v>5876</v>
      </c>
      <c r="C2116" s="38" t="s">
        <v>5043</v>
      </c>
      <c r="D2116" s="34">
        <v>8220</v>
      </c>
      <c r="E2116" s="35">
        <v>44613</v>
      </c>
      <c r="F2116" s="34">
        <v>8220</v>
      </c>
      <c r="G2116" s="36">
        <f>Tabla13[[#This Row],[Importe]]-Tabla13[[#This Row],[Pagado]]</f>
        <v>0</v>
      </c>
      <c r="H2116" s="38" t="s">
        <v>10</v>
      </c>
    </row>
    <row r="2117" spans="1:8" x14ac:dyDescent="0.25">
      <c r="A2117" s="31">
        <v>44611</v>
      </c>
      <c r="B2117" s="37" t="s">
        <v>5877</v>
      </c>
      <c r="C2117" s="38" t="s">
        <v>97</v>
      </c>
      <c r="D2117" s="34">
        <v>15494.4</v>
      </c>
      <c r="E2117" s="35">
        <v>44613</v>
      </c>
      <c r="F2117" s="34">
        <v>15494.4</v>
      </c>
      <c r="G2117" s="36">
        <f>Tabla13[[#This Row],[Importe]]-Tabla13[[#This Row],[Pagado]]</f>
        <v>0</v>
      </c>
      <c r="H2117" s="38" t="s">
        <v>10</v>
      </c>
    </row>
    <row r="2118" spans="1:8" x14ac:dyDescent="0.25">
      <c r="A2118" s="31">
        <v>44611</v>
      </c>
      <c r="B2118" s="37" t="s">
        <v>5878</v>
      </c>
      <c r="C2118" s="38" t="s">
        <v>131</v>
      </c>
      <c r="D2118" s="34">
        <v>10098.9</v>
      </c>
      <c r="E2118" s="35">
        <v>44611</v>
      </c>
      <c r="F2118" s="34">
        <v>10098.9</v>
      </c>
      <c r="G2118" s="36">
        <f>Tabla13[[#This Row],[Importe]]-Tabla13[[#This Row],[Pagado]]</f>
        <v>0</v>
      </c>
      <c r="H2118" s="38" t="s">
        <v>10</v>
      </c>
    </row>
    <row r="2119" spans="1:8" x14ac:dyDescent="0.25">
      <c r="A2119" s="31">
        <v>44611</v>
      </c>
      <c r="B2119" s="37" t="s">
        <v>5879</v>
      </c>
      <c r="C2119" s="38" t="s">
        <v>348</v>
      </c>
      <c r="D2119" s="34">
        <v>4618.8</v>
      </c>
      <c r="E2119" s="35">
        <v>44611</v>
      </c>
      <c r="F2119" s="34">
        <v>4618.8</v>
      </c>
      <c r="G2119" s="36">
        <f>Tabla13[[#This Row],[Importe]]-Tabla13[[#This Row],[Pagado]]</f>
        <v>0</v>
      </c>
      <c r="H2119" s="38" t="s">
        <v>10</v>
      </c>
    </row>
    <row r="2120" spans="1:8" x14ac:dyDescent="0.25">
      <c r="A2120" s="31">
        <v>44611</v>
      </c>
      <c r="B2120" s="37" t="s">
        <v>5880</v>
      </c>
      <c r="C2120" s="38" t="s">
        <v>89</v>
      </c>
      <c r="D2120" s="34">
        <v>9648</v>
      </c>
      <c r="E2120" s="35">
        <v>44613</v>
      </c>
      <c r="F2120" s="34">
        <v>9648</v>
      </c>
      <c r="G2120" s="36">
        <f>Tabla13[[#This Row],[Importe]]-Tabla13[[#This Row],[Pagado]]</f>
        <v>0</v>
      </c>
      <c r="H2120" s="38" t="s">
        <v>10</v>
      </c>
    </row>
    <row r="2121" spans="1:8" x14ac:dyDescent="0.25">
      <c r="A2121" s="31">
        <v>44611</v>
      </c>
      <c r="B2121" s="37" t="s">
        <v>5881</v>
      </c>
      <c r="C2121" s="38" t="s">
        <v>109</v>
      </c>
      <c r="D2121" s="34">
        <v>8155.2</v>
      </c>
      <c r="E2121" s="35">
        <v>44613</v>
      </c>
      <c r="F2121" s="34">
        <v>8155.2</v>
      </c>
      <c r="G2121" s="36">
        <f>Tabla13[[#This Row],[Importe]]-Tabla13[[#This Row],[Pagado]]</f>
        <v>0</v>
      </c>
      <c r="H2121" s="38" t="s">
        <v>10</v>
      </c>
    </row>
    <row r="2122" spans="1:8" x14ac:dyDescent="0.25">
      <c r="A2122" s="31">
        <v>44611</v>
      </c>
      <c r="B2122" s="37" t="s">
        <v>5882</v>
      </c>
      <c r="C2122" s="38" t="s">
        <v>93</v>
      </c>
      <c r="D2122" s="34">
        <v>16677.599999999999</v>
      </c>
      <c r="E2122" s="35">
        <v>44613</v>
      </c>
      <c r="F2122" s="34">
        <v>16677.599999999999</v>
      </c>
      <c r="G2122" s="36">
        <f>Tabla13[[#This Row],[Importe]]-Tabla13[[#This Row],[Pagado]]</f>
        <v>0</v>
      </c>
      <c r="H2122" s="38" t="s">
        <v>10</v>
      </c>
    </row>
    <row r="2123" spans="1:8" x14ac:dyDescent="0.25">
      <c r="A2123" s="31">
        <v>44611</v>
      </c>
      <c r="B2123" s="37" t="s">
        <v>5883</v>
      </c>
      <c r="C2123" s="38" t="s">
        <v>111</v>
      </c>
      <c r="D2123" s="34">
        <v>8246.4</v>
      </c>
      <c r="E2123" s="35">
        <v>44613</v>
      </c>
      <c r="F2123" s="34">
        <v>8246.4</v>
      </c>
      <c r="G2123" s="36">
        <f>Tabla13[[#This Row],[Importe]]-Tabla13[[#This Row],[Pagado]]</f>
        <v>0</v>
      </c>
      <c r="H2123" s="38" t="s">
        <v>10</v>
      </c>
    </row>
    <row r="2124" spans="1:8" x14ac:dyDescent="0.25">
      <c r="A2124" s="31">
        <v>44611</v>
      </c>
      <c r="B2124" s="37" t="s">
        <v>5884</v>
      </c>
      <c r="C2124" s="38" t="s">
        <v>114</v>
      </c>
      <c r="D2124" s="34">
        <v>13784.4</v>
      </c>
      <c r="E2124" s="35">
        <v>44613</v>
      </c>
      <c r="F2124" s="34">
        <v>13784.4</v>
      </c>
      <c r="G2124" s="36">
        <f>Tabla13[[#This Row],[Importe]]-Tabla13[[#This Row],[Pagado]]</f>
        <v>0</v>
      </c>
      <c r="H2124" s="38" t="s">
        <v>10</v>
      </c>
    </row>
    <row r="2125" spans="1:8" x14ac:dyDescent="0.25">
      <c r="A2125" s="31">
        <v>44611</v>
      </c>
      <c r="B2125" s="37" t="s">
        <v>5885</v>
      </c>
      <c r="C2125" s="38" t="s">
        <v>159</v>
      </c>
      <c r="D2125" s="34">
        <v>1972.8</v>
      </c>
      <c r="E2125" s="35">
        <v>44611</v>
      </c>
      <c r="F2125" s="34">
        <v>1972.8</v>
      </c>
      <c r="G2125" s="36">
        <f>Tabla13[[#This Row],[Importe]]-Tabla13[[#This Row],[Pagado]]</f>
        <v>0</v>
      </c>
      <c r="H2125" s="38" t="s">
        <v>10</v>
      </c>
    </row>
    <row r="2126" spans="1:8" x14ac:dyDescent="0.25">
      <c r="A2126" s="31">
        <v>44611</v>
      </c>
      <c r="B2126" s="37" t="s">
        <v>5886</v>
      </c>
      <c r="C2126" s="38" t="s">
        <v>518</v>
      </c>
      <c r="D2126" s="34">
        <v>1119</v>
      </c>
      <c r="E2126" s="35">
        <v>44611</v>
      </c>
      <c r="F2126" s="34">
        <v>1119</v>
      </c>
      <c r="G2126" s="36">
        <f>Tabla13[[#This Row],[Importe]]-Tabla13[[#This Row],[Pagado]]</f>
        <v>0</v>
      </c>
      <c r="H2126" s="38" t="s">
        <v>10</v>
      </c>
    </row>
    <row r="2127" spans="1:8" x14ac:dyDescent="0.25">
      <c r="A2127" s="31">
        <v>44611</v>
      </c>
      <c r="B2127" s="37" t="s">
        <v>5887</v>
      </c>
      <c r="C2127" s="38" t="s">
        <v>22</v>
      </c>
      <c r="D2127" s="34">
        <v>3506.4</v>
      </c>
      <c r="E2127" s="35">
        <v>44612</v>
      </c>
      <c r="F2127" s="34">
        <v>3506.4</v>
      </c>
      <c r="G2127" s="36">
        <f>Tabla13[[#This Row],[Importe]]-Tabla13[[#This Row],[Pagado]]</f>
        <v>0</v>
      </c>
      <c r="H2127" s="38" t="s">
        <v>10</v>
      </c>
    </row>
    <row r="2128" spans="1:8" x14ac:dyDescent="0.25">
      <c r="A2128" s="31">
        <v>44611</v>
      </c>
      <c r="B2128" s="37" t="s">
        <v>5888</v>
      </c>
      <c r="C2128" s="38" t="s">
        <v>1537</v>
      </c>
      <c r="D2128" s="34">
        <v>1728.6</v>
      </c>
      <c r="E2128" s="35">
        <v>44611</v>
      </c>
      <c r="F2128" s="34">
        <v>1728.6</v>
      </c>
      <c r="G2128" s="36">
        <f>Tabla13[[#This Row],[Importe]]-Tabla13[[#This Row],[Pagado]]</f>
        <v>0</v>
      </c>
      <c r="H2128" s="38" t="s">
        <v>10</v>
      </c>
    </row>
    <row r="2129" spans="1:8" x14ac:dyDescent="0.25">
      <c r="A2129" s="31">
        <v>44611</v>
      </c>
      <c r="B2129" s="37" t="s">
        <v>5889</v>
      </c>
      <c r="C2129" s="38" t="s">
        <v>525</v>
      </c>
      <c r="D2129" s="34">
        <v>3468</v>
      </c>
      <c r="E2129" s="35">
        <v>44611</v>
      </c>
      <c r="F2129" s="34">
        <v>3468</v>
      </c>
      <c r="G2129" s="36">
        <f>Tabla13[[#This Row],[Importe]]-Tabla13[[#This Row],[Pagado]]</f>
        <v>0</v>
      </c>
      <c r="H2129" s="38" t="s">
        <v>10</v>
      </c>
    </row>
    <row r="2130" spans="1:8" x14ac:dyDescent="0.25">
      <c r="A2130" s="31">
        <v>44611</v>
      </c>
      <c r="B2130" s="37" t="s">
        <v>5890</v>
      </c>
      <c r="C2130" s="38" t="s">
        <v>161</v>
      </c>
      <c r="D2130" s="34">
        <v>3629.7</v>
      </c>
      <c r="E2130" s="35">
        <v>44611</v>
      </c>
      <c r="F2130" s="34">
        <v>3629.7</v>
      </c>
      <c r="G2130" s="36">
        <f>Tabla13[[#This Row],[Importe]]-Tabla13[[#This Row],[Pagado]]</f>
        <v>0</v>
      </c>
      <c r="H2130" s="38" t="s">
        <v>10</v>
      </c>
    </row>
    <row r="2131" spans="1:8" x14ac:dyDescent="0.25">
      <c r="A2131" s="31">
        <v>44611</v>
      </c>
      <c r="B2131" s="37" t="s">
        <v>5891</v>
      </c>
      <c r="C2131" s="38" t="s">
        <v>319</v>
      </c>
      <c r="D2131" s="34">
        <v>1765</v>
      </c>
      <c r="E2131" s="35">
        <v>44611</v>
      </c>
      <c r="F2131" s="34">
        <v>1765</v>
      </c>
      <c r="G2131" s="36">
        <f>Tabla13[[#This Row],[Importe]]-Tabla13[[#This Row],[Pagado]]</f>
        <v>0</v>
      </c>
      <c r="H2131" s="38" t="s">
        <v>10</v>
      </c>
    </row>
    <row r="2132" spans="1:8" x14ac:dyDescent="0.25">
      <c r="A2132" s="31">
        <v>44611</v>
      </c>
      <c r="B2132" s="37" t="s">
        <v>5892</v>
      </c>
      <c r="C2132" s="38" t="s">
        <v>326</v>
      </c>
      <c r="D2132" s="34">
        <v>12388.8</v>
      </c>
      <c r="E2132" s="35">
        <v>44613</v>
      </c>
      <c r="F2132" s="34">
        <v>12388.8</v>
      </c>
      <c r="G2132" s="36">
        <f>Tabla13[[#This Row],[Importe]]-Tabla13[[#This Row],[Pagado]]</f>
        <v>0</v>
      </c>
      <c r="H2132" s="38" t="s">
        <v>10</v>
      </c>
    </row>
    <row r="2133" spans="1:8" x14ac:dyDescent="0.25">
      <c r="A2133" s="31">
        <v>44611</v>
      </c>
      <c r="B2133" s="37" t="s">
        <v>5893</v>
      </c>
      <c r="C2133" s="38" t="s">
        <v>105</v>
      </c>
      <c r="D2133" s="34">
        <v>10551.6</v>
      </c>
      <c r="E2133" s="35">
        <v>44613</v>
      </c>
      <c r="F2133" s="34">
        <v>10551.6</v>
      </c>
      <c r="G2133" s="36">
        <f>Tabla13[[#This Row],[Importe]]-Tabla13[[#This Row],[Pagado]]</f>
        <v>0</v>
      </c>
      <c r="H2133" s="38" t="s">
        <v>10</v>
      </c>
    </row>
    <row r="2134" spans="1:8" x14ac:dyDescent="0.25">
      <c r="A2134" s="31">
        <v>44611</v>
      </c>
      <c r="B2134" s="37" t="s">
        <v>5894</v>
      </c>
      <c r="C2134" s="38" t="s">
        <v>14</v>
      </c>
      <c r="D2134" s="34">
        <v>23718.5</v>
      </c>
      <c r="E2134" s="35">
        <v>44611</v>
      </c>
      <c r="F2134" s="34">
        <v>23718.5</v>
      </c>
      <c r="G2134" s="36">
        <f>Tabla13[[#This Row],[Importe]]-Tabla13[[#This Row],[Pagado]]</f>
        <v>0</v>
      </c>
      <c r="H2134" s="38" t="s">
        <v>10</v>
      </c>
    </row>
    <row r="2135" spans="1:8" x14ac:dyDescent="0.25">
      <c r="A2135" s="31">
        <v>44611</v>
      </c>
      <c r="B2135" s="37" t="s">
        <v>5895</v>
      </c>
      <c r="C2135" s="38" t="s">
        <v>200</v>
      </c>
      <c r="D2135" s="34">
        <v>1200</v>
      </c>
      <c r="E2135" s="35">
        <v>44611</v>
      </c>
      <c r="F2135" s="34">
        <v>1200</v>
      </c>
      <c r="G2135" s="36">
        <f>Tabla13[[#This Row],[Importe]]-Tabla13[[#This Row],[Pagado]]</f>
        <v>0</v>
      </c>
      <c r="H2135" s="38" t="s">
        <v>10</v>
      </c>
    </row>
    <row r="2136" spans="1:8" x14ac:dyDescent="0.25">
      <c r="A2136" s="31">
        <v>44611</v>
      </c>
      <c r="B2136" s="37" t="s">
        <v>5896</v>
      </c>
      <c r="C2136" s="38" t="s">
        <v>16</v>
      </c>
      <c r="D2136" s="34">
        <v>2211.1999999999998</v>
      </c>
      <c r="E2136" s="35">
        <v>44611</v>
      </c>
      <c r="F2136" s="34">
        <v>2211.1999999999998</v>
      </c>
      <c r="G2136" s="36">
        <f>Tabla13[[#This Row],[Importe]]-Tabla13[[#This Row],[Pagado]]</f>
        <v>0</v>
      </c>
      <c r="H2136" s="38" t="s">
        <v>10</v>
      </c>
    </row>
    <row r="2137" spans="1:8" x14ac:dyDescent="0.25">
      <c r="A2137" s="31">
        <v>44611</v>
      </c>
      <c r="B2137" s="37" t="s">
        <v>5897</v>
      </c>
      <c r="C2137" s="38" t="s">
        <v>151</v>
      </c>
      <c r="D2137" s="34">
        <v>4341.6000000000004</v>
      </c>
      <c r="E2137" s="35">
        <v>44611</v>
      </c>
      <c r="F2137" s="34">
        <v>4341.6000000000004</v>
      </c>
      <c r="G2137" s="36">
        <f>Tabla13[[#This Row],[Importe]]-Tabla13[[#This Row],[Pagado]]</f>
        <v>0</v>
      </c>
      <c r="H2137" s="38" t="s">
        <v>10</v>
      </c>
    </row>
    <row r="2138" spans="1:8" x14ac:dyDescent="0.25">
      <c r="A2138" s="31">
        <v>44611</v>
      </c>
      <c r="B2138" s="37" t="s">
        <v>5898</v>
      </c>
      <c r="C2138" s="38" t="s">
        <v>79</v>
      </c>
      <c r="D2138" s="34">
        <v>21022.799999999999</v>
      </c>
      <c r="E2138" s="35">
        <v>44611</v>
      </c>
      <c r="F2138" s="34">
        <v>21022.799999999999</v>
      </c>
      <c r="G2138" s="36">
        <f>Tabla13[[#This Row],[Importe]]-Tabla13[[#This Row],[Pagado]]</f>
        <v>0</v>
      </c>
      <c r="H2138" s="38" t="s">
        <v>10</v>
      </c>
    </row>
    <row r="2139" spans="1:8" x14ac:dyDescent="0.25">
      <c r="A2139" s="31">
        <v>44611</v>
      </c>
      <c r="B2139" s="37" t="s">
        <v>5899</v>
      </c>
      <c r="C2139" s="38" t="s">
        <v>56</v>
      </c>
      <c r="D2139" s="34">
        <v>9257.1</v>
      </c>
      <c r="E2139" s="35">
        <v>44611</v>
      </c>
      <c r="F2139" s="34">
        <v>9257.1</v>
      </c>
      <c r="G2139" s="36">
        <f>Tabla13[[#This Row],[Importe]]-Tabla13[[#This Row],[Pagado]]</f>
        <v>0</v>
      </c>
      <c r="H2139" s="38" t="s">
        <v>10</v>
      </c>
    </row>
    <row r="2140" spans="1:8" x14ac:dyDescent="0.25">
      <c r="A2140" s="31">
        <v>44611</v>
      </c>
      <c r="B2140" s="37" t="s">
        <v>5900</v>
      </c>
      <c r="C2140" s="38" t="s">
        <v>934</v>
      </c>
      <c r="D2140" s="34">
        <v>2525.44</v>
      </c>
      <c r="E2140" s="35">
        <v>44611</v>
      </c>
      <c r="F2140" s="34">
        <v>2525.44</v>
      </c>
      <c r="G2140" s="36">
        <f>Tabla13[[#This Row],[Importe]]-Tabla13[[#This Row],[Pagado]]</f>
        <v>0</v>
      </c>
      <c r="H2140" s="38" t="s">
        <v>10</v>
      </c>
    </row>
    <row r="2141" spans="1:8" x14ac:dyDescent="0.25">
      <c r="A2141" s="31">
        <v>44611</v>
      </c>
      <c r="B2141" s="37" t="s">
        <v>5901</v>
      </c>
      <c r="C2141" s="38" t="s">
        <v>1339</v>
      </c>
      <c r="D2141" s="34">
        <v>2310</v>
      </c>
      <c r="E2141" s="35">
        <v>44611</v>
      </c>
      <c r="F2141" s="34">
        <v>2310</v>
      </c>
      <c r="G2141" s="36">
        <f>Tabla13[[#This Row],[Importe]]-Tabla13[[#This Row],[Pagado]]</f>
        <v>0</v>
      </c>
      <c r="H2141" s="38" t="s">
        <v>10</v>
      </c>
    </row>
    <row r="2142" spans="1:8" x14ac:dyDescent="0.25">
      <c r="A2142" s="31">
        <v>44611</v>
      </c>
      <c r="B2142" s="37" t="s">
        <v>5902</v>
      </c>
      <c r="C2142" s="38" t="s">
        <v>196</v>
      </c>
      <c r="D2142" s="34">
        <v>56596.6</v>
      </c>
      <c r="E2142" s="35">
        <v>44617</v>
      </c>
      <c r="F2142" s="34">
        <v>56596.6</v>
      </c>
      <c r="G2142" s="36">
        <f>Tabla13[[#This Row],[Importe]]-Tabla13[[#This Row],[Pagado]]</f>
        <v>0</v>
      </c>
      <c r="H2142" s="38" t="s">
        <v>10</v>
      </c>
    </row>
    <row r="2143" spans="1:8" x14ac:dyDescent="0.25">
      <c r="A2143" s="31">
        <v>44611</v>
      </c>
      <c r="B2143" s="37" t="s">
        <v>5903</v>
      </c>
      <c r="C2143" s="38" t="s">
        <v>45</v>
      </c>
      <c r="D2143" s="34">
        <v>10179.5</v>
      </c>
      <c r="E2143" s="35">
        <v>44611</v>
      </c>
      <c r="F2143" s="34">
        <v>10179.5</v>
      </c>
      <c r="G2143" s="36">
        <f>Tabla13[[#This Row],[Importe]]-Tabla13[[#This Row],[Pagado]]</f>
        <v>0</v>
      </c>
      <c r="H2143" s="38" t="s">
        <v>10</v>
      </c>
    </row>
    <row r="2144" spans="1:8" x14ac:dyDescent="0.25">
      <c r="A2144" s="31">
        <v>44611</v>
      </c>
      <c r="B2144" s="37" t="s">
        <v>5904</v>
      </c>
      <c r="C2144" s="38" t="s">
        <v>31</v>
      </c>
      <c r="D2144" s="34">
        <v>516</v>
      </c>
      <c r="E2144" s="35">
        <v>44611</v>
      </c>
      <c r="F2144" s="34">
        <v>516</v>
      </c>
      <c r="G2144" s="36">
        <f>Tabla13[[#This Row],[Importe]]-Tabla13[[#This Row],[Pagado]]</f>
        <v>0</v>
      </c>
      <c r="H2144" s="38" t="s">
        <v>10</v>
      </c>
    </row>
    <row r="2145" spans="1:8" x14ac:dyDescent="0.25">
      <c r="A2145" s="31">
        <v>44611</v>
      </c>
      <c r="B2145" s="37" t="s">
        <v>5905</v>
      </c>
      <c r="C2145" s="38" t="s">
        <v>5906</v>
      </c>
      <c r="D2145" s="34">
        <v>2665</v>
      </c>
      <c r="E2145" s="35">
        <v>44611</v>
      </c>
      <c r="F2145" s="34">
        <v>2665</v>
      </c>
      <c r="G2145" s="36">
        <f>Tabla13[[#This Row],[Importe]]-Tabla13[[#This Row],[Pagado]]</f>
        <v>0</v>
      </c>
      <c r="H2145" s="38" t="s">
        <v>10</v>
      </c>
    </row>
    <row r="2146" spans="1:8" x14ac:dyDescent="0.25">
      <c r="A2146" s="31">
        <v>44611</v>
      </c>
      <c r="B2146" s="37" t="s">
        <v>5907</v>
      </c>
      <c r="C2146" s="38" t="s">
        <v>49</v>
      </c>
      <c r="D2146" s="34">
        <v>4431.7</v>
      </c>
      <c r="E2146" s="35">
        <v>44611</v>
      </c>
      <c r="F2146" s="34">
        <v>4431.7</v>
      </c>
      <c r="G2146" s="36">
        <f>Tabla13[[#This Row],[Importe]]-Tabla13[[#This Row],[Pagado]]</f>
        <v>0</v>
      </c>
      <c r="H2146" s="38" t="s">
        <v>10</v>
      </c>
    </row>
    <row r="2147" spans="1:8" x14ac:dyDescent="0.25">
      <c r="A2147" s="31">
        <v>44611</v>
      </c>
      <c r="B2147" s="37" t="s">
        <v>5908</v>
      </c>
      <c r="C2147" s="38" t="s">
        <v>29</v>
      </c>
      <c r="D2147" s="34">
        <v>5370</v>
      </c>
      <c r="E2147" s="35">
        <v>44611</v>
      </c>
      <c r="F2147" s="34">
        <v>5370</v>
      </c>
      <c r="G2147" s="36">
        <f>Tabla13[[#This Row],[Importe]]-Tabla13[[#This Row],[Pagado]]</f>
        <v>0</v>
      </c>
      <c r="H2147" s="38" t="s">
        <v>10</v>
      </c>
    </row>
    <row r="2148" spans="1:8" x14ac:dyDescent="0.25">
      <c r="A2148" s="31">
        <v>44611</v>
      </c>
      <c r="B2148" s="37" t="s">
        <v>5909</v>
      </c>
      <c r="C2148" s="38" t="s">
        <v>2114</v>
      </c>
      <c r="D2148" s="34">
        <v>1391.6</v>
      </c>
      <c r="E2148" s="35">
        <v>44611</v>
      </c>
      <c r="F2148" s="34">
        <v>1391.6</v>
      </c>
      <c r="G2148" s="36">
        <f>Tabla13[[#This Row],[Importe]]-Tabla13[[#This Row],[Pagado]]</f>
        <v>0</v>
      </c>
      <c r="H2148" s="38" t="s">
        <v>10</v>
      </c>
    </row>
    <row r="2149" spans="1:8" x14ac:dyDescent="0.25">
      <c r="A2149" s="31">
        <v>44611</v>
      </c>
      <c r="B2149" s="37" t="s">
        <v>5910</v>
      </c>
      <c r="C2149" s="38" t="s">
        <v>3971</v>
      </c>
      <c r="D2149" s="34">
        <v>4115.3999999999996</v>
      </c>
      <c r="E2149" s="35">
        <v>44611</v>
      </c>
      <c r="F2149" s="34">
        <v>4115.3999999999996</v>
      </c>
      <c r="G2149" s="36">
        <f>Tabla13[[#This Row],[Importe]]-Tabla13[[#This Row],[Pagado]]</f>
        <v>0</v>
      </c>
      <c r="H2149" s="38" t="s">
        <v>10</v>
      </c>
    </row>
    <row r="2150" spans="1:8" x14ac:dyDescent="0.25">
      <c r="A2150" s="31">
        <v>44611</v>
      </c>
      <c r="B2150" s="37" t="s">
        <v>5911</v>
      </c>
      <c r="C2150" s="38" t="s">
        <v>4310</v>
      </c>
      <c r="D2150" s="34">
        <v>0</v>
      </c>
      <c r="E2150" s="39" t="s">
        <v>189</v>
      </c>
      <c r="F2150" s="34">
        <v>0</v>
      </c>
      <c r="G2150" s="36">
        <f>Tabla13[[#This Row],[Importe]]-Tabla13[[#This Row],[Pagado]]</f>
        <v>0</v>
      </c>
      <c r="H2150" s="38" t="s">
        <v>189</v>
      </c>
    </row>
    <row r="2151" spans="1:8" x14ac:dyDescent="0.25">
      <c r="A2151" s="31">
        <v>44611</v>
      </c>
      <c r="B2151" s="37" t="s">
        <v>5912</v>
      </c>
      <c r="C2151" s="38" t="s">
        <v>4136</v>
      </c>
      <c r="D2151" s="34">
        <v>4971.3999999999996</v>
      </c>
      <c r="E2151" s="35">
        <v>44611</v>
      </c>
      <c r="F2151" s="34">
        <v>4971.3999999999996</v>
      </c>
      <c r="G2151" s="36">
        <f>Tabla13[[#This Row],[Importe]]-Tabla13[[#This Row],[Pagado]]</f>
        <v>0</v>
      </c>
      <c r="H2151" s="38" t="s">
        <v>10</v>
      </c>
    </row>
    <row r="2152" spans="1:8" x14ac:dyDescent="0.25">
      <c r="A2152" s="31">
        <v>44611</v>
      </c>
      <c r="B2152" s="37" t="s">
        <v>5913</v>
      </c>
      <c r="C2152" s="38" t="s">
        <v>58</v>
      </c>
      <c r="D2152" s="34">
        <v>3877.2</v>
      </c>
      <c r="E2152" s="35">
        <v>44611</v>
      </c>
      <c r="F2152" s="34">
        <v>3877.2</v>
      </c>
      <c r="G2152" s="36">
        <f>Tabla13[[#This Row],[Importe]]-Tabla13[[#This Row],[Pagado]]</f>
        <v>0</v>
      </c>
      <c r="H2152" s="38" t="s">
        <v>10</v>
      </c>
    </row>
    <row r="2153" spans="1:8" x14ac:dyDescent="0.25">
      <c r="A2153" s="31">
        <v>44611</v>
      </c>
      <c r="B2153" s="37" t="s">
        <v>5914</v>
      </c>
      <c r="C2153" s="38" t="s">
        <v>85</v>
      </c>
      <c r="D2153" s="34">
        <v>2588.1999999999998</v>
      </c>
      <c r="E2153" s="35">
        <v>44611</v>
      </c>
      <c r="F2153" s="34">
        <v>2588.1999999999998</v>
      </c>
      <c r="G2153" s="36">
        <f>Tabla13[[#This Row],[Importe]]-Tabla13[[#This Row],[Pagado]]</f>
        <v>0</v>
      </c>
      <c r="H2153" s="38" t="s">
        <v>10</v>
      </c>
    </row>
    <row r="2154" spans="1:8" x14ac:dyDescent="0.25">
      <c r="A2154" s="31">
        <v>44611</v>
      </c>
      <c r="B2154" s="37" t="s">
        <v>5915</v>
      </c>
      <c r="C2154" s="38" t="s">
        <v>75</v>
      </c>
      <c r="D2154" s="34">
        <v>7575</v>
      </c>
      <c r="E2154" s="35">
        <v>44611</v>
      </c>
      <c r="F2154" s="34">
        <v>7575</v>
      </c>
      <c r="G2154" s="36">
        <f>Tabla13[[#This Row],[Importe]]-Tabla13[[#This Row],[Pagado]]</f>
        <v>0</v>
      </c>
      <c r="H2154" s="38" t="s">
        <v>10</v>
      </c>
    </row>
    <row r="2155" spans="1:8" x14ac:dyDescent="0.25">
      <c r="A2155" s="31">
        <v>44611</v>
      </c>
      <c r="B2155" s="37" t="s">
        <v>5916</v>
      </c>
      <c r="C2155" s="38" t="s">
        <v>75</v>
      </c>
      <c r="D2155" s="34">
        <v>9550</v>
      </c>
      <c r="E2155" s="35">
        <v>44612</v>
      </c>
      <c r="F2155" s="34">
        <v>9550</v>
      </c>
      <c r="G2155" s="36">
        <f>Tabla13[[#This Row],[Importe]]-Tabla13[[#This Row],[Pagado]]</f>
        <v>0</v>
      </c>
      <c r="H2155" s="38" t="s">
        <v>10</v>
      </c>
    </row>
    <row r="2156" spans="1:8" x14ac:dyDescent="0.25">
      <c r="A2156" s="31">
        <v>44611</v>
      </c>
      <c r="B2156" s="37" t="s">
        <v>5917</v>
      </c>
      <c r="C2156" s="38" t="s">
        <v>181</v>
      </c>
      <c r="D2156" s="34">
        <v>12751.8</v>
      </c>
      <c r="E2156" s="35">
        <v>44611</v>
      </c>
      <c r="F2156" s="34">
        <v>12751.8</v>
      </c>
      <c r="G2156" s="36">
        <f>Tabla13[[#This Row],[Importe]]-Tabla13[[#This Row],[Pagado]]</f>
        <v>0</v>
      </c>
      <c r="H2156" s="38" t="s">
        <v>10</v>
      </c>
    </row>
    <row r="2157" spans="1:8" x14ac:dyDescent="0.25">
      <c r="A2157" s="31">
        <v>44611</v>
      </c>
      <c r="B2157" s="37" t="s">
        <v>5918</v>
      </c>
      <c r="C2157" s="38" t="s">
        <v>230</v>
      </c>
      <c r="D2157" s="34">
        <v>4903.8</v>
      </c>
      <c r="E2157" s="35">
        <v>44611</v>
      </c>
      <c r="F2157" s="34">
        <v>4903.8</v>
      </c>
      <c r="G2157" s="36">
        <f>Tabla13[[#This Row],[Importe]]-Tabla13[[#This Row],[Pagado]]</f>
        <v>0</v>
      </c>
      <c r="H2157" s="38" t="s">
        <v>10</v>
      </c>
    </row>
    <row r="2158" spans="1:8" x14ac:dyDescent="0.25">
      <c r="A2158" s="31">
        <v>44611</v>
      </c>
      <c r="B2158" s="37" t="s">
        <v>5919</v>
      </c>
      <c r="C2158" s="38" t="s">
        <v>129</v>
      </c>
      <c r="D2158" s="34">
        <v>4894.8999999999996</v>
      </c>
      <c r="E2158" s="35">
        <v>44611</v>
      </c>
      <c r="F2158" s="34">
        <v>4894.8999999999996</v>
      </c>
      <c r="G2158" s="36">
        <f>Tabla13[[#This Row],[Importe]]-Tabla13[[#This Row],[Pagado]]</f>
        <v>0</v>
      </c>
      <c r="H2158" s="38" t="s">
        <v>10</v>
      </c>
    </row>
    <row r="2159" spans="1:8" x14ac:dyDescent="0.25">
      <c r="A2159" s="31">
        <v>44611</v>
      </c>
      <c r="B2159" s="37" t="s">
        <v>5920</v>
      </c>
      <c r="C2159" s="38" t="s">
        <v>357</v>
      </c>
      <c r="D2159" s="34">
        <v>3656.9</v>
      </c>
      <c r="E2159" s="35">
        <v>44611</v>
      </c>
      <c r="F2159" s="34">
        <v>3656.9</v>
      </c>
      <c r="G2159" s="36">
        <f>Tabla13[[#This Row],[Importe]]-Tabla13[[#This Row],[Pagado]]</f>
        <v>0</v>
      </c>
      <c r="H2159" s="38" t="s">
        <v>10</v>
      </c>
    </row>
    <row r="2160" spans="1:8" x14ac:dyDescent="0.25">
      <c r="A2160" s="31">
        <v>44611</v>
      </c>
      <c r="B2160" s="37" t="s">
        <v>5921</v>
      </c>
      <c r="C2160" s="38" t="s">
        <v>3971</v>
      </c>
      <c r="D2160" s="34">
        <v>5040.7</v>
      </c>
      <c r="E2160" s="35">
        <v>44611</v>
      </c>
      <c r="F2160" s="34">
        <v>5040.7</v>
      </c>
      <c r="G2160" s="36">
        <f>Tabla13[[#This Row],[Importe]]-Tabla13[[#This Row],[Pagado]]</f>
        <v>0</v>
      </c>
      <c r="H2160" s="38" t="s">
        <v>10</v>
      </c>
    </row>
    <row r="2161" spans="1:8" x14ac:dyDescent="0.25">
      <c r="A2161" s="31">
        <v>44611</v>
      </c>
      <c r="B2161" s="37" t="s">
        <v>5922</v>
      </c>
      <c r="C2161" s="38" t="s">
        <v>127</v>
      </c>
      <c r="D2161" s="34">
        <v>887.4</v>
      </c>
      <c r="E2161" s="35">
        <v>44611</v>
      </c>
      <c r="F2161" s="34">
        <v>887.4</v>
      </c>
      <c r="G2161" s="36">
        <f>Tabla13[[#This Row],[Importe]]-Tabla13[[#This Row],[Pagado]]</f>
        <v>0</v>
      </c>
      <c r="H2161" s="38" t="s">
        <v>10</v>
      </c>
    </row>
    <row r="2162" spans="1:8" x14ac:dyDescent="0.25">
      <c r="A2162" s="31">
        <v>44611</v>
      </c>
      <c r="B2162" s="37" t="s">
        <v>5923</v>
      </c>
      <c r="C2162" s="38" t="s">
        <v>339</v>
      </c>
      <c r="D2162" s="34">
        <v>795.6</v>
      </c>
      <c r="E2162" s="35">
        <v>44611</v>
      </c>
      <c r="F2162" s="34">
        <v>795.6</v>
      </c>
      <c r="G2162" s="36">
        <f>Tabla13[[#This Row],[Importe]]-Tabla13[[#This Row],[Pagado]]</f>
        <v>0</v>
      </c>
      <c r="H2162" s="38" t="s">
        <v>10</v>
      </c>
    </row>
    <row r="2163" spans="1:8" x14ac:dyDescent="0.25">
      <c r="A2163" s="31">
        <v>44611</v>
      </c>
      <c r="B2163" s="37" t="s">
        <v>5924</v>
      </c>
      <c r="C2163" s="38" t="s">
        <v>140</v>
      </c>
      <c r="D2163" s="34">
        <v>4732.7</v>
      </c>
      <c r="E2163" s="35">
        <v>44611</v>
      </c>
      <c r="F2163" s="34">
        <v>4732.7</v>
      </c>
      <c r="G2163" s="36">
        <f>Tabla13[[#This Row],[Importe]]-Tabla13[[#This Row],[Pagado]]</f>
        <v>0</v>
      </c>
      <c r="H2163" s="38" t="s">
        <v>10</v>
      </c>
    </row>
    <row r="2164" spans="1:8" x14ac:dyDescent="0.25">
      <c r="A2164" s="31">
        <v>44611</v>
      </c>
      <c r="B2164" s="37" t="s">
        <v>5925</v>
      </c>
      <c r="C2164" s="38" t="s">
        <v>24</v>
      </c>
      <c r="D2164" s="34">
        <v>4588.8</v>
      </c>
      <c r="E2164" s="35">
        <v>44611</v>
      </c>
      <c r="F2164" s="34">
        <v>4588.8</v>
      </c>
      <c r="G2164" s="36">
        <f>Tabla13[[#This Row],[Importe]]-Tabla13[[#This Row],[Pagado]]</f>
        <v>0</v>
      </c>
      <c r="H2164" s="38" t="s">
        <v>10</v>
      </c>
    </row>
    <row r="2165" spans="1:8" x14ac:dyDescent="0.25">
      <c r="A2165" s="31">
        <v>44611</v>
      </c>
      <c r="B2165" s="37" t="s">
        <v>5926</v>
      </c>
      <c r="C2165" s="38" t="s">
        <v>382</v>
      </c>
      <c r="D2165" s="34">
        <v>6250</v>
      </c>
      <c r="E2165" s="35">
        <v>44611</v>
      </c>
      <c r="F2165" s="34">
        <v>6250</v>
      </c>
      <c r="G2165" s="36">
        <f>Tabla13[[#This Row],[Importe]]-Tabla13[[#This Row],[Pagado]]</f>
        <v>0</v>
      </c>
      <c r="H2165" s="38" t="s">
        <v>10</v>
      </c>
    </row>
    <row r="2166" spans="1:8" x14ac:dyDescent="0.25">
      <c r="A2166" s="31">
        <v>44611</v>
      </c>
      <c r="B2166" s="37" t="s">
        <v>5927</v>
      </c>
      <c r="C2166" s="38" t="s">
        <v>226</v>
      </c>
      <c r="D2166" s="34">
        <v>4170</v>
      </c>
      <c r="E2166" s="35">
        <v>44611</v>
      </c>
      <c r="F2166" s="34">
        <v>4170</v>
      </c>
      <c r="G2166" s="36">
        <f>Tabla13[[#This Row],[Importe]]-Tabla13[[#This Row],[Pagado]]</f>
        <v>0</v>
      </c>
      <c r="H2166" s="38" t="s">
        <v>10</v>
      </c>
    </row>
    <row r="2167" spans="1:8" x14ac:dyDescent="0.25">
      <c r="A2167" s="31">
        <v>44611</v>
      </c>
      <c r="B2167" s="37" t="s">
        <v>5928</v>
      </c>
      <c r="C2167" s="38" t="s">
        <v>681</v>
      </c>
      <c r="D2167" s="34">
        <v>1.0900000000000001</v>
      </c>
      <c r="E2167" s="35">
        <v>44615</v>
      </c>
      <c r="F2167" s="34">
        <v>1.0900000000000001</v>
      </c>
      <c r="G2167" s="36">
        <f>Tabla13[[#This Row],[Importe]]-Tabla13[[#This Row],[Pagado]]</f>
        <v>0</v>
      </c>
      <c r="H2167" s="38" t="s">
        <v>10</v>
      </c>
    </row>
    <row r="2168" spans="1:8" x14ac:dyDescent="0.25">
      <c r="A2168" s="31">
        <v>44611</v>
      </c>
      <c r="B2168" s="37" t="s">
        <v>5929</v>
      </c>
      <c r="C2168" s="38" t="s">
        <v>31</v>
      </c>
      <c r="D2168" s="34">
        <v>2412.3000000000002</v>
      </c>
      <c r="E2168" s="35">
        <v>44611</v>
      </c>
      <c r="F2168" s="34">
        <v>2412.3000000000002</v>
      </c>
      <c r="G2168" s="36">
        <f>Tabla13[[#This Row],[Importe]]-Tabla13[[#This Row],[Pagado]]</f>
        <v>0</v>
      </c>
      <c r="H2168" s="38" t="s">
        <v>10</v>
      </c>
    </row>
    <row r="2169" spans="1:8" x14ac:dyDescent="0.25">
      <c r="A2169" s="31">
        <v>44611</v>
      </c>
      <c r="B2169" s="37" t="s">
        <v>5930</v>
      </c>
      <c r="C2169" s="38" t="s">
        <v>179</v>
      </c>
      <c r="D2169" s="34">
        <v>905</v>
      </c>
      <c r="E2169" s="35">
        <v>44611</v>
      </c>
      <c r="F2169" s="34">
        <v>905</v>
      </c>
      <c r="G2169" s="36">
        <f>Tabla13[[#This Row],[Importe]]-Tabla13[[#This Row],[Pagado]]</f>
        <v>0</v>
      </c>
      <c r="H2169" s="38" t="s">
        <v>10</v>
      </c>
    </row>
    <row r="2170" spans="1:8" x14ac:dyDescent="0.25">
      <c r="A2170" s="31">
        <v>44611</v>
      </c>
      <c r="B2170" s="37" t="s">
        <v>5931</v>
      </c>
      <c r="C2170" s="38" t="s">
        <v>216</v>
      </c>
      <c r="D2170" s="34">
        <v>2050</v>
      </c>
      <c r="E2170" s="35">
        <v>44611</v>
      </c>
      <c r="F2170" s="34">
        <v>2050</v>
      </c>
      <c r="G2170" s="36">
        <f>Tabla13[[#This Row],[Importe]]-Tabla13[[#This Row],[Pagado]]</f>
        <v>0</v>
      </c>
      <c r="H2170" s="38" t="s">
        <v>10</v>
      </c>
    </row>
    <row r="2171" spans="1:8" x14ac:dyDescent="0.25">
      <c r="A2171" s="31">
        <v>44611</v>
      </c>
      <c r="B2171" s="37" t="s">
        <v>5932</v>
      </c>
      <c r="C2171" s="38" t="s">
        <v>135</v>
      </c>
      <c r="D2171" s="34">
        <v>846.6</v>
      </c>
      <c r="E2171" s="35">
        <v>44611</v>
      </c>
      <c r="F2171" s="34">
        <v>846.6</v>
      </c>
      <c r="G2171" s="36">
        <f>Tabla13[[#This Row],[Importe]]-Tabla13[[#This Row],[Pagado]]</f>
        <v>0</v>
      </c>
      <c r="H2171" s="38" t="s">
        <v>10</v>
      </c>
    </row>
    <row r="2172" spans="1:8" x14ac:dyDescent="0.25">
      <c r="A2172" s="31">
        <v>44611</v>
      </c>
      <c r="B2172" s="37" t="s">
        <v>5933</v>
      </c>
      <c r="C2172" s="38" t="s">
        <v>142</v>
      </c>
      <c r="D2172" s="34">
        <v>85719.4</v>
      </c>
      <c r="E2172" s="35">
        <v>44617</v>
      </c>
      <c r="F2172" s="34">
        <v>85719.4</v>
      </c>
      <c r="G2172" s="36">
        <f>Tabla13[[#This Row],[Importe]]-Tabla13[[#This Row],[Pagado]]</f>
        <v>0</v>
      </c>
      <c r="H2172" s="38" t="s">
        <v>10</v>
      </c>
    </row>
    <row r="2173" spans="1:8" x14ac:dyDescent="0.25">
      <c r="A2173" s="31">
        <v>44611</v>
      </c>
      <c r="B2173" s="37" t="s">
        <v>5934</v>
      </c>
      <c r="C2173" s="38" t="s">
        <v>373</v>
      </c>
      <c r="D2173" s="34">
        <v>395</v>
      </c>
      <c r="E2173" s="35">
        <v>44611</v>
      </c>
      <c r="F2173" s="34">
        <v>395</v>
      </c>
      <c r="G2173" s="36">
        <f>Tabla13[[#This Row],[Importe]]-Tabla13[[#This Row],[Pagado]]</f>
        <v>0</v>
      </c>
      <c r="H2173" s="38" t="s">
        <v>10</v>
      </c>
    </row>
    <row r="2174" spans="1:8" x14ac:dyDescent="0.25">
      <c r="A2174" s="31">
        <v>44611</v>
      </c>
      <c r="B2174" s="37" t="s">
        <v>5935</v>
      </c>
      <c r="C2174" s="38" t="s">
        <v>149</v>
      </c>
      <c r="D2174" s="34">
        <v>554.4</v>
      </c>
      <c r="E2174" s="35">
        <v>44611</v>
      </c>
      <c r="F2174" s="34">
        <v>554.4</v>
      </c>
      <c r="G2174" s="36">
        <f>Tabla13[[#This Row],[Importe]]-Tabla13[[#This Row],[Pagado]]</f>
        <v>0</v>
      </c>
      <c r="H2174" s="38" t="s">
        <v>10</v>
      </c>
    </row>
    <row r="2175" spans="1:8" x14ac:dyDescent="0.25">
      <c r="A2175" s="31">
        <v>44611</v>
      </c>
      <c r="B2175" s="37" t="s">
        <v>5936</v>
      </c>
      <c r="C2175" s="38" t="s">
        <v>31</v>
      </c>
      <c r="D2175" s="34">
        <v>1030.4000000000001</v>
      </c>
      <c r="E2175" s="35">
        <v>44611</v>
      </c>
      <c r="F2175" s="34">
        <v>1030.4000000000001</v>
      </c>
      <c r="G2175" s="36">
        <f>Tabla13[[#This Row],[Importe]]-Tabla13[[#This Row],[Pagado]]</f>
        <v>0</v>
      </c>
      <c r="H2175" s="38" t="s">
        <v>10</v>
      </c>
    </row>
    <row r="2176" spans="1:8" x14ac:dyDescent="0.25">
      <c r="A2176" s="31">
        <v>44611</v>
      </c>
      <c r="B2176" s="37" t="s">
        <v>5937</v>
      </c>
      <c r="C2176" s="38" t="s">
        <v>1265</v>
      </c>
      <c r="D2176" s="34">
        <v>712.8</v>
      </c>
      <c r="E2176" s="35">
        <v>44611</v>
      </c>
      <c r="F2176" s="34">
        <v>712.8</v>
      </c>
      <c r="G2176" s="36">
        <f>Tabla13[[#This Row],[Importe]]-Tabla13[[#This Row],[Pagado]]</f>
        <v>0</v>
      </c>
      <c r="H2176" s="38" t="s">
        <v>10</v>
      </c>
    </row>
    <row r="2177" spans="1:8" x14ac:dyDescent="0.25">
      <c r="A2177" s="31">
        <v>44611</v>
      </c>
      <c r="B2177" s="37" t="s">
        <v>5938</v>
      </c>
      <c r="C2177" s="38" t="s">
        <v>670</v>
      </c>
      <c r="D2177" s="34">
        <v>3192</v>
      </c>
      <c r="E2177" s="35">
        <v>44611</v>
      </c>
      <c r="F2177" s="34">
        <v>3192</v>
      </c>
      <c r="G2177" s="36">
        <f>Tabla13[[#This Row],[Importe]]-Tabla13[[#This Row],[Pagado]]</f>
        <v>0</v>
      </c>
      <c r="H2177" s="38" t="s">
        <v>10</v>
      </c>
    </row>
    <row r="2178" spans="1:8" x14ac:dyDescent="0.25">
      <c r="A2178" s="31">
        <v>44611</v>
      </c>
      <c r="B2178" s="37" t="s">
        <v>5939</v>
      </c>
      <c r="C2178" s="38" t="s">
        <v>62</v>
      </c>
      <c r="D2178" s="34">
        <v>399</v>
      </c>
      <c r="E2178" s="35">
        <v>44611</v>
      </c>
      <c r="F2178" s="34">
        <v>399</v>
      </c>
      <c r="G2178" s="36">
        <f>Tabla13[[#This Row],[Importe]]-Tabla13[[#This Row],[Pagado]]</f>
        <v>0</v>
      </c>
      <c r="H2178" s="38" t="s">
        <v>10</v>
      </c>
    </row>
    <row r="2179" spans="1:8" x14ac:dyDescent="0.25">
      <c r="A2179" s="31">
        <v>44611</v>
      </c>
      <c r="B2179" s="37" t="s">
        <v>5940</v>
      </c>
      <c r="C2179" s="38" t="s">
        <v>670</v>
      </c>
      <c r="D2179" s="34">
        <v>236.8</v>
      </c>
      <c r="E2179" s="35">
        <v>44611</v>
      </c>
      <c r="F2179" s="34">
        <v>236.8</v>
      </c>
      <c r="G2179" s="36">
        <f>Tabla13[[#This Row],[Importe]]-Tabla13[[#This Row],[Pagado]]</f>
        <v>0</v>
      </c>
      <c r="H2179" s="38" t="s">
        <v>10</v>
      </c>
    </row>
    <row r="2180" spans="1:8" x14ac:dyDescent="0.25">
      <c r="A2180" s="31">
        <v>44611</v>
      </c>
      <c r="B2180" s="37" t="s">
        <v>5941</v>
      </c>
      <c r="C2180" s="38" t="s">
        <v>51</v>
      </c>
      <c r="D2180" s="34">
        <v>3665.2</v>
      </c>
      <c r="E2180" s="35">
        <v>44611</v>
      </c>
      <c r="F2180" s="34">
        <v>3665.2</v>
      </c>
      <c r="G2180" s="36">
        <f>Tabla13[[#This Row],[Importe]]-Tabla13[[#This Row],[Pagado]]</f>
        <v>0</v>
      </c>
      <c r="H2180" s="38" t="s">
        <v>10</v>
      </c>
    </row>
    <row r="2181" spans="1:8" x14ac:dyDescent="0.25">
      <c r="A2181" s="31">
        <v>44611</v>
      </c>
      <c r="B2181" s="37" t="s">
        <v>5942</v>
      </c>
      <c r="C2181" s="38" t="s">
        <v>804</v>
      </c>
      <c r="D2181" s="34">
        <v>11039.9</v>
      </c>
      <c r="E2181" s="35">
        <v>44611</v>
      </c>
      <c r="F2181" s="34">
        <v>11039.9</v>
      </c>
      <c r="G2181" s="36">
        <f>Tabla13[[#This Row],[Importe]]-Tabla13[[#This Row],[Pagado]]</f>
        <v>0</v>
      </c>
      <c r="H2181" s="38" t="s">
        <v>10</v>
      </c>
    </row>
    <row r="2182" spans="1:8" x14ac:dyDescent="0.25">
      <c r="A2182" s="31">
        <v>44611</v>
      </c>
      <c r="B2182" s="37" t="s">
        <v>5943</v>
      </c>
      <c r="C2182" s="38" t="s">
        <v>69</v>
      </c>
      <c r="D2182" s="34">
        <v>3000</v>
      </c>
      <c r="E2182" s="35">
        <v>44611</v>
      </c>
      <c r="F2182" s="34">
        <v>3000</v>
      </c>
      <c r="G2182" s="36">
        <f>Tabla13[[#This Row],[Importe]]-Tabla13[[#This Row],[Pagado]]</f>
        <v>0</v>
      </c>
      <c r="H2182" s="38" t="s">
        <v>10</v>
      </c>
    </row>
    <row r="2183" spans="1:8" x14ac:dyDescent="0.25">
      <c r="A2183" s="31">
        <v>44611</v>
      </c>
      <c r="B2183" s="37" t="s">
        <v>5944</v>
      </c>
      <c r="C2183" s="38" t="s">
        <v>214</v>
      </c>
      <c r="D2183" s="34">
        <v>1515</v>
      </c>
      <c r="E2183" s="35">
        <v>44611</v>
      </c>
      <c r="F2183" s="34">
        <v>1515</v>
      </c>
      <c r="G2183" s="36">
        <f>Tabla13[[#This Row],[Importe]]-Tabla13[[#This Row],[Pagado]]</f>
        <v>0</v>
      </c>
      <c r="H2183" s="38" t="s">
        <v>10</v>
      </c>
    </row>
    <row r="2184" spans="1:8" x14ac:dyDescent="0.25">
      <c r="A2184" s="31">
        <v>44611</v>
      </c>
      <c r="B2184" s="37" t="s">
        <v>5945</v>
      </c>
      <c r="C2184" s="38" t="s">
        <v>67</v>
      </c>
      <c r="D2184" s="34">
        <v>2512.4</v>
      </c>
      <c r="E2184" s="35">
        <v>44611</v>
      </c>
      <c r="F2184" s="34">
        <v>2512.4</v>
      </c>
      <c r="G2184" s="36">
        <f>Tabla13[[#This Row],[Importe]]-Tabla13[[#This Row],[Pagado]]</f>
        <v>0</v>
      </c>
      <c r="H2184" s="38" t="s">
        <v>10</v>
      </c>
    </row>
    <row r="2185" spans="1:8" x14ac:dyDescent="0.25">
      <c r="A2185" s="31">
        <v>44611</v>
      </c>
      <c r="B2185" s="37" t="s">
        <v>5946</v>
      </c>
      <c r="C2185" s="38" t="s">
        <v>53</v>
      </c>
      <c r="D2185" s="34">
        <v>1193.4000000000001</v>
      </c>
      <c r="E2185" s="35">
        <v>44611</v>
      </c>
      <c r="F2185" s="34">
        <v>1193.4000000000001</v>
      </c>
      <c r="G2185" s="36">
        <f>Tabla13[[#This Row],[Importe]]-Tabla13[[#This Row],[Pagado]]</f>
        <v>0</v>
      </c>
      <c r="H2185" s="38" t="s">
        <v>10</v>
      </c>
    </row>
    <row r="2186" spans="1:8" x14ac:dyDescent="0.25">
      <c r="A2186" s="31">
        <v>44611</v>
      </c>
      <c r="B2186" s="37" t="s">
        <v>5947</v>
      </c>
      <c r="C2186" s="38" t="s">
        <v>39</v>
      </c>
      <c r="D2186" s="34">
        <v>1120</v>
      </c>
      <c r="E2186" s="35">
        <v>44611</v>
      </c>
      <c r="F2186" s="34">
        <v>1120</v>
      </c>
      <c r="G2186" s="36">
        <f>Tabla13[[#This Row],[Importe]]-Tabla13[[#This Row],[Pagado]]</f>
        <v>0</v>
      </c>
      <c r="H2186" s="38" t="s">
        <v>10</v>
      </c>
    </row>
    <row r="2187" spans="1:8" x14ac:dyDescent="0.25">
      <c r="A2187" s="31">
        <v>44611</v>
      </c>
      <c r="B2187" s="37" t="s">
        <v>5948</v>
      </c>
      <c r="C2187" s="38" t="s">
        <v>1174</v>
      </c>
      <c r="D2187" s="34">
        <v>27790</v>
      </c>
      <c r="E2187" s="35">
        <v>44611</v>
      </c>
      <c r="F2187" s="34">
        <v>27790</v>
      </c>
      <c r="G2187" s="36">
        <f>Tabla13[[#This Row],[Importe]]-Tabla13[[#This Row],[Pagado]]</f>
        <v>0</v>
      </c>
      <c r="H2187" s="38" t="s">
        <v>10</v>
      </c>
    </row>
    <row r="2188" spans="1:8" x14ac:dyDescent="0.25">
      <c r="A2188" s="31">
        <v>44611</v>
      </c>
      <c r="B2188" s="37" t="s">
        <v>5949</v>
      </c>
      <c r="C2188" s="38" t="s">
        <v>1174</v>
      </c>
      <c r="D2188" s="34">
        <v>996.8</v>
      </c>
      <c r="E2188" s="35" t="s">
        <v>5950</v>
      </c>
      <c r="F2188" s="34">
        <v>996.8</v>
      </c>
      <c r="G2188" s="36">
        <f>Tabla13[[#This Row],[Importe]]-Tabla13[[#This Row],[Pagado]]</f>
        <v>0</v>
      </c>
      <c r="H2188" s="38" t="s">
        <v>10</v>
      </c>
    </row>
    <row r="2189" spans="1:8" x14ac:dyDescent="0.25">
      <c r="A2189" s="31">
        <v>44611</v>
      </c>
      <c r="B2189" s="37" t="s">
        <v>5951</v>
      </c>
      <c r="C2189" s="38" t="s">
        <v>5952</v>
      </c>
      <c r="D2189" s="34">
        <v>0</v>
      </c>
      <c r="E2189" s="39" t="s">
        <v>189</v>
      </c>
      <c r="F2189" s="34">
        <v>0</v>
      </c>
      <c r="G2189" s="36">
        <f>Tabla13[[#This Row],[Importe]]-Tabla13[[#This Row],[Pagado]]</f>
        <v>0</v>
      </c>
      <c r="H2189" s="38" t="s">
        <v>189</v>
      </c>
    </row>
    <row r="2190" spans="1:8" x14ac:dyDescent="0.25">
      <c r="A2190" s="31">
        <v>44611</v>
      </c>
      <c r="B2190" s="37" t="s">
        <v>5953</v>
      </c>
      <c r="C2190" s="38" t="s">
        <v>450</v>
      </c>
      <c r="D2190" s="34">
        <v>976.8</v>
      </c>
      <c r="E2190" s="35">
        <v>44611</v>
      </c>
      <c r="F2190" s="34">
        <v>976.8</v>
      </c>
      <c r="G2190" s="36">
        <f>Tabla13[[#This Row],[Importe]]-Tabla13[[#This Row],[Pagado]]</f>
        <v>0</v>
      </c>
      <c r="H2190" s="38" t="s">
        <v>10</v>
      </c>
    </row>
    <row r="2191" spans="1:8" ht="31.5" x14ac:dyDescent="0.25">
      <c r="A2191" s="31">
        <v>44611</v>
      </c>
      <c r="B2191" s="37" t="s">
        <v>5954</v>
      </c>
      <c r="C2191" s="38" t="s">
        <v>275</v>
      </c>
      <c r="D2191" s="34">
        <v>171485.88</v>
      </c>
      <c r="E2191" s="35" t="s">
        <v>6979</v>
      </c>
      <c r="F2191" s="34">
        <f>82502.14+88983.74</f>
        <v>171485.88</v>
      </c>
      <c r="G2191" s="36">
        <f>Tabla13[[#This Row],[Importe]]-Tabla13[[#This Row],[Pagado]]</f>
        <v>0</v>
      </c>
      <c r="H2191" s="38" t="s">
        <v>10</v>
      </c>
    </row>
    <row r="2192" spans="1:8" x14ac:dyDescent="0.25">
      <c r="A2192" s="31">
        <v>44611</v>
      </c>
      <c r="B2192" s="37" t="s">
        <v>5955</v>
      </c>
      <c r="C2192" s="38" t="s">
        <v>31</v>
      </c>
      <c r="D2192" s="34">
        <v>1317.2</v>
      </c>
      <c r="E2192" s="35">
        <v>44611</v>
      </c>
      <c r="F2192" s="34">
        <v>1317.2</v>
      </c>
      <c r="G2192" s="36">
        <f>Tabla13[[#This Row],[Importe]]-Tabla13[[#This Row],[Pagado]]</f>
        <v>0</v>
      </c>
      <c r="H2192" s="38" t="s">
        <v>10</v>
      </c>
    </row>
    <row r="2193" spans="1:8" x14ac:dyDescent="0.25">
      <c r="A2193" s="31">
        <v>44611</v>
      </c>
      <c r="B2193" s="37" t="s">
        <v>5956</v>
      </c>
      <c r="C2193" s="38" t="s">
        <v>146</v>
      </c>
      <c r="D2193" s="34">
        <v>8970</v>
      </c>
      <c r="E2193" s="35">
        <v>44611</v>
      </c>
      <c r="F2193" s="34">
        <v>8970</v>
      </c>
      <c r="G2193" s="36">
        <f>Tabla13[[#This Row],[Importe]]-Tabla13[[#This Row],[Pagado]]</f>
        <v>0</v>
      </c>
      <c r="H2193" s="38" t="s">
        <v>10</v>
      </c>
    </row>
    <row r="2194" spans="1:8" x14ac:dyDescent="0.25">
      <c r="A2194" s="31">
        <v>44611</v>
      </c>
      <c r="B2194" s="37" t="s">
        <v>5957</v>
      </c>
      <c r="C2194" s="38" t="s">
        <v>125</v>
      </c>
      <c r="D2194" s="34">
        <v>1977.6</v>
      </c>
      <c r="E2194" s="35">
        <v>44611</v>
      </c>
      <c r="F2194" s="34">
        <v>1977.6</v>
      </c>
      <c r="G2194" s="36">
        <f>Tabla13[[#This Row],[Importe]]-Tabla13[[#This Row],[Pagado]]</f>
        <v>0</v>
      </c>
      <c r="H2194" s="38" t="s">
        <v>10</v>
      </c>
    </row>
    <row r="2195" spans="1:8" x14ac:dyDescent="0.25">
      <c r="A2195" s="31">
        <v>44611</v>
      </c>
      <c r="B2195" s="37" t="s">
        <v>5958</v>
      </c>
      <c r="C2195" s="38" t="s">
        <v>107</v>
      </c>
      <c r="D2195" s="34">
        <v>24883.4</v>
      </c>
      <c r="E2195" s="35">
        <v>44611</v>
      </c>
      <c r="F2195" s="34">
        <v>24883.4</v>
      </c>
      <c r="G2195" s="36">
        <f>Tabla13[[#This Row],[Importe]]-Tabla13[[#This Row],[Pagado]]</f>
        <v>0</v>
      </c>
      <c r="H2195" s="38" t="s">
        <v>10</v>
      </c>
    </row>
    <row r="2196" spans="1:8" x14ac:dyDescent="0.25">
      <c r="A2196" s="31">
        <v>44611</v>
      </c>
      <c r="B2196" s="37" t="s">
        <v>5959</v>
      </c>
      <c r="C2196" s="38" t="s">
        <v>142</v>
      </c>
      <c r="D2196" s="34">
        <v>21012.48</v>
      </c>
      <c r="E2196" s="35">
        <v>44617</v>
      </c>
      <c r="F2196" s="34">
        <v>21012.48</v>
      </c>
      <c r="G2196" s="36">
        <f>Tabla13[[#This Row],[Importe]]-Tabla13[[#This Row],[Pagado]]</f>
        <v>0</v>
      </c>
      <c r="H2196" s="38" t="s">
        <v>10</v>
      </c>
    </row>
    <row r="2197" spans="1:8" x14ac:dyDescent="0.25">
      <c r="A2197" s="31">
        <v>44611</v>
      </c>
      <c r="B2197" s="37" t="s">
        <v>5960</v>
      </c>
      <c r="C2197" s="38" t="s">
        <v>314</v>
      </c>
      <c r="D2197" s="34">
        <v>4720</v>
      </c>
      <c r="E2197" s="35">
        <v>44611</v>
      </c>
      <c r="F2197" s="34">
        <v>4720</v>
      </c>
      <c r="G2197" s="36">
        <f>Tabla13[[#This Row],[Importe]]-Tabla13[[#This Row],[Pagado]]</f>
        <v>0</v>
      </c>
      <c r="H2197" s="38" t="s">
        <v>10</v>
      </c>
    </row>
    <row r="2198" spans="1:8" x14ac:dyDescent="0.25">
      <c r="A2198" s="31">
        <v>44611</v>
      </c>
      <c r="B2198" s="37" t="s">
        <v>5961</v>
      </c>
      <c r="C2198" s="38" t="s">
        <v>87</v>
      </c>
      <c r="D2198" s="34">
        <v>3875</v>
      </c>
      <c r="E2198" s="35">
        <v>44611</v>
      </c>
      <c r="F2198" s="34">
        <v>3875</v>
      </c>
      <c r="G2198" s="36">
        <f>Tabla13[[#This Row],[Importe]]-Tabla13[[#This Row],[Pagado]]</f>
        <v>0</v>
      </c>
      <c r="H2198" s="38" t="s">
        <v>10</v>
      </c>
    </row>
    <row r="2199" spans="1:8" x14ac:dyDescent="0.25">
      <c r="A2199" s="31">
        <v>44611</v>
      </c>
      <c r="B2199" s="37" t="s">
        <v>5962</v>
      </c>
      <c r="C2199" s="38" t="s">
        <v>53</v>
      </c>
      <c r="D2199" s="34">
        <v>4141.2</v>
      </c>
      <c r="E2199" s="35">
        <v>44611</v>
      </c>
      <c r="F2199" s="34">
        <v>4141.2</v>
      </c>
      <c r="G2199" s="36">
        <f>Tabla13[[#This Row],[Importe]]-Tabla13[[#This Row],[Pagado]]</f>
        <v>0</v>
      </c>
      <c r="H2199" s="38" t="s">
        <v>10</v>
      </c>
    </row>
    <row r="2200" spans="1:8" x14ac:dyDescent="0.25">
      <c r="A2200" s="31">
        <v>44611</v>
      </c>
      <c r="B2200" s="37" t="s">
        <v>5963</v>
      </c>
      <c r="C2200" s="38" t="s">
        <v>419</v>
      </c>
      <c r="D2200" s="34">
        <v>6121.2</v>
      </c>
      <c r="E2200" s="35">
        <v>44611</v>
      </c>
      <c r="F2200" s="34">
        <v>6121.2</v>
      </c>
      <c r="G2200" s="36">
        <f>Tabla13[[#This Row],[Importe]]-Tabla13[[#This Row],[Pagado]]</f>
        <v>0</v>
      </c>
      <c r="H2200" s="38" t="s">
        <v>10</v>
      </c>
    </row>
    <row r="2201" spans="1:8" x14ac:dyDescent="0.25">
      <c r="A2201" s="31">
        <v>44611</v>
      </c>
      <c r="B2201" s="37" t="s">
        <v>5964</v>
      </c>
      <c r="C2201" s="38" t="s">
        <v>414</v>
      </c>
      <c r="D2201" s="34">
        <v>39219.599999999999</v>
      </c>
      <c r="E2201" s="35">
        <v>44638</v>
      </c>
      <c r="F2201" s="34">
        <v>39219.599999999999</v>
      </c>
      <c r="G2201" s="36">
        <f>Tabla13[[#This Row],[Importe]]-Tabla13[[#This Row],[Pagado]]</f>
        <v>0</v>
      </c>
      <c r="H2201" s="38" t="s">
        <v>10</v>
      </c>
    </row>
    <row r="2202" spans="1:8" x14ac:dyDescent="0.25">
      <c r="A2202" s="31">
        <v>44611</v>
      </c>
      <c r="B2202" s="37" t="s">
        <v>5965</v>
      </c>
      <c r="C2202" s="38" t="s">
        <v>452</v>
      </c>
      <c r="D2202" s="34">
        <v>4384.8</v>
      </c>
      <c r="E2202" s="35">
        <v>44611</v>
      </c>
      <c r="F2202" s="34">
        <v>4384.8</v>
      </c>
      <c r="G2202" s="36">
        <f>Tabla13[[#This Row],[Importe]]-Tabla13[[#This Row],[Pagado]]</f>
        <v>0</v>
      </c>
      <c r="H2202" s="38" t="s">
        <v>10</v>
      </c>
    </row>
    <row r="2203" spans="1:8" x14ac:dyDescent="0.25">
      <c r="A2203" s="31">
        <v>44611</v>
      </c>
      <c r="B2203" s="37" t="s">
        <v>5966</v>
      </c>
      <c r="C2203" s="38" t="s">
        <v>440</v>
      </c>
      <c r="D2203" s="34">
        <v>21091.52</v>
      </c>
      <c r="E2203" s="35">
        <v>44621</v>
      </c>
      <c r="F2203" s="34">
        <v>21091.52</v>
      </c>
      <c r="G2203" s="36">
        <f>Tabla13[[#This Row],[Importe]]-Tabla13[[#This Row],[Pagado]]</f>
        <v>0</v>
      </c>
      <c r="H2203" s="38" t="s">
        <v>10</v>
      </c>
    </row>
    <row r="2204" spans="1:8" x14ac:dyDescent="0.25">
      <c r="A2204" s="31">
        <v>44611</v>
      </c>
      <c r="B2204" s="37" t="s">
        <v>5967</v>
      </c>
      <c r="C2204" s="38" t="s">
        <v>857</v>
      </c>
      <c r="D2204" s="34">
        <v>980</v>
      </c>
      <c r="E2204" s="35">
        <v>44611</v>
      </c>
      <c r="F2204" s="34">
        <v>980</v>
      </c>
      <c r="G2204" s="36">
        <f>Tabla13[[#This Row],[Importe]]-Tabla13[[#This Row],[Pagado]]</f>
        <v>0</v>
      </c>
      <c r="H2204" s="38" t="s">
        <v>10</v>
      </c>
    </row>
    <row r="2205" spans="1:8" x14ac:dyDescent="0.25">
      <c r="A2205" s="31">
        <v>44611</v>
      </c>
      <c r="B2205" s="37" t="s">
        <v>5968</v>
      </c>
      <c r="C2205" s="38" t="s">
        <v>31</v>
      </c>
      <c r="D2205" s="34">
        <v>769.2</v>
      </c>
      <c r="E2205" s="35">
        <v>44611</v>
      </c>
      <c r="F2205" s="34">
        <v>769.2</v>
      </c>
      <c r="G2205" s="36">
        <f>Tabla13[[#This Row],[Importe]]-Tabla13[[#This Row],[Pagado]]</f>
        <v>0</v>
      </c>
      <c r="H2205" s="38" t="s">
        <v>10</v>
      </c>
    </row>
    <row r="2206" spans="1:8" x14ac:dyDescent="0.25">
      <c r="A2206" s="31">
        <v>44611</v>
      </c>
      <c r="B2206" s="37" t="s">
        <v>5969</v>
      </c>
      <c r="C2206" s="38" t="s">
        <v>5970</v>
      </c>
      <c r="D2206" s="34">
        <v>4065.6</v>
      </c>
      <c r="E2206" s="35">
        <v>44611</v>
      </c>
      <c r="F2206" s="34">
        <v>4065.6</v>
      </c>
      <c r="G2206" s="36">
        <f>Tabla13[[#This Row],[Importe]]-Tabla13[[#This Row],[Pagado]]</f>
        <v>0</v>
      </c>
      <c r="H2206" s="38" t="s">
        <v>10</v>
      </c>
    </row>
    <row r="2207" spans="1:8" x14ac:dyDescent="0.25">
      <c r="A2207" s="31">
        <v>44611</v>
      </c>
      <c r="B2207" s="37" t="s">
        <v>5971</v>
      </c>
      <c r="C2207" s="38" t="s">
        <v>9</v>
      </c>
      <c r="D2207" s="34">
        <v>1346.6</v>
      </c>
      <c r="E2207" s="35">
        <v>44611</v>
      </c>
      <c r="F2207" s="34">
        <v>1346.6</v>
      </c>
      <c r="G2207" s="36">
        <f>Tabla13[[#This Row],[Importe]]-Tabla13[[#This Row],[Pagado]]</f>
        <v>0</v>
      </c>
      <c r="H2207" s="38" t="s">
        <v>10</v>
      </c>
    </row>
    <row r="2208" spans="1:8" x14ac:dyDescent="0.25">
      <c r="A2208" s="31">
        <v>44611</v>
      </c>
      <c r="B2208" s="37" t="s">
        <v>5972</v>
      </c>
      <c r="C2208" s="38" t="s">
        <v>31</v>
      </c>
      <c r="D2208" s="34">
        <v>86.94</v>
      </c>
      <c r="E2208" s="35">
        <v>44611</v>
      </c>
      <c r="F2208" s="34">
        <v>86.94</v>
      </c>
      <c r="G2208" s="36">
        <f>Tabla13[[#This Row],[Importe]]-Tabla13[[#This Row],[Pagado]]</f>
        <v>0</v>
      </c>
      <c r="H2208" s="38" t="s">
        <v>10</v>
      </c>
    </row>
    <row r="2209" spans="1:8" x14ac:dyDescent="0.25">
      <c r="A2209" s="31">
        <v>44611</v>
      </c>
      <c r="B2209" s="37" t="s">
        <v>5973</v>
      </c>
      <c r="C2209" s="38" t="s">
        <v>1008</v>
      </c>
      <c r="D2209" s="34">
        <v>3146.4</v>
      </c>
      <c r="E2209" s="35">
        <v>44611</v>
      </c>
      <c r="F2209" s="34">
        <v>3146.4</v>
      </c>
      <c r="G2209" s="36">
        <f>Tabla13[[#This Row],[Importe]]-Tabla13[[#This Row],[Pagado]]</f>
        <v>0</v>
      </c>
      <c r="H2209" s="38" t="s">
        <v>10</v>
      </c>
    </row>
    <row r="2210" spans="1:8" x14ac:dyDescent="0.25">
      <c r="A2210" s="31">
        <v>44611</v>
      </c>
      <c r="B2210" s="37" t="s">
        <v>5974</v>
      </c>
      <c r="C2210" s="38" t="s">
        <v>31</v>
      </c>
      <c r="D2210" s="34">
        <v>2997</v>
      </c>
      <c r="E2210" s="35">
        <v>44611</v>
      </c>
      <c r="F2210" s="34">
        <v>2997</v>
      </c>
      <c r="G2210" s="36">
        <f>Tabla13[[#This Row],[Importe]]-Tabla13[[#This Row],[Pagado]]</f>
        <v>0</v>
      </c>
      <c r="H2210" s="38" t="s">
        <v>10</v>
      </c>
    </row>
    <row r="2211" spans="1:8" x14ac:dyDescent="0.25">
      <c r="A2211" s="31">
        <v>44611</v>
      </c>
      <c r="B2211" s="37" t="s">
        <v>5975</v>
      </c>
      <c r="C2211" s="38" t="s">
        <v>284</v>
      </c>
      <c r="D2211" s="34">
        <v>7520</v>
      </c>
      <c r="E2211" s="35">
        <v>44613</v>
      </c>
      <c r="F2211" s="34">
        <v>7520</v>
      </c>
      <c r="G2211" s="36">
        <f>Tabla13[[#This Row],[Importe]]-Tabla13[[#This Row],[Pagado]]</f>
        <v>0</v>
      </c>
      <c r="H2211" s="38" t="s">
        <v>10</v>
      </c>
    </row>
    <row r="2212" spans="1:8" x14ac:dyDescent="0.25">
      <c r="A2212" s="31">
        <v>44611</v>
      </c>
      <c r="B2212" s="37" t="s">
        <v>5976</v>
      </c>
      <c r="C2212" s="38" t="s">
        <v>555</v>
      </c>
      <c r="D2212" s="34">
        <v>31308</v>
      </c>
      <c r="E2212" s="35">
        <v>44612</v>
      </c>
      <c r="F2212" s="34">
        <v>31308</v>
      </c>
      <c r="G2212" s="36">
        <f>Tabla13[[#This Row],[Importe]]-Tabla13[[#This Row],[Pagado]]</f>
        <v>0</v>
      </c>
      <c r="H2212" s="38" t="s">
        <v>10</v>
      </c>
    </row>
    <row r="2213" spans="1:8" x14ac:dyDescent="0.25">
      <c r="A2213" s="31">
        <v>44611</v>
      </c>
      <c r="B2213" s="37" t="s">
        <v>5977</v>
      </c>
      <c r="C2213" s="38" t="s">
        <v>1706</v>
      </c>
      <c r="D2213" s="34">
        <v>2956.8</v>
      </c>
      <c r="E2213" s="35">
        <v>44611</v>
      </c>
      <c r="F2213" s="34">
        <v>2956.8</v>
      </c>
      <c r="G2213" s="36">
        <f>Tabla13[[#This Row],[Importe]]-Tabla13[[#This Row],[Pagado]]</f>
        <v>0</v>
      </c>
      <c r="H2213" s="38" t="s">
        <v>10</v>
      </c>
    </row>
    <row r="2214" spans="1:8" x14ac:dyDescent="0.25">
      <c r="A2214" s="31">
        <v>44611</v>
      </c>
      <c r="B2214" s="37" t="s">
        <v>5978</v>
      </c>
      <c r="C2214" s="38" t="s">
        <v>5345</v>
      </c>
      <c r="D2214" s="34">
        <v>1000</v>
      </c>
      <c r="E2214" s="35">
        <v>44613</v>
      </c>
      <c r="F2214" s="34">
        <v>1000</v>
      </c>
      <c r="G2214" s="36">
        <f>Tabla13[[#This Row],[Importe]]-Tabla13[[#This Row],[Pagado]]</f>
        <v>0</v>
      </c>
      <c r="H2214" s="38" t="s">
        <v>10</v>
      </c>
    </row>
    <row r="2215" spans="1:8" x14ac:dyDescent="0.25">
      <c r="A2215" s="31">
        <v>44611</v>
      </c>
      <c r="B2215" s="37" t="s">
        <v>5979</v>
      </c>
      <c r="C2215" s="38" t="s">
        <v>280</v>
      </c>
      <c r="D2215" s="34">
        <v>1395</v>
      </c>
      <c r="E2215" s="35">
        <v>44613</v>
      </c>
      <c r="F2215" s="34">
        <v>1395</v>
      </c>
      <c r="G2215" s="36">
        <f>Tabla13[[#This Row],[Importe]]-Tabla13[[#This Row],[Pagado]]</f>
        <v>0</v>
      </c>
      <c r="H2215" s="38" t="s">
        <v>10</v>
      </c>
    </row>
    <row r="2216" spans="1:8" x14ac:dyDescent="0.25">
      <c r="A2216" s="31">
        <v>44611</v>
      </c>
      <c r="B2216" s="37" t="s">
        <v>5980</v>
      </c>
      <c r="C2216" s="38" t="s">
        <v>282</v>
      </c>
      <c r="D2216" s="34">
        <v>5110</v>
      </c>
      <c r="E2216" s="35">
        <v>44613</v>
      </c>
      <c r="F2216" s="34">
        <v>5110</v>
      </c>
      <c r="G2216" s="36">
        <f>Tabla13[[#This Row],[Importe]]-Tabla13[[#This Row],[Pagado]]</f>
        <v>0</v>
      </c>
      <c r="H2216" s="38" t="s">
        <v>10</v>
      </c>
    </row>
    <row r="2217" spans="1:8" x14ac:dyDescent="0.25">
      <c r="A2217" s="31">
        <v>44611</v>
      </c>
      <c r="B2217" s="37" t="s">
        <v>5981</v>
      </c>
      <c r="C2217" s="38" t="s">
        <v>51</v>
      </c>
      <c r="D2217" s="34">
        <v>548.79999999999995</v>
      </c>
      <c r="E2217" s="35">
        <v>44611</v>
      </c>
      <c r="F2217" s="34">
        <v>548.79999999999995</v>
      </c>
      <c r="G2217" s="36">
        <f>Tabla13[[#This Row],[Importe]]-Tabla13[[#This Row],[Pagado]]</f>
        <v>0</v>
      </c>
      <c r="H2217" s="38" t="s">
        <v>10</v>
      </c>
    </row>
    <row r="2218" spans="1:8" x14ac:dyDescent="0.25">
      <c r="A2218" s="31">
        <v>44611</v>
      </c>
      <c r="B2218" s="37" t="s">
        <v>5982</v>
      </c>
      <c r="C2218" s="38" t="s">
        <v>35</v>
      </c>
      <c r="D2218" s="34">
        <v>2596.8000000000002</v>
      </c>
      <c r="E2218" s="35">
        <v>44611</v>
      </c>
      <c r="F2218" s="34">
        <v>2596.8000000000002</v>
      </c>
      <c r="G2218" s="36">
        <f>Tabla13[[#This Row],[Importe]]-Tabla13[[#This Row],[Pagado]]</f>
        <v>0</v>
      </c>
      <c r="H2218" s="38" t="s">
        <v>10</v>
      </c>
    </row>
    <row r="2219" spans="1:8" x14ac:dyDescent="0.25">
      <c r="A2219" s="31">
        <v>44611</v>
      </c>
      <c r="B2219" s="37" t="s">
        <v>5983</v>
      </c>
      <c r="C2219" s="38" t="s">
        <v>56</v>
      </c>
      <c r="D2219" s="34">
        <v>3127</v>
      </c>
      <c r="E2219" s="35">
        <v>44611</v>
      </c>
      <c r="F2219" s="34">
        <v>3127</v>
      </c>
      <c r="G2219" s="36">
        <f>Tabla13[[#This Row],[Importe]]-Tabla13[[#This Row],[Pagado]]</f>
        <v>0</v>
      </c>
      <c r="H2219" s="38" t="s">
        <v>10</v>
      </c>
    </row>
    <row r="2220" spans="1:8" x14ac:dyDescent="0.25">
      <c r="A2220" s="31">
        <v>44611</v>
      </c>
      <c r="B2220" s="37" t="s">
        <v>5984</v>
      </c>
      <c r="C2220" s="38" t="s">
        <v>457</v>
      </c>
      <c r="D2220" s="34">
        <v>198</v>
      </c>
      <c r="E2220" s="35">
        <v>44612</v>
      </c>
      <c r="F2220" s="34">
        <v>198</v>
      </c>
      <c r="G2220" s="36">
        <f>Tabla13[[#This Row],[Importe]]-Tabla13[[#This Row],[Pagado]]</f>
        <v>0</v>
      </c>
      <c r="H2220" s="38" t="s">
        <v>10</v>
      </c>
    </row>
    <row r="2221" spans="1:8" x14ac:dyDescent="0.25">
      <c r="A2221" s="31">
        <v>44611</v>
      </c>
      <c r="B2221" s="37" t="s">
        <v>5985</v>
      </c>
      <c r="C2221" s="38" t="s">
        <v>459</v>
      </c>
      <c r="D2221" s="34">
        <v>213</v>
      </c>
      <c r="E2221" s="35">
        <v>44612</v>
      </c>
      <c r="F2221" s="34">
        <v>213</v>
      </c>
      <c r="G2221" s="36">
        <f>Tabla13[[#This Row],[Importe]]-Tabla13[[#This Row],[Pagado]]</f>
        <v>0</v>
      </c>
      <c r="H2221" s="38" t="s">
        <v>10</v>
      </c>
    </row>
    <row r="2222" spans="1:8" x14ac:dyDescent="0.25">
      <c r="A2222" s="31">
        <v>44611</v>
      </c>
      <c r="B2222" s="37" t="s">
        <v>5986</v>
      </c>
      <c r="C2222" s="38" t="s">
        <v>461</v>
      </c>
      <c r="D2222" s="34">
        <v>394</v>
      </c>
      <c r="E2222" s="35">
        <v>44612</v>
      </c>
      <c r="F2222" s="34">
        <v>394</v>
      </c>
      <c r="G2222" s="36">
        <f>Tabla13[[#This Row],[Importe]]-Tabla13[[#This Row],[Pagado]]</f>
        <v>0</v>
      </c>
      <c r="H2222" s="38" t="s">
        <v>10</v>
      </c>
    </row>
    <row r="2223" spans="1:8" x14ac:dyDescent="0.25">
      <c r="A2223" s="31">
        <v>44611</v>
      </c>
      <c r="B2223" s="37" t="s">
        <v>5987</v>
      </c>
      <c r="C2223" s="38" t="s">
        <v>196</v>
      </c>
      <c r="D2223" s="34">
        <v>2100</v>
      </c>
      <c r="E2223" s="35">
        <v>44617</v>
      </c>
      <c r="F2223" s="34">
        <v>2100</v>
      </c>
      <c r="G2223" s="36">
        <f>Tabla13[[#This Row],[Importe]]-Tabla13[[#This Row],[Pagado]]</f>
        <v>0</v>
      </c>
      <c r="H2223" s="38" t="s">
        <v>10</v>
      </c>
    </row>
    <row r="2224" spans="1:8" x14ac:dyDescent="0.25">
      <c r="A2224" s="31">
        <v>44611</v>
      </c>
      <c r="B2224" s="37" t="s">
        <v>5988</v>
      </c>
      <c r="C2224" s="38" t="s">
        <v>175</v>
      </c>
      <c r="D2224" s="34">
        <v>4375.8</v>
      </c>
      <c r="E2224" s="35">
        <v>44613</v>
      </c>
      <c r="F2224" s="34">
        <v>4375.8</v>
      </c>
      <c r="G2224" s="36">
        <f>Tabla13[[#This Row],[Importe]]-Tabla13[[#This Row],[Pagado]]</f>
        <v>0</v>
      </c>
      <c r="H2224" s="38" t="s">
        <v>10</v>
      </c>
    </row>
    <row r="2225" spans="1:8" x14ac:dyDescent="0.25">
      <c r="A2225" s="31">
        <v>44612</v>
      </c>
      <c r="B2225" s="37" t="s">
        <v>5989</v>
      </c>
      <c r="C2225" s="38" t="s">
        <v>9</v>
      </c>
      <c r="D2225" s="34">
        <v>6486.9</v>
      </c>
      <c r="E2225" s="35">
        <v>44612</v>
      </c>
      <c r="F2225" s="34">
        <v>6486.9</v>
      </c>
      <c r="G2225" s="36">
        <f>Tabla13[[#This Row],[Importe]]-Tabla13[[#This Row],[Pagado]]</f>
        <v>0</v>
      </c>
      <c r="H2225" s="38" t="s">
        <v>10</v>
      </c>
    </row>
    <row r="2226" spans="1:8" x14ac:dyDescent="0.25">
      <c r="A2226" s="31">
        <v>44612</v>
      </c>
      <c r="B2226" s="37" t="s">
        <v>5990</v>
      </c>
      <c r="C2226" s="38" t="s">
        <v>12</v>
      </c>
      <c r="D2226" s="34">
        <v>50973.65</v>
      </c>
      <c r="E2226" s="35">
        <v>44613</v>
      </c>
      <c r="F2226" s="34">
        <v>50973.65</v>
      </c>
      <c r="G2226" s="36">
        <f>Tabla13[[#This Row],[Importe]]-Tabla13[[#This Row],[Pagado]]</f>
        <v>0</v>
      </c>
      <c r="H2226" s="38" t="s">
        <v>10</v>
      </c>
    </row>
    <row r="2227" spans="1:8" x14ac:dyDescent="0.25">
      <c r="A2227" s="31">
        <v>44612</v>
      </c>
      <c r="B2227" s="37" t="s">
        <v>5991</v>
      </c>
      <c r="C2227" s="38" t="s">
        <v>16</v>
      </c>
      <c r="D2227" s="34">
        <v>3907.2</v>
      </c>
      <c r="E2227" s="35">
        <v>44612</v>
      </c>
      <c r="F2227" s="34">
        <v>3907.2</v>
      </c>
      <c r="G2227" s="36">
        <f>Tabla13[[#This Row],[Importe]]-Tabla13[[#This Row],[Pagado]]</f>
        <v>0</v>
      </c>
      <c r="H2227" s="38" t="s">
        <v>10</v>
      </c>
    </row>
    <row r="2228" spans="1:8" ht="31.5" x14ac:dyDescent="0.25">
      <c r="A2228" s="31">
        <v>44612</v>
      </c>
      <c r="B2228" s="37" t="s">
        <v>5992</v>
      </c>
      <c r="C2228" s="38" t="s">
        <v>475</v>
      </c>
      <c r="D2228" s="34">
        <v>38762.400000000001</v>
      </c>
      <c r="E2228" s="35" t="s">
        <v>5993</v>
      </c>
      <c r="F2228" s="34">
        <f>29800+8962.4</f>
        <v>38762.400000000001</v>
      </c>
      <c r="G2228" s="36">
        <f>Tabla13[[#This Row],[Importe]]-Tabla13[[#This Row],[Pagado]]</f>
        <v>0</v>
      </c>
      <c r="H2228" s="38" t="s">
        <v>10</v>
      </c>
    </row>
    <row r="2229" spans="1:8" x14ac:dyDescent="0.25">
      <c r="A2229" s="31">
        <v>44612</v>
      </c>
      <c r="B2229" s="37" t="s">
        <v>5994</v>
      </c>
      <c r="C2229" s="38" t="s">
        <v>224</v>
      </c>
      <c r="D2229" s="34">
        <v>950</v>
      </c>
      <c r="E2229" s="35">
        <v>44612</v>
      </c>
      <c r="F2229" s="34">
        <v>950</v>
      </c>
      <c r="G2229" s="36">
        <f>Tabla13[[#This Row],[Importe]]-Tabla13[[#This Row],[Pagado]]</f>
        <v>0</v>
      </c>
      <c r="H2229" s="38" t="s">
        <v>10</v>
      </c>
    </row>
    <row r="2230" spans="1:8" x14ac:dyDescent="0.25">
      <c r="A2230" s="31">
        <v>44612</v>
      </c>
      <c r="B2230" s="37" t="s">
        <v>5995</v>
      </c>
      <c r="C2230" s="38" t="s">
        <v>22</v>
      </c>
      <c r="D2230" s="34">
        <v>44722.8</v>
      </c>
      <c r="E2230" s="35">
        <v>44614</v>
      </c>
      <c r="F2230" s="34">
        <v>44722.8</v>
      </c>
      <c r="G2230" s="36">
        <f>Tabla13[[#This Row],[Importe]]-Tabla13[[#This Row],[Pagado]]</f>
        <v>0</v>
      </c>
      <c r="H2230" s="38" t="s">
        <v>10</v>
      </c>
    </row>
    <row r="2231" spans="1:8" x14ac:dyDescent="0.25">
      <c r="A2231" s="31">
        <v>44612</v>
      </c>
      <c r="B2231" s="37" t="s">
        <v>5996</v>
      </c>
      <c r="C2231" s="38" t="s">
        <v>481</v>
      </c>
      <c r="D2231" s="34">
        <v>902.5</v>
      </c>
      <c r="E2231" s="35">
        <v>44612</v>
      </c>
      <c r="F2231" s="34">
        <v>902.5</v>
      </c>
      <c r="G2231" s="36">
        <f>Tabla13[[#This Row],[Importe]]-Tabla13[[#This Row],[Pagado]]</f>
        <v>0</v>
      </c>
      <c r="H2231" s="38" t="s">
        <v>10</v>
      </c>
    </row>
    <row r="2232" spans="1:8" x14ac:dyDescent="0.25">
      <c r="A2232" s="31">
        <v>44612</v>
      </c>
      <c r="B2232" s="37" t="s">
        <v>5997</v>
      </c>
      <c r="C2232" s="38" t="s">
        <v>161</v>
      </c>
      <c r="D2232" s="34">
        <v>3716.4</v>
      </c>
      <c r="E2232" s="35">
        <v>44612</v>
      </c>
      <c r="F2232" s="34">
        <v>3716.4</v>
      </c>
      <c r="G2232" s="36">
        <f>Tabla13[[#This Row],[Importe]]-Tabla13[[#This Row],[Pagado]]</f>
        <v>0</v>
      </c>
      <c r="H2232" s="38" t="s">
        <v>10</v>
      </c>
    </row>
    <row r="2233" spans="1:8" x14ac:dyDescent="0.25">
      <c r="A2233" s="31">
        <v>44612</v>
      </c>
      <c r="B2233" s="37" t="s">
        <v>5998</v>
      </c>
      <c r="C2233" s="38" t="s">
        <v>289</v>
      </c>
      <c r="D2233" s="34">
        <v>8916.7999999999993</v>
      </c>
      <c r="E2233" s="35">
        <v>44612</v>
      </c>
      <c r="F2233" s="34">
        <v>8916.7999999999993</v>
      </c>
      <c r="G2233" s="36">
        <f>Tabla13[[#This Row],[Importe]]-Tabla13[[#This Row],[Pagado]]</f>
        <v>0</v>
      </c>
      <c r="H2233" s="38" t="s">
        <v>10</v>
      </c>
    </row>
    <row r="2234" spans="1:8" x14ac:dyDescent="0.25">
      <c r="A2234" s="31">
        <v>44612</v>
      </c>
      <c r="B2234" s="37" t="s">
        <v>5999</v>
      </c>
      <c r="C2234" s="38" t="s">
        <v>20</v>
      </c>
      <c r="D2234" s="34">
        <v>5966</v>
      </c>
      <c r="E2234" s="35">
        <v>44612</v>
      </c>
      <c r="F2234" s="34">
        <v>5966</v>
      </c>
      <c r="G2234" s="36">
        <f>Tabla13[[#This Row],[Importe]]-Tabla13[[#This Row],[Pagado]]</f>
        <v>0</v>
      </c>
      <c r="H2234" s="38" t="s">
        <v>10</v>
      </c>
    </row>
    <row r="2235" spans="1:8" x14ac:dyDescent="0.25">
      <c r="A2235" s="31">
        <v>44612</v>
      </c>
      <c r="B2235" s="37" t="s">
        <v>6000</v>
      </c>
      <c r="C2235" s="38" t="s">
        <v>29</v>
      </c>
      <c r="D2235" s="34">
        <v>5425</v>
      </c>
      <c r="E2235" s="35">
        <v>44612</v>
      </c>
      <c r="F2235" s="34">
        <v>5425</v>
      </c>
      <c r="G2235" s="36">
        <f>Tabla13[[#This Row],[Importe]]-Tabla13[[#This Row],[Pagado]]</f>
        <v>0</v>
      </c>
      <c r="H2235" s="38" t="s">
        <v>10</v>
      </c>
    </row>
    <row r="2236" spans="1:8" x14ac:dyDescent="0.25">
      <c r="A2236" s="31">
        <v>44612</v>
      </c>
      <c r="B2236" s="37" t="s">
        <v>6001</v>
      </c>
      <c r="C2236" s="38" t="s">
        <v>33</v>
      </c>
      <c r="D2236" s="34">
        <v>10015.200000000001</v>
      </c>
      <c r="E2236" s="35">
        <v>44612</v>
      </c>
      <c r="F2236" s="34">
        <v>10015.200000000001</v>
      </c>
      <c r="G2236" s="36">
        <f>Tabla13[[#This Row],[Importe]]-Tabla13[[#This Row],[Pagado]]</f>
        <v>0</v>
      </c>
      <c r="H2236" s="38" t="s">
        <v>10</v>
      </c>
    </row>
    <row r="2237" spans="1:8" x14ac:dyDescent="0.25">
      <c r="A2237" s="31">
        <v>44612</v>
      </c>
      <c r="B2237" s="37" t="s">
        <v>6002</v>
      </c>
      <c r="C2237" s="38" t="s">
        <v>47</v>
      </c>
      <c r="D2237" s="34">
        <v>43198.1</v>
      </c>
      <c r="E2237" s="35">
        <v>44612</v>
      </c>
      <c r="F2237" s="34">
        <v>43198.1</v>
      </c>
      <c r="G2237" s="36">
        <f>Tabla13[[#This Row],[Importe]]-Tabla13[[#This Row],[Pagado]]</f>
        <v>0</v>
      </c>
      <c r="H2237" s="38" t="s">
        <v>10</v>
      </c>
    </row>
    <row r="2238" spans="1:8" x14ac:dyDescent="0.25">
      <c r="A2238" s="31">
        <v>44612</v>
      </c>
      <c r="B2238" s="37" t="s">
        <v>6003</v>
      </c>
      <c r="C2238" s="38" t="s">
        <v>37</v>
      </c>
      <c r="D2238" s="34">
        <v>3423.4</v>
      </c>
      <c r="E2238" s="35">
        <v>44612</v>
      </c>
      <c r="F2238" s="34">
        <v>3423.4</v>
      </c>
      <c r="G2238" s="36">
        <f>Tabla13[[#This Row],[Importe]]-Tabla13[[#This Row],[Pagado]]</f>
        <v>0</v>
      </c>
      <c r="H2238" s="38" t="s">
        <v>10</v>
      </c>
    </row>
    <row r="2239" spans="1:8" x14ac:dyDescent="0.25">
      <c r="A2239" s="31">
        <v>44612</v>
      </c>
      <c r="B2239" s="37" t="s">
        <v>6004</v>
      </c>
      <c r="C2239" s="38" t="s">
        <v>27</v>
      </c>
      <c r="D2239" s="34">
        <v>6507</v>
      </c>
      <c r="E2239" s="35">
        <v>44612</v>
      </c>
      <c r="F2239" s="34">
        <v>6507</v>
      </c>
      <c r="G2239" s="36">
        <f>Tabla13[[#This Row],[Importe]]-Tabla13[[#This Row],[Pagado]]</f>
        <v>0</v>
      </c>
      <c r="H2239" s="38" t="s">
        <v>10</v>
      </c>
    </row>
    <row r="2240" spans="1:8" x14ac:dyDescent="0.25">
      <c r="A2240" s="31">
        <v>44612</v>
      </c>
      <c r="B2240" s="37" t="s">
        <v>6005</v>
      </c>
      <c r="C2240" s="38" t="s">
        <v>24</v>
      </c>
      <c r="D2240" s="34">
        <v>3588.4</v>
      </c>
      <c r="E2240" s="35">
        <v>44612</v>
      </c>
      <c r="F2240" s="34">
        <v>3588.4</v>
      </c>
      <c r="G2240" s="36">
        <f>Tabla13[[#This Row],[Importe]]-Tabla13[[#This Row],[Pagado]]</f>
        <v>0</v>
      </c>
      <c r="H2240" s="38" t="s">
        <v>10</v>
      </c>
    </row>
    <row r="2241" spans="1:8" x14ac:dyDescent="0.25">
      <c r="A2241" s="31">
        <v>44612</v>
      </c>
      <c r="B2241" s="37" t="s">
        <v>6006</v>
      </c>
      <c r="C2241" s="38" t="s">
        <v>47</v>
      </c>
      <c r="D2241" s="34">
        <v>5546</v>
      </c>
      <c r="E2241" s="35">
        <v>44612</v>
      </c>
      <c r="F2241" s="34">
        <v>5546</v>
      </c>
      <c r="G2241" s="36">
        <f>Tabla13[[#This Row],[Importe]]-Tabla13[[#This Row],[Pagado]]</f>
        <v>0</v>
      </c>
      <c r="H2241" s="38" t="s">
        <v>10</v>
      </c>
    </row>
    <row r="2242" spans="1:8" x14ac:dyDescent="0.25">
      <c r="A2242" s="31">
        <v>44612</v>
      </c>
      <c r="B2242" s="37" t="s">
        <v>6007</v>
      </c>
      <c r="C2242" s="38" t="s">
        <v>49</v>
      </c>
      <c r="D2242" s="34">
        <v>3362.6</v>
      </c>
      <c r="E2242" s="35">
        <v>44612</v>
      </c>
      <c r="F2242" s="34">
        <v>3362.6</v>
      </c>
      <c r="G2242" s="36">
        <f>Tabla13[[#This Row],[Importe]]-Tabla13[[#This Row],[Pagado]]</f>
        <v>0</v>
      </c>
      <c r="H2242" s="38" t="s">
        <v>10</v>
      </c>
    </row>
    <row r="2243" spans="1:8" x14ac:dyDescent="0.25">
      <c r="A2243" s="31">
        <v>44612</v>
      </c>
      <c r="B2243" s="37" t="s">
        <v>6008</v>
      </c>
      <c r="C2243" s="38" t="s">
        <v>373</v>
      </c>
      <c r="D2243" s="34">
        <v>2566.5</v>
      </c>
      <c r="E2243" s="35">
        <v>44612</v>
      </c>
      <c r="F2243" s="34">
        <v>2566.5</v>
      </c>
      <c r="G2243" s="36">
        <f>Tabla13[[#This Row],[Importe]]-Tabla13[[#This Row],[Pagado]]</f>
        <v>0</v>
      </c>
      <c r="H2243" s="38" t="s">
        <v>10</v>
      </c>
    </row>
    <row r="2244" spans="1:8" x14ac:dyDescent="0.25">
      <c r="A2244" s="31">
        <v>44612</v>
      </c>
      <c r="B2244" s="37" t="s">
        <v>6009</v>
      </c>
      <c r="C2244" s="38" t="s">
        <v>45</v>
      </c>
      <c r="D2244" s="34">
        <v>8158.9</v>
      </c>
      <c r="E2244" s="35">
        <v>44612</v>
      </c>
      <c r="F2244" s="34">
        <v>8158.9</v>
      </c>
      <c r="G2244" s="36">
        <f>Tabla13[[#This Row],[Importe]]-Tabla13[[#This Row],[Pagado]]</f>
        <v>0</v>
      </c>
      <c r="H2244" s="38" t="s">
        <v>10</v>
      </c>
    </row>
    <row r="2245" spans="1:8" x14ac:dyDescent="0.25">
      <c r="A2245" s="31">
        <v>44612</v>
      </c>
      <c r="B2245" s="37" t="s">
        <v>6010</v>
      </c>
      <c r="C2245" s="38" t="s">
        <v>216</v>
      </c>
      <c r="D2245" s="34">
        <v>1365</v>
      </c>
      <c r="E2245" s="35">
        <v>44612</v>
      </c>
      <c r="F2245" s="34">
        <v>1365</v>
      </c>
      <c r="G2245" s="36">
        <f>Tabla13[[#This Row],[Importe]]-Tabla13[[#This Row],[Pagado]]</f>
        <v>0</v>
      </c>
      <c r="H2245" s="38" t="s">
        <v>10</v>
      </c>
    </row>
    <row r="2246" spans="1:8" x14ac:dyDescent="0.25">
      <c r="A2246" s="31">
        <v>44612</v>
      </c>
      <c r="B2246" s="37" t="s">
        <v>6011</v>
      </c>
      <c r="C2246" s="38" t="s">
        <v>1421</v>
      </c>
      <c r="D2246" s="34">
        <v>18687.599999999999</v>
      </c>
      <c r="E2246" s="35">
        <v>44612</v>
      </c>
      <c r="F2246" s="34">
        <v>18687.599999999999</v>
      </c>
      <c r="G2246" s="36">
        <f>Tabla13[[#This Row],[Importe]]-Tabla13[[#This Row],[Pagado]]</f>
        <v>0</v>
      </c>
      <c r="H2246" s="38" t="s">
        <v>10</v>
      </c>
    </row>
    <row r="2247" spans="1:8" x14ac:dyDescent="0.25">
      <c r="A2247" s="31">
        <v>44612</v>
      </c>
      <c r="B2247" s="37" t="s">
        <v>6012</v>
      </c>
      <c r="C2247" s="38" t="s">
        <v>326</v>
      </c>
      <c r="D2247" s="34">
        <v>5220</v>
      </c>
      <c r="E2247" s="35">
        <v>44612</v>
      </c>
      <c r="F2247" s="34">
        <v>5220</v>
      </c>
      <c r="G2247" s="36">
        <f>Tabla13[[#This Row],[Importe]]-Tabla13[[#This Row],[Pagado]]</f>
        <v>0</v>
      </c>
      <c r="H2247" s="38" t="s">
        <v>10</v>
      </c>
    </row>
    <row r="2248" spans="1:8" x14ac:dyDescent="0.25">
      <c r="A2248" s="31">
        <v>44612</v>
      </c>
      <c r="B2248" s="37" t="s">
        <v>6013</v>
      </c>
      <c r="C2248" s="38" t="s">
        <v>244</v>
      </c>
      <c r="D2248" s="34">
        <v>1188.3</v>
      </c>
      <c r="E2248" s="35">
        <v>44612</v>
      </c>
      <c r="F2248" s="34">
        <v>1188.3</v>
      </c>
      <c r="G2248" s="36">
        <f>Tabla13[[#This Row],[Importe]]-Tabla13[[#This Row],[Pagado]]</f>
        <v>0</v>
      </c>
      <c r="H2248" s="38" t="s">
        <v>10</v>
      </c>
    </row>
    <row r="2249" spans="1:8" x14ac:dyDescent="0.25">
      <c r="A2249" s="31">
        <v>44612</v>
      </c>
      <c r="B2249" s="37" t="s">
        <v>6014</v>
      </c>
      <c r="C2249" s="38" t="s">
        <v>56</v>
      </c>
      <c r="D2249" s="34">
        <v>8690.7000000000007</v>
      </c>
      <c r="E2249" s="35">
        <v>44612</v>
      </c>
      <c r="F2249" s="34">
        <v>8690.7000000000007</v>
      </c>
      <c r="G2249" s="36">
        <f>Tabla13[[#This Row],[Importe]]-Tabla13[[#This Row],[Pagado]]</f>
        <v>0</v>
      </c>
      <c r="H2249" s="38" t="s">
        <v>10</v>
      </c>
    </row>
    <row r="2250" spans="1:8" x14ac:dyDescent="0.25">
      <c r="A2250" s="31">
        <v>44612</v>
      </c>
      <c r="B2250" s="37" t="s">
        <v>6015</v>
      </c>
      <c r="C2250" s="38" t="s">
        <v>62</v>
      </c>
      <c r="D2250" s="34">
        <v>2312.8000000000002</v>
      </c>
      <c r="E2250" s="35">
        <v>44612</v>
      </c>
      <c r="F2250" s="34">
        <v>2312.8000000000002</v>
      </c>
      <c r="G2250" s="36">
        <f>Tabla13[[#This Row],[Importe]]-Tabla13[[#This Row],[Pagado]]</f>
        <v>0</v>
      </c>
      <c r="H2250" s="38" t="s">
        <v>10</v>
      </c>
    </row>
    <row r="2251" spans="1:8" x14ac:dyDescent="0.25">
      <c r="A2251" s="31">
        <v>44612</v>
      </c>
      <c r="B2251" s="37" t="s">
        <v>6016</v>
      </c>
      <c r="C2251" s="38" t="s">
        <v>62</v>
      </c>
      <c r="D2251" s="34">
        <v>2932.3</v>
      </c>
      <c r="E2251" s="35">
        <v>44612</v>
      </c>
      <c r="F2251" s="34">
        <v>2932.3</v>
      </c>
      <c r="G2251" s="36">
        <f>Tabla13[[#This Row],[Importe]]-Tabla13[[#This Row],[Pagado]]</f>
        <v>0</v>
      </c>
      <c r="H2251" s="38" t="s">
        <v>10</v>
      </c>
    </row>
    <row r="2252" spans="1:8" x14ac:dyDescent="0.25">
      <c r="A2252" s="31">
        <v>44612</v>
      </c>
      <c r="B2252" s="37" t="s">
        <v>6017</v>
      </c>
      <c r="C2252" s="38" t="s">
        <v>58</v>
      </c>
      <c r="D2252" s="34">
        <v>3870</v>
      </c>
      <c r="E2252" s="35">
        <v>44612</v>
      </c>
      <c r="F2252" s="34">
        <v>3870</v>
      </c>
      <c r="G2252" s="36">
        <f>Tabla13[[#This Row],[Importe]]-Tabla13[[#This Row],[Pagado]]</f>
        <v>0</v>
      </c>
      <c r="H2252" s="38" t="s">
        <v>10</v>
      </c>
    </row>
    <row r="2253" spans="1:8" x14ac:dyDescent="0.25">
      <c r="A2253" s="31">
        <v>44612</v>
      </c>
      <c r="B2253" s="37" t="s">
        <v>6018</v>
      </c>
      <c r="C2253" s="38" t="s">
        <v>214</v>
      </c>
      <c r="D2253" s="34">
        <v>925</v>
      </c>
      <c r="E2253" s="35">
        <v>44612</v>
      </c>
      <c r="F2253" s="34">
        <v>925</v>
      </c>
      <c r="G2253" s="36">
        <f>Tabla13[[#This Row],[Importe]]-Tabla13[[#This Row],[Pagado]]</f>
        <v>0</v>
      </c>
      <c r="H2253" s="38" t="s">
        <v>10</v>
      </c>
    </row>
    <row r="2254" spans="1:8" x14ac:dyDescent="0.25">
      <c r="A2254" s="31">
        <v>44612</v>
      </c>
      <c r="B2254" s="37" t="s">
        <v>6019</v>
      </c>
      <c r="C2254" s="38" t="s">
        <v>31</v>
      </c>
      <c r="D2254" s="34">
        <v>965</v>
      </c>
      <c r="E2254" s="35">
        <v>44612</v>
      </c>
      <c r="F2254" s="34">
        <v>965</v>
      </c>
      <c r="G2254" s="36">
        <f>Tabla13[[#This Row],[Importe]]-Tabla13[[#This Row],[Pagado]]</f>
        <v>0</v>
      </c>
      <c r="H2254" s="38" t="s">
        <v>10</v>
      </c>
    </row>
    <row r="2255" spans="1:8" x14ac:dyDescent="0.25">
      <c r="A2255" s="31">
        <v>44612</v>
      </c>
      <c r="B2255" s="37" t="s">
        <v>6020</v>
      </c>
      <c r="C2255" s="38" t="s">
        <v>16</v>
      </c>
      <c r="D2255" s="34">
        <v>2922</v>
      </c>
      <c r="E2255" s="35">
        <v>44612</v>
      </c>
      <c r="F2255" s="34">
        <v>2922</v>
      </c>
      <c r="G2255" s="36">
        <f>Tabla13[[#This Row],[Importe]]-Tabla13[[#This Row],[Pagado]]</f>
        <v>0</v>
      </c>
      <c r="H2255" s="38" t="s">
        <v>10</v>
      </c>
    </row>
    <row r="2256" spans="1:8" x14ac:dyDescent="0.25">
      <c r="A2256" s="31">
        <v>44612</v>
      </c>
      <c r="B2256" s="37" t="s">
        <v>6021</v>
      </c>
      <c r="C2256" s="38" t="s">
        <v>67</v>
      </c>
      <c r="D2256" s="34">
        <v>2447</v>
      </c>
      <c r="E2256" s="35">
        <v>44612</v>
      </c>
      <c r="F2256" s="34">
        <v>2447</v>
      </c>
      <c r="G2256" s="36">
        <f>Tabla13[[#This Row],[Importe]]-Tabla13[[#This Row],[Pagado]]</f>
        <v>0</v>
      </c>
      <c r="H2256" s="38" t="s">
        <v>10</v>
      </c>
    </row>
    <row r="2257" spans="1:8" x14ac:dyDescent="0.25">
      <c r="A2257" s="31">
        <v>44612</v>
      </c>
      <c r="B2257" s="37" t="s">
        <v>6022</v>
      </c>
      <c r="C2257" s="38" t="s">
        <v>149</v>
      </c>
      <c r="D2257" s="34">
        <v>1162</v>
      </c>
      <c r="E2257" s="35">
        <v>44612</v>
      </c>
      <c r="F2257" s="34">
        <v>1162</v>
      </c>
      <c r="G2257" s="36">
        <f>Tabla13[[#This Row],[Importe]]-Tabla13[[#This Row],[Pagado]]</f>
        <v>0</v>
      </c>
      <c r="H2257" s="38" t="s">
        <v>10</v>
      </c>
    </row>
    <row r="2258" spans="1:8" x14ac:dyDescent="0.25">
      <c r="A2258" s="31">
        <v>44612</v>
      </c>
      <c r="B2258" s="37" t="s">
        <v>6023</v>
      </c>
      <c r="C2258" s="38" t="s">
        <v>2139</v>
      </c>
      <c r="D2258" s="34">
        <v>1798.4</v>
      </c>
      <c r="E2258" s="35">
        <v>44612</v>
      </c>
      <c r="F2258" s="34">
        <v>1798.4</v>
      </c>
      <c r="G2258" s="36">
        <f>Tabla13[[#This Row],[Importe]]-Tabla13[[#This Row],[Pagado]]</f>
        <v>0</v>
      </c>
      <c r="H2258" s="38" t="s">
        <v>10</v>
      </c>
    </row>
    <row r="2259" spans="1:8" x14ac:dyDescent="0.25">
      <c r="A2259" s="31">
        <v>44612</v>
      </c>
      <c r="B2259" s="37" t="s">
        <v>6024</v>
      </c>
      <c r="C2259" s="38" t="s">
        <v>69</v>
      </c>
      <c r="D2259" s="34">
        <v>2300</v>
      </c>
      <c r="E2259" s="35">
        <v>44612</v>
      </c>
      <c r="F2259" s="34">
        <v>2300</v>
      </c>
      <c r="G2259" s="36">
        <f>Tabla13[[#This Row],[Importe]]-Tabla13[[#This Row],[Pagado]]</f>
        <v>0</v>
      </c>
      <c r="H2259" s="38" t="s">
        <v>10</v>
      </c>
    </row>
    <row r="2260" spans="1:8" x14ac:dyDescent="0.25">
      <c r="A2260" s="31">
        <v>44612</v>
      </c>
      <c r="B2260" s="37" t="s">
        <v>6025</v>
      </c>
      <c r="C2260" s="38" t="s">
        <v>31</v>
      </c>
      <c r="D2260" s="34">
        <v>953.7</v>
      </c>
      <c r="E2260" s="35">
        <v>44613</v>
      </c>
      <c r="F2260" s="34">
        <v>953.7</v>
      </c>
      <c r="G2260" s="36">
        <f>Tabla13[[#This Row],[Importe]]-Tabla13[[#This Row],[Pagado]]</f>
        <v>0</v>
      </c>
      <c r="H2260" s="38" t="s">
        <v>10</v>
      </c>
    </row>
    <row r="2261" spans="1:8" x14ac:dyDescent="0.25">
      <c r="A2261" s="31">
        <v>44613</v>
      </c>
      <c r="B2261" s="37" t="s">
        <v>6026</v>
      </c>
      <c r="C2261" s="38" t="s">
        <v>887</v>
      </c>
      <c r="D2261" s="34">
        <v>7439.8</v>
      </c>
      <c r="E2261" s="35">
        <v>44614</v>
      </c>
      <c r="F2261" s="34">
        <v>7439.8</v>
      </c>
      <c r="G2261" s="36">
        <f>Tabla13[[#This Row],[Importe]]-Tabla13[[#This Row],[Pagado]]</f>
        <v>0</v>
      </c>
      <c r="H2261" s="38" t="s">
        <v>10</v>
      </c>
    </row>
    <row r="2262" spans="1:8" x14ac:dyDescent="0.25">
      <c r="A2262" s="31">
        <v>44613</v>
      </c>
      <c r="B2262" s="37" t="s">
        <v>6027</v>
      </c>
      <c r="C2262" s="38" t="s">
        <v>314</v>
      </c>
      <c r="D2262" s="34">
        <v>990</v>
      </c>
      <c r="E2262" s="35">
        <v>44613</v>
      </c>
      <c r="F2262" s="34">
        <v>990</v>
      </c>
      <c r="G2262" s="36">
        <f>Tabla13[[#This Row],[Importe]]-Tabla13[[#This Row],[Pagado]]</f>
        <v>0</v>
      </c>
      <c r="H2262" s="38" t="s">
        <v>10</v>
      </c>
    </row>
    <row r="2263" spans="1:8" ht="31.5" x14ac:dyDescent="0.25">
      <c r="A2263" s="31">
        <v>44613</v>
      </c>
      <c r="B2263" s="37" t="s">
        <v>6028</v>
      </c>
      <c r="C2263" s="38" t="s">
        <v>475</v>
      </c>
      <c r="D2263" s="34">
        <v>74671</v>
      </c>
      <c r="E2263" s="35" t="s">
        <v>6029</v>
      </c>
      <c r="F2263" s="34">
        <f>10700+63971</f>
        <v>74671</v>
      </c>
      <c r="G2263" s="36">
        <f>Tabla13[[#This Row],[Importe]]-Tabla13[[#This Row],[Pagado]]</f>
        <v>0</v>
      </c>
      <c r="H2263" s="38" t="s">
        <v>10</v>
      </c>
    </row>
    <row r="2264" spans="1:8" x14ac:dyDescent="0.25">
      <c r="A2264" s="31">
        <v>44613</v>
      </c>
      <c r="B2264" s="37" t="s">
        <v>6030</v>
      </c>
      <c r="C2264" s="38" t="s">
        <v>353</v>
      </c>
      <c r="D2264" s="34">
        <v>423.3</v>
      </c>
      <c r="E2264" s="35">
        <v>44613</v>
      </c>
      <c r="F2264" s="34">
        <v>423.3</v>
      </c>
      <c r="G2264" s="36">
        <f>Tabla13[[#This Row],[Importe]]-Tabla13[[#This Row],[Pagado]]</f>
        <v>0</v>
      </c>
      <c r="H2264" s="38" t="s">
        <v>10</v>
      </c>
    </row>
    <row r="2265" spans="1:8" x14ac:dyDescent="0.25">
      <c r="A2265" s="31">
        <v>44613</v>
      </c>
      <c r="B2265" s="37" t="s">
        <v>6031</v>
      </c>
      <c r="C2265" s="38" t="s">
        <v>481</v>
      </c>
      <c r="D2265" s="34">
        <v>346.8</v>
      </c>
      <c r="E2265" s="35">
        <v>44613</v>
      </c>
      <c r="F2265" s="34">
        <v>346.8</v>
      </c>
      <c r="G2265" s="36">
        <f>Tabla13[[#This Row],[Importe]]-Tabla13[[#This Row],[Pagado]]</f>
        <v>0</v>
      </c>
      <c r="H2265" s="38" t="s">
        <v>10</v>
      </c>
    </row>
    <row r="2266" spans="1:8" x14ac:dyDescent="0.25">
      <c r="A2266" s="31">
        <v>44613</v>
      </c>
      <c r="B2266" s="37" t="s">
        <v>6032</v>
      </c>
      <c r="C2266" s="38" t="s">
        <v>31</v>
      </c>
      <c r="D2266" s="34">
        <v>4003.2</v>
      </c>
      <c r="E2266" s="35">
        <v>44613</v>
      </c>
      <c r="F2266" s="34">
        <v>4003.2</v>
      </c>
      <c r="G2266" s="36">
        <f>Tabla13[[#This Row],[Importe]]-Tabla13[[#This Row],[Pagado]]</f>
        <v>0</v>
      </c>
      <c r="H2266" s="38" t="s">
        <v>10</v>
      </c>
    </row>
    <row r="2267" spans="1:8" x14ac:dyDescent="0.25">
      <c r="A2267" s="31">
        <v>44613</v>
      </c>
      <c r="B2267" s="37" t="s">
        <v>6033</v>
      </c>
      <c r="C2267" s="38" t="s">
        <v>83</v>
      </c>
      <c r="D2267" s="34">
        <v>2816</v>
      </c>
      <c r="E2267" s="35">
        <v>44613</v>
      </c>
      <c r="F2267" s="34">
        <v>2816</v>
      </c>
      <c r="G2267" s="36">
        <f>Tabla13[[#This Row],[Importe]]-Tabla13[[#This Row],[Pagado]]</f>
        <v>0</v>
      </c>
      <c r="H2267" s="38" t="s">
        <v>10</v>
      </c>
    </row>
    <row r="2268" spans="1:8" ht="31.5" x14ac:dyDescent="0.25">
      <c r="A2268" s="31">
        <v>44613</v>
      </c>
      <c r="B2268" s="37" t="s">
        <v>6034</v>
      </c>
      <c r="C2268" s="38" t="s">
        <v>39</v>
      </c>
      <c r="D2268" s="34">
        <v>22776.799999999999</v>
      </c>
      <c r="E2268" s="35" t="s">
        <v>6035</v>
      </c>
      <c r="F2268" s="34">
        <f>7000+15776.8</f>
        <v>22776.799999999999</v>
      </c>
      <c r="G2268" s="36">
        <f>Tabla13[[#This Row],[Importe]]-Tabla13[[#This Row],[Pagado]]</f>
        <v>0</v>
      </c>
      <c r="H2268" s="38" t="s">
        <v>10</v>
      </c>
    </row>
    <row r="2269" spans="1:8" x14ac:dyDescent="0.25">
      <c r="A2269" s="31">
        <v>44613</v>
      </c>
      <c r="B2269" s="37" t="s">
        <v>6036</v>
      </c>
      <c r="C2269" s="38" t="s">
        <v>120</v>
      </c>
      <c r="D2269" s="34">
        <v>3591.7</v>
      </c>
      <c r="E2269" s="35">
        <v>44615</v>
      </c>
      <c r="F2269" s="34">
        <v>3591.7</v>
      </c>
      <c r="G2269" s="36">
        <f>Tabla13[[#This Row],[Importe]]-Tabla13[[#This Row],[Pagado]]</f>
        <v>0</v>
      </c>
      <c r="H2269" s="38" t="s">
        <v>10</v>
      </c>
    </row>
    <row r="2270" spans="1:8" x14ac:dyDescent="0.25">
      <c r="A2270" s="31">
        <v>44613</v>
      </c>
      <c r="B2270" s="37" t="s">
        <v>6037</v>
      </c>
      <c r="C2270" s="38" t="s">
        <v>9</v>
      </c>
      <c r="D2270" s="34">
        <v>4987.2</v>
      </c>
      <c r="E2270" s="35">
        <v>44613</v>
      </c>
      <c r="F2270" s="34">
        <v>4987.2</v>
      </c>
      <c r="G2270" s="36">
        <f>Tabla13[[#This Row],[Importe]]-Tabla13[[#This Row],[Pagado]]</f>
        <v>0</v>
      </c>
      <c r="H2270" s="38" t="s">
        <v>10</v>
      </c>
    </row>
    <row r="2271" spans="1:8" x14ac:dyDescent="0.25">
      <c r="A2271" s="31">
        <v>44613</v>
      </c>
      <c r="B2271" s="37" t="s">
        <v>6038</v>
      </c>
      <c r="C2271" s="38" t="s">
        <v>109</v>
      </c>
      <c r="D2271" s="34">
        <v>3604.9</v>
      </c>
      <c r="E2271" s="35">
        <v>44614</v>
      </c>
      <c r="F2271" s="34">
        <v>3604.9</v>
      </c>
      <c r="G2271" s="36">
        <f>Tabla13[[#This Row],[Importe]]-Tabla13[[#This Row],[Pagado]]</f>
        <v>0</v>
      </c>
      <c r="H2271" s="38" t="s">
        <v>10</v>
      </c>
    </row>
    <row r="2272" spans="1:8" x14ac:dyDescent="0.25">
      <c r="A2272" s="31">
        <v>44613</v>
      </c>
      <c r="B2272" s="37" t="s">
        <v>6039</v>
      </c>
      <c r="C2272" s="38" t="s">
        <v>31</v>
      </c>
      <c r="D2272" s="34">
        <v>2510.8000000000002</v>
      </c>
      <c r="E2272" s="35">
        <v>44613</v>
      </c>
      <c r="F2272" s="34">
        <v>2510.8000000000002</v>
      </c>
      <c r="G2272" s="36">
        <f>Tabla13[[#This Row],[Importe]]-Tabla13[[#This Row],[Pagado]]</f>
        <v>0</v>
      </c>
      <c r="H2272" s="38" t="s">
        <v>10</v>
      </c>
    </row>
    <row r="2273" spans="1:8" x14ac:dyDescent="0.25">
      <c r="A2273" s="31">
        <v>44613</v>
      </c>
      <c r="B2273" s="37" t="s">
        <v>6040</v>
      </c>
      <c r="C2273" s="38" t="s">
        <v>326</v>
      </c>
      <c r="D2273" s="34">
        <v>4042</v>
      </c>
      <c r="E2273" s="35">
        <v>44614</v>
      </c>
      <c r="F2273" s="34">
        <v>4042</v>
      </c>
      <c r="G2273" s="36">
        <f>Tabla13[[#This Row],[Importe]]-Tabla13[[#This Row],[Pagado]]</f>
        <v>0</v>
      </c>
      <c r="H2273" s="38" t="s">
        <v>10</v>
      </c>
    </row>
    <row r="2274" spans="1:8" x14ac:dyDescent="0.25">
      <c r="A2274" s="31">
        <v>44613</v>
      </c>
      <c r="B2274" s="37" t="s">
        <v>6041</v>
      </c>
      <c r="C2274" s="38" t="s">
        <v>97</v>
      </c>
      <c r="D2274" s="34">
        <v>7910.1</v>
      </c>
      <c r="E2274" s="35">
        <v>44615</v>
      </c>
      <c r="F2274" s="34">
        <v>7910.1</v>
      </c>
      <c r="G2274" s="36">
        <f>Tabla13[[#This Row],[Importe]]-Tabla13[[#This Row],[Pagado]]</f>
        <v>0</v>
      </c>
      <c r="H2274" s="38" t="s">
        <v>10</v>
      </c>
    </row>
    <row r="2275" spans="1:8" x14ac:dyDescent="0.25">
      <c r="A2275" s="31">
        <v>44613</v>
      </c>
      <c r="B2275" s="37" t="s">
        <v>6042</v>
      </c>
      <c r="C2275" s="38" t="s">
        <v>2563</v>
      </c>
      <c r="D2275" s="34">
        <v>3586.8</v>
      </c>
      <c r="E2275" s="35">
        <v>44613</v>
      </c>
      <c r="F2275" s="34">
        <v>3586.8</v>
      </c>
      <c r="G2275" s="36">
        <f>Tabla13[[#This Row],[Importe]]-Tabla13[[#This Row],[Pagado]]</f>
        <v>0</v>
      </c>
      <c r="H2275" s="38" t="s">
        <v>10</v>
      </c>
    </row>
    <row r="2276" spans="1:8" x14ac:dyDescent="0.25">
      <c r="A2276" s="31">
        <v>44613</v>
      </c>
      <c r="B2276" s="37" t="s">
        <v>6043</v>
      </c>
      <c r="C2276" s="38" t="s">
        <v>64</v>
      </c>
      <c r="D2276" s="34">
        <v>3748.5</v>
      </c>
      <c r="E2276" s="35">
        <v>44615</v>
      </c>
      <c r="F2276" s="34">
        <v>3748.5</v>
      </c>
      <c r="G2276" s="36">
        <f>Tabla13[[#This Row],[Importe]]-Tabla13[[#This Row],[Pagado]]</f>
        <v>0</v>
      </c>
      <c r="H2276" s="38" t="s">
        <v>10</v>
      </c>
    </row>
    <row r="2277" spans="1:8" ht="31.5" x14ac:dyDescent="0.25">
      <c r="A2277" s="31">
        <v>44613</v>
      </c>
      <c r="B2277" s="37" t="s">
        <v>6044</v>
      </c>
      <c r="C2277" s="38" t="s">
        <v>93</v>
      </c>
      <c r="D2277" s="34">
        <v>6646.9</v>
      </c>
      <c r="E2277" s="35" t="s">
        <v>5872</v>
      </c>
      <c r="F2277" s="34">
        <f>3646+3000.9</f>
        <v>6646.9</v>
      </c>
      <c r="G2277" s="36">
        <f>Tabla13[[#This Row],[Importe]]-Tabla13[[#This Row],[Pagado]]</f>
        <v>0</v>
      </c>
      <c r="H2277" s="38" t="s">
        <v>10</v>
      </c>
    </row>
    <row r="2278" spans="1:8" x14ac:dyDescent="0.25">
      <c r="A2278" s="31">
        <v>44613</v>
      </c>
      <c r="B2278" s="37" t="s">
        <v>6045</v>
      </c>
      <c r="C2278" s="38" t="s">
        <v>345</v>
      </c>
      <c r="D2278" s="34">
        <v>910</v>
      </c>
      <c r="E2278" s="35">
        <v>44613</v>
      </c>
      <c r="F2278" s="34">
        <v>910</v>
      </c>
      <c r="G2278" s="36">
        <f>Tabla13[[#This Row],[Importe]]-Tabla13[[#This Row],[Pagado]]</f>
        <v>0</v>
      </c>
      <c r="H2278" s="38" t="s">
        <v>10</v>
      </c>
    </row>
    <row r="2279" spans="1:8" x14ac:dyDescent="0.25">
      <c r="A2279" s="31">
        <v>44613</v>
      </c>
      <c r="B2279" s="37" t="s">
        <v>6046</v>
      </c>
      <c r="C2279" s="38" t="s">
        <v>60</v>
      </c>
      <c r="D2279" s="34">
        <v>4145.3999999999996</v>
      </c>
      <c r="E2279" s="35">
        <v>44618</v>
      </c>
      <c r="F2279" s="34">
        <v>4145.3999999999996</v>
      </c>
      <c r="G2279" s="36">
        <f>Tabla13[[#This Row],[Importe]]-Tabla13[[#This Row],[Pagado]]</f>
        <v>0</v>
      </c>
      <c r="H2279" s="38" t="s">
        <v>10</v>
      </c>
    </row>
    <row r="2280" spans="1:8" x14ac:dyDescent="0.25">
      <c r="A2280" s="31">
        <v>44613</v>
      </c>
      <c r="B2280" s="37" t="s">
        <v>6047</v>
      </c>
      <c r="C2280" s="38" t="s">
        <v>407</v>
      </c>
      <c r="D2280" s="34">
        <v>44499.05</v>
      </c>
      <c r="E2280" s="35">
        <v>44617</v>
      </c>
      <c r="F2280" s="34">
        <v>44499.05</v>
      </c>
      <c r="G2280" s="36">
        <f>Tabla13[[#This Row],[Importe]]-Tabla13[[#This Row],[Pagado]]</f>
        <v>0</v>
      </c>
      <c r="H2280" s="38" t="s">
        <v>10</v>
      </c>
    </row>
    <row r="2281" spans="1:8" x14ac:dyDescent="0.25">
      <c r="A2281" s="31">
        <v>44613</v>
      </c>
      <c r="B2281" s="37" t="s">
        <v>6048</v>
      </c>
      <c r="C2281" s="38" t="s">
        <v>22</v>
      </c>
      <c r="D2281" s="34">
        <v>1840</v>
      </c>
      <c r="E2281" s="35">
        <v>44614</v>
      </c>
      <c r="F2281" s="34">
        <v>1840</v>
      </c>
      <c r="G2281" s="36">
        <f>Tabla13[[#This Row],[Importe]]-Tabla13[[#This Row],[Pagado]]</f>
        <v>0</v>
      </c>
      <c r="H2281" s="38" t="s">
        <v>10</v>
      </c>
    </row>
    <row r="2282" spans="1:8" x14ac:dyDescent="0.25">
      <c r="A2282" s="31">
        <v>44613</v>
      </c>
      <c r="B2282" s="37" t="s">
        <v>6049</v>
      </c>
      <c r="C2282" s="38" t="s">
        <v>22</v>
      </c>
      <c r="D2282" s="34">
        <v>47035.1</v>
      </c>
      <c r="E2282" s="35">
        <v>44614</v>
      </c>
      <c r="F2282" s="34">
        <v>47035.1</v>
      </c>
      <c r="G2282" s="36">
        <f>Tabla13[[#This Row],[Importe]]-Tabla13[[#This Row],[Pagado]]</f>
        <v>0</v>
      </c>
      <c r="H2282" s="38" t="s">
        <v>10</v>
      </c>
    </row>
    <row r="2283" spans="1:8" x14ac:dyDescent="0.25">
      <c r="A2283" s="31">
        <v>44613</v>
      </c>
      <c r="B2283" s="37" t="s">
        <v>6050</v>
      </c>
      <c r="C2283" s="38" t="s">
        <v>6051</v>
      </c>
      <c r="D2283" s="34">
        <v>0</v>
      </c>
      <c r="E2283" s="39" t="s">
        <v>189</v>
      </c>
      <c r="F2283" s="34">
        <v>0</v>
      </c>
      <c r="G2283" s="36">
        <f>Tabla13[[#This Row],[Importe]]-Tabla13[[#This Row],[Pagado]]</f>
        <v>0</v>
      </c>
      <c r="H2283" s="38" t="s">
        <v>189</v>
      </c>
    </row>
    <row r="2284" spans="1:8" x14ac:dyDescent="0.25">
      <c r="A2284" s="31">
        <v>44613</v>
      </c>
      <c r="B2284" s="37" t="s">
        <v>6052</v>
      </c>
      <c r="C2284" s="38" t="s">
        <v>5043</v>
      </c>
      <c r="D2284" s="34">
        <v>12693.9</v>
      </c>
      <c r="E2284" s="35">
        <v>44613</v>
      </c>
      <c r="F2284" s="34">
        <v>12693.9</v>
      </c>
      <c r="G2284" s="36">
        <f>Tabla13[[#This Row],[Importe]]-Tabla13[[#This Row],[Pagado]]</f>
        <v>0</v>
      </c>
      <c r="H2284" s="38" t="s">
        <v>10</v>
      </c>
    </row>
    <row r="2285" spans="1:8" x14ac:dyDescent="0.25">
      <c r="A2285" s="31">
        <v>44613</v>
      </c>
      <c r="B2285" s="37" t="s">
        <v>6053</v>
      </c>
      <c r="C2285" s="38" t="s">
        <v>89</v>
      </c>
      <c r="D2285" s="34">
        <v>6288.8</v>
      </c>
      <c r="E2285" s="35">
        <v>44614</v>
      </c>
      <c r="F2285" s="34">
        <v>6288.8</v>
      </c>
      <c r="G2285" s="36">
        <f>Tabla13[[#This Row],[Importe]]-Tabla13[[#This Row],[Pagado]]</f>
        <v>0</v>
      </c>
      <c r="H2285" s="38" t="s">
        <v>10</v>
      </c>
    </row>
    <row r="2286" spans="1:8" x14ac:dyDescent="0.25">
      <c r="A2286" s="31">
        <v>44613</v>
      </c>
      <c r="B2286" s="37" t="s">
        <v>6054</v>
      </c>
      <c r="C2286" s="38" t="s">
        <v>348</v>
      </c>
      <c r="D2286" s="34">
        <v>2466</v>
      </c>
      <c r="E2286" s="35">
        <v>44614</v>
      </c>
      <c r="F2286" s="34">
        <v>2466</v>
      </c>
      <c r="G2286" s="36">
        <f>Tabla13[[#This Row],[Importe]]-Tabla13[[#This Row],[Pagado]]</f>
        <v>0</v>
      </c>
      <c r="H2286" s="38" t="s">
        <v>10</v>
      </c>
    </row>
    <row r="2287" spans="1:8" x14ac:dyDescent="0.25">
      <c r="A2287" s="31">
        <v>44613</v>
      </c>
      <c r="B2287" s="37" t="s">
        <v>6055</v>
      </c>
      <c r="C2287" s="38" t="s">
        <v>131</v>
      </c>
      <c r="D2287" s="34">
        <v>6517</v>
      </c>
      <c r="E2287" s="35">
        <v>44613</v>
      </c>
      <c r="F2287" s="34">
        <v>6517</v>
      </c>
      <c r="G2287" s="36">
        <f>Tabla13[[#This Row],[Importe]]-Tabla13[[#This Row],[Pagado]]</f>
        <v>0</v>
      </c>
      <c r="H2287" s="38" t="s">
        <v>10</v>
      </c>
    </row>
    <row r="2288" spans="1:8" x14ac:dyDescent="0.25">
      <c r="A2288" s="31">
        <v>44613</v>
      </c>
      <c r="B2288" s="37" t="s">
        <v>6056</v>
      </c>
      <c r="C2288" s="38" t="s">
        <v>12</v>
      </c>
      <c r="D2288" s="34">
        <v>46676.800000000003</v>
      </c>
      <c r="E2288" s="35">
        <v>44614</v>
      </c>
      <c r="F2288" s="34">
        <v>46676.800000000003</v>
      </c>
      <c r="G2288" s="36">
        <f>Tabla13[[#This Row],[Importe]]-Tabla13[[#This Row],[Pagado]]</f>
        <v>0</v>
      </c>
      <c r="H2288" s="38" t="s">
        <v>10</v>
      </c>
    </row>
    <row r="2289" spans="1:8" x14ac:dyDescent="0.25">
      <c r="A2289" s="31">
        <v>44613</v>
      </c>
      <c r="B2289" s="37" t="s">
        <v>6057</v>
      </c>
      <c r="C2289" s="38" t="s">
        <v>114</v>
      </c>
      <c r="D2289" s="34">
        <v>3929.2</v>
      </c>
      <c r="E2289" s="35">
        <v>44614</v>
      </c>
      <c r="F2289" s="34">
        <v>3929.2</v>
      </c>
      <c r="G2289" s="36">
        <f>Tabla13[[#This Row],[Importe]]-Tabla13[[#This Row],[Pagado]]</f>
        <v>0</v>
      </c>
      <c r="H2289" s="38" t="s">
        <v>10</v>
      </c>
    </row>
    <row r="2290" spans="1:8" x14ac:dyDescent="0.25">
      <c r="A2290" s="31">
        <v>44613</v>
      </c>
      <c r="B2290" s="37" t="s">
        <v>6058</v>
      </c>
      <c r="C2290" s="38" t="s">
        <v>111</v>
      </c>
      <c r="D2290" s="34">
        <v>3698.9</v>
      </c>
      <c r="E2290" s="35">
        <v>44614</v>
      </c>
      <c r="F2290" s="34">
        <v>3698.9</v>
      </c>
      <c r="G2290" s="36">
        <f>Tabla13[[#This Row],[Importe]]-Tabla13[[#This Row],[Pagado]]</f>
        <v>0</v>
      </c>
      <c r="H2290" s="38" t="s">
        <v>10</v>
      </c>
    </row>
    <row r="2291" spans="1:8" x14ac:dyDescent="0.25">
      <c r="A2291" s="31">
        <v>44613</v>
      </c>
      <c r="B2291" s="37" t="s">
        <v>6059</v>
      </c>
      <c r="C2291" s="38" t="s">
        <v>105</v>
      </c>
      <c r="D2291" s="34">
        <v>4733.2</v>
      </c>
      <c r="E2291" s="35">
        <v>44614</v>
      </c>
      <c r="F2291" s="34">
        <v>4733.2</v>
      </c>
      <c r="G2291" s="36">
        <f>Tabla13[[#This Row],[Importe]]-Tabla13[[#This Row],[Pagado]]</f>
        <v>0</v>
      </c>
      <c r="H2291" s="38" t="s">
        <v>10</v>
      </c>
    </row>
    <row r="2292" spans="1:8" x14ac:dyDescent="0.25">
      <c r="A2292" s="31">
        <v>44613</v>
      </c>
      <c r="B2292" s="37" t="s">
        <v>6060</v>
      </c>
      <c r="C2292" s="38" t="s">
        <v>12</v>
      </c>
      <c r="D2292" s="34">
        <v>459.2</v>
      </c>
      <c r="E2292" s="35">
        <v>44614</v>
      </c>
      <c r="F2292" s="34">
        <v>459.2</v>
      </c>
      <c r="G2292" s="36">
        <f>Tabla13[[#This Row],[Importe]]-Tabla13[[#This Row],[Pagado]]</f>
        <v>0</v>
      </c>
      <c r="H2292" s="38" t="s">
        <v>10</v>
      </c>
    </row>
    <row r="2293" spans="1:8" x14ac:dyDescent="0.25">
      <c r="A2293" s="31">
        <v>44613</v>
      </c>
      <c r="B2293" s="37" t="s">
        <v>6061</v>
      </c>
      <c r="C2293" s="38" t="s">
        <v>53</v>
      </c>
      <c r="D2293" s="34">
        <v>2040</v>
      </c>
      <c r="E2293" s="35">
        <v>44613</v>
      </c>
      <c r="F2293" s="34">
        <v>2040</v>
      </c>
      <c r="G2293" s="36">
        <f>Tabla13[[#This Row],[Importe]]-Tabla13[[#This Row],[Pagado]]</f>
        <v>0</v>
      </c>
      <c r="H2293" s="38" t="s">
        <v>10</v>
      </c>
    </row>
    <row r="2294" spans="1:8" x14ac:dyDescent="0.25">
      <c r="A2294" s="31">
        <v>44613</v>
      </c>
      <c r="B2294" s="37" t="s">
        <v>6062</v>
      </c>
      <c r="C2294" s="38" t="s">
        <v>137</v>
      </c>
      <c r="D2294" s="34">
        <v>3884</v>
      </c>
      <c r="E2294" s="35">
        <v>44613</v>
      </c>
      <c r="F2294" s="34">
        <v>3884</v>
      </c>
      <c r="G2294" s="36">
        <f>Tabla13[[#This Row],[Importe]]-Tabla13[[#This Row],[Pagado]]</f>
        <v>0</v>
      </c>
      <c r="H2294" s="38" t="s">
        <v>10</v>
      </c>
    </row>
    <row r="2295" spans="1:8" x14ac:dyDescent="0.25">
      <c r="A2295" s="31">
        <v>44613</v>
      </c>
      <c r="B2295" s="37" t="s">
        <v>6063</v>
      </c>
      <c r="C2295" s="38" t="s">
        <v>16</v>
      </c>
      <c r="D2295" s="34">
        <v>3758.6</v>
      </c>
      <c r="E2295" s="35">
        <v>44613</v>
      </c>
      <c r="F2295" s="34">
        <v>3758.6</v>
      </c>
      <c r="G2295" s="36">
        <f>Tabla13[[#This Row],[Importe]]-Tabla13[[#This Row],[Pagado]]</f>
        <v>0</v>
      </c>
      <c r="H2295" s="38" t="s">
        <v>10</v>
      </c>
    </row>
    <row r="2296" spans="1:8" x14ac:dyDescent="0.25">
      <c r="A2296" s="31">
        <v>44613</v>
      </c>
      <c r="B2296" s="37" t="s">
        <v>6064</v>
      </c>
      <c r="C2296" s="38" t="s">
        <v>16</v>
      </c>
      <c r="D2296" s="34">
        <v>173.6</v>
      </c>
      <c r="E2296" s="35">
        <v>44613</v>
      </c>
      <c r="F2296" s="34">
        <v>173.6</v>
      </c>
      <c r="G2296" s="36">
        <f>Tabla13[[#This Row],[Importe]]-Tabla13[[#This Row],[Pagado]]</f>
        <v>0</v>
      </c>
      <c r="H2296" s="38" t="s">
        <v>10</v>
      </c>
    </row>
    <row r="2297" spans="1:8" x14ac:dyDescent="0.25">
      <c r="A2297" s="31">
        <v>44613</v>
      </c>
      <c r="B2297" s="37" t="s">
        <v>6065</v>
      </c>
      <c r="C2297" s="38" t="s">
        <v>228</v>
      </c>
      <c r="D2297" s="34">
        <v>5443.2</v>
      </c>
      <c r="E2297" s="35">
        <v>44613</v>
      </c>
      <c r="F2297" s="34">
        <v>5443.2</v>
      </c>
      <c r="G2297" s="36">
        <f>Tabla13[[#This Row],[Importe]]-Tabla13[[#This Row],[Pagado]]</f>
        <v>0</v>
      </c>
      <c r="H2297" s="38" t="s">
        <v>10</v>
      </c>
    </row>
    <row r="2298" spans="1:8" x14ac:dyDescent="0.25">
      <c r="A2298" s="31">
        <v>44613</v>
      </c>
      <c r="B2298" s="37" t="s">
        <v>6066</v>
      </c>
      <c r="C2298" s="38" t="s">
        <v>14</v>
      </c>
      <c r="D2298" s="34">
        <v>24442.2</v>
      </c>
      <c r="E2298" s="35">
        <v>44613</v>
      </c>
      <c r="F2298" s="34">
        <v>24442.2</v>
      </c>
      <c r="G2298" s="36">
        <f>Tabla13[[#This Row],[Importe]]-Tabla13[[#This Row],[Pagado]]</f>
        <v>0</v>
      </c>
      <c r="H2298" s="38" t="s">
        <v>10</v>
      </c>
    </row>
    <row r="2299" spans="1:8" x14ac:dyDescent="0.25">
      <c r="A2299" s="31">
        <v>44613</v>
      </c>
      <c r="B2299" s="37" t="s">
        <v>6067</v>
      </c>
      <c r="C2299" s="38" t="s">
        <v>373</v>
      </c>
      <c r="D2299" s="34">
        <v>2572.4</v>
      </c>
      <c r="E2299" s="35">
        <v>44613</v>
      </c>
      <c r="F2299" s="34">
        <v>2572.4</v>
      </c>
      <c r="G2299" s="36">
        <f>Tabla13[[#This Row],[Importe]]-Tabla13[[#This Row],[Pagado]]</f>
        <v>0</v>
      </c>
      <c r="H2299" s="38" t="s">
        <v>10</v>
      </c>
    </row>
    <row r="2300" spans="1:8" x14ac:dyDescent="0.25">
      <c r="A2300" s="31">
        <v>44613</v>
      </c>
      <c r="B2300" s="37" t="s">
        <v>6068</v>
      </c>
      <c r="C2300" s="38" t="s">
        <v>142</v>
      </c>
      <c r="D2300" s="34">
        <v>16586.599999999999</v>
      </c>
      <c r="E2300" s="35">
        <v>44617</v>
      </c>
      <c r="F2300" s="34">
        <v>16586.599999999999</v>
      </c>
      <c r="G2300" s="36">
        <f>Tabla13[[#This Row],[Importe]]-Tabla13[[#This Row],[Pagado]]</f>
        <v>0</v>
      </c>
      <c r="H2300" s="38" t="s">
        <v>10</v>
      </c>
    </row>
    <row r="2301" spans="1:8" x14ac:dyDescent="0.25">
      <c r="A2301" s="31">
        <v>44613</v>
      </c>
      <c r="B2301" s="37" t="s">
        <v>6069</v>
      </c>
      <c r="C2301" s="38" t="s">
        <v>226</v>
      </c>
      <c r="D2301" s="34">
        <v>3990</v>
      </c>
      <c r="E2301" s="35">
        <v>44613</v>
      </c>
      <c r="F2301" s="34">
        <v>3990</v>
      </c>
      <c r="G2301" s="36">
        <f>Tabla13[[#This Row],[Importe]]-Tabla13[[#This Row],[Pagado]]</f>
        <v>0</v>
      </c>
      <c r="H2301" s="38" t="s">
        <v>10</v>
      </c>
    </row>
    <row r="2302" spans="1:8" x14ac:dyDescent="0.25">
      <c r="A2302" s="31">
        <v>44613</v>
      </c>
      <c r="B2302" s="37" t="s">
        <v>6070</v>
      </c>
      <c r="C2302" s="38" t="s">
        <v>230</v>
      </c>
      <c r="D2302" s="34">
        <v>4465.3</v>
      </c>
      <c r="E2302" s="35">
        <v>44613</v>
      </c>
      <c r="F2302" s="34">
        <v>4465.3</v>
      </c>
      <c r="G2302" s="36">
        <f>Tabla13[[#This Row],[Importe]]-Tabla13[[#This Row],[Pagado]]</f>
        <v>0</v>
      </c>
      <c r="H2302" s="38" t="s">
        <v>10</v>
      </c>
    </row>
    <row r="2303" spans="1:8" x14ac:dyDescent="0.25">
      <c r="A2303" s="31">
        <v>44613</v>
      </c>
      <c r="B2303" s="37" t="s">
        <v>6071</v>
      </c>
      <c r="C2303" s="38" t="s">
        <v>365</v>
      </c>
      <c r="D2303" s="34">
        <v>608</v>
      </c>
      <c r="E2303" s="35">
        <v>44613</v>
      </c>
      <c r="F2303" s="34">
        <v>608</v>
      </c>
      <c r="G2303" s="36">
        <f>Tabla13[[#This Row],[Importe]]-Tabla13[[#This Row],[Pagado]]</f>
        <v>0</v>
      </c>
      <c r="H2303" s="38" t="s">
        <v>10</v>
      </c>
    </row>
    <row r="2304" spans="1:8" x14ac:dyDescent="0.25">
      <c r="A2304" s="31">
        <v>44613</v>
      </c>
      <c r="B2304" s="37" t="s">
        <v>6072</v>
      </c>
      <c r="C2304" s="38" t="s">
        <v>196</v>
      </c>
      <c r="D2304" s="34">
        <v>56699.519999999997</v>
      </c>
      <c r="E2304" s="35">
        <v>44617</v>
      </c>
      <c r="F2304" s="34">
        <v>56699.519999999997</v>
      </c>
      <c r="G2304" s="36">
        <f>Tabla13[[#This Row],[Importe]]-Tabla13[[#This Row],[Pagado]]</f>
        <v>0</v>
      </c>
      <c r="H2304" s="38" t="s">
        <v>10</v>
      </c>
    </row>
    <row r="2305" spans="1:8" x14ac:dyDescent="0.25">
      <c r="A2305" s="31">
        <v>44613</v>
      </c>
      <c r="B2305" s="37" t="s">
        <v>6073</v>
      </c>
      <c r="C2305" s="38" t="s">
        <v>56</v>
      </c>
      <c r="D2305" s="34">
        <v>2170.8000000000002</v>
      </c>
      <c r="E2305" s="35">
        <v>44613</v>
      </c>
      <c r="F2305" s="34">
        <v>2170.8000000000002</v>
      </c>
      <c r="G2305" s="36">
        <f>Tabla13[[#This Row],[Importe]]-Tabla13[[#This Row],[Pagado]]</f>
        <v>0</v>
      </c>
      <c r="H2305" s="38" t="s">
        <v>10</v>
      </c>
    </row>
    <row r="2306" spans="1:8" x14ac:dyDescent="0.25">
      <c r="A2306" s="31">
        <v>44613</v>
      </c>
      <c r="B2306" s="37" t="s">
        <v>6074</v>
      </c>
      <c r="C2306" s="38" t="s">
        <v>45</v>
      </c>
      <c r="D2306" s="34">
        <v>5757.8</v>
      </c>
      <c r="E2306" s="35">
        <v>44613</v>
      </c>
      <c r="F2306" s="34">
        <v>5757.8</v>
      </c>
      <c r="G2306" s="36">
        <f>Tabla13[[#This Row],[Importe]]-Tabla13[[#This Row],[Pagado]]</f>
        <v>0</v>
      </c>
      <c r="H2306" s="38" t="s">
        <v>10</v>
      </c>
    </row>
    <row r="2307" spans="1:8" x14ac:dyDescent="0.25">
      <c r="A2307" s="31">
        <v>44613</v>
      </c>
      <c r="B2307" s="37" t="s">
        <v>6075</v>
      </c>
      <c r="C2307" s="38" t="s">
        <v>49</v>
      </c>
      <c r="D2307" s="34">
        <v>2452.1</v>
      </c>
      <c r="E2307" s="35">
        <v>44613</v>
      </c>
      <c r="F2307" s="34">
        <v>2452.1</v>
      </c>
      <c r="G2307" s="36">
        <f>Tabla13[[#This Row],[Importe]]-Tabla13[[#This Row],[Pagado]]</f>
        <v>0</v>
      </c>
      <c r="H2307" s="38" t="s">
        <v>10</v>
      </c>
    </row>
    <row r="2308" spans="1:8" x14ac:dyDescent="0.25">
      <c r="A2308" s="31">
        <v>44613</v>
      </c>
      <c r="B2308" s="37" t="s">
        <v>6076</v>
      </c>
      <c r="C2308" s="38" t="s">
        <v>53</v>
      </c>
      <c r="D2308" s="34">
        <v>1860</v>
      </c>
      <c r="E2308" s="35">
        <v>44613</v>
      </c>
      <c r="F2308" s="34">
        <v>1860</v>
      </c>
      <c r="G2308" s="36">
        <f>Tabla13[[#This Row],[Importe]]-Tabla13[[#This Row],[Pagado]]</f>
        <v>0</v>
      </c>
      <c r="H2308" s="38" t="s">
        <v>10</v>
      </c>
    </row>
    <row r="2309" spans="1:8" x14ac:dyDescent="0.25">
      <c r="A2309" s="31">
        <v>44613</v>
      </c>
      <c r="B2309" s="37" t="s">
        <v>6077</v>
      </c>
      <c r="C2309" s="38" t="s">
        <v>2114</v>
      </c>
      <c r="D2309" s="34">
        <v>1323</v>
      </c>
      <c r="E2309" s="35">
        <v>44613</v>
      </c>
      <c r="F2309" s="34">
        <v>1323</v>
      </c>
      <c r="G2309" s="36">
        <f>Tabla13[[#This Row],[Importe]]-Tabla13[[#This Row],[Pagado]]</f>
        <v>0</v>
      </c>
      <c r="H2309" s="38" t="s">
        <v>10</v>
      </c>
    </row>
    <row r="2310" spans="1:8" x14ac:dyDescent="0.25">
      <c r="A2310" s="31">
        <v>44613</v>
      </c>
      <c r="B2310" s="37" t="s">
        <v>6078</v>
      </c>
      <c r="C2310" s="38" t="s">
        <v>3971</v>
      </c>
      <c r="D2310" s="34">
        <v>1812.8</v>
      </c>
      <c r="E2310" s="35">
        <v>44613</v>
      </c>
      <c r="F2310" s="34">
        <v>1812.8</v>
      </c>
      <c r="G2310" s="36">
        <f>Tabla13[[#This Row],[Importe]]-Tabla13[[#This Row],[Pagado]]</f>
        <v>0</v>
      </c>
      <c r="H2310" s="38" t="s">
        <v>10</v>
      </c>
    </row>
    <row r="2311" spans="1:8" x14ac:dyDescent="0.25">
      <c r="A2311" s="31">
        <v>44613</v>
      </c>
      <c r="B2311" s="37" t="s">
        <v>6079</v>
      </c>
      <c r="C2311" s="38" t="s">
        <v>1987</v>
      </c>
      <c r="D2311" s="34">
        <v>13209</v>
      </c>
      <c r="E2311" s="35">
        <v>44613</v>
      </c>
      <c r="F2311" s="34">
        <v>13209</v>
      </c>
      <c r="G2311" s="36">
        <f>Tabla13[[#This Row],[Importe]]-Tabla13[[#This Row],[Pagado]]</f>
        <v>0</v>
      </c>
      <c r="H2311" s="38" t="s">
        <v>10</v>
      </c>
    </row>
    <row r="2312" spans="1:8" x14ac:dyDescent="0.25">
      <c r="A2312" s="31">
        <v>44613</v>
      </c>
      <c r="B2312" s="37" t="s">
        <v>6080</v>
      </c>
      <c r="C2312" s="38" t="s">
        <v>140</v>
      </c>
      <c r="D2312" s="34">
        <v>963.9</v>
      </c>
      <c r="E2312" s="35">
        <v>44613</v>
      </c>
      <c r="F2312" s="34">
        <v>963.9</v>
      </c>
      <c r="G2312" s="36">
        <f>Tabla13[[#This Row],[Importe]]-Tabla13[[#This Row],[Pagado]]</f>
        <v>0</v>
      </c>
      <c r="H2312" s="38" t="s">
        <v>10</v>
      </c>
    </row>
    <row r="2313" spans="1:8" x14ac:dyDescent="0.25">
      <c r="A2313" s="31">
        <v>44613</v>
      </c>
      <c r="B2313" s="37" t="s">
        <v>6081</v>
      </c>
      <c r="C2313" s="38" t="s">
        <v>339</v>
      </c>
      <c r="D2313" s="34">
        <v>2169</v>
      </c>
      <c r="E2313" s="35">
        <v>44613</v>
      </c>
      <c r="F2313" s="34">
        <v>2169</v>
      </c>
      <c r="G2313" s="36">
        <f>Tabla13[[#This Row],[Importe]]-Tabla13[[#This Row],[Pagado]]</f>
        <v>0</v>
      </c>
      <c r="H2313" s="38" t="s">
        <v>10</v>
      </c>
    </row>
    <row r="2314" spans="1:8" x14ac:dyDescent="0.25">
      <c r="A2314" s="31">
        <v>44613</v>
      </c>
      <c r="B2314" s="37" t="s">
        <v>6082</v>
      </c>
      <c r="C2314" s="38" t="s">
        <v>129</v>
      </c>
      <c r="D2314" s="34">
        <v>3484.5</v>
      </c>
      <c r="E2314" s="35">
        <v>44613</v>
      </c>
      <c r="F2314" s="34">
        <v>3484.5</v>
      </c>
      <c r="G2314" s="36">
        <f>Tabla13[[#This Row],[Importe]]-Tabla13[[#This Row],[Pagado]]</f>
        <v>0</v>
      </c>
      <c r="H2314" s="38" t="s">
        <v>10</v>
      </c>
    </row>
    <row r="2315" spans="1:8" x14ac:dyDescent="0.25">
      <c r="A2315" s="31">
        <v>44613</v>
      </c>
      <c r="B2315" s="37" t="s">
        <v>6083</v>
      </c>
      <c r="C2315" s="38" t="s">
        <v>127</v>
      </c>
      <c r="D2315" s="34">
        <v>4893.1000000000004</v>
      </c>
      <c r="E2315" s="35">
        <v>44613</v>
      </c>
      <c r="F2315" s="34">
        <v>4893.1000000000004</v>
      </c>
      <c r="G2315" s="36">
        <f>Tabla13[[#This Row],[Importe]]-Tabla13[[#This Row],[Pagado]]</f>
        <v>0</v>
      </c>
      <c r="H2315" s="38" t="s">
        <v>10</v>
      </c>
    </row>
    <row r="2316" spans="1:8" x14ac:dyDescent="0.25">
      <c r="A2316" s="31">
        <v>44613</v>
      </c>
      <c r="B2316" s="37" t="s">
        <v>6084</v>
      </c>
      <c r="C2316" s="38" t="s">
        <v>261</v>
      </c>
      <c r="D2316" s="34">
        <v>35551.699999999997</v>
      </c>
      <c r="E2316" s="35">
        <v>44613</v>
      </c>
      <c r="F2316" s="34">
        <v>35551.699999999997</v>
      </c>
      <c r="G2316" s="36">
        <f>Tabla13[[#This Row],[Importe]]-Tabla13[[#This Row],[Pagado]]</f>
        <v>0</v>
      </c>
      <c r="H2316" s="38" t="s">
        <v>10</v>
      </c>
    </row>
    <row r="2317" spans="1:8" x14ac:dyDescent="0.25">
      <c r="A2317" s="31">
        <v>44613</v>
      </c>
      <c r="B2317" s="37" t="s">
        <v>6085</v>
      </c>
      <c r="C2317" s="38" t="s">
        <v>466</v>
      </c>
      <c r="D2317" s="34">
        <v>3000</v>
      </c>
      <c r="E2317" s="35">
        <v>44613</v>
      </c>
      <c r="F2317" s="34">
        <v>3000</v>
      </c>
      <c r="G2317" s="36">
        <f>Tabla13[[#This Row],[Importe]]-Tabla13[[#This Row],[Pagado]]</f>
        <v>0</v>
      </c>
      <c r="H2317" s="38" t="s">
        <v>10</v>
      </c>
    </row>
    <row r="2318" spans="1:8" x14ac:dyDescent="0.25">
      <c r="A2318" s="31">
        <v>44613</v>
      </c>
      <c r="B2318" s="37" t="s">
        <v>6086</v>
      </c>
      <c r="C2318" s="38" t="s">
        <v>31</v>
      </c>
      <c r="D2318" s="34">
        <v>689.5</v>
      </c>
      <c r="E2318" s="35">
        <v>44613</v>
      </c>
      <c r="F2318" s="34">
        <v>689.5</v>
      </c>
      <c r="G2318" s="36">
        <f>Tabla13[[#This Row],[Importe]]-Tabla13[[#This Row],[Pagado]]</f>
        <v>0</v>
      </c>
      <c r="H2318" s="38" t="s">
        <v>10</v>
      </c>
    </row>
    <row r="2319" spans="1:8" x14ac:dyDescent="0.25">
      <c r="A2319" s="31">
        <v>44613</v>
      </c>
      <c r="B2319" s="37" t="s">
        <v>6087</v>
      </c>
      <c r="C2319" s="38" t="s">
        <v>875</v>
      </c>
      <c r="D2319" s="34">
        <v>32592</v>
      </c>
      <c r="E2319" s="35">
        <v>44613</v>
      </c>
      <c r="F2319" s="34">
        <v>32592</v>
      </c>
      <c r="G2319" s="36">
        <f>Tabla13[[#This Row],[Importe]]-Tabla13[[#This Row],[Pagado]]</f>
        <v>0</v>
      </c>
      <c r="H2319" s="38" t="s">
        <v>10</v>
      </c>
    </row>
    <row r="2320" spans="1:8" x14ac:dyDescent="0.25">
      <c r="A2320" s="31">
        <v>44613</v>
      </c>
      <c r="B2320" s="37" t="s">
        <v>6088</v>
      </c>
      <c r="C2320" s="38" t="s">
        <v>244</v>
      </c>
      <c r="D2320" s="34">
        <v>4830</v>
      </c>
      <c r="E2320" s="35">
        <v>44613</v>
      </c>
      <c r="F2320" s="34">
        <v>4830</v>
      </c>
      <c r="G2320" s="36">
        <f>Tabla13[[#This Row],[Importe]]-Tabla13[[#This Row],[Pagado]]</f>
        <v>0</v>
      </c>
      <c r="H2320" s="38" t="s">
        <v>10</v>
      </c>
    </row>
    <row r="2321" spans="1:8" x14ac:dyDescent="0.25">
      <c r="A2321" s="31">
        <v>44613</v>
      </c>
      <c r="B2321" s="37" t="s">
        <v>6089</v>
      </c>
      <c r="C2321" s="38" t="s">
        <v>382</v>
      </c>
      <c r="D2321" s="34">
        <v>2310</v>
      </c>
      <c r="E2321" s="35">
        <v>44613</v>
      </c>
      <c r="F2321" s="34">
        <v>2310</v>
      </c>
      <c r="G2321" s="36">
        <f>Tabla13[[#This Row],[Importe]]-Tabla13[[#This Row],[Pagado]]</f>
        <v>0</v>
      </c>
      <c r="H2321" s="38" t="s">
        <v>10</v>
      </c>
    </row>
    <row r="2322" spans="1:8" x14ac:dyDescent="0.25">
      <c r="A2322" s="31">
        <v>44613</v>
      </c>
      <c r="B2322" s="37" t="s">
        <v>6090</v>
      </c>
      <c r="C2322" s="38" t="s">
        <v>27</v>
      </c>
      <c r="D2322" s="34">
        <v>708.4</v>
      </c>
      <c r="E2322" s="35">
        <v>44613</v>
      </c>
      <c r="F2322" s="34">
        <v>708.4</v>
      </c>
      <c r="G2322" s="36">
        <f>Tabla13[[#This Row],[Importe]]-Tabla13[[#This Row],[Pagado]]</f>
        <v>0</v>
      </c>
      <c r="H2322" s="38" t="s">
        <v>10</v>
      </c>
    </row>
    <row r="2323" spans="1:8" x14ac:dyDescent="0.25">
      <c r="A2323" s="31">
        <v>44613</v>
      </c>
      <c r="B2323" s="37" t="s">
        <v>6091</v>
      </c>
      <c r="C2323" s="38" t="s">
        <v>212</v>
      </c>
      <c r="D2323" s="34">
        <v>44908.800000000003</v>
      </c>
      <c r="E2323" s="35">
        <v>44616</v>
      </c>
      <c r="F2323" s="34">
        <v>44908.800000000003</v>
      </c>
      <c r="G2323" s="36">
        <f>Tabla13[[#This Row],[Importe]]-Tabla13[[#This Row],[Pagado]]</f>
        <v>0</v>
      </c>
      <c r="H2323" s="38" t="s">
        <v>10</v>
      </c>
    </row>
    <row r="2324" spans="1:8" x14ac:dyDescent="0.25">
      <c r="A2324" s="31">
        <v>44613</v>
      </c>
      <c r="B2324" s="37" t="s">
        <v>6092</v>
      </c>
      <c r="C2324" s="38" t="s">
        <v>804</v>
      </c>
      <c r="D2324" s="34">
        <v>15277.1</v>
      </c>
      <c r="E2324" s="35">
        <v>44613</v>
      </c>
      <c r="F2324" s="34">
        <v>15277.1</v>
      </c>
      <c r="G2324" s="36">
        <f>Tabla13[[#This Row],[Importe]]-Tabla13[[#This Row],[Pagado]]</f>
        <v>0</v>
      </c>
      <c r="H2324" s="38" t="s">
        <v>10</v>
      </c>
    </row>
    <row r="2325" spans="1:8" x14ac:dyDescent="0.25">
      <c r="A2325" s="31">
        <v>44613</v>
      </c>
      <c r="B2325" s="37" t="s">
        <v>6093</v>
      </c>
      <c r="C2325" s="38" t="s">
        <v>154</v>
      </c>
      <c r="D2325" s="34">
        <v>25846.9</v>
      </c>
      <c r="E2325" s="35">
        <v>44618</v>
      </c>
      <c r="F2325" s="34">
        <v>25846.9</v>
      </c>
      <c r="G2325" s="36">
        <f>Tabla13[[#This Row],[Importe]]-Tabla13[[#This Row],[Pagado]]</f>
        <v>0</v>
      </c>
      <c r="H2325" s="38" t="s">
        <v>10</v>
      </c>
    </row>
    <row r="2326" spans="1:8" x14ac:dyDescent="0.25">
      <c r="A2326" s="31">
        <v>44613</v>
      </c>
      <c r="B2326" s="37" t="s">
        <v>6094</v>
      </c>
      <c r="C2326" s="38" t="s">
        <v>206</v>
      </c>
      <c r="D2326" s="34">
        <v>24499.42</v>
      </c>
      <c r="E2326" s="35">
        <v>44616</v>
      </c>
      <c r="F2326" s="34">
        <v>24499.42</v>
      </c>
      <c r="G2326" s="36">
        <f>Tabla13[[#This Row],[Importe]]-Tabla13[[#This Row],[Pagado]]</f>
        <v>0</v>
      </c>
      <c r="H2326" s="38" t="s">
        <v>10</v>
      </c>
    </row>
    <row r="2327" spans="1:8" x14ac:dyDescent="0.25">
      <c r="A2327" s="31">
        <v>44613</v>
      </c>
      <c r="B2327" s="37" t="s">
        <v>6095</v>
      </c>
      <c r="C2327" s="38" t="s">
        <v>218</v>
      </c>
      <c r="D2327" s="34">
        <v>9214.6</v>
      </c>
      <c r="E2327" s="35">
        <v>44616</v>
      </c>
      <c r="F2327" s="34">
        <v>9214.6</v>
      </c>
      <c r="G2327" s="36">
        <f>Tabla13[[#This Row],[Importe]]-Tabla13[[#This Row],[Pagado]]</f>
        <v>0</v>
      </c>
      <c r="H2327" s="38" t="s">
        <v>10</v>
      </c>
    </row>
    <row r="2328" spans="1:8" x14ac:dyDescent="0.25">
      <c r="A2328" s="31">
        <v>44613</v>
      </c>
      <c r="B2328" s="37" t="s">
        <v>6096</v>
      </c>
      <c r="C2328" s="38" t="s">
        <v>240</v>
      </c>
      <c r="D2328" s="34">
        <v>9811.2000000000007</v>
      </c>
      <c r="E2328" s="35">
        <v>44613</v>
      </c>
      <c r="F2328" s="34">
        <v>9811.2000000000007</v>
      </c>
      <c r="G2328" s="36">
        <f>Tabla13[[#This Row],[Importe]]-Tabla13[[#This Row],[Pagado]]</f>
        <v>0</v>
      </c>
      <c r="H2328" s="38" t="s">
        <v>10</v>
      </c>
    </row>
    <row r="2329" spans="1:8" x14ac:dyDescent="0.25">
      <c r="A2329" s="31">
        <v>44613</v>
      </c>
      <c r="B2329" s="37" t="s">
        <v>6097</v>
      </c>
      <c r="C2329" s="38" t="s">
        <v>208</v>
      </c>
      <c r="D2329" s="34">
        <v>16169.1</v>
      </c>
      <c r="E2329" s="35">
        <v>44618</v>
      </c>
      <c r="F2329" s="34">
        <v>16169.1</v>
      </c>
      <c r="G2329" s="36">
        <f>Tabla13[[#This Row],[Importe]]-Tabla13[[#This Row],[Pagado]]</f>
        <v>0</v>
      </c>
      <c r="H2329" s="38" t="s">
        <v>10</v>
      </c>
    </row>
    <row r="2330" spans="1:8" x14ac:dyDescent="0.25">
      <c r="A2330" s="31">
        <v>44613</v>
      </c>
      <c r="B2330" s="37" t="s">
        <v>6098</v>
      </c>
      <c r="C2330" s="38" t="s">
        <v>233</v>
      </c>
      <c r="D2330" s="34">
        <v>4410</v>
      </c>
      <c r="E2330" s="35">
        <v>44613</v>
      </c>
      <c r="F2330" s="34">
        <v>4410</v>
      </c>
      <c r="G2330" s="36">
        <f>Tabla13[[#This Row],[Importe]]-Tabla13[[#This Row],[Pagado]]</f>
        <v>0</v>
      </c>
      <c r="H2330" s="38" t="s">
        <v>10</v>
      </c>
    </row>
    <row r="2331" spans="1:8" x14ac:dyDescent="0.25">
      <c r="A2331" s="31">
        <v>44613</v>
      </c>
      <c r="B2331" s="37" t="s">
        <v>6099</v>
      </c>
      <c r="C2331" s="38" t="s">
        <v>133</v>
      </c>
      <c r="D2331" s="34">
        <v>15130</v>
      </c>
      <c r="E2331" s="35">
        <v>44625</v>
      </c>
      <c r="F2331" s="34">
        <v>15130</v>
      </c>
      <c r="G2331" s="36">
        <f>Tabla13[[#This Row],[Importe]]-Tabla13[[#This Row],[Pagado]]</f>
        <v>0</v>
      </c>
      <c r="H2331" s="38" t="s">
        <v>10</v>
      </c>
    </row>
    <row r="2332" spans="1:8" x14ac:dyDescent="0.25">
      <c r="A2332" s="31">
        <v>44613</v>
      </c>
      <c r="B2332" s="37" t="s">
        <v>6100</v>
      </c>
      <c r="C2332" s="38" t="s">
        <v>840</v>
      </c>
      <c r="D2332" s="34">
        <v>11657.2</v>
      </c>
      <c r="E2332" s="35">
        <v>44613</v>
      </c>
      <c r="F2332" s="34">
        <v>11657.2</v>
      </c>
      <c r="G2332" s="36">
        <f>Tabla13[[#This Row],[Importe]]-Tabla13[[#This Row],[Pagado]]</f>
        <v>0</v>
      </c>
      <c r="H2332" s="38" t="s">
        <v>10</v>
      </c>
    </row>
    <row r="2333" spans="1:8" x14ac:dyDescent="0.25">
      <c r="A2333" s="31">
        <v>44613</v>
      </c>
      <c r="B2333" s="37" t="s">
        <v>6101</v>
      </c>
      <c r="C2333" s="38" t="s">
        <v>196</v>
      </c>
      <c r="D2333" s="34">
        <v>6470</v>
      </c>
      <c r="E2333" s="35">
        <v>44617</v>
      </c>
      <c r="F2333" s="34">
        <v>6470</v>
      </c>
      <c r="G2333" s="36">
        <f>Tabla13[[#This Row],[Importe]]-Tabla13[[#This Row],[Pagado]]</f>
        <v>0</v>
      </c>
      <c r="H2333" s="38" t="s">
        <v>10</v>
      </c>
    </row>
    <row r="2334" spans="1:8" x14ac:dyDescent="0.25">
      <c r="A2334" s="31">
        <v>44613</v>
      </c>
      <c r="B2334" s="37" t="s">
        <v>6102</v>
      </c>
      <c r="C2334" s="38" t="s">
        <v>222</v>
      </c>
      <c r="D2334" s="34">
        <v>8054.7</v>
      </c>
      <c r="E2334" s="35">
        <v>44613</v>
      </c>
      <c r="F2334" s="34">
        <v>8054.7</v>
      </c>
      <c r="G2334" s="36">
        <f>Tabla13[[#This Row],[Importe]]-Tabla13[[#This Row],[Pagado]]</f>
        <v>0</v>
      </c>
      <c r="H2334" s="38" t="s">
        <v>10</v>
      </c>
    </row>
    <row r="2335" spans="1:8" x14ac:dyDescent="0.25">
      <c r="A2335" s="31">
        <v>44613</v>
      </c>
      <c r="B2335" s="37" t="s">
        <v>6103</v>
      </c>
      <c r="C2335" s="38" t="s">
        <v>31</v>
      </c>
      <c r="D2335" s="34">
        <v>1758</v>
      </c>
      <c r="E2335" s="35">
        <v>44613</v>
      </c>
      <c r="F2335" s="34">
        <v>1758</v>
      </c>
      <c r="G2335" s="36">
        <f>Tabla13[[#This Row],[Importe]]-Tabla13[[#This Row],[Pagado]]</f>
        <v>0</v>
      </c>
      <c r="H2335" s="38" t="s">
        <v>10</v>
      </c>
    </row>
    <row r="2336" spans="1:8" x14ac:dyDescent="0.25">
      <c r="A2336" s="31">
        <v>44613</v>
      </c>
      <c r="B2336" s="37" t="s">
        <v>6104</v>
      </c>
      <c r="C2336" s="38" t="s">
        <v>1630</v>
      </c>
      <c r="D2336" s="34">
        <v>8780.7999999999993</v>
      </c>
      <c r="E2336" s="35">
        <v>44614</v>
      </c>
      <c r="F2336" s="34">
        <v>8780.7999999999993</v>
      </c>
      <c r="G2336" s="36">
        <f>Tabla13[[#This Row],[Importe]]-Tabla13[[#This Row],[Pagado]]</f>
        <v>0</v>
      </c>
      <c r="H2336" s="38" t="s">
        <v>10</v>
      </c>
    </row>
    <row r="2337" spans="1:8" ht="31.5" x14ac:dyDescent="0.25">
      <c r="A2337" s="31">
        <v>44613</v>
      </c>
      <c r="B2337" s="37" t="s">
        <v>6105</v>
      </c>
      <c r="C2337" s="41" t="s">
        <v>6106</v>
      </c>
      <c r="D2337" s="34">
        <v>0</v>
      </c>
      <c r="E2337" s="39" t="s">
        <v>189</v>
      </c>
      <c r="F2337" s="34">
        <v>0</v>
      </c>
      <c r="G2337" s="36">
        <f>Tabla13[[#This Row],[Importe]]-Tabla13[[#This Row],[Pagado]]</f>
        <v>0</v>
      </c>
      <c r="H2337" s="40" t="s">
        <v>6107</v>
      </c>
    </row>
    <row r="2338" spans="1:8" x14ac:dyDescent="0.25">
      <c r="A2338" s="31">
        <v>44613</v>
      </c>
      <c r="B2338" s="37" t="s">
        <v>6108</v>
      </c>
      <c r="C2338" s="38" t="s">
        <v>58</v>
      </c>
      <c r="D2338" s="34">
        <v>5472.8</v>
      </c>
      <c r="E2338" s="35">
        <v>44613</v>
      </c>
      <c r="F2338" s="34">
        <v>5472.8</v>
      </c>
      <c r="G2338" s="36">
        <f>Tabla13[[#This Row],[Importe]]-Tabla13[[#This Row],[Pagado]]</f>
        <v>0</v>
      </c>
      <c r="H2338" s="38" t="s">
        <v>10</v>
      </c>
    </row>
    <row r="2339" spans="1:8" x14ac:dyDescent="0.25">
      <c r="A2339" s="31">
        <v>44613</v>
      </c>
      <c r="B2339" s="37" t="s">
        <v>6109</v>
      </c>
      <c r="C2339" s="38" t="s">
        <v>31</v>
      </c>
      <c r="D2339" s="34">
        <v>295.10000000000002</v>
      </c>
      <c r="E2339" s="35">
        <v>44613</v>
      </c>
      <c r="F2339" s="34">
        <v>295.10000000000002</v>
      </c>
      <c r="G2339" s="36">
        <f>Tabla13[[#This Row],[Importe]]-Tabla13[[#This Row],[Pagado]]</f>
        <v>0</v>
      </c>
      <c r="H2339" s="38" t="s">
        <v>10</v>
      </c>
    </row>
    <row r="2340" spans="1:8" x14ac:dyDescent="0.25">
      <c r="A2340" s="31">
        <v>44613</v>
      </c>
      <c r="B2340" s="37" t="s">
        <v>6110</v>
      </c>
      <c r="C2340" s="38" t="s">
        <v>392</v>
      </c>
      <c r="D2340" s="34">
        <v>8978.7000000000007</v>
      </c>
      <c r="E2340" s="35">
        <v>44621</v>
      </c>
      <c r="F2340" s="34">
        <v>8978.7000000000007</v>
      </c>
      <c r="G2340" s="36">
        <f>Tabla13[[#This Row],[Importe]]-Tabla13[[#This Row],[Pagado]]</f>
        <v>0</v>
      </c>
      <c r="H2340" s="38" t="s">
        <v>10</v>
      </c>
    </row>
    <row r="2341" spans="1:8" x14ac:dyDescent="0.25">
      <c r="A2341" s="31">
        <v>44613</v>
      </c>
      <c r="B2341" s="37" t="s">
        <v>6111</v>
      </c>
      <c r="C2341" s="38" t="s">
        <v>6112</v>
      </c>
      <c r="D2341" s="34">
        <v>4005.2</v>
      </c>
      <c r="E2341" s="35">
        <v>44613</v>
      </c>
      <c r="F2341" s="34">
        <v>4005.2</v>
      </c>
      <c r="G2341" s="36">
        <f>Tabla13[[#This Row],[Importe]]-Tabla13[[#This Row],[Pagado]]</f>
        <v>0</v>
      </c>
      <c r="H2341" s="38" t="s">
        <v>10</v>
      </c>
    </row>
    <row r="2342" spans="1:8" x14ac:dyDescent="0.25">
      <c r="A2342" s="31">
        <v>44613</v>
      </c>
      <c r="B2342" s="37" t="s">
        <v>6113</v>
      </c>
      <c r="C2342" s="38" t="s">
        <v>275</v>
      </c>
      <c r="D2342" s="34">
        <v>147186.17000000001</v>
      </c>
      <c r="E2342" s="35">
        <v>44624</v>
      </c>
      <c r="F2342" s="34">
        <v>147186.17000000001</v>
      </c>
      <c r="G2342" s="36">
        <f>Tabla13[[#This Row],[Importe]]-Tabla13[[#This Row],[Pagado]]</f>
        <v>0</v>
      </c>
      <c r="H2342" s="38" t="s">
        <v>10</v>
      </c>
    </row>
    <row r="2343" spans="1:8" x14ac:dyDescent="0.25">
      <c r="A2343" s="31">
        <v>44613</v>
      </c>
      <c r="B2343" s="37" t="s">
        <v>6114</v>
      </c>
      <c r="C2343" s="38" t="s">
        <v>286</v>
      </c>
      <c r="D2343" s="34">
        <v>25000</v>
      </c>
      <c r="E2343" s="35">
        <v>44620</v>
      </c>
      <c r="F2343" s="34">
        <v>25000</v>
      </c>
      <c r="G2343" s="36">
        <f>Tabla13[[#This Row],[Importe]]-Tabla13[[#This Row],[Pagado]]</f>
        <v>0</v>
      </c>
      <c r="H2343" s="38" t="s">
        <v>10</v>
      </c>
    </row>
    <row r="2344" spans="1:8" x14ac:dyDescent="0.25">
      <c r="A2344" s="31">
        <v>44613</v>
      </c>
      <c r="B2344" s="37" t="s">
        <v>6115</v>
      </c>
      <c r="C2344" s="38" t="s">
        <v>173</v>
      </c>
      <c r="D2344" s="34">
        <v>39390</v>
      </c>
      <c r="E2344" s="35">
        <v>44614</v>
      </c>
      <c r="F2344" s="34">
        <v>39390</v>
      </c>
      <c r="G2344" s="36">
        <f>Tabla13[[#This Row],[Importe]]-Tabla13[[#This Row],[Pagado]]</f>
        <v>0</v>
      </c>
      <c r="H2344" s="38" t="s">
        <v>10</v>
      </c>
    </row>
    <row r="2345" spans="1:8" x14ac:dyDescent="0.25">
      <c r="A2345" s="31">
        <v>44613</v>
      </c>
      <c r="B2345" s="37" t="s">
        <v>6116</v>
      </c>
      <c r="C2345" s="38" t="s">
        <v>198</v>
      </c>
      <c r="D2345" s="34">
        <v>3654</v>
      </c>
      <c r="E2345" s="35">
        <v>44616</v>
      </c>
      <c r="F2345" s="34">
        <v>3654</v>
      </c>
      <c r="G2345" s="36">
        <f>Tabla13[[#This Row],[Importe]]-Tabla13[[#This Row],[Pagado]]</f>
        <v>0</v>
      </c>
      <c r="H2345" s="38" t="s">
        <v>10</v>
      </c>
    </row>
    <row r="2346" spans="1:8" x14ac:dyDescent="0.25">
      <c r="A2346" s="31">
        <v>44613</v>
      </c>
      <c r="B2346" s="37" t="s">
        <v>6117</v>
      </c>
      <c r="C2346" s="38" t="s">
        <v>312</v>
      </c>
      <c r="D2346" s="34">
        <v>1710</v>
      </c>
      <c r="E2346" s="35">
        <v>44613</v>
      </c>
      <c r="F2346" s="34">
        <v>1710</v>
      </c>
      <c r="G2346" s="36">
        <f>Tabla13[[#This Row],[Importe]]-Tabla13[[#This Row],[Pagado]]</f>
        <v>0</v>
      </c>
      <c r="H2346" s="38" t="s">
        <v>10</v>
      </c>
    </row>
    <row r="2347" spans="1:8" x14ac:dyDescent="0.25">
      <c r="A2347" s="31">
        <v>44613</v>
      </c>
      <c r="B2347" s="37" t="s">
        <v>6118</v>
      </c>
      <c r="C2347" s="38" t="s">
        <v>135</v>
      </c>
      <c r="D2347" s="34">
        <v>1443.3</v>
      </c>
      <c r="E2347" s="35">
        <v>44613</v>
      </c>
      <c r="F2347" s="34">
        <v>1443.3</v>
      </c>
      <c r="G2347" s="36">
        <f>Tabla13[[#This Row],[Importe]]-Tabla13[[#This Row],[Pagado]]</f>
        <v>0</v>
      </c>
      <c r="H2347" s="38" t="s">
        <v>10</v>
      </c>
    </row>
    <row r="2348" spans="1:8" x14ac:dyDescent="0.25">
      <c r="A2348" s="31">
        <v>44613</v>
      </c>
      <c r="B2348" s="37" t="s">
        <v>6119</v>
      </c>
      <c r="C2348" s="38" t="s">
        <v>71</v>
      </c>
      <c r="D2348" s="34">
        <v>10598.4</v>
      </c>
      <c r="E2348" s="35">
        <v>44613</v>
      </c>
      <c r="F2348" s="34">
        <v>10598.4</v>
      </c>
      <c r="G2348" s="36">
        <f>Tabla13[[#This Row],[Importe]]-Tabla13[[#This Row],[Pagado]]</f>
        <v>0</v>
      </c>
      <c r="H2348" s="38" t="s">
        <v>10</v>
      </c>
    </row>
    <row r="2349" spans="1:8" x14ac:dyDescent="0.25">
      <c r="A2349" s="31">
        <v>44613</v>
      </c>
      <c r="B2349" s="37" t="s">
        <v>6120</v>
      </c>
      <c r="C2349" s="38" t="s">
        <v>269</v>
      </c>
      <c r="D2349" s="34">
        <v>2828.2</v>
      </c>
      <c r="E2349" s="35">
        <v>44613</v>
      </c>
      <c r="F2349" s="34">
        <v>2828.2</v>
      </c>
      <c r="G2349" s="36">
        <f>Tabla13[[#This Row],[Importe]]-Tabla13[[#This Row],[Pagado]]</f>
        <v>0</v>
      </c>
      <c r="H2349" s="38" t="s">
        <v>10</v>
      </c>
    </row>
    <row r="2350" spans="1:8" x14ac:dyDescent="0.25">
      <c r="A2350" s="31">
        <v>44613</v>
      </c>
      <c r="B2350" s="37" t="s">
        <v>6121</v>
      </c>
      <c r="C2350" s="38" t="s">
        <v>24</v>
      </c>
      <c r="D2350" s="34">
        <v>3222.1</v>
      </c>
      <c r="E2350" s="35">
        <v>44613</v>
      </c>
      <c r="F2350" s="34">
        <v>3222.1</v>
      </c>
      <c r="G2350" s="36">
        <f>Tabla13[[#This Row],[Importe]]-Tabla13[[#This Row],[Pagado]]</f>
        <v>0</v>
      </c>
      <c r="H2350" s="38" t="s">
        <v>10</v>
      </c>
    </row>
    <row r="2351" spans="1:8" x14ac:dyDescent="0.25">
      <c r="A2351" s="31">
        <v>44613</v>
      </c>
      <c r="B2351" s="37" t="s">
        <v>6122</v>
      </c>
      <c r="C2351" s="38" t="s">
        <v>414</v>
      </c>
      <c r="D2351" s="34">
        <v>10570</v>
      </c>
      <c r="E2351" s="35">
        <v>44638</v>
      </c>
      <c r="F2351" s="34">
        <v>10570</v>
      </c>
      <c r="G2351" s="36">
        <f>Tabla13[[#This Row],[Importe]]-Tabla13[[#This Row],[Pagado]]</f>
        <v>0</v>
      </c>
      <c r="H2351" s="38" t="s">
        <v>10</v>
      </c>
    </row>
    <row r="2352" spans="1:8" x14ac:dyDescent="0.25">
      <c r="A2352" s="31">
        <v>44613</v>
      </c>
      <c r="B2352" s="37" t="s">
        <v>6123</v>
      </c>
      <c r="C2352" s="38" t="s">
        <v>249</v>
      </c>
      <c r="D2352" s="34">
        <v>4707.3</v>
      </c>
      <c r="E2352" s="35">
        <v>44613</v>
      </c>
      <c r="F2352" s="34">
        <v>4707.3</v>
      </c>
      <c r="G2352" s="36">
        <f>Tabla13[[#This Row],[Importe]]-Tabla13[[#This Row],[Pagado]]</f>
        <v>0</v>
      </c>
      <c r="H2352" s="38" t="s">
        <v>10</v>
      </c>
    </row>
    <row r="2353" spans="1:8" x14ac:dyDescent="0.25">
      <c r="A2353" s="31">
        <v>44613</v>
      </c>
      <c r="B2353" s="37" t="s">
        <v>6124</v>
      </c>
      <c r="C2353" s="38" t="s">
        <v>146</v>
      </c>
      <c r="D2353" s="34">
        <v>1360</v>
      </c>
      <c r="E2353" s="35">
        <v>44614</v>
      </c>
      <c r="F2353" s="34">
        <v>1360</v>
      </c>
      <c r="G2353" s="36">
        <f>Tabla13[[#This Row],[Importe]]-Tabla13[[#This Row],[Pagado]]</f>
        <v>0</v>
      </c>
      <c r="H2353" s="38" t="s">
        <v>10</v>
      </c>
    </row>
    <row r="2354" spans="1:8" x14ac:dyDescent="0.25">
      <c r="A2354" s="31">
        <v>44613</v>
      </c>
      <c r="B2354" s="37" t="s">
        <v>6125</v>
      </c>
      <c r="C2354" s="38" t="s">
        <v>169</v>
      </c>
      <c r="D2354" s="34">
        <v>480</v>
      </c>
      <c r="E2354" s="35">
        <v>44614</v>
      </c>
      <c r="F2354" s="34">
        <v>480</v>
      </c>
      <c r="G2354" s="36">
        <f>Tabla13[[#This Row],[Importe]]-Tabla13[[#This Row],[Pagado]]</f>
        <v>0</v>
      </c>
      <c r="H2354" s="38" t="s">
        <v>10</v>
      </c>
    </row>
    <row r="2355" spans="1:8" x14ac:dyDescent="0.25">
      <c r="A2355" s="31">
        <v>44613</v>
      </c>
      <c r="B2355" s="37" t="s">
        <v>6126</v>
      </c>
      <c r="C2355" s="38" t="s">
        <v>87</v>
      </c>
      <c r="D2355" s="34">
        <v>1555</v>
      </c>
      <c r="E2355" s="35">
        <v>44614</v>
      </c>
      <c r="F2355" s="34">
        <v>1555</v>
      </c>
      <c r="G2355" s="36">
        <f>Tabla13[[#This Row],[Importe]]-Tabla13[[#This Row],[Pagado]]</f>
        <v>0</v>
      </c>
      <c r="H2355" s="38" t="s">
        <v>10</v>
      </c>
    </row>
    <row r="2356" spans="1:8" x14ac:dyDescent="0.25">
      <c r="A2356" s="31">
        <v>44613</v>
      </c>
      <c r="B2356" s="37" t="s">
        <v>6127</v>
      </c>
      <c r="C2356" s="38" t="s">
        <v>31</v>
      </c>
      <c r="D2356" s="34">
        <v>504.7</v>
      </c>
      <c r="E2356" s="35">
        <v>44613</v>
      </c>
      <c r="F2356" s="34">
        <v>504.7</v>
      </c>
      <c r="G2356" s="36">
        <f>Tabla13[[#This Row],[Importe]]-Tabla13[[#This Row],[Pagado]]</f>
        <v>0</v>
      </c>
      <c r="H2356" s="38" t="s">
        <v>10</v>
      </c>
    </row>
    <row r="2357" spans="1:8" x14ac:dyDescent="0.25">
      <c r="A2357" s="31">
        <v>44613</v>
      </c>
      <c r="B2357" s="37" t="s">
        <v>6128</v>
      </c>
      <c r="C2357" s="38" t="s">
        <v>107</v>
      </c>
      <c r="D2357" s="34">
        <v>10704.9</v>
      </c>
      <c r="E2357" s="35">
        <v>44614</v>
      </c>
      <c r="F2357" s="34">
        <v>10704.9</v>
      </c>
      <c r="G2357" s="36">
        <f>Tabla13[[#This Row],[Importe]]-Tabla13[[#This Row],[Pagado]]</f>
        <v>0</v>
      </c>
      <c r="H2357" s="38" t="s">
        <v>10</v>
      </c>
    </row>
    <row r="2358" spans="1:8" x14ac:dyDescent="0.25">
      <c r="A2358" s="31">
        <v>44613</v>
      </c>
      <c r="B2358" s="37" t="s">
        <v>6129</v>
      </c>
      <c r="C2358" s="38" t="s">
        <v>419</v>
      </c>
      <c r="D2358" s="34">
        <v>6836.3</v>
      </c>
      <c r="E2358" s="35">
        <v>44613</v>
      </c>
      <c r="F2358" s="34">
        <v>6836.3</v>
      </c>
      <c r="G2358" s="36">
        <f>Tabla13[[#This Row],[Importe]]-Tabla13[[#This Row],[Pagado]]</f>
        <v>0</v>
      </c>
      <c r="H2358" s="38" t="s">
        <v>10</v>
      </c>
    </row>
    <row r="2359" spans="1:8" x14ac:dyDescent="0.25">
      <c r="A2359" s="31">
        <v>44613</v>
      </c>
      <c r="B2359" s="37" t="s">
        <v>6130</v>
      </c>
      <c r="C2359" s="38" t="s">
        <v>284</v>
      </c>
      <c r="D2359" s="34">
        <v>7535</v>
      </c>
      <c r="E2359" s="35">
        <v>44614</v>
      </c>
      <c r="F2359" s="34">
        <v>7535</v>
      </c>
      <c r="G2359" s="36">
        <f>Tabla13[[#This Row],[Importe]]-Tabla13[[#This Row],[Pagado]]</f>
        <v>0</v>
      </c>
      <c r="H2359" s="38" t="s">
        <v>10</v>
      </c>
    </row>
    <row r="2360" spans="1:8" x14ac:dyDescent="0.25">
      <c r="A2360" s="31">
        <v>44613</v>
      </c>
      <c r="B2360" s="37" t="s">
        <v>6131</v>
      </c>
      <c r="C2360" s="38" t="s">
        <v>280</v>
      </c>
      <c r="D2360" s="34">
        <v>470</v>
      </c>
      <c r="E2360" s="35">
        <v>44614</v>
      </c>
      <c r="F2360" s="34">
        <v>470</v>
      </c>
      <c r="G2360" s="36">
        <f>Tabla13[[#This Row],[Importe]]-Tabla13[[#This Row],[Pagado]]</f>
        <v>0</v>
      </c>
      <c r="H2360" s="38" t="s">
        <v>10</v>
      </c>
    </row>
    <row r="2361" spans="1:8" x14ac:dyDescent="0.25">
      <c r="A2361" s="31">
        <v>44613</v>
      </c>
      <c r="B2361" s="37" t="s">
        <v>6132</v>
      </c>
      <c r="C2361" s="38" t="s">
        <v>440</v>
      </c>
      <c r="D2361" s="34">
        <v>11552</v>
      </c>
      <c r="E2361" s="35">
        <v>44621</v>
      </c>
      <c r="F2361" s="34">
        <v>11552</v>
      </c>
      <c r="G2361" s="36">
        <f>Tabla13[[#This Row],[Importe]]-Tabla13[[#This Row],[Pagado]]</f>
        <v>0</v>
      </c>
      <c r="H2361" s="38" t="s">
        <v>10</v>
      </c>
    </row>
    <row r="2362" spans="1:8" x14ac:dyDescent="0.25">
      <c r="A2362" s="31">
        <v>44613</v>
      </c>
      <c r="B2362" s="37" t="s">
        <v>6133</v>
      </c>
      <c r="C2362" s="38" t="s">
        <v>291</v>
      </c>
      <c r="D2362" s="34">
        <v>2890</v>
      </c>
      <c r="E2362" s="35">
        <v>44614</v>
      </c>
      <c r="F2362" s="34">
        <v>2890</v>
      </c>
      <c r="G2362" s="36">
        <f>Tabla13[[#This Row],[Importe]]-Tabla13[[#This Row],[Pagado]]</f>
        <v>0</v>
      </c>
      <c r="H2362" s="38" t="s">
        <v>10</v>
      </c>
    </row>
    <row r="2363" spans="1:8" x14ac:dyDescent="0.25">
      <c r="A2363" s="31">
        <v>44613</v>
      </c>
      <c r="B2363" s="37" t="s">
        <v>6134</v>
      </c>
      <c r="C2363" s="38" t="s">
        <v>200</v>
      </c>
      <c r="D2363" s="34">
        <v>735</v>
      </c>
      <c r="E2363" s="35">
        <v>44614</v>
      </c>
      <c r="F2363" s="34">
        <v>735</v>
      </c>
      <c r="G2363" s="36">
        <f>Tabla13[[#This Row],[Importe]]-Tabla13[[#This Row],[Pagado]]</f>
        <v>0</v>
      </c>
      <c r="H2363" s="38" t="s">
        <v>10</v>
      </c>
    </row>
    <row r="2364" spans="1:8" x14ac:dyDescent="0.25">
      <c r="A2364" s="31">
        <v>44613</v>
      </c>
      <c r="B2364" s="37" t="s">
        <v>6135</v>
      </c>
      <c r="C2364" s="38" t="s">
        <v>275</v>
      </c>
      <c r="D2364" s="34">
        <v>1931.4</v>
      </c>
      <c r="E2364" s="35">
        <v>44624</v>
      </c>
      <c r="F2364" s="34">
        <v>1931.4</v>
      </c>
      <c r="G2364" s="36">
        <f>Tabla13[[#This Row],[Importe]]-Tabla13[[#This Row],[Pagado]]</f>
        <v>0</v>
      </c>
      <c r="H2364" s="38" t="s">
        <v>10</v>
      </c>
    </row>
    <row r="2365" spans="1:8" x14ac:dyDescent="0.25">
      <c r="A2365" s="31">
        <v>44613</v>
      </c>
      <c r="B2365" s="37" t="s">
        <v>6136</v>
      </c>
      <c r="C2365" s="38" t="s">
        <v>426</v>
      </c>
      <c r="D2365" s="34">
        <v>3855.4</v>
      </c>
      <c r="E2365" s="35">
        <v>44614</v>
      </c>
      <c r="F2365" s="34">
        <v>3855.4</v>
      </c>
      <c r="G2365" s="36">
        <f>Tabla13[[#This Row],[Importe]]-Tabla13[[#This Row],[Pagado]]</f>
        <v>0</v>
      </c>
      <c r="H2365" s="38" t="s">
        <v>10</v>
      </c>
    </row>
    <row r="2366" spans="1:8" x14ac:dyDescent="0.25">
      <c r="A2366" s="31">
        <v>44613</v>
      </c>
      <c r="B2366" s="37" t="s">
        <v>6137</v>
      </c>
      <c r="C2366" s="38" t="s">
        <v>175</v>
      </c>
      <c r="D2366" s="34">
        <v>19570.8</v>
      </c>
      <c r="E2366" s="35">
        <v>44614</v>
      </c>
      <c r="F2366" s="34">
        <v>19570.8</v>
      </c>
      <c r="G2366" s="36">
        <f>Tabla13[[#This Row],[Importe]]-Tabla13[[#This Row],[Pagado]]</f>
        <v>0</v>
      </c>
      <c r="H2366" s="38" t="s">
        <v>10</v>
      </c>
    </row>
    <row r="2367" spans="1:8" x14ac:dyDescent="0.25">
      <c r="A2367" s="31">
        <v>44613</v>
      </c>
      <c r="B2367" s="37" t="s">
        <v>6138</v>
      </c>
      <c r="C2367" s="38" t="s">
        <v>843</v>
      </c>
      <c r="D2367" s="34">
        <v>13560.4</v>
      </c>
      <c r="E2367" s="35">
        <v>44614</v>
      </c>
      <c r="F2367" s="34">
        <v>13560.4</v>
      </c>
      <c r="G2367" s="36">
        <f>Tabla13[[#This Row],[Importe]]-Tabla13[[#This Row],[Pagado]]</f>
        <v>0</v>
      </c>
      <c r="H2367" s="38" t="s">
        <v>10</v>
      </c>
    </row>
    <row r="2368" spans="1:8" x14ac:dyDescent="0.25">
      <c r="A2368" s="31">
        <v>44613</v>
      </c>
      <c r="B2368" s="37" t="s">
        <v>6139</v>
      </c>
      <c r="C2368" s="38" t="s">
        <v>149</v>
      </c>
      <c r="D2368" s="34">
        <v>1419.6</v>
      </c>
      <c r="E2368" s="35">
        <v>44613</v>
      </c>
      <c r="F2368" s="34">
        <v>1419.6</v>
      </c>
      <c r="G2368" s="36">
        <f>Tabla13[[#This Row],[Importe]]-Tabla13[[#This Row],[Pagado]]</f>
        <v>0</v>
      </c>
      <c r="H2368" s="38" t="s">
        <v>10</v>
      </c>
    </row>
    <row r="2369" spans="1:8" x14ac:dyDescent="0.25">
      <c r="A2369" s="31">
        <v>44613</v>
      </c>
      <c r="B2369" s="37" t="s">
        <v>6140</v>
      </c>
      <c r="C2369" s="38" t="s">
        <v>359</v>
      </c>
      <c r="D2369" s="34">
        <v>3265.8</v>
      </c>
      <c r="E2369" s="35">
        <v>44614</v>
      </c>
      <c r="F2369" s="34">
        <v>3265.8</v>
      </c>
      <c r="G2369" s="36">
        <f>Tabla13[[#This Row],[Importe]]-Tabla13[[#This Row],[Pagado]]</f>
        <v>0</v>
      </c>
      <c r="H2369" s="38" t="s">
        <v>10</v>
      </c>
    </row>
    <row r="2370" spans="1:8" x14ac:dyDescent="0.25">
      <c r="A2370" s="31">
        <v>44613</v>
      </c>
      <c r="B2370" s="37" t="s">
        <v>6141</v>
      </c>
      <c r="C2370" s="38" t="s">
        <v>75</v>
      </c>
      <c r="D2370" s="34">
        <v>5800</v>
      </c>
      <c r="E2370" s="35">
        <v>44614</v>
      </c>
      <c r="F2370" s="34">
        <v>5800</v>
      </c>
      <c r="G2370" s="36">
        <f>Tabla13[[#This Row],[Importe]]-Tabla13[[#This Row],[Pagado]]</f>
        <v>0</v>
      </c>
      <c r="H2370" s="38" t="s">
        <v>10</v>
      </c>
    </row>
    <row r="2371" spans="1:8" x14ac:dyDescent="0.25">
      <c r="A2371" s="31">
        <v>44613</v>
      </c>
      <c r="B2371" s="37" t="s">
        <v>6142</v>
      </c>
      <c r="C2371" s="38" t="s">
        <v>473</v>
      </c>
      <c r="D2371" s="34">
        <v>9792.4</v>
      </c>
      <c r="E2371" s="35">
        <v>44614</v>
      </c>
      <c r="F2371" s="34">
        <v>9792.4</v>
      </c>
      <c r="G2371" s="36">
        <f>Tabla13[[#This Row],[Importe]]-Tabla13[[#This Row],[Pagado]]</f>
        <v>0</v>
      </c>
      <c r="H2371" s="38" t="s">
        <v>10</v>
      </c>
    </row>
    <row r="2372" spans="1:8" x14ac:dyDescent="0.25">
      <c r="A2372" s="31">
        <v>44613</v>
      </c>
      <c r="B2372" s="37" t="s">
        <v>6143</v>
      </c>
      <c r="C2372" s="38" t="s">
        <v>246</v>
      </c>
      <c r="D2372" s="34">
        <v>32986.800000000003</v>
      </c>
      <c r="E2372" s="35">
        <v>44613</v>
      </c>
      <c r="F2372" s="34">
        <v>32986.800000000003</v>
      </c>
      <c r="G2372" s="36">
        <f>Tabla13[[#This Row],[Importe]]-Tabla13[[#This Row],[Pagado]]</f>
        <v>0</v>
      </c>
      <c r="H2372" s="38" t="s">
        <v>10</v>
      </c>
    </row>
    <row r="2373" spans="1:8" x14ac:dyDescent="0.25">
      <c r="A2373" s="31">
        <v>44613</v>
      </c>
      <c r="B2373" s="37" t="s">
        <v>6144</v>
      </c>
      <c r="C2373" s="38" t="s">
        <v>179</v>
      </c>
      <c r="D2373" s="34">
        <v>515</v>
      </c>
      <c r="E2373" s="35">
        <v>44613</v>
      </c>
      <c r="F2373" s="34">
        <v>515</v>
      </c>
      <c r="G2373" s="36">
        <f>Tabla13[[#This Row],[Importe]]-Tabla13[[#This Row],[Pagado]]</f>
        <v>0</v>
      </c>
      <c r="H2373" s="38" t="s">
        <v>10</v>
      </c>
    </row>
    <row r="2374" spans="1:8" x14ac:dyDescent="0.25">
      <c r="A2374" s="31">
        <v>44613</v>
      </c>
      <c r="B2374" s="37" t="s">
        <v>6145</v>
      </c>
      <c r="C2374" s="38" t="s">
        <v>1350</v>
      </c>
      <c r="D2374" s="34">
        <v>640.1</v>
      </c>
      <c r="E2374" s="35">
        <v>44613</v>
      </c>
      <c r="F2374" s="34">
        <v>640.1</v>
      </c>
      <c r="G2374" s="36">
        <f>Tabla13[[#This Row],[Importe]]-Tabla13[[#This Row],[Pagado]]</f>
        <v>0</v>
      </c>
      <c r="H2374" s="38" t="s">
        <v>10</v>
      </c>
    </row>
    <row r="2375" spans="1:8" x14ac:dyDescent="0.25">
      <c r="A2375" s="31">
        <v>44613</v>
      </c>
      <c r="B2375" s="37" t="s">
        <v>6146</v>
      </c>
      <c r="C2375" s="38" t="s">
        <v>251</v>
      </c>
      <c r="D2375" s="34">
        <v>1079</v>
      </c>
      <c r="E2375" s="35">
        <v>44613</v>
      </c>
      <c r="F2375" s="34">
        <v>1079</v>
      </c>
      <c r="G2375" s="36">
        <f>Tabla13[[#This Row],[Importe]]-Tabla13[[#This Row],[Pagado]]</f>
        <v>0</v>
      </c>
      <c r="H2375" s="38" t="s">
        <v>10</v>
      </c>
    </row>
    <row r="2376" spans="1:8" x14ac:dyDescent="0.25">
      <c r="A2376" s="31">
        <v>44613</v>
      </c>
      <c r="B2376" s="37" t="s">
        <v>6147</v>
      </c>
      <c r="C2376" s="38" t="s">
        <v>1313</v>
      </c>
      <c r="D2376" s="34">
        <v>8593.5</v>
      </c>
      <c r="E2376" s="35">
        <v>44613</v>
      </c>
      <c r="F2376" s="34">
        <v>8593.5</v>
      </c>
      <c r="G2376" s="36">
        <f>Tabla13[[#This Row],[Importe]]-Tabla13[[#This Row],[Pagado]]</f>
        <v>0</v>
      </c>
      <c r="H2376" s="38" t="s">
        <v>10</v>
      </c>
    </row>
    <row r="2377" spans="1:8" x14ac:dyDescent="0.25">
      <c r="A2377" s="31">
        <v>44613</v>
      </c>
      <c r="B2377" s="37" t="s">
        <v>6148</v>
      </c>
      <c r="C2377" s="38" t="s">
        <v>6149</v>
      </c>
      <c r="D2377" s="34">
        <v>0</v>
      </c>
      <c r="E2377" s="39" t="s">
        <v>189</v>
      </c>
      <c r="F2377" s="34">
        <v>0</v>
      </c>
      <c r="G2377" s="36">
        <f>Tabla13[[#This Row],[Importe]]-Tabla13[[#This Row],[Pagado]]</f>
        <v>0</v>
      </c>
      <c r="H2377" s="38" t="s">
        <v>189</v>
      </c>
    </row>
    <row r="2378" spans="1:8" x14ac:dyDescent="0.25">
      <c r="A2378" s="31">
        <v>44613</v>
      </c>
      <c r="B2378" s="37" t="s">
        <v>6150</v>
      </c>
      <c r="C2378" s="38" t="s">
        <v>142</v>
      </c>
      <c r="D2378" s="34">
        <v>16100</v>
      </c>
      <c r="E2378" s="35">
        <v>44617</v>
      </c>
      <c r="F2378" s="34">
        <v>16100</v>
      </c>
      <c r="G2378" s="36">
        <f>Tabla13[[#This Row],[Importe]]-Tabla13[[#This Row],[Pagado]]</f>
        <v>0</v>
      </c>
      <c r="H2378" s="38" t="s">
        <v>10</v>
      </c>
    </row>
    <row r="2379" spans="1:8" x14ac:dyDescent="0.25">
      <c r="A2379" s="31">
        <v>44613</v>
      </c>
      <c r="B2379" s="37" t="s">
        <v>6151</v>
      </c>
      <c r="C2379" s="38" t="s">
        <v>6152</v>
      </c>
      <c r="D2379" s="34">
        <v>32753</v>
      </c>
      <c r="E2379" s="35">
        <v>44613</v>
      </c>
      <c r="F2379" s="34">
        <v>32753</v>
      </c>
      <c r="G2379" s="36">
        <f>Tabla13[[#This Row],[Importe]]-Tabla13[[#This Row],[Pagado]]</f>
        <v>0</v>
      </c>
      <c r="H2379" s="38" t="s">
        <v>10</v>
      </c>
    </row>
    <row r="2380" spans="1:8" x14ac:dyDescent="0.25">
      <c r="A2380" s="31">
        <v>44613</v>
      </c>
      <c r="B2380" s="37" t="s">
        <v>6153</v>
      </c>
      <c r="C2380" s="38" t="s">
        <v>6152</v>
      </c>
      <c r="D2380" s="34">
        <v>5684</v>
      </c>
      <c r="E2380" s="35">
        <v>44613</v>
      </c>
      <c r="F2380" s="34">
        <v>5684</v>
      </c>
      <c r="G2380" s="36">
        <f>Tabla13[[#This Row],[Importe]]-Tabla13[[#This Row],[Pagado]]</f>
        <v>0</v>
      </c>
      <c r="H2380" s="38" t="s">
        <v>10</v>
      </c>
    </row>
    <row r="2381" spans="1:8" x14ac:dyDescent="0.25">
      <c r="A2381" s="31">
        <v>44613</v>
      </c>
      <c r="B2381" s="37" t="s">
        <v>6154</v>
      </c>
      <c r="C2381" s="38" t="s">
        <v>475</v>
      </c>
      <c r="D2381" s="34">
        <v>34902.699999999997</v>
      </c>
      <c r="E2381" s="35">
        <v>44615</v>
      </c>
      <c r="F2381" s="34">
        <v>34902.699999999997</v>
      </c>
      <c r="G2381" s="36">
        <f>Tabla13[[#This Row],[Importe]]-Tabla13[[#This Row],[Pagado]]</f>
        <v>0</v>
      </c>
      <c r="H2381" s="38" t="s">
        <v>10</v>
      </c>
    </row>
    <row r="2382" spans="1:8" x14ac:dyDescent="0.25">
      <c r="A2382" s="31">
        <v>44613</v>
      </c>
      <c r="B2382" s="37" t="s">
        <v>6155</v>
      </c>
      <c r="C2382" s="38" t="s">
        <v>475</v>
      </c>
      <c r="D2382" s="34">
        <v>4140.5</v>
      </c>
      <c r="E2382" s="35">
        <v>44615</v>
      </c>
      <c r="F2382" s="34">
        <v>4140.5</v>
      </c>
      <c r="G2382" s="36">
        <f>Tabla13[[#This Row],[Importe]]-Tabla13[[#This Row],[Pagado]]</f>
        <v>0</v>
      </c>
      <c r="H2382" s="38" t="s">
        <v>10</v>
      </c>
    </row>
    <row r="2383" spans="1:8" x14ac:dyDescent="0.25">
      <c r="A2383" s="31">
        <v>44613</v>
      </c>
      <c r="B2383" s="37" t="s">
        <v>6156</v>
      </c>
      <c r="C2383" s="38" t="s">
        <v>448</v>
      </c>
      <c r="D2383" s="34">
        <v>17620</v>
      </c>
      <c r="E2383" s="35">
        <v>44614</v>
      </c>
      <c r="F2383" s="34">
        <v>17620</v>
      </c>
      <c r="G2383" s="36">
        <f>Tabla13[[#This Row],[Importe]]-Tabla13[[#This Row],[Pagado]]</f>
        <v>0</v>
      </c>
      <c r="H2383" s="38" t="s">
        <v>10</v>
      </c>
    </row>
    <row r="2384" spans="1:8" x14ac:dyDescent="0.25">
      <c r="A2384" s="31">
        <v>44613</v>
      </c>
      <c r="B2384" s="37" t="s">
        <v>6157</v>
      </c>
      <c r="C2384" s="38" t="s">
        <v>53</v>
      </c>
      <c r="D2384" s="34">
        <v>1361.7</v>
      </c>
      <c r="E2384" s="35">
        <v>44613</v>
      </c>
      <c r="F2384" s="34">
        <v>1361.7</v>
      </c>
      <c r="G2384" s="36">
        <f>Tabla13[[#This Row],[Importe]]-Tabla13[[#This Row],[Pagado]]</f>
        <v>0</v>
      </c>
      <c r="H2384" s="38" t="s">
        <v>10</v>
      </c>
    </row>
    <row r="2385" spans="1:8" x14ac:dyDescent="0.25">
      <c r="A2385" s="31">
        <v>44613</v>
      </c>
      <c r="B2385" s="37" t="s">
        <v>6158</v>
      </c>
      <c r="C2385" s="38" t="s">
        <v>53</v>
      </c>
      <c r="D2385" s="34">
        <v>448.8</v>
      </c>
      <c r="E2385" s="35">
        <v>44613</v>
      </c>
      <c r="F2385" s="34">
        <v>448.8</v>
      </c>
      <c r="G2385" s="36">
        <f>Tabla13[[#This Row],[Importe]]-Tabla13[[#This Row],[Pagado]]</f>
        <v>0</v>
      </c>
      <c r="H2385" s="38" t="s">
        <v>10</v>
      </c>
    </row>
    <row r="2386" spans="1:8" x14ac:dyDescent="0.25">
      <c r="A2386" s="31">
        <v>44613</v>
      </c>
      <c r="B2386" s="37" t="s">
        <v>6159</v>
      </c>
      <c r="C2386" s="38" t="s">
        <v>95</v>
      </c>
      <c r="D2386" s="34">
        <v>3310.2</v>
      </c>
      <c r="E2386" s="35">
        <v>44613</v>
      </c>
      <c r="F2386" s="34">
        <v>3310.2</v>
      </c>
      <c r="G2386" s="36">
        <f>Tabla13[[#This Row],[Importe]]-Tabla13[[#This Row],[Pagado]]</f>
        <v>0</v>
      </c>
      <c r="H2386" s="38" t="s">
        <v>10</v>
      </c>
    </row>
    <row r="2387" spans="1:8" x14ac:dyDescent="0.25">
      <c r="A2387" s="31">
        <v>44613</v>
      </c>
      <c r="B2387" s="37" t="s">
        <v>6160</v>
      </c>
      <c r="C2387" s="38" t="s">
        <v>31</v>
      </c>
      <c r="D2387" s="34">
        <v>4010</v>
      </c>
      <c r="E2387" s="35">
        <v>44613</v>
      </c>
      <c r="F2387" s="34">
        <v>4010</v>
      </c>
      <c r="G2387" s="36">
        <f>Tabla13[[#This Row],[Importe]]-Tabla13[[#This Row],[Pagado]]</f>
        <v>0</v>
      </c>
      <c r="H2387" s="38" t="s">
        <v>10</v>
      </c>
    </row>
    <row r="2388" spans="1:8" x14ac:dyDescent="0.25">
      <c r="A2388" s="31">
        <v>44613</v>
      </c>
      <c r="B2388" s="37" t="s">
        <v>6161</v>
      </c>
      <c r="C2388" s="38" t="s">
        <v>303</v>
      </c>
      <c r="D2388" s="34">
        <v>26843.7</v>
      </c>
      <c r="E2388" s="35">
        <v>44620</v>
      </c>
      <c r="F2388" s="34">
        <v>26843.7</v>
      </c>
      <c r="G2388" s="36">
        <f>Tabla13[[#This Row],[Importe]]-Tabla13[[#This Row],[Pagado]]</f>
        <v>0</v>
      </c>
      <c r="H2388" s="38" t="s">
        <v>10</v>
      </c>
    </row>
    <row r="2389" spans="1:8" x14ac:dyDescent="0.25">
      <c r="A2389" s="31">
        <v>44613</v>
      </c>
      <c r="B2389" s="37" t="s">
        <v>6162</v>
      </c>
      <c r="C2389" s="38" t="s">
        <v>214</v>
      </c>
      <c r="D2389" s="34">
        <v>9082.4</v>
      </c>
      <c r="E2389" s="35">
        <v>44615</v>
      </c>
      <c r="F2389" s="34">
        <v>9082.4</v>
      </c>
      <c r="G2389" s="36">
        <f>Tabla13[[#This Row],[Importe]]-Tabla13[[#This Row],[Pagado]]</f>
        <v>0</v>
      </c>
      <c r="H2389" s="38" t="s">
        <v>10</v>
      </c>
    </row>
    <row r="2390" spans="1:8" x14ac:dyDescent="0.25">
      <c r="A2390" s="31">
        <v>44613</v>
      </c>
      <c r="B2390" s="37" t="s">
        <v>6163</v>
      </c>
      <c r="C2390" s="38" t="s">
        <v>2020</v>
      </c>
      <c r="D2390" s="34">
        <v>27000</v>
      </c>
      <c r="E2390" s="35">
        <v>44613</v>
      </c>
      <c r="F2390" s="34">
        <v>27000</v>
      </c>
      <c r="G2390" s="36">
        <f>Tabla13[[#This Row],[Importe]]-Tabla13[[#This Row],[Pagado]]</f>
        <v>0</v>
      </c>
      <c r="H2390" s="38" t="s">
        <v>10</v>
      </c>
    </row>
    <row r="2391" spans="1:8" x14ac:dyDescent="0.25">
      <c r="A2391" s="31">
        <v>44613</v>
      </c>
      <c r="B2391" s="37" t="s">
        <v>6164</v>
      </c>
      <c r="C2391" s="38" t="s">
        <v>2020</v>
      </c>
      <c r="D2391" s="34">
        <v>27000</v>
      </c>
      <c r="E2391" s="35">
        <v>44613</v>
      </c>
      <c r="F2391" s="34">
        <v>27000</v>
      </c>
      <c r="G2391" s="36">
        <f>Tabla13[[#This Row],[Importe]]-Tabla13[[#This Row],[Pagado]]</f>
        <v>0</v>
      </c>
      <c r="H2391" s="38" t="s">
        <v>10</v>
      </c>
    </row>
    <row r="2392" spans="1:8" x14ac:dyDescent="0.25">
      <c r="A2392" s="31">
        <v>44613</v>
      </c>
      <c r="B2392" s="37" t="s">
        <v>6165</v>
      </c>
      <c r="C2392" s="38" t="s">
        <v>31</v>
      </c>
      <c r="D2392" s="34">
        <v>1734.5</v>
      </c>
      <c r="E2392" s="35">
        <v>44613</v>
      </c>
      <c r="F2392" s="34">
        <v>1734.5</v>
      </c>
      <c r="G2392" s="36">
        <f>Tabla13[[#This Row],[Importe]]-Tabla13[[#This Row],[Pagado]]</f>
        <v>0</v>
      </c>
      <c r="H2392" s="38" t="s">
        <v>10</v>
      </c>
    </row>
    <row r="2393" spans="1:8" x14ac:dyDescent="0.25">
      <c r="A2393" s="31">
        <v>44613</v>
      </c>
      <c r="B2393" s="37" t="s">
        <v>6166</v>
      </c>
      <c r="C2393" s="38" t="s">
        <v>196</v>
      </c>
      <c r="D2393" s="34">
        <v>5335</v>
      </c>
      <c r="E2393" s="35">
        <v>44617</v>
      </c>
      <c r="F2393" s="34">
        <v>5335</v>
      </c>
      <c r="G2393" s="36">
        <f>Tabla13[[#This Row],[Importe]]-Tabla13[[#This Row],[Pagado]]</f>
        <v>0</v>
      </c>
      <c r="H2393" s="38" t="s">
        <v>10</v>
      </c>
    </row>
    <row r="2394" spans="1:8" x14ac:dyDescent="0.25">
      <c r="A2394" s="31">
        <v>44613</v>
      </c>
      <c r="B2394" s="37" t="s">
        <v>6167</v>
      </c>
      <c r="C2394" s="38" t="s">
        <v>2961</v>
      </c>
      <c r="D2394" s="34">
        <v>54151.199999999997</v>
      </c>
      <c r="E2394" s="35">
        <v>44615</v>
      </c>
      <c r="F2394" s="34">
        <v>54151.199999999997</v>
      </c>
      <c r="G2394" s="36">
        <f>Tabla13[[#This Row],[Importe]]-Tabla13[[#This Row],[Pagado]]</f>
        <v>0</v>
      </c>
      <c r="H2394" s="38" t="s">
        <v>10</v>
      </c>
    </row>
    <row r="2395" spans="1:8" x14ac:dyDescent="0.25">
      <c r="A2395" s="31">
        <v>44614</v>
      </c>
      <c r="B2395" s="37" t="s">
        <v>6168</v>
      </c>
      <c r="C2395" s="38" t="s">
        <v>887</v>
      </c>
      <c r="D2395" s="34">
        <v>11942.5</v>
      </c>
      <c r="E2395" s="35">
        <v>44615</v>
      </c>
      <c r="F2395" s="34">
        <v>11942.5</v>
      </c>
      <c r="G2395" s="36">
        <f>Tabla13[[#This Row],[Importe]]-Tabla13[[#This Row],[Pagado]]</f>
        <v>0</v>
      </c>
      <c r="H2395" s="38" t="s">
        <v>10</v>
      </c>
    </row>
    <row r="2396" spans="1:8" x14ac:dyDescent="0.25">
      <c r="A2396" s="31">
        <v>44614</v>
      </c>
      <c r="B2396" s="37" t="s">
        <v>6169</v>
      </c>
      <c r="C2396" s="38" t="s">
        <v>6170</v>
      </c>
      <c r="D2396" s="34">
        <v>0</v>
      </c>
      <c r="E2396" s="39" t="s">
        <v>189</v>
      </c>
      <c r="F2396" s="34">
        <v>0</v>
      </c>
      <c r="G2396" s="36">
        <f>Tabla13[[#This Row],[Importe]]-Tabla13[[#This Row],[Pagado]]</f>
        <v>0</v>
      </c>
      <c r="H2396" s="40" t="s">
        <v>6171</v>
      </c>
    </row>
    <row r="2397" spans="1:8" x14ac:dyDescent="0.25">
      <c r="A2397" s="31">
        <v>44614</v>
      </c>
      <c r="B2397" s="37" t="s">
        <v>6172</v>
      </c>
      <c r="C2397" s="38" t="s">
        <v>79</v>
      </c>
      <c r="D2397" s="34">
        <v>14824.2</v>
      </c>
      <c r="E2397" s="35">
        <v>44614</v>
      </c>
      <c r="F2397" s="34">
        <v>14824.2</v>
      </c>
      <c r="G2397" s="36">
        <f>Tabla13[[#This Row],[Importe]]-Tabla13[[#This Row],[Pagado]]</f>
        <v>0</v>
      </c>
      <c r="H2397" s="38" t="s">
        <v>10</v>
      </c>
    </row>
    <row r="2398" spans="1:8" x14ac:dyDescent="0.25">
      <c r="A2398" s="31">
        <v>44614</v>
      </c>
      <c r="B2398" s="37" t="s">
        <v>6173</v>
      </c>
      <c r="C2398" s="38" t="s">
        <v>481</v>
      </c>
      <c r="D2398" s="34">
        <v>1182.5999999999999</v>
      </c>
      <c r="E2398" s="35">
        <v>44614</v>
      </c>
      <c r="F2398" s="34">
        <v>1182.5999999999999</v>
      </c>
      <c r="G2398" s="36">
        <f>Tabla13[[#This Row],[Importe]]-Tabla13[[#This Row],[Pagado]]</f>
        <v>0</v>
      </c>
      <c r="H2398" s="38" t="s">
        <v>10</v>
      </c>
    </row>
    <row r="2399" spans="1:8" x14ac:dyDescent="0.25">
      <c r="A2399" s="31">
        <v>44614</v>
      </c>
      <c r="B2399" s="37" t="s">
        <v>6174</v>
      </c>
      <c r="C2399" s="38" t="s">
        <v>111</v>
      </c>
      <c r="D2399" s="34">
        <v>4295.8</v>
      </c>
      <c r="E2399" s="35">
        <v>44615</v>
      </c>
      <c r="F2399" s="34">
        <v>4295.8</v>
      </c>
      <c r="G2399" s="36">
        <f>Tabla13[[#This Row],[Importe]]-Tabla13[[#This Row],[Pagado]]</f>
        <v>0</v>
      </c>
      <c r="H2399" s="38" t="s">
        <v>10</v>
      </c>
    </row>
    <row r="2400" spans="1:8" x14ac:dyDescent="0.25">
      <c r="A2400" s="31">
        <v>44614</v>
      </c>
      <c r="B2400" s="37" t="s">
        <v>6175</v>
      </c>
      <c r="C2400" s="38" t="s">
        <v>105</v>
      </c>
      <c r="D2400" s="34">
        <v>4051.4</v>
      </c>
      <c r="E2400" s="35">
        <v>44615</v>
      </c>
      <c r="F2400" s="34">
        <v>4051.4</v>
      </c>
      <c r="G2400" s="36">
        <f>Tabla13[[#This Row],[Importe]]-Tabla13[[#This Row],[Pagado]]</f>
        <v>0</v>
      </c>
      <c r="H2400" s="38" t="s">
        <v>10</v>
      </c>
    </row>
    <row r="2401" spans="1:8" x14ac:dyDescent="0.25">
      <c r="A2401" s="31">
        <v>44614</v>
      </c>
      <c r="B2401" s="37" t="s">
        <v>6176</v>
      </c>
      <c r="C2401" s="38" t="s">
        <v>116</v>
      </c>
      <c r="D2401" s="34">
        <v>3586.8</v>
      </c>
      <c r="E2401" s="35">
        <v>44615</v>
      </c>
      <c r="F2401" s="34">
        <v>3586.8</v>
      </c>
      <c r="G2401" s="36">
        <f>Tabla13[[#This Row],[Importe]]-Tabla13[[#This Row],[Pagado]]</f>
        <v>0</v>
      </c>
      <c r="H2401" s="38" t="s">
        <v>10</v>
      </c>
    </row>
    <row r="2402" spans="1:8" x14ac:dyDescent="0.25">
      <c r="A2402" s="31">
        <v>44614</v>
      </c>
      <c r="B2402" s="37" t="s">
        <v>6177</v>
      </c>
      <c r="C2402" s="38" t="s">
        <v>85</v>
      </c>
      <c r="D2402" s="34">
        <v>1379</v>
      </c>
      <c r="E2402" s="35">
        <v>44614</v>
      </c>
      <c r="F2402" s="34">
        <v>1379</v>
      </c>
      <c r="G2402" s="36">
        <f>Tabla13[[#This Row],[Importe]]-Tabla13[[#This Row],[Pagado]]</f>
        <v>0</v>
      </c>
      <c r="H2402" s="38" t="s">
        <v>10</v>
      </c>
    </row>
    <row r="2403" spans="1:8" x14ac:dyDescent="0.25">
      <c r="A2403" s="31">
        <v>44614</v>
      </c>
      <c r="B2403" s="37" t="s">
        <v>6178</v>
      </c>
      <c r="C2403" s="38" t="s">
        <v>371</v>
      </c>
      <c r="D2403" s="34">
        <v>11345.8</v>
      </c>
      <c r="E2403" s="35">
        <v>44614</v>
      </c>
      <c r="F2403" s="34">
        <v>11345.8</v>
      </c>
      <c r="G2403" s="36">
        <f>Tabla13[[#This Row],[Importe]]-Tabla13[[#This Row],[Pagado]]</f>
        <v>0</v>
      </c>
      <c r="H2403" s="38" t="s">
        <v>10</v>
      </c>
    </row>
    <row r="2404" spans="1:8" x14ac:dyDescent="0.25">
      <c r="A2404" s="31">
        <v>44614</v>
      </c>
      <c r="B2404" s="37" t="s">
        <v>6179</v>
      </c>
      <c r="C2404" s="38" t="s">
        <v>105</v>
      </c>
      <c r="D2404" s="34">
        <v>2635.2</v>
      </c>
      <c r="E2404" s="35">
        <v>44615</v>
      </c>
      <c r="F2404" s="34">
        <v>2635.2</v>
      </c>
      <c r="G2404" s="36">
        <f>Tabla13[[#This Row],[Importe]]-Tabla13[[#This Row],[Pagado]]</f>
        <v>0</v>
      </c>
      <c r="H2404" s="38" t="s">
        <v>10</v>
      </c>
    </row>
    <row r="2405" spans="1:8" x14ac:dyDescent="0.25">
      <c r="A2405" s="31">
        <v>44614</v>
      </c>
      <c r="B2405" s="37" t="s">
        <v>6180</v>
      </c>
      <c r="C2405" s="38" t="s">
        <v>348</v>
      </c>
      <c r="D2405" s="34">
        <v>3675.4</v>
      </c>
      <c r="E2405" s="35">
        <v>44615</v>
      </c>
      <c r="F2405" s="34">
        <v>3675.4</v>
      </c>
      <c r="G2405" s="36">
        <f>Tabla13[[#This Row],[Importe]]-Tabla13[[#This Row],[Pagado]]</f>
        <v>0</v>
      </c>
      <c r="H2405" s="38" t="s">
        <v>10</v>
      </c>
    </row>
    <row r="2406" spans="1:8" x14ac:dyDescent="0.25">
      <c r="A2406" s="31">
        <v>44614</v>
      </c>
      <c r="B2406" s="37" t="s">
        <v>6181</v>
      </c>
      <c r="C2406" s="38" t="s">
        <v>114</v>
      </c>
      <c r="D2406" s="34">
        <v>8760.7999999999993</v>
      </c>
      <c r="E2406" s="35">
        <v>44616</v>
      </c>
      <c r="F2406" s="34">
        <v>8760.7999999999993</v>
      </c>
      <c r="G2406" s="36">
        <f>Tabla13[[#This Row],[Importe]]-Tabla13[[#This Row],[Pagado]]</f>
        <v>0</v>
      </c>
      <c r="H2406" s="38" t="s">
        <v>10</v>
      </c>
    </row>
    <row r="2407" spans="1:8" x14ac:dyDescent="0.25">
      <c r="A2407" s="31">
        <v>44614</v>
      </c>
      <c r="B2407" s="37" t="s">
        <v>6182</v>
      </c>
      <c r="C2407" s="38" t="s">
        <v>95</v>
      </c>
      <c r="D2407" s="34">
        <v>15569.2</v>
      </c>
      <c r="E2407" s="35">
        <v>44614</v>
      </c>
      <c r="F2407" s="34">
        <v>15569.2</v>
      </c>
      <c r="G2407" s="36">
        <f>Tabla13[[#This Row],[Importe]]-Tabla13[[#This Row],[Pagado]]</f>
        <v>0</v>
      </c>
      <c r="H2407" s="38" t="s">
        <v>10</v>
      </c>
    </row>
    <row r="2408" spans="1:8" x14ac:dyDescent="0.25">
      <c r="A2408" s="31">
        <v>44614</v>
      </c>
      <c r="B2408" s="37" t="s">
        <v>6183</v>
      </c>
      <c r="C2408" s="38" t="s">
        <v>75</v>
      </c>
      <c r="D2408" s="34">
        <v>5540</v>
      </c>
      <c r="E2408" s="35">
        <v>44614</v>
      </c>
      <c r="F2408" s="34">
        <v>5540</v>
      </c>
      <c r="G2408" s="36">
        <f>Tabla13[[#This Row],[Importe]]-Tabla13[[#This Row],[Pagado]]</f>
        <v>0</v>
      </c>
      <c r="H2408" s="38" t="s">
        <v>10</v>
      </c>
    </row>
    <row r="2409" spans="1:8" ht="31.5" x14ac:dyDescent="0.25">
      <c r="A2409" s="31">
        <v>44614</v>
      </c>
      <c r="B2409" s="37" t="s">
        <v>6184</v>
      </c>
      <c r="C2409" s="38" t="s">
        <v>39</v>
      </c>
      <c r="D2409" s="34">
        <v>19804.099999999999</v>
      </c>
      <c r="E2409" s="35" t="s">
        <v>6185</v>
      </c>
      <c r="F2409" s="34">
        <f>4000+15804.1</f>
        <v>19804.099999999999</v>
      </c>
      <c r="G2409" s="36">
        <f>Tabla13[[#This Row],[Importe]]-Tabla13[[#This Row],[Pagado]]</f>
        <v>0</v>
      </c>
      <c r="H2409" s="38" t="s">
        <v>10</v>
      </c>
    </row>
    <row r="2410" spans="1:8" x14ac:dyDescent="0.25">
      <c r="A2410" s="31">
        <v>44614</v>
      </c>
      <c r="B2410" s="37" t="s">
        <v>6186</v>
      </c>
      <c r="C2410" s="38" t="s">
        <v>22</v>
      </c>
      <c r="D2410" s="34">
        <v>40234.9</v>
      </c>
      <c r="E2410" s="35">
        <v>44616</v>
      </c>
      <c r="F2410" s="34">
        <v>40234.9</v>
      </c>
      <c r="G2410" s="36">
        <f>Tabla13[[#This Row],[Importe]]-Tabla13[[#This Row],[Pagado]]</f>
        <v>0</v>
      </c>
      <c r="H2410" s="38" t="s">
        <v>10</v>
      </c>
    </row>
    <row r="2411" spans="1:8" x14ac:dyDescent="0.25">
      <c r="A2411" s="31">
        <v>44614</v>
      </c>
      <c r="B2411" s="37" t="s">
        <v>6187</v>
      </c>
      <c r="C2411" s="38" t="s">
        <v>9</v>
      </c>
      <c r="D2411" s="34">
        <v>5809.5</v>
      </c>
      <c r="E2411" s="35">
        <v>44614</v>
      </c>
      <c r="F2411" s="34">
        <v>5809.5</v>
      </c>
      <c r="G2411" s="36">
        <f>Tabla13[[#This Row],[Importe]]-Tabla13[[#This Row],[Pagado]]</f>
        <v>0</v>
      </c>
      <c r="H2411" s="38" t="s">
        <v>10</v>
      </c>
    </row>
    <row r="2412" spans="1:8" x14ac:dyDescent="0.25">
      <c r="A2412" s="31">
        <v>44614</v>
      </c>
      <c r="B2412" s="37" t="s">
        <v>6188</v>
      </c>
      <c r="C2412" s="38" t="s">
        <v>64</v>
      </c>
      <c r="D2412" s="34">
        <v>4125.8</v>
      </c>
      <c r="E2412" s="35">
        <v>44615</v>
      </c>
      <c r="F2412" s="34">
        <v>4125.8</v>
      </c>
      <c r="G2412" s="36">
        <f>Tabla13[[#This Row],[Importe]]-Tabla13[[#This Row],[Pagado]]</f>
        <v>0</v>
      </c>
      <c r="H2412" s="38" t="s">
        <v>10</v>
      </c>
    </row>
    <row r="2413" spans="1:8" x14ac:dyDescent="0.25">
      <c r="A2413" s="31">
        <v>44614</v>
      </c>
      <c r="B2413" s="37" t="s">
        <v>6189</v>
      </c>
      <c r="C2413" s="38" t="s">
        <v>99</v>
      </c>
      <c r="D2413" s="34">
        <v>3835.2</v>
      </c>
      <c r="E2413" s="35">
        <v>44617</v>
      </c>
      <c r="F2413" s="34">
        <v>3835.2</v>
      </c>
      <c r="G2413" s="36">
        <f>Tabla13[[#This Row],[Importe]]-Tabla13[[#This Row],[Pagado]]</f>
        <v>0</v>
      </c>
      <c r="H2413" s="38" t="s">
        <v>10</v>
      </c>
    </row>
    <row r="2414" spans="1:8" x14ac:dyDescent="0.25">
      <c r="A2414" s="31">
        <v>44614</v>
      </c>
      <c r="B2414" s="37" t="s">
        <v>6190</v>
      </c>
      <c r="C2414" s="38" t="s">
        <v>4136</v>
      </c>
      <c r="D2414" s="34">
        <v>2149.4</v>
      </c>
      <c r="E2414" s="35">
        <v>44614</v>
      </c>
      <c r="F2414" s="34">
        <v>2149.4</v>
      </c>
      <c r="G2414" s="36">
        <f>Tabla13[[#This Row],[Importe]]-Tabla13[[#This Row],[Pagado]]</f>
        <v>0</v>
      </c>
      <c r="H2414" s="38" t="s">
        <v>10</v>
      </c>
    </row>
    <row r="2415" spans="1:8" x14ac:dyDescent="0.25">
      <c r="A2415" s="31">
        <v>44614</v>
      </c>
      <c r="B2415" s="37" t="s">
        <v>6191</v>
      </c>
      <c r="C2415" s="38" t="s">
        <v>99</v>
      </c>
      <c r="D2415" s="34">
        <v>1415</v>
      </c>
      <c r="E2415" s="35">
        <v>44616</v>
      </c>
      <c r="F2415" s="34">
        <v>1415</v>
      </c>
      <c r="G2415" s="36">
        <f>Tabla13[[#This Row],[Importe]]-Tabla13[[#This Row],[Pagado]]</f>
        <v>0</v>
      </c>
      <c r="H2415" s="38" t="s">
        <v>10</v>
      </c>
    </row>
    <row r="2416" spans="1:8" x14ac:dyDescent="0.25">
      <c r="A2416" s="31">
        <v>44614</v>
      </c>
      <c r="B2416" s="37" t="s">
        <v>6192</v>
      </c>
      <c r="C2416" s="38" t="s">
        <v>89</v>
      </c>
      <c r="D2416" s="34">
        <v>3513.6</v>
      </c>
      <c r="E2416" s="35">
        <v>44615</v>
      </c>
      <c r="F2416" s="34">
        <v>3513.6</v>
      </c>
      <c r="G2416" s="36">
        <f>Tabla13[[#This Row],[Importe]]-Tabla13[[#This Row],[Pagado]]</f>
        <v>0</v>
      </c>
      <c r="H2416" s="38" t="s">
        <v>10</v>
      </c>
    </row>
    <row r="2417" spans="1:8" x14ac:dyDescent="0.25">
      <c r="A2417" s="31">
        <v>44614</v>
      </c>
      <c r="B2417" s="37" t="s">
        <v>6193</v>
      </c>
      <c r="C2417" s="38" t="s">
        <v>93</v>
      </c>
      <c r="D2417" s="34">
        <v>1300</v>
      </c>
      <c r="E2417" s="35">
        <v>44615</v>
      </c>
      <c r="F2417" s="34">
        <v>1300</v>
      </c>
      <c r="G2417" s="36">
        <f>Tabla13[[#This Row],[Importe]]-Tabla13[[#This Row],[Pagado]]</f>
        <v>0</v>
      </c>
      <c r="H2417" s="38" t="s">
        <v>10</v>
      </c>
    </row>
    <row r="2418" spans="1:8" x14ac:dyDescent="0.25">
      <c r="A2418" s="31">
        <v>44614</v>
      </c>
      <c r="B2418" s="37" t="s">
        <v>6194</v>
      </c>
      <c r="C2418" s="38" t="s">
        <v>525</v>
      </c>
      <c r="D2418" s="34">
        <v>497</v>
      </c>
      <c r="E2418" s="35">
        <v>44614</v>
      </c>
      <c r="F2418" s="34">
        <v>497</v>
      </c>
      <c r="G2418" s="36">
        <f>Tabla13[[#This Row],[Importe]]-Tabla13[[#This Row],[Pagado]]</f>
        <v>0</v>
      </c>
      <c r="H2418" s="38" t="s">
        <v>10</v>
      </c>
    </row>
    <row r="2419" spans="1:8" x14ac:dyDescent="0.25">
      <c r="A2419" s="31">
        <v>44614</v>
      </c>
      <c r="B2419" s="37" t="s">
        <v>6195</v>
      </c>
      <c r="C2419" s="38" t="s">
        <v>151</v>
      </c>
      <c r="D2419" s="34">
        <v>6426</v>
      </c>
      <c r="E2419" s="35">
        <v>44614</v>
      </c>
      <c r="F2419" s="34">
        <v>6426</v>
      </c>
      <c r="G2419" s="36">
        <f>Tabla13[[#This Row],[Importe]]-Tabla13[[#This Row],[Pagado]]</f>
        <v>0</v>
      </c>
      <c r="H2419" s="38" t="s">
        <v>10</v>
      </c>
    </row>
    <row r="2420" spans="1:8" x14ac:dyDescent="0.25">
      <c r="A2420" s="31">
        <v>44614</v>
      </c>
      <c r="B2420" s="37" t="s">
        <v>6196</v>
      </c>
      <c r="C2420" s="38" t="s">
        <v>924</v>
      </c>
      <c r="D2420" s="34">
        <v>17028.68</v>
      </c>
      <c r="E2420" s="35">
        <v>44614</v>
      </c>
      <c r="F2420" s="34">
        <v>17028.68</v>
      </c>
      <c r="G2420" s="36">
        <f>Tabla13[[#This Row],[Importe]]-Tabla13[[#This Row],[Pagado]]</f>
        <v>0</v>
      </c>
      <c r="H2420" s="38" t="s">
        <v>10</v>
      </c>
    </row>
    <row r="2421" spans="1:8" x14ac:dyDescent="0.25">
      <c r="A2421" s="31">
        <v>44614</v>
      </c>
      <c r="B2421" s="37" t="s">
        <v>6197</v>
      </c>
      <c r="C2421" s="38" t="s">
        <v>520</v>
      </c>
      <c r="D2421" s="34">
        <v>9368.9</v>
      </c>
      <c r="E2421" s="35">
        <v>44614</v>
      </c>
      <c r="F2421" s="34">
        <v>9368.9</v>
      </c>
      <c r="G2421" s="36">
        <f>Tabla13[[#This Row],[Importe]]-Tabla13[[#This Row],[Pagado]]</f>
        <v>0</v>
      </c>
      <c r="H2421" s="38" t="s">
        <v>10</v>
      </c>
    </row>
    <row r="2422" spans="1:8" x14ac:dyDescent="0.25">
      <c r="A2422" s="31">
        <v>44614</v>
      </c>
      <c r="B2422" s="37" t="s">
        <v>6198</v>
      </c>
      <c r="C2422" s="38" t="s">
        <v>5906</v>
      </c>
      <c r="D2422" s="34">
        <v>2394.6</v>
      </c>
      <c r="E2422" s="35">
        <v>44614</v>
      </c>
      <c r="F2422" s="34">
        <v>2394.6</v>
      </c>
      <c r="G2422" s="36">
        <f>Tabla13[[#This Row],[Importe]]-Tabla13[[#This Row],[Pagado]]</f>
        <v>0</v>
      </c>
      <c r="H2422" s="38" t="s">
        <v>10</v>
      </c>
    </row>
    <row r="2423" spans="1:8" ht="31.5" x14ac:dyDescent="0.25">
      <c r="A2423" s="31">
        <v>44614</v>
      </c>
      <c r="B2423" s="37" t="s">
        <v>6199</v>
      </c>
      <c r="C2423" s="41" t="s">
        <v>6106</v>
      </c>
      <c r="D2423" s="34">
        <v>0</v>
      </c>
      <c r="E2423" s="39" t="s">
        <v>189</v>
      </c>
      <c r="F2423" s="34">
        <v>0</v>
      </c>
      <c r="G2423" s="36">
        <f>Tabla13[[#This Row],[Importe]]-Tabla13[[#This Row],[Pagado]]</f>
        <v>0</v>
      </c>
      <c r="H2423" s="38" t="s">
        <v>189</v>
      </c>
    </row>
    <row r="2424" spans="1:8" ht="31.5" x14ac:dyDescent="0.25">
      <c r="A2424" s="31">
        <v>44614</v>
      </c>
      <c r="B2424" s="37" t="s">
        <v>6200</v>
      </c>
      <c r="C2424" s="41" t="s">
        <v>6201</v>
      </c>
      <c r="D2424" s="34">
        <v>0</v>
      </c>
      <c r="E2424" s="39" t="s">
        <v>189</v>
      </c>
      <c r="F2424" s="34">
        <v>0</v>
      </c>
      <c r="G2424" s="36">
        <f>Tabla13[[#This Row],[Importe]]-Tabla13[[#This Row],[Pagado]]</f>
        <v>0</v>
      </c>
      <c r="H2424" s="40" t="s">
        <v>6202</v>
      </c>
    </row>
    <row r="2425" spans="1:8" x14ac:dyDescent="0.25">
      <c r="A2425" s="31">
        <v>44614</v>
      </c>
      <c r="B2425" s="37" t="s">
        <v>6203</v>
      </c>
      <c r="C2425" s="38" t="s">
        <v>275</v>
      </c>
      <c r="D2425" s="34">
        <v>115712.26</v>
      </c>
      <c r="E2425" s="35">
        <v>44624</v>
      </c>
      <c r="F2425" s="34">
        <v>115712.26</v>
      </c>
      <c r="G2425" s="36">
        <f>Tabla13[[#This Row],[Importe]]-Tabla13[[#This Row],[Pagado]]</f>
        <v>0</v>
      </c>
      <c r="H2425" s="38" t="s">
        <v>10</v>
      </c>
    </row>
    <row r="2426" spans="1:8" x14ac:dyDescent="0.25">
      <c r="A2426" s="31">
        <v>44614</v>
      </c>
      <c r="B2426" s="37" t="s">
        <v>6204</v>
      </c>
      <c r="C2426" s="38" t="s">
        <v>16</v>
      </c>
      <c r="D2426" s="34">
        <v>4147.7</v>
      </c>
      <c r="E2426" s="35">
        <v>44614</v>
      </c>
      <c r="F2426" s="34">
        <v>4147.7</v>
      </c>
      <c r="G2426" s="36">
        <f>Tabla13[[#This Row],[Importe]]-Tabla13[[#This Row],[Pagado]]</f>
        <v>0</v>
      </c>
      <c r="H2426" s="38" t="s">
        <v>10</v>
      </c>
    </row>
    <row r="2427" spans="1:8" x14ac:dyDescent="0.25">
      <c r="A2427" s="31">
        <v>44614</v>
      </c>
      <c r="B2427" s="37" t="s">
        <v>6205</v>
      </c>
      <c r="C2427" s="38" t="s">
        <v>216</v>
      </c>
      <c r="D2427" s="34">
        <v>1405</v>
      </c>
      <c r="E2427" s="35">
        <v>44614</v>
      </c>
      <c r="F2427" s="34">
        <v>1405</v>
      </c>
      <c r="G2427" s="36">
        <f>Tabla13[[#This Row],[Importe]]-Tabla13[[#This Row],[Pagado]]</f>
        <v>0</v>
      </c>
      <c r="H2427" s="38" t="s">
        <v>10</v>
      </c>
    </row>
    <row r="2428" spans="1:8" x14ac:dyDescent="0.25">
      <c r="A2428" s="31">
        <v>44614</v>
      </c>
      <c r="B2428" s="37" t="s">
        <v>6206</v>
      </c>
      <c r="C2428" s="38" t="s">
        <v>966</v>
      </c>
      <c r="D2428" s="34">
        <v>1525.44</v>
      </c>
      <c r="E2428" s="35">
        <v>44614</v>
      </c>
      <c r="F2428" s="34">
        <v>1525.44</v>
      </c>
      <c r="G2428" s="36">
        <f>Tabla13[[#This Row],[Importe]]-Tabla13[[#This Row],[Pagado]]</f>
        <v>0</v>
      </c>
      <c r="H2428" s="38" t="s">
        <v>10</v>
      </c>
    </row>
    <row r="2429" spans="1:8" x14ac:dyDescent="0.25">
      <c r="A2429" s="31">
        <v>44614</v>
      </c>
      <c r="B2429" s="37" t="s">
        <v>6207</v>
      </c>
      <c r="C2429" s="38" t="s">
        <v>157</v>
      </c>
      <c r="D2429" s="34">
        <v>2756.4</v>
      </c>
      <c r="E2429" s="35">
        <v>44614</v>
      </c>
      <c r="F2429" s="34">
        <v>2756.4</v>
      </c>
      <c r="G2429" s="36">
        <f>Tabla13[[#This Row],[Importe]]-Tabla13[[#This Row],[Pagado]]</f>
        <v>0</v>
      </c>
      <c r="H2429" s="38" t="s">
        <v>10</v>
      </c>
    </row>
    <row r="2430" spans="1:8" x14ac:dyDescent="0.25">
      <c r="A2430" s="31">
        <v>44614</v>
      </c>
      <c r="B2430" s="37" t="s">
        <v>6208</v>
      </c>
      <c r="C2430" s="38" t="s">
        <v>159</v>
      </c>
      <c r="D2430" s="34">
        <v>1958.4</v>
      </c>
      <c r="E2430" s="35">
        <v>44614</v>
      </c>
      <c r="F2430" s="34">
        <v>1958.4</v>
      </c>
      <c r="G2430" s="36">
        <f>Tabla13[[#This Row],[Importe]]-Tabla13[[#This Row],[Pagado]]</f>
        <v>0</v>
      </c>
      <c r="H2430" s="38" t="s">
        <v>10</v>
      </c>
    </row>
    <row r="2431" spans="1:8" x14ac:dyDescent="0.25">
      <c r="A2431" s="31">
        <v>44614</v>
      </c>
      <c r="B2431" s="37" t="s">
        <v>6209</v>
      </c>
      <c r="C2431" s="38" t="s">
        <v>142</v>
      </c>
      <c r="D2431" s="34">
        <v>86111.8</v>
      </c>
      <c r="E2431" s="35">
        <v>44617</v>
      </c>
      <c r="F2431" s="34">
        <v>86111.8</v>
      </c>
      <c r="G2431" s="36">
        <f>Tabla13[[#This Row],[Importe]]-Tabla13[[#This Row],[Pagado]]</f>
        <v>0</v>
      </c>
      <c r="H2431" s="38" t="s">
        <v>10</v>
      </c>
    </row>
    <row r="2432" spans="1:8" x14ac:dyDescent="0.25">
      <c r="A2432" s="31">
        <v>44614</v>
      </c>
      <c r="B2432" s="37" t="s">
        <v>6210</v>
      </c>
      <c r="C2432" s="38" t="s">
        <v>312</v>
      </c>
      <c r="D2432" s="34">
        <v>596.70000000000005</v>
      </c>
      <c r="E2432" s="35">
        <v>44614</v>
      </c>
      <c r="F2432" s="34">
        <v>596.70000000000005</v>
      </c>
      <c r="G2432" s="36">
        <f>Tabla13[[#This Row],[Importe]]-Tabla13[[#This Row],[Pagado]]</f>
        <v>0</v>
      </c>
      <c r="H2432" s="38" t="s">
        <v>10</v>
      </c>
    </row>
    <row r="2433" spans="1:8" x14ac:dyDescent="0.25">
      <c r="A2433" s="31">
        <v>44614</v>
      </c>
      <c r="B2433" s="37" t="s">
        <v>6211</v>
      </c>
      <c r="C2433" s="38" t="s">
        <v>319</v>
      </c>
      <c r="D2433" s="34">
        <v>2201.1</v>
      </c>
      <c r="E2433" s="35">
        <v>44614</v>
      </c>
      <c r="F2433" s="34">
        <v>2201.1</v>
      </c>
      <c r="G2433" s="36">
        <f>Tabla13[[#This Row],[Importe]]-Tabla13[[#This Row],[Pagado]]</f>
        <v>0</v>
      </c>
      <c r="H2433" s="38" t="s">
        <v>10</v>
      </c>
    </row>
    <row r="2434" spans="1:8" x14ac:dyDescent="0.25">
      <c r="A2434" s="31">
        <v>44614</v>
      </c>
      <c r="B2434" s="37" t="s">
        <v>6212</v>
      </c>
      <c r="C2434" s="38" t="s">
        <v>518</v>
      </c>
      <c r="D2434" s="34">
        <v>2288.8000000000002</v>
      </c>
      <c r="E2434" s="35">
        <v>44614</v>
      </c>
      <c r="F2434" s="34">
        <v>2288.8000000000002</v>
      </c>
      <c r="G2434" s="36">
        <f>Tabla13[[#This Row],[Importe]]-Tabla13[[#This Row],[Pagado]]</f>
        <v>0</v>
      </c>
      <c r="H2434" s="38" t="s">
        <v>10</v>
      </c>
    </row>
    <row r="2435" spans="1:8" x14ac:dyDescent="0.25">
      <c r="A2435" s="31">
        <v>44614</v>
      </c>
      <c r="B2435" s="37" t="s">
        <v>6213</v>
      </c>
      <c r="C2435" s="38" t="s">
        <v>53</v>
      </c>
      <c r="D2435" s="34">
        <v>4272.3</v>
      </c>
      <c r="E2435" s="35">
        <v>44614</v>
      </c>
      <c r="F2435" s="34">
        <v>4272.3</v>
      </c>
      <c r="G2435" s="36">
        <f>Tabla13[[#This Row],[Importe]]-Tabla13[[#This Row],[Pagado]]</f>
        <v>0</v>
      </c>
      <c r="H2435" s="38" t="s">
        <v>10</v>
      </c>
    </row>
    <row r="2436" spans="1:8" x14ac:dyDescent="0.25">
      <c r="A2436" s="31">
        <v>44614</v>
      </c>
      <c r="B2436" s="37" t="s">
        <v>6214</v>
      </c>
      <c r="C2436" s="38" t="s">
        <v>1537</v>
      </c>
      <c r="D2436" s="34">
        <v>1919.4</v>
      </c>
      <c r="E2436" s="35">
        <v>44614</v>
      </c>
      <c r="F2436" s="34">
        <v>1919.4</v>
      </c>
      <c r="G2436" s="36">
        <f>Tabla13[[#This Row],[Importe]]-Tabla13[[#This Row],[Pagado]]</f>
        <v>0</v>
      </c>
      <c r="H2436" s="38" t="s">
        <v>10</v>
      </c>
    </row>
    <row r="2437" spans="1:8" x14ac:dyDescent="0.25">
      <c r="A2437" s="31">
        <v>44614</v>
      </c>
      <c r="B2437" s="37" t="s">
        <v>6215</v>
      </c>
      <c r="C2437" s="38" t="s">
        <v>87</v>
      </c>
      <c r="D2437" s="34">
        <v>2057.8000000000002</v>
      </c>
      <c r="E2437" s="35">
        <v>44614</v>
      </c>
      <c r="F2437" s="34">
        <v>2057.8000000000002</v>
      </c>
      <c r="G2437" s="36">
        <f>Tabla13[[#This Row],[Importe]]-Tabla13[[#This Row],[Pagado]]</f>
        <v>0</v>
      </c>
      <c r="H2437" s="38" t="s">
        <v>10</v>
      </c>
    </row>
    <row r="2438" spans="1:8" x14ac:dyDescent="0.25">
      <c r="A2438" s="31">
        <v>44614</v>
      </c>
      <c r="B2438" s="37" t="s">
        <v>6216</v>
      </c>
      <c r="C2438" s="38" t="s">
        <v>314</v>
      </c>
      <c r="D2438" s="34">
        <v>1020</v>
      </c>
      <c r="E2438" s="35">
        <v>44614</v>
      </c>
      <c r="F2438" s="34">
        <v>1020</v>
      </c>
      <c r="G2438" s="36">
        <f>Tabla13[[#This Row],[Importe]]-Tabla13[[#This Row],[Pagado]]</f>
        <v>0</v>
      </c>
      <c r="H2438" s="38" t="s">
        <v>10</v>
      </c>
    </row>
    <row r="2439" spans="1:8" x14ac:dyDescent="0.25">
      <c r="A2439" s="31">
        <v>44614</v>
      </c>
      <c r="B2439" s="37" t="s">
        <v>6217</v>
      </c>
      <c r="C2439" s="38" t="s">
        <v>47</v>
      </c>
      <c r="D2439" s="34">
        <v>33335.5</v>
      </c>
      <c r="E2439" s="35">
        <v>44614</v>
      </c>
      <c r="F2439" s="34">
        <v>33335.5</v>
      </c>
      <c r="G2439" s="36">
        <f>Tabla13[[#This Row],[Importe]]-Tabla13[[#This Row],[Pagado]]</f>
        <v>0</v>
      </c>
      <c r="H2439" s="38" t="s">
        <v>10</v>
      </c>
    </row>
    <row r="2440" spans="1:8" x14ac:dyDescent="0.25">
      <c r="A2440" s="31">
        <v>44614</v>
      </c>
      <c r="B2440" s="37" t="s">
        <v>6218</v>
      </c>
      <c r="C2440" s="38" t="s">
        <v>127</v>
      </c>
      <c r="D2440" s="34">
        <v>3904.7</v>
      </c>
      <c r="E2440" s="35">
        <v>44614</v>
      </c>
      <c r="F2440" s="34">
        <v>3904.7</v>
      </c>
      <c r="G2440" s="36">
        <f>Tabla13[[#This Row],[Importe]]-Tabla13[[#This Row],[Pagado]]</f>
        <v>0</v>
      </c>
      <c r="H2440" s="38" t="s">
        <v>10</v>
      </c>
    </row>
    <row r="2441" spans="1:8" x14ac:dyDescent="0.25">
      <c r="A2441" s="31">
        <v>44614</v>
      </c>
      <c r="B2441" s="37" t="s">
        <v>6219</v>
      </c>
      <c r="C2441" s="38" t="s">
        <v>475</v>
      </c>
      <c r="D2441" s="34">
        <v>7399</v>
      </c>
      <c r="E2441" s="35">
        <v>44617</v>
      </c>
      <c r="F2441" s="34">
        <v>7399</v>
      </c>
      <c r="G2441" s="36">
        <f>Tabla13[[#This Row],[Importe]]-Tabla13[[#This Row],[Pagado]]</f>
        <v>0</v>
      </c>
      <c r="H2441" s="38" t="s">
        <v>10</v>
      </c>
    </row>
    <row r="2442" spans="1:8" x14ac:dyDescent="0.25">
      <c r="A2442" s="31">
        <v>44614</v>
      </c>
      <c r="B2442" s="37" t="s">
        <v>6220</v>
      </c>
      <c r="C2442" s="38" t="s">
        <v>131</v>
      </c>
      <c r="D2442" s="34">
        <v>8447.6</v>
      </c>
      <c r="E2442" s="35">
        <v>44614</v>
      </c>
      <c r="F2442" s="34">
        <v>8447.6</v>
      </c>
      <c r="G2442" s="36">
        <f>Tabla13[[#This Row],[Importe]]-Tabla13[[#This Row],[Pagado]]</f>
        <v>0</v>
      </c>
      <c r="H2442" s="38" t="s">
        <v>10</v>
      </c>
    </row>
    <row r="2443" spans="1:8" x14ac:dyDescent="0.25">
      <c r="A2443" s="31">
        <v>44614</v>
      </c>
      <c r="B2443" s="37" t="s">
        <v>6221</v>
      </c>
      <c r="C2443" s="38" t="s">
        <v>146</v>
      </c>
      <c r="D2443" s="34">
        <v>1849.7</v>
      </c>
      <c r="E2443" s="35">
        <v>44614</v>
      </c>
      <c r="F2443" s="34">
        <v>1849.7</v>
      </c>
      <c r="G2443" s="36">
        <f>Tabla13[[#This Row],[Importe]]-Tabla13[[#This Row],[Pagado]]</f>
        <v>0</v>
      </c>
      <c r="H2443" s="38" t="s">
        <v>10</v>
      </c>
    </row>
    <row r="2444" spans="1:8" x14ac:dyDescent="0.25">
      <c r="A2444" s="31">
        <v>44614</v>
      </c>
      <c r="B2444" s="37" t="s">
        <v>6222</v>
      </c>
      <c r="C2444" s="38" t="s">
        <v>357</v>
      </c>
      <c r="D2444" s="34">
        <v>1412.7</v>
      </c>
      <c r="E2444" s="35">
        <v>44614</v>
      </c>
      <c r="F2444" s="34">
        <v>1412.7</v>
      </c>
      <c r="G2444" s="36">
        <f>Tabla13[[#This Row],[Importe]]-Tabla13[[#This Row],[Pagado]]</f>
        <v>0</v>
      </c>
      <c r="H2444" s="38" t="s">
        <v>10</v>
      </c>
    </row>
    <row r="2445" spans="1:8" x14ac:dyDescent="0.25">
      <c r="A2445" s="31">
        <v>44614</v>
      </c>
      <c r="B2445" s="37" t="s">
        <v>6223</v>
      </c>
      <c r="C2445" s="38" t="s">
        <v>129</v>
      </c>
      <c r="D2445" s="34">
        <v>4003.1</v>
      </c>
      <c r="E2445" s="35">
        <v>44614</v>
      </c>
      <c r="F2445" s="34">
        <v>4003.1</v>
      </c>
      <c r="G2445" s="36">
        <f>Tabla13[[#This Row],[Importe]]-Tabla13[[#This Row],[Pagado]]</f>
        <v>0</v>
      </c>
      <c r="H2445" s="38" t="s">
        <v>10</v>
      </c>
    </row>
    <row r="2446" spans="1:8" x14ac:dyDescent="0.25">
      <c r="A2446" s="31">
        <v>44614</v>
      </c>
      <c r="B2446" s="37" t="s">
        <v>6224</v>
      </c>
      <c r="C2446" s="38" t="s">
        <v>140</v>
      </c>
      <c r="D2446" s="34">
        <v>3528</v>
      </c>
      <c r="E2446" s="35">
        <v>44614</v>
      </c>
      <c r="F2446" s="34">
        <v>3528</v>
      </c>
      <c r="G2446" s="36">
        <f>Tabla13[[#This Row],[Importe]]-Tabla13[[#This Row],[Pagado]]</f>
        <v>0</v>
      </c>
      <c r="H2446" s="38" t="s">
        <v>10</v>
      </c>
    </row>
    <row r="2447" spans="1:8" x14ac:dyDescent="0.25">
      <c r="A2447" s="31">
        <v>44614</v>
      </c>
      <c r="B2447" s="37" t="s">
        <v>6225</v>
      </c>
      <c r="C2447" s="38" t="s">
        <v>230</v>
      </c>
      <c r="D2447" s="34">
        <v>1876.5</v>
      </c>
      <c r="E2447" s="35">
        <v>44614</v>
      </c>
      <c r="F2447" s="34">
        <v>1876.5</v>
      </c>
      <c r="G2447" s="36">
        <f>Tabla13[[#This Row],[Importe]]-Tabla13[[#This Row],[Pagado]]</f>
        <v>0</v>
      </c>
      <c r="H2447" s="38" t="s">
        <v>10</v>
      </c>
    </row>
    <row r="2448" spans="1:8" x14ac:dyDescent="0.25">
      <c r="A2448" s="31">
        <v>44614</v>
      </c>
      <c r="B2448" s="37" t="s">
        <v>6226</v>
      </c>
      <c r="C2448" s="38" t="s">
        <v>380</v>
      </c>
      <c r="D2448" s="34">
        <v>6261.2</v>
      </c>
      <c r="E2448" s="35">
        <v>44614</v>
      </c>
      <c r="F2448" s="34">
        <v>6261.2</v>
      </c>
      <c r="G2448" s="36">
        <f>Tabla13[[#This Row],[Importe]]-Tabla13[[#This Row],[Pagado]]</f>
        <v>0</v>
      </c>
      <c r="H2448" s="38" t="s">
        <v>10</v>
      </c>
    </row>
    <row r="2449" spans="1:8" x14ac:dyDescent="0.25">
      <c r="A2449" s="31">
        <v>44614</v>
      </c>
      <c r="B2449" s="37" t="s">
        <v>6227</v>
      </c>
      <c r="C2449" s="38" t="s">
        <v>83</v>
      </c>
      <c r="D2449" s="34">
        <v>5637.5</v>
      </c>
      <c r="E2449" s="35">
        <v>44614</v>
      </c>
      <c r="F2449" s="34">
        <v>5637.5</v>
      </c>
      <c r="G2449" s="36">
        <f>Tabla13[[#This Row],[Importe]]-Tabla13[[#This Row],[Pagado]]</f>
        <v>0</v>
      </c>
      <c r="H2449" s="38" t="s">
        <v>10</v>
      </c>
    </row>
    <row r="2450" spans="1:8" x14ac:dyDescent="0.25">
      <c r="A2450" s="31">
        <v>44614</v>
      </c>
      <c r="B2450" s="37" t="s">
        <v>6228</v>
      </c>
      <c r="C2450" s="38" t="s">
        <v>107</v>
      </c>
      <c r="D2450" s="34">
        <v>11702.8</v>
      </c>
      <c r="E2450" s="35">
        <v>44614</v>
      </c>
      <c r="F2450" s="34">
        <v>11702.8</v>
      </c>
      <c r="G2450" s="36">
        <f>Tabla13[[#This Row],[Importe]]-Tabla13[[#This Row],[Pagado]]</f>
        <v>0</v>
      </c>
      <c r="H2450" s="38" t="s">
        <v>10</v>
      </c>
    </row>
    <row r="2451" spans="1:8" x14ac:dyDescent="0.25">
      <c r="A2451" s="31">
        <v>44614</v>
      </c>
      <c r="B2451" s="37" t="s">
        <v>6229</v>
      </c>
      <c r="C2451" s="38" t="s">
        <v>27</v>
      </c>
      <c r="D2451" s="34">
        <v>1345</v>
      </c>
      <c r="E2451" s="35">
        <v>44614</v>
      </c>
      <c r="F2451" s="34">
        <v>1345</v>
      </c>
      <c r="G2451" s="36">
        <f>Tabla13[[#This Row],[Importe]]-Tabla13[[#This Row],[Pagado]]</f>
        <v>0</v>
      </c>
      <c r="H2451" s="38" t="s">
        <v>10</v>
      </c>
    </row>
    <row r="2452" spans="1:8" x14ac:dyDescent="0.25">
      <c r="A2452" s="31">
        <v>44614</v>
      </c>
      <c r="B2452" s="37" t="s">
        <v>6230</v>
      </c>
      <c r="C2452" s="38" t="s">
        <v>27</v>
      </c>
      <c r="D2452" s="34">
        <v>450</v>
      </c>
      <c r="E2452" s="35">
        <v>44614</v>
      </c>
      <c r="F2452" s="34">
        <v>450</v>
      </c>
      <c r="G2452" s="36">
        <f>Tabla13[[#This Row],[Importe]]-Tabla13[[#This Row],[Pagado]]</f>
        <v>0</v>
      </c>
      <c r="H2452" s="38" t="s">
        <v>10</v>
      </c>
    </row>
    <row r="2453" spans="1:8" x14ac:dyDescent="0.25">
      <c r="A2453" s="31">
        <v>44614</v>
      </c>
      <c r="B2453" s="37" t="s">
        <v>6231</v>
      </c>
      <c r="C2453" s="38" t="s">
        <v>45</v>
      </c>
      <c r="D2453" s="34">
        <v>10530.7</v>
      </c>
      <c r="E2453" s="35">
        <v>44614</v>
      </c>
      <c r="F2453" s="34">
        <v>10530.7</v>
      </c>
      <c r="G2453" s="36">
        <f>Tabla13[[#This Row],[Importe]]-Tabla13[[#This Row],[Pagado]]</f>
        <v>0</v>
      </c>
      <c r="H2453" s="38" t="s">
        <v>10</v>
      </c>
    </row>
    <row r="2454" spans="1:8" x14ac:dyDescent="0.25">
      <c r="A2454" s="31">
        <v>44614</v>
      </c>
      <c r="B2454" s="37" t="s">
        <v>6232</v>
      </c>
      <c r="C2454" s="38" t="s">
        <v>224</v>
      </c>
      <c r="D2454" s="34">
        <v>1252</v>
      </c>
      <c r="E2454" s="35">
        <v>44614</v>
      </c>
      <c r="F2454" s="34">
        <v>1252</v>
      </c>
      <c r="G2454" s="36">
        <f>Tabla13[[#This Row],[Importe]]-Tabla13[[#This Row],[Pagado]]</f>
        <v>0</v>
      </c>
      <c r="H2454" s="38" t="s">
        <v>10</v>
      </c>
    </row>
    <row r="2455" spans="1:8" x14ac:dyDescent="0.25">
      <c r="A2455" s="31">
        <v>44614</v>
      </c>
      <c r="B2455" s="37" t="s">
        <v>6233</v>
      </c>
      <c r="C2455" s="38" t="s">
        <v>49</v>
      </c>
      <c r="D2455" s="34">
        <v>3155.2</v>
      </c>
      <c r="E2455" s="35">
        <v>44614</v>
      </c>
      <c r="F2455" s="34">
        <v>3155.2</v>
      </c>
      <c r="G2455" s="36">
        <f>Tabla13[[#This Row],[Importe]]-Tabla13[[#This Row],[Pagado]]</f>
        <v>0</v>
      </c>
      <c r="H2455" s="38" t="s">
        <v>10</v>
      </c>
    </row>
    <row r="2456" spans="1:8" x14ac:dyDescent="0.25">
      <c r="A2456" s="31">
        <v>44614</v>
      </c>
      <c r="B2456" s="37" t="s">
        <v>6234</v>
      </c>
      <c r="C2456" s="38" t="s">
        <v>31</v>
      </c>
      <c r="D2456" s="34">
        <v>2203.1999999999998</v>
      </c>
      <c r="E2456" s="35">
        <v>44614</v>
      </c>
      <c r="F2456" s="34">
        <v>2203.1999999999998</v>
      </c>
      <c r="G2456" s="36">
        <f>Tabla13[[#This Row],[Importe]]-Tabla13[[#This Row],[Pagado]]</f>
        <v>0</v>
      </c>
      <c r="H2456" s="38" t="s">
        <v>10</v>
      </c>
    </row>
    <row r="2457" spans="1:8" x14ac:dyDescent="0.25">
      <c r="A2457" s="31">
        <v>44614</v>
      </c>
      <c r="B2457" s="37" t="s">
        <v>6235</v>
      </c>
      <c r="C2457" s="38" t="s">
        <v>125</v>
      </c>
      <c r="D2457" s="34">
        <v>4127.5</v>
      </c>
      <c r="E2457" s="35">
        <v>44614</v>
      </c>
      <c r="F2457" s="34">
        <v>4127.5</v>
      </c>
      <c r="G2457" s="36">
        <f>Tabla13[[#This Row],[Importe]]-Tabla13[[#This Row],[Pagado]]</f>
        <v>0</v>
      </c>
      <c r="H2457" s="38" t="s">
        <v>10</v>
      </c>
    </row>
    <row r="2458" spans="1:8" x14ac:dyDescent="0.25">
      <c r="A2458" s="31">
        <v>44614</v>
      </c>
      <c r="B2458" s="37" t="s">
        <v>6236</v>
      </c>
      <c r="C2458" s="38" t="s">
        <v>169</v>
      </c>
      <c r="D2458" s="34">
        <v>918</v>
      </c>
      <c r="E2458" s="35">
        <v>44614</v>
      </c>
      <c r="F2458" s="34">
        <v>918</v>
      </c>
      <c r="G2458" s="36">
        <f>Tabla13[[#This Row],[Importe]]-Tabla13[[#This Row],[Pagado]]</f>
        <v>0</v>
      </c>
      <c r="H2458" s="38" t="s">
        <v>10</v>
      </c>
    </row>
    <row r="2459" spans="1:8" x14ac:dyDescent="0.25">
      <c r="A2459" s="31">
        <v>44614</v>
      </c>
      <c r="B2459" s="37" t="s">
        <v>6237</v>
      </c>
      <c r="C2459" s="38" t="s">
        <v>144</v>
      </c>
      <c r="D2459" s="34">
        <v>1818</v>
      </c>
      <c r="E2459" s="35">
        <v>44614</v>
      </c>
      <c r="F2459" s="34">
        <v>1818</v>
      </c>
      <c r="G2459" s="36">
        <f>Tabla13[[#This Row],[Importe]]-Tabla13[[#This Row],[Pagado]]</f>
        <v>0</v>
      </c>
      <c r="H2459" s="38" t="s">
        <v>10</v>
      </c>
    </row>
    <row r="2460" spans="1:8" x14ac:dyDescent="0.25">
      <c r="A2460" s="31">
        <v>44614</v>
      </c>
      <c r="B2460" s="37" t="s">
        <v>6238</v>
      </c>
      <c r="C2460" s="38" t="s">
        <v>24</v>
      </c>
      <c r="D2460" s="34">
        <v>1616.3</v>
      </c>
      <c r="E2460" s="35">
        <v>44614</v>
      </c>
      <c r="F2460" s="34">
        <v>1616.3</v>
      </c>
      <c r="G2460" s="36">
        <f>Tabla13[[#This Row],[Importe]]-Tabla13[[#This Row],[Pagado]]</f>
        <v>0</v>
      </c>
      <c r="H2460" s="38" t="s">
        <v>10</v>
      </c>
    </row>
    <row r="2461" spans="1:8" x14ac:dyDescent="0.25">
      <c r="A2461" s="31">
        <v>44614</v>
      </c>
      <c r="B2461" s="37" t="s">
        <v>6239</v>
      </c>
      <c r="C2461" s="38" t="s">
        <v>1003</v>
      </c>
      <c r="D2461" s="34">
        <v>1394</v>
      </c>
      <c r="E2461" s="35">
        <v>44614</v>
      </c>
      <c r="F2461" s="34">
        <v>1394</v>
      </c>
      <c r="G2461" s="36">
        <f>Tabla13[[#This Row],[Importe]]-Tabla13[[#This Row],[Pagado]]</f>
        <v>0</v>
      </c>
      <c r="H2461" s="38" t="s">
        <v>10</v>
      </c>
    </row>
    <row r="2462" spans="1:8" x14ac:dyDescent="0.25">
      <c r="A2462" s="31">
        <v>44614</v>
      </c>
      <c r="B2462" s="37" t="s">
        <v>6240</v>
      </c>
      <c r="C2462" s="38" t="s">
        <v>64</v>
      </c>
      <c r="D2462" s="34">
        <v>3399</v>
      </c>
      <c r="E2462" s="35">
        <v>44614</v>
      </c>
      <c r="F2462" s="34">
        <v>3399</v>
      </c>
      <c r="G2462" s="36">
        <f>Tabla13[[#This Row],[Importe]]-Tabla13[[#This Row],[Pagado]]</f>
        <v>0</v>
      </c>
      <c r="H2462" s="38" t="s">
        <v>10</v>
      </c>
    </row>
    <row r="2463" spans="1:8" x14ac:dyDescent="0.25">
      <c r="A2463" s="31">
        <v>44614</v>
      </c>
      <c r="B2463" s="37" t="s">
        <v>6241</v>
      </c>
      <c r="C2463" s="38" t="s">
        <v>3747</v>
      </c>
      <c r="D2463" s="34">
        <v>9492.4</v>
      </c>
      <c r="E2463" s="35">
        <v>44614</v>
      </c>
      <c r="F2463" s="34">
        <v>9492.4</v>
      </c>
      <c r="G2463" s="36">
        <f>Tabla13[[#This Row],[Importe]]-Tabla13[[#This Row],[Pagado]]</f>
        <v>0</v>
      </c>
      <c r="H2463" s="38" t="s">
        <v>10</v>
      </c>
    </row>
    <row r="2464" spans="1:8" x14ac:dyDescent="0.25">
      <c r="A2464" s="31">
        <v>44614</v>
      </c>
      <c r="B2464" s="37" t="s">
        <v>6242</v>
      </c>
      <c r="C2464" s="38" t="s">
        <v>191</v>
      </c>
      <c r="D2464" s="34">
        <v>1322.4</v>
      </c>
      <c r="E2464" s="35">
        <v>44614</v>
      </c>
      <c r="F2464" s="34">
        <v>1322.4</v>
      </c>
      <c r="G2464" s="36">
        <f>Tabla13[[#This Row],[Importe]]-Tabla13[[#This Row],[Pagado]]</f>
        <v>0</v>
      </c>
      <c r="H2464" s="38" t="s">
        <v>10</v>
      </c>
    </row>
    <row r="2465" spans="1:8" x14ac:dyDescent="0.25">
      <c r="A2465" s="31">
        <v>44614</v>
      </c>
      <c r="B2465" s="37" t="s">
        <v>6243</v>
      </c>
      <c r="C2465" s="38" t="s">
        <v>181</v>
      </c>
      <c r="D2465" s="34">
        <v>11403.2</v>
      </c>
      <c r="E2465" s="35">
        <v>44614</v>
      </c>
      <c r="F2465" s="34">
        <v>11403.2</v>
      </c>
      <c r="G2465" s="36">
        <f>Tabla13[[#This Row],[Importe]]-Tabla13[[#This Row],[Pagado]]</f>
        <v>0</v>
      </c>
      <c r="H2465" s="38" t="s">
        <v>10</v>
      </c>
    </row>
    <row r="2466" spans="1:8" x14ac:dyDescent="0.25">
      <c r="A2466" s="31">
        <v>44614</v>
      </c>
      <c r="B2466" s="37" t="s">
        <v>6244</v>
      </c>
      <c r="C2466" s="38" t="s">
        <v>426</v>
      </c>
      <c r="D2466" s="34">
        <v>6254.6</v>
      </c>
      <c r="E2466" s="35">
        <v>44614</v>
      </c>
      <c r="F2466" s="34">
        <v>6254.6</v>
      </c>
      <c r="G2466" s="36">
        <f>Tabla13[[#This Row],[Importe]]-Tabla13[[#This Row],[Pagado]]</f>
        <v>0</v>
      </c>
      <c r="H2466" s="38" t="s">
        <v>10</v>
      </c>
    </row>
    <row r="2467" spans="1:8" x14ac:dyDescent="0.25">
      <c r="A2467" s="31">
        <v>44614</v>
      </c>
      <c r="B2467" s="37" t="s">
        <v>6245</v>
      </c>
      <c r="C2467" s="38" t="s">
        <v>419</v>
      </c>
      <c r="D2467" s="34">
        <v>1630.2</v>
      </c>
      <c r="E2467" s="35">
        <v>44614</v>
      </c>
      <c r="F2467" s="34">
        <v>1630.2</v>
      </c>
      <c r="G2467" s="36">
        <f>Tabla13[[#This Row],[Importe]]-Tabla13[[#This Row],[Pagado]]</f>
        <v>0</v>
      </c>
      <c r="H2467" s="38" t="s">
        <v>10</v>
      </c>
    </row>
    <row r="2468" spans="1:8" x14ac:dyDescent="0.25">
      <c r="A2468" s="31">
        <v>44614</v>
      </c>
      <c r="B2468" s="37" t="s">
        <v>6246</v>
      </c>
      <c r="C2468" s="38" t="s">
        <v>62</v>
      </c>
      <c r="D2468" s="34">
        <v>2770.2</v>
      </c>
      <c r="E2468" s="35">
        <v>44614</v>
      </c>
      <c r="F2468" s="34">
        <v>2770.2</v>
      </c>
      <c r="G2468" s="36">
        <f>Tabla13[[#This Row],[Importe]]-Tabla13[[#This Row],[Pagado]]</f>
        <v>0</v>
      </c>
      <c r="H2468" s="38" t="s">
        <v>10</v>
      </c>
    </row>
    <row r="2469" spans="1:8" x14ac:dyDescent="0.25">
      <c r="A2469" s="31">
        <v>44614</v>
      </c>
      <c r="B2469" s="37" t="s">
        <v>6247</v>
      </c>
      <c r="C2469" s="38" t="s">
        <v>244</v>
      </c>
      <c r="D2469" s="34">
        <v>1285.2</v>
      </c>
      <c r="E2469" s="35">
        <v>44614</v>
      </c>
      <c r="F2469" s="34">
        <v>1285.2</v>
      </c>
      <c r="G2469" s="36">
        <f>Tabla13[[#This Row],[Importe]]-Tabla13[[#This Row],[Pagado]]</f>
        <v>0</v>
      </c>
      <c r="H2469" s="38" t="s">
        <v>10</v>
      </c>
    </row>
    <row r="2470" spans="1:8" x14ac:dyDescent="0.25">
      <c r="A2470" s="31">
        <v>44614</v>
      </c>
      <c r="B2470" s="37" t="s">
        <v>6248</v>
      </c>
      <c r="C2470" s="38" t="s">
        <v>67</v>
      </c>
      <c r="D2470" s="34">
        <v>925</v>
      </c>
      <c r="E2470" s="35">
        <v>44614</v>
      </c>
      <c r="F2470" s="34">
        <v>925</v>
      </c>
      <c r="G2470" s="36">
        <f>Tabla13[[#This Row],[Importe]]-Tabla13[[#This Row],[Pagado]]</f>
        <v>0</v>
      </c>
      <c r="H2470" s="38" t="s">
        <v>10</v>
      </c>
    </row>
    <row r="2471" spans="1:8" x14ac:dyDescent="0.25">
      <c r="A2471" s="31">
        <v>44614</v>
      </c>
      <c r="B2471" s="37" t="s">
        <v>6249</v>
      </c>
      <c r="C2471" s="38" t="s">
        <v>71</v>
      </c>
      <c r="D2471" s="34">
        <v>3276.6</v>
      </c>
      <c r="E2471" s="35" t="s">
        <v>6250</v>
      </c>
      <c r="F2471" s="34">
        <v>3276.6</v>
      </c>
      <c r="G2471" s="36">
        <f>Tabla13[[#This Row],[Importe]]-Tabla13[[#This Row],[Pagado]]</f>
        <v>0</v>
      </c>
      <c r="H2471" s="38" t="s">
        <v>10</v>
      </c>
    </row>
    <row r="2472" spans="1:8" x14ac:dyDescent="0.25">
      <c r="A2472" s="31">
        <v>44614</v>
      </c>
      <c r="B2472" s="37" t="s">
        <v>6251</v>
      </c>
      <c r="C2472" s="38" t="s">
        <v>6252</v>
      </c>
      <c r="D2472" s="34">
        <v>0</v>
      </c>
      <c r="E2472" s="39" t="s">
        <v>189</v>
      </c>
      <c r="F2472" s="34">
        <v>0</v>
      </c>
      <c r="G2472" s="36">
        <f>Tabla13[[#This Row],[Importe]]-Tabla13[[#This Row],[Pagado]]</f>
        <v>0</v>
      </c>
      <c r="H2472" s="40" t="s">
        <v>6253</v>
      </c>
    </row>
    <row r="2473" spans="1:8" x14ac:dyDescent="0.25">
      <c r="A2473" s="31">
        <v>44614</v>
      </c>
      <c r="B2473" s="37" t="s">
        <v>6254</v>
      </c>
      <c r="C2473" s="38" t="s">
        <v>31</v>
      </c>
      <c r="D2473" s="34">
        <v>3484</v>
      </c>
      <c r="E2473" s="35">
        <v>44614</v>
      </c>
      <c r="F2473" s="34">
        <v>3484</v>
      </c>
      <c r="G2473" s="36">
        <f>Tabla13[[#This Row],[Importe]]-Tabla13[[#This Row],[Pagado]]</f>
        <v>0</v>
      </c>
      <c r="H2473" s="38" t="s">
        <v>10</v>
      </c>
    </row>
    <row r="2474" spans="1:8" x14ac:dyDescent="0.25">
      <c r="A2474" s="31">
        <v>44614</v>
      </c>
      <c r="B2474" s="37" t="s">
        <v>6255</v>
      </c>
      <c r="C2474" s="38" t="s">
        <v>284</v>
      </c>
      <c r="D2474" s="34">
        <v>6165</v>
      </c>
      <c r="E2474" s="35">
        <v>44615</v>
      </c>
      <c r="F2474" s="34">
        <v>6165</v>
      </c>
      <c r="G2474" s="36">
        <f>Tabla13[[#This Row],[Importe]]-Tabla13[[#This Row],[Pagado]]</f>
        <v>0</v>
      </c>
      <c r="H2474" s="38" t="s">
        <v>10</v>
      </c>
    </row>
    <row r="2475" spans="1:8" x14ac:dyDescent="0.25">
      <c r="A2475" s="31">
        <v>44614</v>
      </c>
      <c r="B2475" s="37" t="s">
        <v>6256</v>
      </c>
      <c r="C2475" s="38" t="s">
        <v>2961</v>
      </c>
      <c r="D2475" s="34">
        <v>51314.400000000001</v>
      </c>
      <c r="E2475" s="35">
        <v>44615</v>
      </c>
      <c r="F2475" s="34">
        <v>51314.400000000001</v>
      </c>
      <c r="G2475" s="36">
        <f>Tabla13[[#This Row],[Importe]]-Tabla13[[#This Row],[Pagado]]</f>
        <v>0</v>
      </c>
      <c r="H2475" s="38" t="s">
        <v>10</v>
      </c>
    </row>
    <row r="2476" spans="1:8" x14ac:dyDescent="0.25">
      <c r="A2476" s="31">
        <v>44614</v>
      </c>
      <c r="B2476" s="37" t="s">
        <v>6257</v>
      </c>
      <c r="C2476" s="38" t="s">
        <v>275</v>
      </c>
      <c r="D2476" s="34">
        <v>31685.4</v>
      </c>
      <c r="E2476" s="35">
        <v>44624</v>
      </c>
      <c r="F2476" s="34">
        <v>31685.4</v>
      </c>
      <c r="G2476" s="36">
        <f>Tabla13[[#This Row],[Importe]]-Tabla13[[#This Row],[Pagado]]</f>
        <v>0</v>
      </c>
      <c r="H2476" s="38" t="s">
        <v>10</v>
      </c>
    </row>
    <row r="2477" spans="1:8" x14ac:dyDescent="0.25">
      <c r="A2477" s="31">
        <v>44614</v>
      </c>
      <c r="B2477" s="37" t="s">
        <v>6258</v>
      </c>
      <c r="C2477" s="38" t="s">
        <v>5345</v>
      </c>
      <c r="D2477" s="34">
        <v>1830</v>
      </c>
      <c r="E2477" s="35">
        <v>44615</v>
      </c>
      <c r="F2477" s="34">
        <v>1830</v>
      </c>
      <c r="G2477" s="36">
        <f>Tabla13[[#This Row],[Importe]]-Tabla13[[#This Row],[Pagado]]</f>
        <v>0</v>
      </c>
      <c r="H2477" s="38" t="s">
        <v>10</v>
      </c>
    </row>
    <row r="2478" spans="1:8" x14ac:dyDescent="0.25">
      <c r="A2478" s="31">
        <v>44614</v>
      </c>
      <c r="B2478" s="37" t="s">
        <v>6259</v>
      </c>
      <c r="C2478" s="38" t="s">
        <v>275</v>
      </c>
      <c r="D2478" s="34">
        <v>31158.400000000001</v>
      </c>
      <c r="E2478" s="35">
        <v>44624</v>
      </c>
      <c r="F2478" s="34">
        <v>31158.400000000001</v>
      </c>
      <c r="G2478" s="36">
        <f>Tabla13[[#This Row],[Importe]]-Tabla13[[#This Row],[Pagado]]</f>
        <v>0</v>
      </c>
      <c r="H2478" s="38" t="s">
        <v>10</v>
      </c>
    </row>
    <row r="2479" spans="1:8" x14ac:dyDescent="0.25">
      <c r="A2479" s="31">
        <v>44614</v>
      </c>
      <c r="B2479" s="37" t="s">
        <v>6260</v>
      </c>
      <c r="C2479" s="38" t="s">
        <v>67</v>
      </c>
      <c r="D2479" s="34">
        <v>1039.5999999999999</v>
      </c>
      <c r="E2479" s="35">
        <v>44614</v>
      </c>
      <c r="F2479" s="34">
        <v>1039.5999999999999</v>
      </c>
      <c r="G2479" s="36">
        <f>Tabla13[[#This Row],[Importe]]-Tabla13[[#This Row],[Pagado]]</f>
        <v>0</v>
      </c>
      <c r="H2479" s="38" t="s">
        <v>10</v>
      </c>
    </row>
    <row r="2480" spans="1:8" x14ac:dyDescent="0.25">
      <c r="A2480" s="31">
        <v>44614</v>
      </c>
      <c r="B2480" s="37" t="s">
        <v>6261</v>
      </c>
      <c r="C2480" s="38" t="s">
        <v>269</v>
      </c>
      <c r="D2480" s="34">
        <v>2313.3000000000002</v>
      </c>
      <c r="E2480" s="35">
        <v>44614</v>
      </c>
      <c r="F2480" s="34">
        <v>2313.3000000000002</v>
      </c>
      <c r="G2480" s="36">
        <f>Tabla13[[#This Row],[Importe]]-Tabla13[[#This Row],[Pagado]]</f>
        <v>0</v>
      </c>
      <c r="H2480" s="38" t="s">
        <v>10</v>
      </c>
    </row>
    <row r="2481" spans="1:8" x14ac:dyDescent="0.25">
      <c r="A2481" s="31">
        <v>44614</v>
      </c>
      <c r="B2481" s="37" t="s">
        <v>6262</v>
      </c>
      <c r="C2481" s="38" t="s">
        <v>431</v>
      </c>
      <c r="D2481" s="34">
        <v>600</v>
      </c>
      <c r="E2481" s="35">
        <v>44615</v>
      </c>
      <c r="F2481" s="34">
        <v>600</v>
      </c>
      <c r="G2481" s="36">
        <f>Tabla13[[#This Row],[Importe]]-Tabla13[[#This Row],[Pagado]]</f>
        <v>0</v>
      </c>
      <c r="H2481" s="38" t="s">
        <v>10</v>
      </c>
    </row>
    <row r="2482" spans="1:8" x14ac:dyDescent="0.25">
      <c r="A2482" s="31">
        <v>44614</v>
      </c>
      <c r="B2482" s="37" t="s">
        <v>6263</v>
      </c>
      <c r="C2482" s="38" t="s">
        <v>280</v>
      </c>
      <c r="D2482" s="34">
        <v>548.5</v>
      </c>
      <c r="E2482" s="35">
        <v>44615</v>
      </c>
      <c r="F2482" s="34">
        <v>548.5</v>
      </c>
      <c r="G2482" s="36">
        <f>Tabla13[[#This Row],[Importe]]-Tabla13[[#This Row],[Pagado]]</f>
        <v>0</v>
      </c>
      <c r="H2482" s="38" t="s">
        <v>10</v>
      </c>
    </row>
    <row r="2483" spans="1:8" x14ac:dyDescent="0.25">
      <c r="A2483" s="31">
        <v>44614</v>
      </c>
      <c r="B2483" s="37" t="s">
        <v>6264</v>
      </c>
      <c r="C2483" s="38" t="s">
        <v>179</v>
      </c>
      <c r="D2483" s="34">
        <v>815</v>
      </c>
      <c r="E2483" s="35">
        <v>44614</v>
      </c>
      <c r="F2483" s="34">
        <v>815</v>
      </c>
      <c r="G2483" s="36">
        <f>Tabla13[[#This Row],[Importe]]-Tabla13[[#This Row],[Pagado]]</f>
        <v>0</v>
      </c>
      <c r="H2483" s="38" t="s">
        <v>10</v>
      </c>
    </row>
    <row r="2484" spans="1:8" x14ac:dyDescent="0.25">
      <c r="A2484" s="31">
        <v>44614</v>
      </c>
      <c r="B2484" s="37" t="s">
        <v>6265</v>
      </c>
      <c r="C2484" s="38" t="s">
        <v>56</v>
      </c>
      <c r="D2484" s="34">
        <v>5700</v>
      </c>
      <c r="E2484" s="35">
        <v>44614</v>
      </c>
      <c r="F2484" s="34">
        <v>5700</v>
      </c>
      <c r="G2484" s="36">
        <f>Tabla13[[#This Row],[Importe]]-Tabla13[[#This Row],[Pagado]]</f>
        <v>0</v>
      </c>
      <c r="H2484" s="38" t="s">
        <v>10</v>
      </c>
    </row>
    <row r="2485" spans="1:8" x14ac:dyDescent="0.25">
      <c r="A2485" s="31">
        <v>44614</v>
      </c>
      <c r="B2485" s="37" t="s">
        <v>6266</v>
      </c>
      <c r="C2485" s="38" t="s">
        <v>3747</v>
      </c>
      <c r="D2485" s="34">
        <v>9272</v>
      </c>
      <c r="E2485" s="35">
        <v>44614</v>
      </c>
      <c r="F2485" s="34">
        <v>9272</v>
      </c>
      <c r="G2485" s="36">
        <f>Tabla13[[#This Row],[Importe]]-Tabla13[[#This Row],[Pagado]]</f>
        <v>0</v>
      </c>
      <c r="H2485" s="38" t="s">
        <v>10</v>
      </c>
    </row>
    <row r="2486" spans="1:8" x14ac:dyDescent="0.25">
      <c r="A2486" s="31">
        <v>44614</v>
      </c>
      <c r="B2486" s="37" t="s">
        <v>6267</v>
      </c>
      <c r="C2486" s="38" t="s">
        <v>368</v>
      </c>
      <c r="D2486" s="34">
        <v>5963.6</v>
      </c>
      <c r="E2486" s="35">
        <v>44614</v>
      </c>
      <c r="F2486" s="34">
        <v>5963.6</v>
      </c>
      <c r="G2486" s="36">
        <f>Tabla13[[#This Row],[Importe]]-Tabla13[[#This Row],[Pagado]]</f>
        <v>0</v>
      </c>
      <c r="H2486" s="38" t="s">
        <v>10</v>
      </c>
    </row>
    <row r="2487" spans="1:8" x14ac:dyDescent="0.25">
      <c r="A2487" s="31">
        <v>44614</v>
      </c>
      <c r="B2487" s="37" t="s">
        <v>6268</v>
      </c>
      <c r="C2487" s="38" t="s">
        <v>2961</v>
      </c>
      <c r="D2487" s="34">
        <v>49651.199999999997</v>
      </c>
      <c r="E2487" s="35">
        <v>44615</v>
      </c>
      <c r="F2487" s="34">
        <v>49651.199999999997</v>
      </c>
      <c r="G2487" s="36">
        <f>Tabla13[[#This Row],[Importe]]-Tabla13[[#This Row],[Pagado]]</f>
        <v>0</v>
      </c>
      <c r="H2487" s="38" t="s">
        <v>10</v>
      </c>
    </row>
    <row r="2488" spans="1:8" x14ac:dyDescent="0.25">
      <c r="A2488" s="31">
        <v>44614</v>
      </c>
      <c r="B2488" s="37" t="s">
        <v>6269</v>
      </c>
      <c r="C2488" s="38" t="s">
        <v>433</v>
      </c>
      <c r="D2488" s="34">
        <v>26280</v>
      </c>
      <c r="E2488" s="35">
        <v>44614</v>
      </c>
      <c r="F2488" s="34">
        <v>26280</v>
      </c>
      <c r="G2488" s="36">
        <f>Tabla13[[#This Row],[Importe]]-Tabla13[[#This Row],[Pagado]]</f>
        <v>0</v>
      </c>
      <c r="H2488" s="38" t="s">
        <v>10</v>
      </c>
    </row>
    <row r="2489" spans="1:8" x14ac:dyDescent="0.25">
      <c r="A2489" s="31">
        <v>44614</v>
      </c>
      <c r="B2489" s="37" t="s">
        <v>6270</v>
      </c>
      <c r="C2489" s="38" t="s">
        <v>452</v>
      </c>
      <c r="D2489" s="34">
        <v>2777.6</v>
      </c>
      <c r="E2489" s="35">
        <v>44614</v>
      </c>
      <c r="F2489" s="34">
        <v>2777.6</v>
      </c>
      <c r="G2489" s="36">
        <f>Tabla13[[#This Row],[Importe]]-Tabla13[[#This Row],[Pagado]]</f>
        <v>0</v>
      </c>
      <c r="H2489" s="38" t="s">
        <v>10</v>
      </c>
    </row>
    <row r="2490" spans="1:8" x14ac:dyDescent="0.25">
      <c r="A2490" s="31">
        <v>44614</v>
      </c>
      <c r="B2490" s="37" t="s">
        <v>6271</v>
      </c>
      <c r="C2490" s="38" t="s">
        <v>421</v>
      </c>
      <c r="D2490" s="34">
        <v>7000.2</v>
      </c>
      <c r="E2490" s="35">
        <v>44618</v>
      </c>
      <c r="F2490" s="34">
        <v>7000.2</v>
      </c>
      <c r="G2490" s="36">
        <f>Tabla13[[#This Row],[Importe]]-Tabla13[[#This Row],[Pagado]]</f>
        <v>0</v>
      </c>
      <c r="H2490" s="38" t="s">
        <v>10</v>
      </c>
    </row>
    <row r="2491" spans="1:8" x14ac:dyDescent="0.25">
      <c r="A2491" s="31">
        <v>44614</v>
      </c>
      <c r="B2491" s="37" t="s">
        <v>6272</v>
      </c>
      <c r="C2491" s="38" t="s">
        <v>6273</v>
      </c>
      <c r="D2491" s="34">
        <v>4760</v>
      </c>
      <c r="E2491" s="35">
        <v>44614</v>
      </c>
      <c r="F2491" s="34">
        <v>4760</v>
      </c>
      <c r="G2491" s="36">
        <f>Tabla13[[#This Row],[Importe]]-Tabla13[[#This Row],[Pagado]]</f>
        <v>0</v>
      </c>
      <c r="H2491" s="38" t="s">
        <v>10</v>
      </c>
    </row>
    <row r="2492" spans="1:8" x14ac:dyDescent="0.25">
      <c r="A2492" s="31">
        <v>44614</v>
      </c>
      <c r="B2492" s="37" t="s">
        <v>6274</v>
      </c>
      <c r="C2492" s="38" t="s">
        <v>407</v>
      </c>
      <c r="D2492" s="34">
        <v>6800</v>
      </c>
      <c r="E2492" s="35">
        <v>44617</v>
      </c>
      <c r="F2492" s="34">
        <v>6800</v>
      </c>
      <c r="G2492" s="36">
        <f>Tabla13[[#This Row],[Importe]]-Tabla13[[#This Row],[Pagado]]</f>
        <v>0</v>
      </c>
      <c r="H2492" s="38" t="s">
        <v>10</v>
      </c>
    </row>
    <row r="2493" spans="1:8" x14ac:dyDescent="0.25">
      <c r="A2493" s="31">
        <v>44614</v>
      </c>
      <c r="B2493" s="37" t="s">
        <v>6275</v>
      </c>
      <c r="C2493" s="38" t="s">
        <v>226</v>
      </c>
      <c r="D2493" s="34">
        <v>375</v>
      </c>
      <c r="E2493" s="35">
        <v>44614</v>
      </c>
      <c r="F2493" s="34">
        <v>375</v>
      </c>
      <c r="G2493" s="36">
        <f>Tabla13[[#This Row],[Importe]]-Tabla13[[#This Row],[Pagado]]</f>
        <v>0</v>
      </c>
      <c r="H2493" s="38" t="s">
        <v>10</v>
      </c>
    </row>
    <row r="2494" spans="1:8" x14ac:dyDescent="0.25">
      <c r="A2494" s="31">
        <v>44614</v>
      </c>
      <c r="B2494" s="37" t="s">
        <v>6276</v>
      </c>
      <c r="C2494" s="38" t="s">
        <v>275</v>
      </c>
      <c r="D2494" s="34">
        <v>29818.799999999999</v>
      </c>
      <c r="E2494" s="35">
        <v>44624</v>
      </c>
      <c r="F2494" s="34">
        <v>29818.799999999999</v>
      </c>
      <c r="G2494" s="36">
        <f>Tabla13[[#This Row],[Importe]]-Tabla13[[#This Row],[Pagado]]</f>
        <v>0</v>
      </c>
      <c r="H2494" s="38" t="s">
        <v>10</v>
      </c>
    </row>
    <row r="2495" spans="1:8" x14ac:dyDescent="0.25">
      <c r="A2495" s="31">
        <v>44614</v>
      </c>
      <c r="B2495" s="37" t="s">
        <v>6277</v>
      </c>
      <c r="C2495" s="38" t="s">
        <v>275</v>
      </c>
      <c r="D2495" s="34">
        <v>30342.400000000001</v>
      </c>
      <c r="E2495" s="35">
        <v>44624</v>
      </c>
      <c r="F2495" s="34">
        <f>6468.83+23873.57</f>
        <v>30342.400000000001</v>
      </c>
      <c r="G2495" s="36">
        <f>Tabla13[[#This Row],[Importe]]-Tabla13[[#This Row],[Pagado]]</f>
        <v>0</v>
      </c>
      <c r="H2495" s="38" t="s">
        <v>10</v>
      </c>
    </row>
    <row r="2496" spans="1:8" x14ac:dyDescent="0.25">
      <c r="A2496" s="31">
        <v>44614</v>
      </c>
      <c r="B2496" s="37" t="s">
        <v>6278</v>
      </c>
      <c r="C2496" s="38" t="s">
        <v>214</v>
      </c>
      <c r="D2496" s="34">
        <v>3300</v>
      </c>
      <c r="E2496" s="35">
        <v>44615</v>
      </c>
      <c r="F2496" s="34">
        <v>3300</v>
      </c>
      <c r="G2496" s="36">
        <f>Tabla13[[#This Row],[Importe]]-Tabla13[[#This Row],[Pagado]]</f>
        <v>0</v>
      </c>
      <c r="H2496" s="38" t="s">
        <v>10</v>
      </c>
    </row>
    <row r="2497" spans="1:8" x14ac:dyDescent="0.25">
      <c r="A2497" s="31">
        <v>44614</v>
      </c>
      <c r="B2497" s="37" t="s">
        <v>6279</v>
      </c>
      <c r="C2497" s="38" t="s">
        <v>3747</v>
      </c>
      <c r="D2497" s="34">
        <v>9899</v>
      </c>
      <c r="E2497" s="35">
        <v>44614</v>
      </c>
      <c r="F2497" s="34">
        <v>9899</v>
      </c>
      <c r="G2497" s="36">
        <f>Tabla13[[#This Row],[Importe]]-Tabla13[[#This Row],[Pagado]]</f>
        <v>0</v>
      </c>
      <c r="H2497" s="38" t="s">
        <v>10</v>
      </c>
    </row>
    <row r="2498" spans="1:8" x14ac:dyDescent="0.25">
      <c r="A2498" s="31">
        <v>44614</v>
      </c>
      <c r="B2498" s="37" t="s">
        <v>6280</v>
      </c>
      <c r="C2498" s="38" t="s">
        <v>419</v>
      </c>
      <c r="D2498" s="34">
        <v>4858.8</v>
      </c>
      <c r="E2498" s="35">
        <v>44614</v>
      </c>
      <c r="F2498" s="34">
        <v>4858.8</v>
      </c>
      <c r="G2498" s="36">
        <f>Tabla13[[#This Row],[Importe]]-Tabla13[[#This Row],[Pagado]]</f>
        <v>0</v>
      </c>
      <c r="H2498" s="38" t="s">
        <v>10</v>
      </c>
    </row>
    <row r="2499" spans="1:8" x14ac:dyDescent="0.25">
      <c r="A2499" s="31">
        <v>44614</v>
      </c>
      <c r="B2499" s="37" t="s">
        <v>6281</v>
      </c>
      <c r="C2499" s="38" t="s">
        <v>273</v>
      </c>
      <c r="D2499" s="34">
        <v>1523.2</v>
      </c>
      <c r="E2499" s="35">
        <v>44614</v>
      </c>
      <c r="F2499" s="34">
        <v>1523.2</v>
      </c>
      <c r="G2499" s="36">
        <f>Tabla13[[#This Row],[Importe]]-Tabla13[[#This Row],[Pagado]]</f>
        <v>0</v>
      </c>
      <c r="H2499" s="38" t="s">
        <v>10</v>
      </c>
    </row>
    <row r="2500" spans="1:8" x14ac:dyDescent="0.25">
      <c r="A2500" s="31">
        <v>44614</v>
      </c>
      <c r="B2500" s="37" t="s">
        <v>6282</v>
      </c>
      <c r="C2500" s="38" t="s">
        <v>463</v>
      </c>
      <c r="D2500" s="34">
        <v>584.6</v>
      </c>
      <c r="E2500" s="35">
        <v>44614</v>
      </c>
      <c r="F2500" s="34">
        <v>584.6</v>
      </c>
      <c r="G2500" s="36">
        <f>Tabla13[[#This Row],[Importe]]-Tabla13[[#This Row],[Pagado]]</f>
        <v>0</v>
      </c>
      <c r="H2500" s="38" t="s">
        <v>10</v>
      </c>
    </row>
    <row r="2501" spans="1:8" x14ac:dyDescent="0.25">
      <c r="A2501" s="31">
        <v>44614</v>
      </c>
      <c r="B2501" s="37" t="s">
        <v>6283</v>
      </c>
      <c r="C2501" s="38" t="s">
        <v>463</v>
      </c>
      <c r="D2501" s="34">
        <v>550</v>
      </c>
      <c r="E2501" s="35">
        <v>44620</v>
      </c>
      <c r="F2501" s="34">
        <v>550</v>
      </c>
      <c r="G2501" s="36">
        <f>Tabla13[[#This Row],[Importe]]-Tabla13[[#This Row],[Pagado]]</f>
        <v>0</v>
      </c>
      <c r="H2501" s="38" t="s">
        <v>10</v>
      </c>
    </row>
    <row r="2502" spans="1:8" x14ac:dyDescent="0.25">
      <c r="A2502" s="31">
        <v>44614</v>
      </c>
      <c r="B2502" s="37" t="s">
        <v>6284</v>
      </c>
      <c r="C2502" s="38" t="s">
        <v>214</v>
      </c>
      <c r="D2502" s="34">
        <v>940</v>
      </c>
      <c r="E2502" s="35">
        <v>44614</v>
      </c>
      <c r="F2502" s="34">
        <v>940</v>
      </c>
      <c r="G2502" s="36">
        <f>Tabla13[[#This Row],[Importe]]-Tabla13[[#This Row],[Pagado]]</f>
        <v>0</v>
      </c>
      <c r="H2502" s="38" t="s">
        <v>10</v>
      </c>
    </row>
    <row r="2503" spans="1:8" x14ac:dyDescent="0.25">
      <c r="A2503" s="31">
        <v>44614</v>
      </c>
      <c r="B2503" s="37" t="s">
        <v>6285</v>
      </c>
      <c r="C2503" s="38" t="s">
        <v>12</v>
      </c>
      <c r="D2503" s="34">
        <v>27073.4</v>
      </c>
      <c r="E2503" s="35">
        <v>44615</v>
      </c>
      <c r="F2503" s="34">
        <v>27073.4</v>
      </c>
      <c r="G2503" s="36">
        <f>Tabla13[[#This Row],[Importe]]-Tabla13[[#This Row],[Pagado]]</f>
        <v>0</v>
      </c>
      <c r="H2503" s="38" t="s">
        <v>10</v>
      </c>
    </row>
    <row r="2504" spans="1:8" x14ac:dyDescent="0.25">
      <c r="A2504" s="31">
        <v>44614</v>
      </c>
      <c r="B2504" s="37" t="s">
        <v>6286</v>
      </c>
      <c r="C2504" s="38" t="s">
        <v>69</v>
      </c>
      <c r="D2504" s="34">
        <v>2195</v>
      </c>
      <c r="E2504" s="35">
        <v>44614</v>
      </c>
      <c r="F2504" s="34">
        <v>2195</v>
      </c>
      <c r="G2504" s="36">
        <f>Tabla13[[#This Row],[Importe]]-Tabla13[[#This Row],[Pagado]]</f>
        <v>0</v>
      </c>
      <c r="H2504" s="38" t="s">
        <v>10</v>
      </c>
    </row>
    <row r="2505" spans="1:8" x14ac:dyDescent="0.25">
      <c r="A2505" s="31">
        <v>44614</v>
      </c>
      <c r="B2505" s="37" t="s">
        <v>6287</v>
      </c>
      <c r="C2505" s="38" t="s">
        <v>1706</v>
      </c>
      <c r="D2505" s="34">
        <v>3600</v>
      </c>
      <c r="E2505" s="35">
        <v>44614</v>
      </c>
      <c r="F2505" s="34">
        <v>3600</v>
      </c>
      <c r="G2505" s="36">
        <f>Tabla13[[#This Row],[Importe]]-Tabla13[[#This Row],[Pagado]]</f>
        <v>0</v>
      </c>
      <c r="H2505" s="38" t="s">
        <v>10</v>
      </c>
    </row>
    <row r="2506" spans="1:8" x14ac:dyDescent="0.25">
      <c r="A2506" s="31">
        <v>44614</v>
      </c>
      <c r="B2506" s="37" t="s">
        <v>6288</v>
      </c>
      <c r="C2506" s="38" t="s">
        <v>1706</v>
      </c>
      <c r="D2506" s="34">
        <v>3600</v>
      </c>
      <c r="E2506" s="35">
        <v>44614</v>
      </c>
      <c r="F2506" s="34">
        <v>3600</v>
      </c>
      <c r="G2506" s="36">
        <f>Tabla13[[#This Row],[Importe]]-Tabla13[[#This Row],[Pagado]]</f>
        <v>0</v>
      </c>
      <c r="H2506" s="38" t="s">
        <v>10</v>
      </c>
    </row>
    <row r="2507" spans="1:8" x14ac:dyDescent="0.25">
      <c r="A2507" s="31">
        <v>44614</v>
      </c>
      <c r="B2507" s="37" t="s">
        <v>6289</v>
      </c>
      <c r="C2507" s="38" t="s">
        <v>289</v>
      </c>
      <c r="D2507" s="34">
        <v>8280</v>
      </c>
      <c r="E2507" s="35">
        <v>44614</v>
      </c>
      <c r="F2507" s="34">
        <v>8280</v>
      </c>
      <c r="G2507" s="36">
        <f>Tabla13[[#This Row],[Importe]]-Tabla13[[#This Row],[Pagado]]</f>
        <v>0</v>
      </c>
      <c r="H2507" s="38" t="s">
        <v>10</v>
      </c>
    </row>
    <row r="2508" spans="1:8" x14ac:dyDescent="0.25">
      <c r="A2508" s="31">
        <v>44614</v>
      </c>
      <c r="B2508" s="37" t="s">
        <v>6290</v>
      </c>
      <c r="C2508" s="38" t="s">
        <v>298</v>
      </c>
      <c r="D2508" s="34">
        <v>1351.5</v>
      </c>
      <c r="E2508" s="35">
        <v>44614</v>
      </c>
      <c r="F2508" s="34">
        <v>1351.5</v>
      </c>
      <c r="G2508" s="36">
        <f>Tabla13[[#This Row],[Importe]]-Tabla13[[#This Row],[Pagado]]</f>
        <v>0</v>
      </c>
      <c r="H2508" s="38" t="s">
        <v>10</v>
      </c>
    </row>
    <row r="2509" spans="1:8" x14ac:dyDescent="0.25">
      <c r="A2509" s="31">
        <v>44614</v>
      </c>
      <c r="B2509" s="37" t="s">
        <v>6291</v>
      </c>
      <c r="C2509" s="38" t="s">
        <v>27</v>
      </c>
      <c r="D2509" s="34">
        <v>6658.2</v>
      </c>
      <c r="E2509" s="35">
        <v>44615</v>
      </c>
      <c r="F2509" s="34">
        <v>6658.2</v>
      </c>
      <c r="G2509" s="36">
        <f>Tabla13[[#This Row],[Importe]]-Tabla13[[#This Row],[Pagado]]</f>
        <v>0</v>
      </c>
      <c r="H2509" s="38" t="s">
        <v>10</v>
      </c>
    </row>
    <row r="2510" spans="1:8" x14ac:dyDescent="0.25">
      <c r="A2510" s="31">
        <v>44614</v>
      </c>
      <c r="B2510" s="37" t="s">
        <v>6292</v>
      </c>
      <c r="C2510" s="38" t="s">
        <v>31</v>
      </c>
      <c r="D2510" s="34">
        <v>25</v>
      </c>
      <c r="E2510" s="35">
        <v>44620</v>
      </c>
      <c r="F2510" s="34">
        <v>25</v>
      </c>
      <c r="G2510" s="36">
        <f>Tabla13[[#This Row],[Importe]]-Tabla13[[#This Row],[Pagado]]</f>
        <v>0</v>
      </c>
      <c r="H2510" s="38" t="s">
        <v>10</v>
      </c>
    </row>
    <row r="2511" spans="1:8" x14ac:dyDescent="0.25">
      <c r="A2511" s="31">
        <v>44615</v>
      </c>
      <c r="B2511" s="37" t="s">
        <v>6293</v>
      </c>
      <c r="C2511" s="38" t="s">
        <v>887</v>
      </c>
      <c r="D2511" s="34">
        <v>7934.6</v>
      </c>
      <c r="E2511" s="35">
        <v>44616</v>
      </c>
      <c r="F2511" s="34">
        <v>7934.6</v>
      </c>
      <c r="G2511" s="36">
        <f>Tabla13[[#This Row],[Importe]]-Tabla13[[#This Row],[Pagado]]</f>
        <v>0</v>
      </c>
      <c r="H2511" s="38" t="s">
        <v>10</v>
      </c>
    </row>
    <row r="2512" spans="1:8" x14ac:dyDescent="0.25">
      <c r="A2512" s="31">
        <v>44615</v>
      </c>
      <c r="B2512" s="37" t="s">
        <v>6294</v>
      </c>
      <c r="C2512" s="38" t="s">
        <v>1339</v>
      </c>
      <c r="D2512" s="34">
        <v>3786.8</v>
      </c>
      <c r="E2512" s="35">
        <v>44621</v>
      </c>
      <c r="F2512" s="34">
        <v>3786.8</v>
      </c>
      <c r="G2512" s="36">
        <f>Tabla13[[#This Row],[Importe]]-Tabla13[[#This Row],[Pagado]]</f>
        <v>0</v>
      </c>
      <c r="H2512" s="38" t="s">
        <v>10</v>
      </c>
    </row>
    <row r="2513" spans="1:8" x14ac:dyDescent="0.25">
      <c r="A2513" s="31">
        <v>44615</v>
      </c>
      <c r="B2513" s="37" t="s">
        <v>6295</v>
      </c>
      <c r="C2513" s="38" t="s">
        <v>481</v>
      </c>
      <c r="D2513" s="34">
        <v>2797.8</v>
      </c>
      <c r="E2513" s="35">
        <v>44615</v>
      </c>
      <c r="F2513" s="34">
        <v>2797.8</v>
      </c>
      <c r="G2513" s="36">
        <f>Tabla13[[#This Row],[Importe]]-Tabla13[[#This Row],[Pagado]]</f>
        <v>0</v>
      </c>
      <c r="H2513" s="38" t="s">
        <v>10</v>
      </c>
    </row>
    <row r="2514" spans="1:8" ht="47.25" x14ac:dyDescent="0.25">
      <c r="A2514" s="31">
        <v>44615</v>
      </c>
      <c r="B2514" s="37" t="s">
        <v>6296</v>
      </c>
      <c r="C2514" s="38" t="s">
        <v>475</v>
      </c>
      <c r="D2514" s="34">
        <v>59441.9</v>
      </c>
      <c r="E2514" s="35" t="s">
        <v>6297</v>
      </c>
      <c r="F2514" s="34">
        <f>9000+30000+20441.9</f>
        <v>59441.9</v>
      </c>
      <c r="G2514" s="36">
        <f>Tabla13[[#This Row],[Importe]]-Tabla13[[#This Row],[Pagado]]</f>
        <v>0</v>
      </c>
      <c r="H2514" s="38" t="s">
        <v>10</v>
      </c>
    </row>
    <row r="2515" spans="1:8" x14ac:dyDescent="0.25">
      <c r="A2515" s="31">
        <v>44615</v>
      </c>
      <c r="B2515" s="37" t="s">
        <v>6298</v>
      </c>
      <c r="C2515" s="38" t="s">
        <v>12</v>
      </c>
      <c r="D2515" s="34">
        <v>23429.4</v>
      </c>
      <c r="E2515" s="35">
        <v>44616</v>
      </c>
      <c r="F2515" s="34">
        <v>23429.4</v>
      </c>
      <c r="G2515" s="36">
        <f>Tabla13[[#This Row],[Importe]]-Tabla13[[#This Row],[Pagado]]</f>
        <v>0</v>
      </c>
      <c r="H2515" s="38" t="s">
        <v>10</v>
      </c>
    </row>
    <row r="2516" spans="1:8" x14ac:dyDescent="0.25">
      <c r="A2516" s="31">
        <v>44615</v>
      </c>
      <c r="B2516" s="37" t="s">
        <v>6299</v>
      </c>
      <c r="C2516" s="38" t="s">
        <v>2563</v>
      </c>
      <c r="D2516" s="34">
        <v>3640.7</v>
      </c>
      <c r="E2516" s="35">
        <v>44615</v>
      </c>
      <c r="F2516" s="34">
        <v>3640.7</v>
      </c>
      <c r="G2516" s="36">
        <f>Tabla13[[#This Row],[Importe]]-Tabla13[[#This Row],[Pagado]]</f>
        <v>0</v>
      </c>
      <c r="H2516" s="38" t="s">
        <v>10</v>
      </c>
    </row>
    <row r="2517" spans="1:8" x14ac:dyDescent="0.25">
      <c r="A2517" s="31">
        <v>44615</v>
      </c>
      <c r="B2517" s="37" t="s">
        <v>6300</v>
      </c>
      <c r="C2517" s="38" t="s">
        <v>109</v>
      </c>
      <c r="D2517" s="34">
        <v>4347.5</v>
      </c>
      <c r="E2517" s="35">
        <v>44616</v>
      </c>
      <c r="F2517" s="34">
        <v>4347.5</v>
      </c>
      <c r="G2517" s="36">
        <f>Tabla13[[#This Row],[Importe]]-Tabla13[[#This Row],[Pagado]]</f>
        <v>0</v>
      </c>
      <c r="H2517" s="38" t="s">
        <v>10</v>
      </c>
    </row>
    <row r="2518" spans="1:8" x14ac:dyDescent="0.25">
      <c r="A2518" s="31">
        <v>44615</v>
      </c>
      <c r="B2518" s="37" t="s">
        <v>6301</v>
      </c>
      <c r="C2518" s="38" t="s">
        <v>75</v>
      </c>
      <c r="D2518" s="34">
        <v>5760</v>
      </c>
      <c r="E2518" s="35">
        <v>44615</v>
      </c>
      <c r="F2518" s="34">
        <v>5760</v>
      </c>
      <c r="G2518" s="36">
        <f>Tabla13[[#This Row],[Importe]]-Tabla13[[#This Row],[Pagado]]</f>
        <v>0</v>
      </c>
      <c r="H2518" s="38" t="s">
        <v>10</v>
      </c>
    </row>
    <row r="2519" spans="1:8" x14ac:dyDescent="0.25">
      <c r="A2519" s="31">
        <v>44615</v>
      </c>
      <c r="B2519" s="37" t="s">
        <v>6302</v>
      </c>
      <c r="C2519" s="38" t="s">
        <v>9</v>
      </c>
      <c r="D2519" s="34">
        <v>5919.2</v>
      </c>
      <c r="E2519" s="35">
        <v>44615</v>
      </c>
      <c r="F2519" s="34">
        <v>5919.2</v>
      </c>
      <c r="G2519" s="36">
        <f>Tabla13[[#This Row],[Importe]]-Tabla13[[#This Row],[Pagado]]</f>
        <v>0</v>
      </c>
      <c r="H2519" s="38" t="s">
        <v>10</v>
      </c>
    </row>
    <row r="2520" spans="1:8" x14ac:dyDescent="0.25">
      <c r="A2520" s="31">
        <v>44615</v>
      </c>
      <c r="B2520" s="37" t="s">
        <v>6303</v>
      </c>
      <c r="C2520" s="38" t="s">
        <v>326</v>
      </c>
      <c r="D2520" s="34">
        <v>3990.3</v>
      </c>
      <c r="E2520" s="35">
        <v>44617</v>
      </c>
      <c r="F2520" s="34">
        <v>3990.3</v>
      </c>
      <c r="G2520" s="36">
        <f>Tabla13[[#This Row],[Importe]]-Tabla13[[#This Row],[Pagado]]</f>
        <v>0</v>
      </c>
      <c r="H2520" s="38" t="s">
        <v>10</v>
      </c>
    </row>
    <row r="2521" spans="1:8" x14ac:dyDescent="0.25">
      <c r="A2521" s="31">
        <v>44615</v>
      </c>
      <c r="B2521" s="37" t="s">
        <v>6304</v>
      </c>
      <c r="C2521" s="38" t="s">
        <v>22</v>
      </c>
      <c r="D2521" s="34">
        <v>39021.199999999997</v>
      </c>
      <c r="E2521" s="35">
        <v>44616</v>
      </c>
      <c r="F2521" s="34">
        <v>39021.199999999997</v>
      </c>
      <c r="G2521" s="36">
        <f>Tabla13[[#This Row],[Importe]]-Tabla13[[#This Row],[Pagado]]</f>
        <v>0</v>
      </c>
      <c r="H2521" s="38" t="s">
        <v>10</v>
      </c>
    </row>
    <row r="2522" spans="1:8" x14ac:dyDescent="0.25">
      <c r="A2522" s="31">
        <v>44615</v>
      </c>
      <c r="B2522" s="37" t="s">
        <v>6305</v>
      </c>
      <c r="C2522" s="38" t="s">
        <v>348</v>
      </c>
      <c r="D2522" s="34">
        <v>2325.6</v>
      </c>
      <c r="E2522" s="35">
        <v>44616</v>
      </c>
      <c r="F2522" s="34">
        <v>2325.6</v>
      </c>
      <c r="G2522" s="36">
        <f>Tabla13[[#This Row],[Importe]]-Tabla13[[#This Row],[Pagado]]</f>
        <v>0</v>
      </c>
      <c r="H2522" s="38" t="s">
        <v>10</v>
      </c>
    </row>
    <row r="2523" spans="1:8" x14ac:dyDescent="0.25">
      <c r="A2523" s="31">
        <v>44615</v>
      </c>
      <c r="B2523" s="37" t="s">
        <v>6306</v>
      </c>
      <c r="C2523" s="38" t="s">
        <v>97</v>
      </c>
      <c r="D2523" s="34">
        <v>3586.1</v>
      </c>
      <c r="E2523" s="35">
        <v>44616</v>
      </c>
      <c r="F2523" s="34">
        <v>3586.1</v>
      </c>
      <c r="G2523" s="36">
        <f>Tabla13[[#This Row],[Importe]]-Tabla13[[#This Row],[Pagado]]</f>
        <v>0</v>
      </c>
      <c r="H2523" s="38" t="s">
        <v>10</v>
      </c>
    </row>
    <row r="2524" spans="1:8" x14ac:dyDescent="0.25">
      <c r="A2524" s="31">
        <v>44615</v>
      </c>
      <c r="B2524" s="37" t="s">
        <v>6307</v>
      </c>
      <c r="C2524" s="38" t="s">
        <v>89</v>
      </c>
      <c r="D2524" s="34">
        <v>3204</v>
      </c>
      <c r="E2524" s="35">
        <v>44616</v>
      </c>
      <c r="F2524" s="34">
        <v>3204</v>
      </c>
      <c r="G2524" s="36">
        <f>Tabla13[[#This Row],[Importe]]-Tabla13[[#This Row],[Pagado]]</f>
        <v>0</v>
      </c>
      <c r="H2524" s="38" t="s">
        <v>10</v>
      </c>
    </row>
    <row r="2525" spans="1:8" x14ac:dyDescent="0.25">
      <c r="A2525" s="31">
        <v>44615</v>
      </c>
      <c r="B2525" s="37" t="s">
        <v>6308</v>
      </c>
      <c r="C2525" s="38" t="s">
        <v>114</v>
      </c>
      <c r="D2525" s="34">
        <v>3807</v>
      </c>
      <c r="E2525" s="35">
        <v>44616</v>
      </c>
      <c r="F2525" s="34">
        <v>3807</v>
      </c>
      <c r="G2525" s="36">
        <f>Tabla13[[#This Row],[Importe]]-Tabla13[[#This Row],[Pagado]]</f>
        <v>0</v>
      </c>
      <c r="H2525" s="38" t="s">
        <v>10</v>
      </c>
    </row>
    <row r="2526" spans="1:8" ht="31.5" x14ac:dyDescent="0.25">
      <c r="A2526" s="31">
        <v>44615</v>
      </c>
      <c r="B2526" s="37" t="s">
        <v>6309</v>
      </c>
      <c r="C2526" s="38" t="s">
        <v>39</v>
      </c>
      <c r="D2526" s="34">
        <v>11776.8</v>
      </c>
      <c r="E2526" s="35" t="s">
        <v>6310</v>
      </c>
      <c r="F2526" s="34">
        <f>3000+8776.8</f>
        <v>11776.8</v>
      </c>
      <c r="G2526" s="36">
        <f>Tabla13[[#This Row],[Importe]]-Tabla13[[#This Row],[Pagado]]</f>
        <v>0</v>
      </c>
      <c r="H2526" s="38" t="s">
        <v>10</v>
      </c>
    </row>
    <row r="2527" spans="1:8" x14ac:dyDescent="0.25">
      <c r="A2527" s="31">
        <v>44615</v>
      </c>
      <c r="B2527" s="37" t="s">
        <v>6311</v>
      </c>
      <c r="C2527" s="38" t="s">
        <v>93</v>
      </c>
      <c r="D2527" s="34">
        <v>4814.8</v>
      </c>
      <c r="E2527" s="35">
        <v>44616</v>
      </c>
      <c r="F2527" s="34">
        <v>4814.8</v>
      </c>
      <c r="G2527" s="36">
        <f>Tabla13[[#This Row],[Importe]]-Tabla13[[#This Row],[Pagado]]</f>
        <v>0</v>
      </c>
      <c r="H2527" s="38" t="s">
        <v>10</v>
      </c>
    </row>
    <row r="2528" spans="1:8" x14ac:dyDescent="0.25">
      <c r="A2528" s="31">
        <v>44615</v>
      </c>
      <c r="B2528" s="37" t="s">
        <v>6312</v>
      </c>
      <c r="C2528" s="38" t="s">
        <v>83</v>
      </c>
      <c r="D2528" s="34">
        <v>6722.4</v>
      </c>
      <c r="E2528" s="35">
        <v>44615</v>
      </c>
      <c r="F2528" s="34">
        <v>6722.4</v>
      </c>
      <c r="G2528" s="36">
        <f>Tabla13[[#This Row],[Importe]]-Tabla13[[#This Row],[Pagado]]</f>
        <v>0</v>
      </c>
      <c r="H2528" s="38" t="s">
        <v>10</v>
      </c>
    </row>
    <row r="2529" spans="1:8" x14ac:dyDescent="0.25">
      <c r="A2529" s="31">
        <v>44615</v>
      </c>
      <c r="B2529" s="37" t="s">
        <v>6313</v>
      </c>
      <c r="C2529" s="38" t="s">
        <v>105</v>
      </c>
      <c r="D2529" s="34">
        <v>5726.8</v>
      </c>
      <c r="E2529" s="35">
        <v>44616</v>
      </c>
      <c r="F2529" s="34">
        <v>5726.8</v>
      </c>
      <c r="G2529" s="36">
        <f>Tabla13[[#This Row],[Importe]]-Tabla13[[#This Row],[Pagado]]</f>
        <v>0</v>
      </c>
      <c r="H2529" s="38" t="s">
        <v>10</v>
      </c>
    </row>
    <row r="2530" spans="1:8" x14ac:dyDescent="0.25">
      <c r="A2530" s="31">
        <v>44615</v>
      </c>
      <c r="B2530" s="37" t="s">
        <v>6314</v>
      </c>
      <c r="C2530" s="38" t="s">
        <v>99</v>
      </c>
      <c r="D2530" s="34">
        <v>1450</v>
      </c>
      <c r="E2530" s="35">
        <v>44618</v>
      </c>
      <c r="F2530" s="34">
        <v>1450</v>
      </c>
      <c r="G2530" s="36">
        <f>Tabla13[[#This Row],[Importe]]-Tabla13[[#This Row],[Pagado]]</f>
        <v>0</v>
      </c>
      <c r="H2530" s="38" t="s">
        <v>10</v>
      </c>
    </row>
    <row r="2531" spans="1:8" x14ac:dyDescent="0.25">
      <c r="A2531" s="31">
        <v>44615</v>
      </c>
      <c r="B2531" s="37" t="s">
        <v>6315</v>
      </c>
      <c r="C2531" s="38" t="s">
        <v>64</v>
      </c>
      <c r="D2531" s="34">
        <v>7631.3</v>
      </c>
      <c r="E2531" s="35">
        <v>44617</v>
      </c>
      <c r="F2531" s="34">
        <v>7631.3</v>
      </c>
      <c r="G2531" s="36">
        <f>Tabla13[[#This Row],[Importe]]-Tabla13[[#This Row],[Pagado]]</f>
        <v>0</v>
      </c>
      <c r="H2531" s="38" t="s">
        <v>10</v>
      </c>
    </row>
    <row r="2532" spans="1:8" x14ac:dyDescent="0.25">
      <c r="A2532" s="31">
        <v>44615</v>
      </c>
      <c r="B2532" s="37" t="s">
        <v>6316</v>
      </c>
      <c r="C2532" s="38" t="s">
        <v>131</v>
      </c>
      <c r="D2532" s="34">
        <v>17659.599999999999</v>
      </c>
      <c r="E2532" s="35">
        <v>44615</v>
      </c>
      <c r="F2532" s="34">
        <v>17659.599999999999</v>
      </c>
      <c r="G2532" s="36">
        <f>Tabla13[[#This Row],[Importe]]-Tabla13[[#This Row],[Pagado]]</f>
        <v>0</v>
      </c>
      <c r="H2532" s="38" t="s">
        <v>10</v>
      </c>
    </row>
    <row r="2533" spans="1:8" x14ac:dyDescent="0.25">
      <c r="A2533" s="31">
        <v>44615</v>
      </c>
      <c r="B2533" s="37" t="s">
        <v>6317</v>
      </c>
      <c r="C2533" s="38" t="s">
        <v>87</v>
      </c>
      <c r="D2533" s="34">
        <v>1990</v>
      </c>
      <c r="E2533" s="35">
        <v>44615</v>
      </c>
      <c r="F2533" s="34">
        <v>1990</v>
      </c>
      <c r="G2533" s="36">
        <f>Tabla13[[#This Row],[Importe]]-Tabla13[[#This Row],[Pagado]]</f>
        <v>0</v>
      </c>
      <c r="H2533" s="38" t="s">
        <v>10</v>
      </c>
    </row>
    <row r="2534" spans="1:8" x14ac:dyDescent="0.25">
      <c r="A2534" s="31">
        <v>44615</v>
      </c>
      <c r="B2534" s="37" t="s">
        <v>6318</v>
      </c>
      <c r="C2534" s="38" t="s">
        <v>154</v>
      </c>
      <c r="D2534" s="34">
        <v>26121</v>
      </c>
      <c r="E2534" s="35">
        <v>44621</v>
      </c>
      <c r="F2534" s="34">
        <v>26121</v>
      </c>
      <c r="G2534" s="36">
        <f>Tabla13[[#This Row],[Importe]]-Tabla13[[#This Row],[Pagado]]</f>
        <v>0</v>
      </c>
      <c r="H2534" s="38" t="s">
        <v>10</v>
      </c>
    </row>
    <row r="2535" spans="1:8" x14ac:dyDescent="0.25">
      <c r="A2535" s="31">
        <v>44615</v>
      </c>
      <c r="B2535" s="37" t="s">
        <v>6319</v>
      </c>
      <c r="C2535" s="38" t="s">
        <v>12</v>
      </c>
      <c r="D2535" s="34">
        <v>6305.2</v>
      </c>
      <c r="E2535" s="35">
        <v>44616</v>
      </c>
      <c r="F2535" s="34">
        <v>6305.2</v>
      </c>
      <c r="G2535" s="36">
        <f>Tabla13[[#This Row],[Importe]]-Tabla13[[#This Row],[Pagado]]</f>
        <v>0</v>
      </c>
      <c r="H2535" s="38" t="s">
        <v>10</v>
      </c>
    </row>
    <row r="2536" spans="1:8" x14ac:dyDescent="0.25">
      <c r="A2536" s="31">
        <v>44615</v>
      </c>
      <c r="B2536" s="37" t="s">
        <v>6320</v>
      </c>
      <c r="C2536" s="38" t="s">
        <v>12</v>
      </c>
      <c r="D2536" s="34">
        <v>3072.3</v>
      </c>
      <c r="E2536" s="35">
        <v>44616</v>
      </c>
      <c r="F2536" s="34">
        <v>3072.3</v>
      </c>
      <c r="G2536" s="36">
        <f>Tabla13[[#This Row],[Importe]]-Tabla13[[#This Row],[Pagado]]</f>
        <v>0</v>
      </c>
      <c r="H2536" s="38" t="s">
        <v>10</v>
      </c>
    </row>
    <row r="2537" spans="1:8" x14ac:dyDescent="0.25">
      <c r="A2537" s="31">
        <v>44615</v>
      </c>
      <c r="B2537" s="37" t="s">
        <v>6321</v>
      </c>
      <c r="C2537" s="38" t="s">
        <v>53</v>
      </c>
      <c r="D2537" s="34">
        <v>3039.6</v>
      </c>
      <c r="E2537" s="35">
        <v>44615</v>
      </c>
      <c r="F2537" s="34">
        <v>3039.6</v>
      </c>
      <c r="G2537" s="36">
        <f>Tabla13[[#This Row],[Importe]]-Tabla13[[#This Row],[Pagado]]</f>
        <v>0</v>
      </c>
      <c r="H2537" s="38" t="s">
        <v>10</v>
      </c>
    </row>
    <row r="2538" spans="1:8" x14ac:dyDescent="0.25">
      <c r="A2538" s="31">
        <v>44615</v>
      </c>
      <c r="B2538" s="37" t="s">
        <v>6322</v>
      </c>
      <c r="C2538" s="38" t="s">
        <v>16</v>
      </c>
      <c r="D2538" s="34">
        <v>4315.8</v>
      </c>
      <c r="E2538" s="35">
        <v>44615</v>
      </c>
      <c r="F2538" s="34">
        <v>4315.8</v>
      </c>
      <c r="G2538" s="36">
        <f>Tabla13[[#This Row],[Importe]]-Tabla13[[#This Row],[Pagado]]</f>
        <v>0</v>
      </c>
      <c r="H2538" s="38" t="s">
        <v>10</v>
      </c>
    </row>
    <row r="2539" spans="1:8" x14ac:dyDescent="0.25">
      <c r="A2539" s="31">
        <v>44615</v>
      </c>
      <c r="B2539" s="37" t="s">
        <v>6323</v>
      </c>
      <c r="C2539" s="38" t="s">
        <v>142</v>
      </c>
      <c r="D2539" s="34">
        <v>49782.6</v>
      </c>
      <c r="E2539" s="35">
        <v>44617</v>
      </c>
      <c r="F2539" s="34">
        <v>49782.6</v>
      </c>
      <c r="G2539" s="36">
        <f>Tabla13[[#This Row],[Importe]]-Tabla13[[#This Row],[Pagado]]</f>
        <v>0</v>
      </c>
      <c r="H2539" s="38" t="s">
        <v>10</v>
      </c>
    </row>
    <row r="2540" spans="1:8" x14ac:dyDescent="0.25">
      <c r="A2540" s="31">
        <v>44615</v>
      </c>
      <c r="B2540" s="37" t="s">
        <v>6324</v>
      </c>
      <c r="C2540" s="38" t="s">
        <v>161</v>
      </c>
      <c r="D2540" s="34">
        <v>3542</v>
      </c>
      <c r="E2540" s="35">
        <v>44615</v>
      </c>
      <c r="F2540" s="34">
        <v>3542</v>
      </c>
      <c r="G2540" s="36">
        <f>Tabla13[[#This Row],[Importe]]-Tabla13[[#This Row],[Pagado]]</f>
        <v>0</v>
      </c>
      <c r="H2540" s="38" t="s">
        <v>10</v>
      </c>
    </row>
    <row r="2541" spans="1:8" x14ac:dyDescent="0.25">
      <c r="A2541" s="31">
        <v>44615</v>
      </c>
      <c r="B2541" s="37" t="s">
        <v>6325</v>
      </c>
      <c r="C2541" s="38" t="s">
        <v>275</v>
      </c>
      <c r="D2541" s="34">
        <v>18172.599999999999</v>
      </c>
      <c r="E2541" s="35">
        <v>44624</v>
      </c>
      <c r="F2541" s="34">
        <v>18172.599999999999</v>
      </c>
      <c r="G2541" s="36">
        <f>Tabla13[[#This Row],[Importe]]-Tabla13[[#This Row],[Pagado]]</f>
        <v>0</v>
      </c>
      <c r="H2541" s="38" t="s">
        <v>10</v>
      </c>
    </row>
    <row r="2542" spans="1:8" x14ac:dyDescent="0.25">
      <c r="A2542" s="31">
        <v>44615</v>
      </c>
      <c r="B2542" s="37" t="s">
        <v>6326</v>
      </c>
      <c r="C2542" s="38" t="s">
        <v>382</v>
      </c>
      <c r="D2542" s="34">
        <v>5505</v>
      </c>
      <c r="E2542" s="35">
        <v>44615</v>
      </c>
      <c r="F2542" s="34">
        <v>5505</v>
      </c>
      <c r="G2542" s="36">
        <f>Tabla13[[#This Row],[Importe]]-Tabla13[[#This Row],[Pagado]]</f>
        <v>0</v>
      </c>
      <c r="H2542" s="38" t="s">
        <v>10</v>
      </c>
    </row>
    <row r="2543" spans="1:8" x14ac:dyDescent="0.25">
      <c r="A2543" s="31">
        <v>44615</v>
      </c>
      <c r="B2543" s="37" t="s">
        <v>6327</v>
      </c>
      <c r="C2543" s="38" t="s">
        <v>373</v>
      </c>
      <c r="D2543" s="34">
        <v>2827.2</v>
      </c>
      <c r="E2543" s="35">
        <v>44615</v>
      </c>
      <c r="F2543" s="34">
        <v>2827.2</v>
      </c>
      <c r="G2543" s="36">
        <f>Tabla13[[#This Row],[Importe]]-Tabla13[[#This Row],[Pagado]]</f>
        <v>0</v>
      </c>
      <c r="H2543" s="38" t="s">
        <v>10</v>
      </c>
    </row>
    <row r="2544" spans="1:8" x14ac:dyDescent="0.25">
      <c r="A2544" s="31">
        <v>44615</v>
      </c>
      <c r="B2544" s="37" t="s">
        <v>6328</v>
      </c>
      <c r="C2544" s="38" t="s">
        <v>206</v>
      </c>
      <c r="D2544" s="34">
        <v>30132.1</v>
      </c>
      <c r="E2544" s="35">
        <v>44618</v>
      </c>
      <c r="F2544" s="34">
        <v>30132.1</v>
      </c>
      <c r="G2544" s="36">
        <f>Tabla13[[#This Row],[Importe]]-Tabla13[[#This Row],[Pagado]]</f>
        <v>0</v>
      </c>
      <c r="H2544" s="38" t="s">
        <v>10</v>
      </c>
    </row>
    <row r="2545" spans="1:8" x14ac:dyDescent="0.25">
      <c r="A2545" s="31">
        <v>44615</v>
      </c>
      <c r="B2545" s="37" t="s">
        <v>6329</v>
      </c>
      <c r="C2545" s="38" t="s">
        <v>216</v>
      </c>
      <c r="D2545" s="34">
        <v>1490</v>
      </c>
      <c r="E2545" s="35">
        <v>44615</v>
      </c>
      <c r="F2545" s="34">
        <v>1490</v>
      </c>
      <c r="G2545" s="36">
        <f>Tabla13[[#This Row],[Importe]]-Tabla13[[#This Row],[Pagado]]</f>
        <v>0</v>
      </c>
      <c r="H2545" s="38" t="s">
        <v>10</v>
      </c>
    </row>
    <row r="2546" spans="1:8" x14ac:dyDescent="0.25">
      <c r="A2546" s="31">
        <v>44615</v>
      </c>
      <c r="B2546" s="37" t="s">
        <v>6330</v>
      </c>
      <c r="C2546" s="38" t="s">
        <v>224</v>
      </c>
      <c r="D2546" s="34">
        <v>11781</v>
      </c>
      <c r="E2546" s="35">
        <v>44624</v>
      </c>
      <c r="F2546" s="34">
        <v>11781</v>
      </c>
      <c r="G2546" s="36">
        <f>Tabla13[[#This Row],[Importe]]-Tabla13[[#This Row],[Pagado]]</f>
        <v>0</v>
      </c>
      <c r="H2546" s="38" t="s">
        <v>10</v>
      </c>
    </row>
    <row r="2547" spans="1:8" x14ac:dyDescent="0.25">
      <c r="A2547" s="31">
        <v>44615</v>
      </c>
      <c r="B2547" s="37" t="s">
        <v>6331</v>
      </c>
      <c r="C2547" s="38" t="s">
        <v>173</v>
      </c>
      <c r="D2547" s="34">
        <v>12676.6</v>
      </c>
      <c r="E2547" s="35">
        <v>44616</v>
      </c>
      <c r="F2547" s="34">
        <v>12676.6</v>
      </c>
      <c r="G2547" s="36">
        <f>Tabla13[[#This Row],[Importe]]-Tabla13[[#This Row],[Pagado]]</f>
        <v>0</v>
      </c>
      <c r="H2547" s="38" t="s">
        <v>10</v>
      </c>
    </row>
    <row r="2548" spans="1:8" x14ac:dyDescent="0.25">
      <c r="A2548" s="31">
        <v>44615</v>
      </c>
      <c r="B2548" s="37" t="s">
        <v>6332</v>
      </c>
      <c r="C2548" s="38" t="s">
        <v>212</v>
      </c>
      <c r="D2548" s="34">
        <v>30108.5</v>
      </c>
      <c r="E2548" s="35">
        <v>44618</v>
      </c>
      <c r="F2548" s="34">
        <v>30108.5</v>
      </c>
      <c r="G2548" s="36">
        <f>Tabla13[[#This Row],[Importe]]-Tabla13[[#This Row],[Pagado]]</f>
        <v>0</v>
      </c>
      <c r="H2548" s="38" t="s">
        <v>10</v>
      </c>
    </row>
    <row r="2549" spans="1:8" x14ac:dyDescent="0.25">
      <c r="A2549" s="31">
        <v>44615</v>
      </c>
      <c r="B2549" s="37" t="s">
        <v>6333</v>
      </c>
      <c r="C2549" s="38" t="s">
        <v>49</v>
      </c>
      <c r="D2549" s="34">
        <v>3582</v>
      </c>
      <c r="E2549" s="35">
        <v>44615</v>
      </c>
      <c r="F2549" s="34">
        <v>3582</v>
      </c>
      <c r="G2549" s="36">
        <f>Tabla13[[#This Row],[Importe]]-Tabla13[[#This Row],[Pagado]]</f>
        <v>0</v>
      </c>
      <c r="H2549" s="38" t="s">
        <v>10</v>
      </c>
    </row>
    <row r="2550" spans="1:8" x14ac:dyDescent="0.25">
      <c r="A2550" s="31">
        <v>44615</v>
      </c>
      <c r="B2550" s="37" t="s">
        <v>6334</v>
      </c>
      <c r="C2550" s="38" t="s">
        <v>127</v>
      </c>
      <c r="D2550" s="34">
        <v>3875.2</v>
      </c>
      <c r="E2550" s="35">
        <v>44615</v>
      </c>
      <c r="F2550" s="34">
        <v>3875.2</v>
      </c>
      <c r="G2550" s="36">
        <f>Tabla13[[#This Row],[Importe]]-Tabla13[[#This Row],[Pagado]]</f>
        <v>0</v>
      </c>
      <c r="H2550" s="38" t="s">
        <v>10</v>
      </c>
    </row>
    <row r="2551" spans="1:8" x14ac:dyDescent="0.25">
      <c r="A2551" s="31">
        <v>44615</v>
      </c>
      <c r="B2551" s="37" t="s">
        <v>6335</v>
      </c>
      <c r="C2551" s="38" t="s">
        <v>107</v>
      </c>
      <c r="D2551" s="34">
        <v>7289.7</v>
      </c>
      <c r="E2551" s="35">
        <v>44615</v>
      </c>
      <c r="F2551" s="34">
        <v>7289.7</v>
      </c>
      <c r="G2551" s="36">
        <f>Tabla13[[#This Row],[Importe]]-Tabla13[[#This Row],[Pagado]]</f>
        <v>0</v>
      </c>
      <c r="H2551" s="38" t="s">
        <v>10</v>
      </c>
    </row>
    <row r="2552" spans="1:8" x14ac:dyDescent="0.25">
      <c r="A2552" s="31">
        <v>44615</v>
      </c>
      <c r="B2552" s="37" t="s">
        <v>6336</v>
      </c>
      <c r="C2552" s="38" t="s">
        <v>218</v>
      </c>
      <c r="D2552" s="34">
        <v>11586.1</v>
      </c>
      <c r="E2552" s="35">
        <v>44618</v>
      </c>
      <c r="F2552" s="34">
        <v>11586.1</v>
      </c>
      <c r="G2552" s="36">
        <f>Tabla13[[#This Row],[Importe]]-Tabla13[[#This Row],[Pagado]]</f>
        <v>0</v>
      </c>
      <c r="H2552" s="38" t="s">
        <v>10</v>
      </c>
    </row>
    <row r="2553" spans="1:8" x14ac:dyDescent="0.25">
      <c r="A2553" s="31">
        <v>44615</v>
      </c>
      <c r="B2553" s="37" t="s">
        <v>6337</v>
      </c>
      <c r="C2553" s="38" t="s">
        <v>56</v>
      </c>
      <c r="D2553" s="34">
        <v>5104</v>
      </c>
      <c r="E2553" s="35">
        <v>44615</v>
      </c>
      <c r="F2553" s="34">
        <v>5104</v>
      </c>
      <c r="G2553" s="36">
        <f>Tabla13[[#This Row],[Importe]]-Tabla13[[#This Row],[Pagado]]</f>
        <v>0</v>
      </c>
      <c r="H2553" s="38" t="s">
        <v>10</v>
      </c>
    </row>
    <row r="2554" spans="1:8" x14ac:dyDescent="0.25">
      <c r="A2554" s="31">
        <v>44615</v>
      </c>
      <c r="B2554" s="37" t="s">
        <v>6338</v>
      </c>
      <c r="C2554" s="38" t="s">
        <v>339</v>
      </c>
      <c r="D2554" s="34">
        <v>1962</v>
      </c>
      <c r="E2554" s="35">
        <v>44615</v>
      </c>
      <c r="F2554" s="34">
        <v>1962</v>
      </c>
      <c r="G2554" s="36">
        <f>Tabla13[[#This Row],[Importe]]-Tabla13[[#This Row],[Pagado]]</f>
        <v>0</v>
      </c>
      <c r="H2554" s="38" t="s">
        <v>10</v>
      </c>
    </row>
    <row r="2555" spans="1:8" x14ac:dyDescent="0.25">
      <c r="A2555" s="31">
        <v>44615</v>
      </c>
      <c r="B2555" s="37" t="s">
        <v>6339</v>
      </c>
      <c r="C2555" s="38" t="s">
        <v>146</v>
      </c>
      <c r="D2555" s="34">
        <v>1717.2</v>
      </c>
      <c r="E2555" s="35">
        <v>44615</v>
      </c>
      <c r="F2555" s="34">
        <v>1717.2</v>
      </c>
      <c r="G2555" s="36">
        <f>Tabla13[[#This Row],[Importe]]-Tabla13[[#This Row],[Pagado]]</f>
        <v>0</v>
      </c>
      <c r="H2555" s="38" t="s">
        <v>10</v>
      </c>
    </row>
    <row r="2556" spans="1:8" x14ac:dyDescent="0.25">
      <c r="A2556" s="31">
        <v>44615</v>
      </c>
      <c r="B2556" s="37" t="s">
        <v>6340</v>
      </c>
      <c r="C2556" s="38" t="s">
        <v>133</v>
      </c>
      <c r="D2556" s="34">
        <v>10210</v>
      </c>
      <c r="E2556" s="35">
        <v>44616</v>
      </c>
      <c r="F2556" s="34">
        <v>10210</v>
      </c>
      <c r="G2556" s="36">
        <f>Tabla13[[#This Row],[Importe]]-Tabla13[[#This Row],[Pagado]]</f>
        <v>0</v>
      </c>
      <c r="H2556" s="38" t="s">
        <v>10</v>
      </c>
    </row>
    <row r="2557" spans="1:8" x14ac:dyDescent="0.25">
      <c r="A2557" s="31">
        <v>44615</v>
      </c>
      <c r="B2557" s="37" t="s">
        <v>6341</v>
      </c>
      <c r="C2557" s="38" t="s">
        <v>357</v>
      </c>
      <c r="D2557" s="34">
        <v>1212.0999999999999</v>
      </c>
      <c r="E2557" s="35">
        <v>44615</v>
      </c>
      <c r="F2557" s="34">
        <v>1212.0999999999999</v>
      </c>
      <c r="G2557" s="36">
        <f>Tabla13[[#This Row],[Importe]]-Tabla13[[#This Row],[Pagado]]</f>
        <v>0</v>
      </c>
      <c r="H2557" s="38" t="s">
        <v>10</v>
      </c>
    </row>
    <row r="2558" spans="1:8" x14ac:dyDescent="0.25">
      <c r="A2558" s="31">
        <v>44615</v>
      </c>
      <c r="B2558" s="37" t="s">
        <v>6342</v>
      </c>
      <c r="C2558" s="38" t="s">
        <v>45</v>
      </c>
      <c r="D2558" s="34">
        <v>10370.1</v>
      </c>
      <c r="E2558" s="35">
        <v>44615</v>
      </c>
      <c r="F2558" s="34">
        <v>10370.1</v>
      </c>
      <c r="G2558" s="36">
        <f>Tabla13[[#This Row],[Importe]]-Tabla13[[#This Row],[Pagado]]</f>
        <v>0</v>
      </c>
      <c r="H2558" s="38" t="s">
        <v>10</v>
      </c>
    </row>
    <row r="2559" spans="1:8" x14ac:dyDescent="0.25">
      <c r="A2559" s="31">
        <v>44615</v>
      </c>
      <c r="B2559" s="37" t="s">
        <v>6343</v>
      </c>
      <c r="C2559" s="38" t="s">
        <v>140</v>
      </c>
      <c r="D2559" s="34">
        <v>431.4</v>
      </c>
      <c r="E2559" s="35">
        <v>44615</v>
      </c>
      <c r="F2559" s="34">
        <v>431.4</v>
      </c>
      <c r="G2559" s="36">
        <f>Tabla13[[#This Row],[Importe]]-Tabla13[[#This Row],[Pagado]]</f>
        <v>0</v>
      </c>
      <c r="H2559" s="38" t="s">
        <v>10</v>
      </c>
    </row>
    <row r="2560" spans="1:8" x14ac:dyDescent="0.25">
      <c r="A2560" s="31">
        <v>44615</v>
      </c>
      <c r="B2560" s="37" t="s">
        <v>6344</v>
      </c>
      <c r="C2560" s="38" t="s">
        <v>129</v>
      </c>
      <c r="D2560" s="34">
        <v>1871</v>
      </c>
      <c r="E2560" s="35">
        <v>44615</v>
      </c>
      <c r="F2560" s="34">
        <v>1871</v>
      </c>
      <c r="G2560" s="36">
        <f>Tabla13[[#This Row],[Importe]]-Tabla13[[#This Row],[Pagado]]</f>
        <v>0</v>
      </c>
      <c r="H2560" s="38" t="s">
        <v>10</v>
      </c>
    </row>
    <row r="2561" spans="1:8" x14ac:dyDescent="0.25">
      <c r="A2561" s="31">
        <v>44615</v>
      </c>
      <c r="B2561" s="37" t="s">
        <v>6345</v>
      </c>
      <c r="C2561" s="38" t="s">
        <v>193</v>
      </c>
      <c r="D2561" s="34">
        <v>5000</v>
      </c>
      <c r="E2561" s="35">
        <v>44615</v>
      </c>
      <c r="F2561" s="34">
        <v>5000</v>
      </c>
      <c r="G2561" s="36">
        <f>Tabla13[[#This Row],[Importe]]-Tabla13[[#This Row],[Pagado]]</f>
        <v>0</v>
      </c>
      <c r="H2561" s="38" t="s">
        <v>10</v>
      </c>
    </row>
    <row r="2562" spans="1:8" x14ac:dyDescent="0.25">
      <c r="A2562" s="31">
        <v>44615</v>
      </c>
      <c r="B2562" s="37" t="s">
        <v>6346</v>
      </c>
      <c r="C2562" s="38" t="s">
        <v>24</v>
      </c>
      <c r="D2562" s="34">
        <v>3633.2</v>
      </c>
      <c r="E2562" s="35">
        <v>44615</v>
      </c>
      <c r="F2562" s="34">
        <v>3633.2</v>
      </c>
      <c r="G2562" s="36">
        <f>Tabla13[[#This Row],[Importe]]-Tabla13[[#This Row],[Pagado]]</f>
        <v>0</v>
      </c>
      <c r="H2562" s="38" t="s">
        <v>10</v>
      </c>
    </row>
    <row r="2563" spans="1:8" x14ac:dyDescent="0.25">
      <c r="A2563" s="31">
        <v>44615</v>
      </c>
      <c r="B2563" s="37" t="s">
        <v>6347</v>
      </c>
      <c r="C2563" s="38" t="s">
        <v>169</v>
      </c>
      <c r="D2563" s="34">
        <v>517.4</v>
      </c>
      <c r="E2563" s="35">
        <v>44615</v>
      </c>
      <c r="F2563" s="34">
        <v>517.4</v>
      </c>
      <c r="G2563" s="36">
        <f>Tabla13[[#This Row],[Importe]]-Tabla13[[#This Row],[Pagado]]</f>
        <v>0</v>
      </c>
      <c r="H2563" s="38" t="s">
        <v>10</v>
      </c>
    </row>
    <row r="2564" spans="1:8" x14ac:dyDescent="0.25">
      <c r="A2564" s="31">
        <v>44615</v>
      </c>
      <c r="B2564" s="37" t="s">
        <v>6348</v>
      </c>
      <c r="C2564" s="38" t="s">
        <v>24</v>
      </c>
      <c r="D2564" s="34">
        <v>73.5</v>
      </c>
      <c r="E2564" s="35">
        <v>44615</v>
      </c>
      <c r="F2564" s="34">
        <v>73.5</v>
      </c>
      <c r="G2564" s="36">
        <f>Tabla13[[#This Row],[Importe]]-Tabla13[[#This Row],[Pagado]]</f>
        <v>0</v>
      </c>
      <c r="H2564" s="38" t="s">
        <v>10</v>
      </c>
    </row>
    <row r="2565" spans="1:8" x14ac:dyDescent="0.25">
      <c r="A2565" s="31">
        <v>44615</v>
      </c>
      <c r="B2565" s="37" t="s">
        <v>6349</v>
      </c>
      <c r="C2565" s="38" t="s">
        <v>528</v>
      </c>
      <c r="D2565" s="34">
        <v>32798.5</v>
      </c>
      <c r="E2565" s="35">
        <v>44617</v>
      </c>
      <c r="F2565" s="34">
        <v>32798.5</v>
      </c>
      <c r="G2565" s="36">
        <f>Tabla13[[#This Row],[Importe]]-Tabla13[[#This Row],[Pagado]]</f>
        <v>0</v>
      </c>
      <c r="H2565" s="38" t="s">
        <v>10</v>
      </c>
    </row>
    <row r="2566" spans="1:8" x14ac:dyDescent="0.25">
      <c r="A2566" s="31">
        <v>44615</v>
      </c>
      <c r="B2566" s="37" t="s">
        <v>6350</v>
      </c>
      <c r="C2566" s="38" t="s">
        <v>275</v>
      </c>
      <c r="D2566" s="34">
        <v>2508</v>
      </c>
      <c r="E2566" s="35">
        <v>44624</v>
      </c>
      <c r="F2566" s="34">
        <v>2508</v>
      </c>
      <c r="G2566" s="36">
        <f>Tabla13[[#This Row],[Importe]]-Tabla13[[#This Row],[Pagado]]</f>
        <v>0</v>
      </c>
      <c r="H2566" s="38" t="s">
        <v>10</v>
      </c>
    </row>
    <row r="2567" spans="1:8" x14ac:dyDescent="0.25">
      <c r="A2567" s="31">
        <v>44615</v>
      </c>
      <c r="B2567" s="37" t="s">
        <v>6351</v>
      </c>
      <c r="C2567" s="38" t="s">
        <v>541</v>
      </c>
      <c r="D2567" s="34">
        <v>14616</v>
      </c>
      <c r="E2567" s="35">
        <v>44617</v>
      </c>
      <c r="F2567" s="34">
        <v>14616</v>
      </c>
      <c r="G2567" s="36">
        <f>Tabla13[[#This Row],[Importe]]-Tabla13[[#This Row],[Pagado]]</f>
        <v>0</v>
      </c>
      <c r="H2567" s="38" t="s">
        <v>10</v>
      </c>
    </row>
    <row r="2568" spans="1:8" ht="31.5" x14ac:dyDescent="0.25">
      <c r="A2568" s="31">
        <v>44615</v>
      </c>
      <c r="B2568" s="37" t="s">
        <v>6352</v>
      </c>
      <c r="C2568" s="38" t="s">
        <v>592</v>
      </c>
      <c r="D2568" s="34">
        <v>40253.4</v>
      </c>
      <c r="E2568" s="35" t="s">
        <v>6981</v>
      </c>
      <c r="F2568" s="34">
        <f>10000+253.4+30000</f>
        <v>40253.4</v>
      </c>
      <c r="G2568" s="36">
        <f>Tabla13[[#This Row],[Importe]]-Tabla13[[#This Row],[Pagado]]</f>
        <v>0</v>
      </c>
      <c r="H2568" s="38" t="s">
        <v>10</v>
      </c>
    </row>
    <row r="2569" spans="1:8" x14ac:dyDescent="0.25">
      <c r="A2569" s="31">
        <v>44615</v>
      </c>
      <c r="B2569" s="37" t="s">
        <v>6353</v>
      </c>
      <c r="C2569" s="38" t="s">
        <v>5816</v>
      </c>
      <c r="D2569" s="34">
        <v>8675.4</v>
      </c>
      <c r="E2569" s="35">
        <v>44617</v>
      </c>
      <c r="F2569" s="34">
        <v>8675.4</v>
      </c>
      <c r="G2569" s="36">
        <f>Tabla13[[#This Row],[Importe]]-Tabla13[[#This Row],[Pagado]]</f>
        <v>0</v>
      </c>
      <c r="H2569" s="38" t="s">
        <v>10</v>
      </c>
    </row>
    <row r="2570" spans="1:8" x14ac:dyDescent="0.25">
      <c r="A2570" s="31">
        <v>44615</v>
      </c>
      <c r="B2570" s="37" t="s">
        <v>6354</v>
      </c>
      <c r="C2570" s="38" t="s">
        <v>214</v>
      </c>
      <c r="D2570" s="34">
        <v>1095</v>
      </c>
      <c r="E2570" s="35">
        <v>44615</v>
      </c>
      <c r="F2570" s="34">
        <v>1095</v>
      </c>
      <c r="G2570" s="36">
        <f>Tabla13[[#This Row],[Importe]]-Tabla13[[#This Row],[Pagado]]</f>
        <v>0</v>
      </c>
      <c r="H2570" s="38" t="s">
        <v>10</v>
      </c>
    </row>
    <row r="2571" spans="1:8" x14ac:dyDescent="0.25">
      <c r="A2571" s="31">
        <v>44615</v>
      </c>
      <c r="B2571" s="37" t="s">
        <v>6355</v>
      </c>
      <c r="C2571" s="38" t="s">
        <v>333</v>
      </c>
      <c r="D2571" s="34">
        <v>1839.75</v>
      </c>
      <c r="E2571" s="35">
        <v>44615</v>
      </c>
      <c r="F2571" s="34">
        <v>1839.75</v>
      </c>
      <c r="G2571" s="36">
        <f>Tabla13[[#This Row],[Importe]]-Tabla13[[#This Row],[Pagado]]</f>
        <v>0</v>
      </c>
      <c r="H2571" s="38" t="s">
        <v>10</v>
      </c>
    </row>
    <row r="2572" spans="1:8" x14ac:dyDescent="0.25">
      <c r="A2572" s="31">
        <v>44615</v>
      </c>
      <c r="B2572" s="37" t="s">
        <v>6356</v>
      </c>
      <c r="C2572" s="38" t="s">
        <v>230</v>
      </c>
      <c r="D2572" s="34">
        <v>4514</v>
      </c>
      <c r="E2572" s="35">
        <v>44615</v>
      </c>
      <c r="F2572" s="34">
        <v>4514</v>
      </c>
      <c r="G2572" s="36">
        <f>Tabla13[[#This Row],[Importe]]-Tabla13[[#This Row],[Pagado]]</f>
        <v>0</v>
      </c>
      <c r="H2572" s="38" t="s">
        <v>10</v>
      </c>
    </row>
    <row r="2573" spans="1:8" x14ac:dyDescent="0.25">
      <c r="A2573" s="31">
        <v>44615</v>
      </c>
      <c r="B2573" s="37" t="s">
        <v>6357</v>
      </c>
      <c r="C2573" s="38" t="s">
        <v>368</v>
      </c>
      <c r="D2573" s="34">
        <v>4081.28</v>
      </c>
      <c r="E2573" s="35">
        <v>44615</v>
      </c>
      <c r="F2573" s="34">
        <v>4081.28</v>
      </c>
      <c r="G2573" s="36">
        <f>Tabla13[[#This Row],[Importe]]-Tabla13[[#This Row],[Pagado]]</f>
        <v>0</v>
      </c>
      <c r="H2573" s="38" t="s">
        <v>10</v>
      </c>
    </row>
    <row r="2574" spans="1:8" x14ac:dyDescent="0.25">
      <c r="A2574" s="31">
        <v>44615</v>
      </c>
      <c r="B2574" s="37" t="s">
        <v>6358</v>
      </c>
      <c r="C2574" s="38" t="s">
        <v>198</v>
      </c>
      <c r="D2574" s="34">
        <v>2364.4</v>
      </c>
      <c r="E2574" s="35">
        <v>44616</v>
      </c>
      <c r="F2574" s="34">
        <v>2364.4</v>
      </c>
      <c r="G2574" s="36">
        <f>Tabla13[[#This Row],[Importe]]-Tabla13[[#This Row],[Pagado]]</f>
        <v>0</v>
      </c>
      <c r="H2574" s="38" t="s">
        <v>10</v>
      </c>
    </row>
    <row r="2575" spans="1:8" x14ac:dyDescent="0.25">
      <c r="A2575" s="31">
        <v>44615</v>
      </c>
      <c r="B2575" s="37" t="s">
        <v>6359</v>
      </c>
      <c r="C2575" s="38" t="s">
        <v>312</v>
      </c>
      <c r="D2575" s="34">
        <v>3668.4</v>
      </c>
      <c r="E2575" s="35">
        <v>44616</v>
      </c>
      <c r="F2575" s="34">
        <v>3668.4</v>
      </c>
      <c r="G2575" s="36">
        <f>Tabla13[[#This Row],[Importe]]-Tabla13[[#This Row],[Pagado]]</f>
        <v>0</v>
      </c>
      <c r="H2575" s="38" t="s">
        <v>10</v>
      </c>
    </row>
    <row r="2576" spans="1:8" x14ac:dyDescent="0.25">
      <c r="A2576" s="31">
        <v>44615</v>
      </c>
      <c r="B2576" s="37" t="s">
        <v>6360</v>
      </c>
      <c r="C2576" s="38" t="s">
        <v>200</v>
      </c>
      <c r="D2576" s="34">
        <v>785</v>
      </c>
      <c r="E2576" s="35">
        <v>44616</v>
      </c>
      <c r="F2576" s="34">
        <v>785</v>
      </c>
      <c r="G2576" s="36">
        <f>Tabla13[[#This Row],[Importe]]-Tabla13[[#This Row],[Pagado]]</f>
        <v>0</v>
      </c>
      <c r="H2576" s="38" t="s">
        <v>10</v>
      </c>
    </row>
    <row r="2577" spans="1:8" x14ac:dyDescent="0.25">
      <c r="A2577" s="31">
        <v>44615</v>
      </c>
      <c r="B2577" s="37" t="s">
        <v>6361</v>
      </c>
      <c r="C2577" s="38" t="s">
        <v>284</v>
      </c>
      <c r="D2577" s="34">
        <v>6275</v>
      </c>
      <c r="E2577" s="35">
        <v>44616</v>
      </c>
      <c r="F2577" s="34">
        <v>6275</v>
      </c>
      <c r="G2577" s="36">
        <f>Tabla13[[#This Row],[Importe]]-Tabla13[[#This Row],[Pagado]]</f>
        <v>0</v>
      </c>
      <c r="H2577" s="38" t="s">
        <v>10</v>
      </c>
    </row>
    <row r="2578" spans="1:8" x14ac:dyDescent="0.25">
      <c r="A2578" s="31">
        <v>44615</v>
      </c>
      <c r="B2578" s="37" t="s">
        <v>6362</v>
      </c>
      <c r="C2578" s="38" t="s">
        <v>5345</v>
      </c>
      <c r="D2578" s="34">
        <v>1830</v>
      </c>
      <c r="E2578" s="35">
        <v>44616</v>
      </c>
      <c r="F2578" s="34">
        <v>1830</v>
      </c>
      <c r="G2578" s="36">
        <f>Tabla13[[#This Row],[Importe]]-Tabla13[[#This Row],[Pagado]]</f>
        <v>0</v>
      </c>
      <c r="H2578" s="38" t="s">
        <v>10</v>
      </c>
    </row>
    <row r="2579" spans="1:8" x14ac:dyDescent="0.25">
      <c r="A2579" s="31">
        <v>44615</v>
      </c>
      <c r="B2579" s="37" t="s">
        <v>6363</v>
      </c>
      <c r="C2579" s="38" t="s">
        <v>359</v>
      </c>
      <c r="D2579" s="34">
        <v>775.2</v>
      </c>
      <c r="E2579" s="35">
        <v>44616</v>
      </c>
      <c r="F2579" s="34">
        <v>775.2</v>
      </c>
      <c r="G2579" s="36">
        <f>Tabla13[[#This Row],[Importe]]-Tabla13[[#This Row],[Pagado]]</f>
        <v>0</v>
      </c>
      <c r="H2579" s="38" t="s">
        <v>10</v>
      </c>
    </row>
    <row r="2580" spans="1:8" x14ac:dyDescent="0.25">
      <c r="A2580" s="31">
        <v>44615</v>
      </c>
      <c r="B2580" s="37" t="s">
        <v>6364</v>
      </c>
      <c r="C2580" s="38" t="s">
        <v>185</v>
      </c>
      <c r="D2580" s="34">
        <v>2992.5</v>
      </c>
      <c r="E2580" s="35">
        <v>44616</v>
      </c>
      <c r="F2580" s="34">
        <v>2992.5</v>
      </c>
      <c r="G2580" s="36">
        <f>Tabla13[[#This Row],[Importe]]-Tabla13[[#This Row],[Pagado]]</f>
        <v>0</v>
      </c>
      <c r="H2580" s="38" t="s">
        <v>10</v>
      </c>
    </row>
    <row r="2581" spans="1:8" x14ac:dyDescent="0.25">
      <c r="A2581" s="31">
        <v>44615</v>
      </c>
      <c r="B2581" s="37" t="s">
        <v>6365</v>
      </c>
      <c r="C2581" s="38" t="s">
        <v>58</v>
      </c>
      <c r="D2581" s="34">
        <v>4011.9</v>
      </c>
      <c r="E2581" s="35">
        <v>44615</v>
      </c>
      <c r="F2581" s="34">
        <v>4011.9</v>
      </c>
      <c r="G2581" s="36">
        <f>Tabla13[[#This Row],[Importe]]-Tabla13[[#This Row],[Pagado]]</f>
        <v>0</v>
      </c>
      <c r="H2581" s="38" t="s">
        <v>10</v>
      </c>
    </row>
    <row r="2582" spans="1:8" x14ac:dyDescent="0.25">
      <c r="A2582" s="31">
        <v>44615</v>
      </c>
      <c r="B2582" s="37" t="s">
        <v>6366</v>
      </c>
      <c r="C2582" s="38" t="s">
        <v>280</v>
      </c>
      <c r="D2582" s="34">
        <v>920</v>
      </c>
      <c r="E2582" s="35">
        <v>44616</v>
      </c>
      <c r="F2582" s="34">
        <v>920</v>
      </c>
      <c r="G2582" s="36">
        <f>Tabla13[[#This Row],[Importe]]-Tabla13[[#This Row],[Pagado]]</f>
        <v>0</v>
      </c>
      <c r="H2582" s="38" t="s">
        <v>10</v>
      </c>
    </row>
    <row r="2583" spans="1:8" x14ac:dyDescent="0.25">
      <c r="A2583" s="31">
        <v>44615</v>
      </c>
      <c r="B2583" s="37" t="s">
        <v>6367</v>
      </c>
      <c r="C2583" s="38" t="s">
        <v>282</v>
      </c>
      <c r="D2583" s="34">
        <v>2030</v>
      </c>
      <c r="E2583" s="35">
        <v>44616</v>
      </c>
      <c r="F2583" s="34">
        <v>2030</v>
      </c>
      <c r="G2583" s="36">
        <f>Tabla13[[#This Row],[Importe]]-Tabla13[[#This Row],[Pagado]]</f>
        <v>0</v>
      </c>
      <c r="H2583" s="38" t="s">
        <v>10</v>
      </c>
    </row>
    <row r="2584" spans="1:8" x14ac:dyDescent="0.25">
      <c r="A2584" s="31">
        <v>44615</v>
      </c>
      <c r="B2584" s="37" t="s">
        <v>6368</v>
      </c>
      <c r="C2584" s="38" t="s">
        <v>175</v>
      </c>
      <c r="D2584" s="34">
        <v>21876.1</v>
      </c>
      <c r="E2584" s="35">
        <v>44616</v>
      </c>
      <c r="F2584" s="34">
        <v>21876.1</v>
      </c>
      <c r="G2584" s="36">
        <f>Tabla13[[#This Row],[Importe]]-Tabla13[[#This Row],[Pagado]]</f>
        <v>0</v>
      </c>
      <c r="H2584" s="38" t="s">
        <v>10</v>
      </c>
    </row>
    <row r="2585" spans="1:8" x14ac:dyDescent="0.25">
      <c r="A2585" s="31">
        <v>44615</v>
      </c>
      <c r="B2585" s="37" t="s">
        <v>6369</v>
      </c>
      <c r="C2585" s="38" t="s">
        <v>31</v>
      </c>
      <c r="D2585" s="34">
        <v>1875</v>
      </c>
      <c r="E2585" s="35">
        <v>44616</v>
      </c>
      <c r="F2585" s="34">
        <v>1875</v>
      </c>
      <c r="G2585" s="36">
        <f>Tabla13[[#This Row],[Importe]]-Tabla13[[#This Row],[Pagado]]</f>
        <v>0</v>
      </c>
      <c r="H2585" s="38" t="s">
        <v>10</v>
      </c>
    </row>
    <row r="2586" spans="1:8" x14ac:dyDescent="0.25">
      <c r="A2586" s="31">
        <v>44615</v>
      </c>
      <c r="B2586" s="37" t="s">
        <v>6370</v>
      </c>
      <c r="C2586" s="38" t="s">
        <v>402</v>
      </c>
      <c r="D2586" s="34">
        <v>12925.4</v>
      </c>
      <c r="E2586" s="35">
        <v>44621</v>
      </c>
      <c r="F2586" s="34">
        <v>12925.4</v>
      </c>
      <c r="G2586" s="36">
        <f>Tabla13[[#This Row],[Importe]]-Tabla13[[#This Row],[Pagado]]</f>
        <v>0</v>
      </c>
      <c r="H2586" s="38" t="s">
        <v>10</v>
      </c>
    </row>
    <row r="2587" spans="1:8" x14ac:dyDescent="0.25">
      <c r="A2587" s="31">
        <v>44615</v>
      </c>
      <c r="B2587" s="37" t="s">
        <v>6371</v>
      </c>
      <c r="C2587" s="38" t="s">
        <v>400</v>
      </c>
      <c r="D2587" s="34">
        <v>5860</v>
      </c>
      <c r="E2587" s="35">
        <v>44621</v>
      </c>
      <c r="F2587" s="34">
        <v>5860</v>
      </c>
      <c r="G2587" s="36">
        <f>Tabla13[[#This Row],[Importe]]-Tabla13[[#This Row],[Pagado]]</f>
        <v>0</v>
      </c>
      <c r="H2587" s="38" t="s">
        <v>10</v>
      </c>
    </row>
    <row r="2588" spans="1:8" x14ac:dyDescent="0.25">
      <c r="A2588" s="31">
        <v>44615</v>
      </c>
      <c r="B2588" s="37" t="s">
        <v>6372</v>
      </c>
      <c r="C2588" s="38" t="s">
        <v>555</v>
      </c>
      <c r="D2588" s="34">
        <v>34966.44</v>
      </c>
      <c r="E2588" s="35">
        <v>44615</v>
      </c>
      <c r="F2588" s="34">
        <v>34966.44</v>
      </c>
      <c r="G2588" s="36">
        <f>Tabla13[[#This Row],[Importe]]-Tabla13[[#This Row],[Pagado]]</f>
        <v>0</v>
      </c>
      <c r="H2588" s="38" t="s">
        <v>10</v>
      </c>
    </row>
    <row r="2589" spans="1:8" x14ac:dyDescent="0.25">
      <c r="A2589" s="31">
        <v>44615</v>
      </c>
      <c r="B2589" s="37" t="s">
        <v>6373</v>
      </c>
      <c r="C2589" s="38" t="s">
        <v>273</v>
      </c>
      <c r="D2589" s="34">
        <v>842.4</v>
      </c>
      <c r="E2589" s="35">
        <v>44615</v>
      </c>
      <c r="F2589" s="34">
        <v>842.4</v>
      </c>
      <c r="G2589" s="36">
        <f>Tabla13[[#This Row],[Importe]]-Tabla13[[#This Row],[Pagado]]</f>
        <v>0</v>
      </c>
      <c r="H2589" s="38" t="s">
        <v>10</v>
      </c>
    </row>
    <row r="2590" spans="1:8" x14ac:dyDescent="0.25">
      <c r="A2590" s="31">
        <v>44615</v>
      </c>
      <c r="B2590" s="37" t="s">
        <v>6374</v>
      </c>
      <c r="C2590" s="38" t="s">
        <v>9</v>
      </c>
      <c r="D2590" s="34">
        <v>3203.4</v>
      </c>
      <c r="E2590" s="35">
        <v>44615</v>
      </c>
      <c r="F2590" s="34">
        <v>3203.4</v>
      </c>
      <c r="G2590" s="36">
        <f>Tabla13[[#This Row],[Importe]]-Tabla13[[#This Row],[Pagado]]</f>
        <v>0</v>
      </c>
      <c r="H2590" s="38" t="s">
        <v>10</v>
      </c>
    </row>
    <row r="2591" spans="1:8" x14ac:dyDescent="0.25">
      <c r="A2591" s="31">
        <v>44615</v>
      </c>
      <c r="B2591" s="37" t="s">
        <v>6375</v>
      </c>
      <c r="C2591" s="38" t="s">
        <v>6376</v>
      </c>
      <c r="D2591" s="34">
        <v>0</v>
      </c>
      <c r="E2591" s="39" t="s">
        <v>189</v>
      </c>
      <c r="F2591" s="34">
        <v>0</v>
      </c>
      <c r="G2591" s="36">
        <f>Tabla13[[#This Row],[Importe]]-Tabla13[[#This Row],[Pagado]]</f>
        <v>0</v>
      </c>
      <c r="H2591" s="40" t="s">
        <v>6377</v>
      </c>
    </row>
    <row r="2592" spans="1:8" x14ac:dyDescent="0.25">
      <c r="A2592" s="31">
        <v>44615</v>
      </c>
      <c r="B2592" s="37" t="s">
        <v>6378</v>
      </c>
      <c r="C2592" s="38" t="s">
        <v>31</v>
      </c>
      <c r="D2592" s="34">
        <v>441</v>
      </c>
      <c r="E2592" s="35">
        <v>44615</v>
      </c>
      <c r="F2592" s="34">
        <v>441</v>
      </c>
      <c r="G2592" s="36">
        <f>Tabla13[[#This Row],[Importe]]-Tabla13[[#This Row],[Pagado]]</f>
        <v>0</v>
      </c>
      <c r="H2592" s="38" t="s">
        <v>10</v>
      </c>
    </row>
    <row r="2593" spans="1:8" x14ac:dyDescent="0.25">
      <c r="A2593" s="31">
        <v>44615</v>
      </c>
      <c r="B2593" s="37" t="s">
        <v>6379</v>
      </c>
      <c r="C2593" s="38" t="s">
        <v>31</v>
      </c>
      <c r="D2593" s="34">
        <v>7003.6</v>
      </c>
      <c r="E2593" s="35">
        <v>44615</v>
      </c>
      <c r="F2593" s="34">
        <v>7003.6</v>
      </c>
      <c r="G2593" s="36">
        <f>Tabla13[[#This Row],[Importe]]-Tabla13[[#This Row],[Pagado]]</f>
        <v>0</v>
      </c>
      <c r="H2593" s="38" t="s">
        <v>10</v>
      </c>
    </row>
    <row r="2594" spans="1:8" x14ac:dyDescent="0.25">
      <c r="A2594" s="31">
        <v>44615</v>
      </c>
      <c r="B2594" s="37" t="s">
        <v>6380</v>
      </c>
      <c r="C2594" s="38" t="s">
        <v>857</v>
      </c>
      <c r="D2594" s="34">
        <v>640.4</v>
      </c>
      <c r="E2594" s="35">
        <v>44615</v>
      </c>
      <c r="F2594" s="34">
        <v>640.4</v>
      </c>
      <c r="G2594" s="36">
        <f>Tabla13[[#This Row],[Importe]]-Tabla13[[#This Row],[Pagado]]</f>
        <v>0</v>
      </c>
      <c r="H2594" s="38" t="s">
        <v>10</v>
      </c>
    </row>
    <row r="2595" spans="1:8" x14ac:dyDescent="0.25">
      <c r="A2595" s="31">
        <v>44615</v>
      </c>
      <c r="B2595" s="37" t="s">
        <v>6381</v>
      </c>
      <c r="C2595" s="38" t="s">
        <v>135</v>
      </c>
      <c r="D2595" s="34">
        <v>1720</v>
      </c>
      <c r="E2595" s="35">
        <v>44615</v>
      </c>
      <c r="F2595" s="34">
        <v>1720</v>
      </c>
      <c r="G2595" s="36">
        <f>Tabla13[[#This Row],[Importe]]-Tabla13[[#This Row],[Pagado]]</f>
        <v>0</v>
      </c>
      <c r="H2595" s="38" t="s">
        <v>10</v>
      </c>
    </row>
    <row r="2596" spans="1:8" x14ac:dyDescent="0.25">
      <c r="A2596" s="31">
        <v>44615</v>
      </c>
      <c r="B2596" s="37" t="s">
        <v>6382</v>
      </c>
      <c r="C2596" s="38" t="s">
        <v>196</v>
      </c>
      <c r="D2596" s="34">
        <v>105683.1</v>
      </c>
      <c r="E2596" s="35">
        <v>44617</v>
      </c>
      <c r="F2596" s="34">
        <v>105683.1</v>
      </c>
      <c r="G2596" s="36">
        <f>Tabla13[[#This Row],[Importe]]-Tabla13[[#This Row],[Pagado]]</f>
        <v>0</v>
      </c>
      <c r="H2596" s="38" t="s">
        <v>10</v>
      </c>
    </row>
    <row r="2597" spans="1:8" x14ac:dyDescent="0.25">
      <c r="A2597" s="31">
        <v>44615</v>
      </c>
      <c r="B2597" s="37" t="s">
        <v>6383</v>
      </c>
      <c r="C2597" s="38" t="s">
        <v>14</v>
      </c>
      <c r="D2597" s="34">
        <v>12991.5</v>
      </c>
      <c r="E2597" s="35">
        <v>44615</v>
      </c>
      <c r="F2597" s="34">
        <v>12991.5</v>
      </c>
      <c r="G2597" s="36">
        <f>Tabla13[[#This Row],[Importe]]-Tabla13[[#This Row],[Pagado]]</f>
        <v>0</v>
      </c>
      <c r="H2597" s="38" t="s">
        <v>10</v>
      </c>
    </row>
    <row r="2598" spans="1:8" x14ac:dyDescent="0.25">
      <c r="A2598" s="31">
        <v>44615</v>
      </c>
      <c r="B2598" s="37" t="s">
        <v>6384</v>
      </c>
      <c r="C2598" s="38" t="s">
        <v>31</v>
      </c>
      <c r="D2598" s="34">
        <v>714.4</v>
      </c>
      <c r="E2598" s="35">
        <v>44615</v>
      </c>
      <c r="F2598" s="34">
        <v>714.4</v>
      </c>
      <c r="G2598" s="36">
        <f>Tabla13[[#This Row],[Importe]]-Tabla13[[#This Row],[Pagado]]</f>
        <v>0</v>
      </c>
      <c r="H2598" s="38" t="s">
        <v>10</v>
      </c>
    </row>
    <row r="2599" spans="1:8" x14ac:dyDescent="0.25">
      <c r="A2599" s="31">
        <v>44615</v>
      </c>
      <c r="B2599" s="37" t="s">
        <v>6385</v>
      </c>
      <c r="C2599" s="38" t="s">
        <v>414</v>
      </c>
      <c r="D2599" s="34">
        <v>3.21</v>
      </c>
      <c r="E2599" s="35">
        <v>44620</v>
      </c>
      <c r="F2599" s="34">
        <v>3.21</v>
      </c>
      <c r="G2599" s="36">
        <f>Tabla13[[#This Row],[Importe]]-Tabla13[[#This Row],[Pagado]]</f>
        <v>0</v>
      </c>
      <c r="H2599" s="38" t="s">
        <v>10</v>
      </c>
    </row>
    <row r="2600" spans="1:8" x14ac:dyDescent="0.25">
      <c r="A2600" s="31">
        <v>44615</v>
      </c>
      <c r="B2600" s="37" t="s">
        <v>6386</v>
      </c>
      <c r="C2600" s="38" t="s">
        <v>804</v>
      </c>
      <c r="D2600" s="34">
        <v>5209.2</v>
      </c>
      <c r="E2600" s="35">
        <v>44615</v>
      </c>
      <c r="F2600" s="34">
        <v>5209.2</v>
      </c>
      <c r="G2600" s="36">
        <f>Tabla13[[#This Row],[Importe]]-Tabla13[[#This Row],[Pagado]]</f>
        <v>0</v>
      </c>
      <c r="H2600" s="38" t="s">
        <v>10</v>
      </c>
    </row>
    <row r="2601" spans="1:8" x14ac:dyDescent="0.25">
      <c r="A2601" s="31">
        <v>44615</v>
      </c>
      <c r="B2601" s="37" t="s">
        <v>6387</v>
      </c>
      <c r="C2601" s="38" t="s">
        <v>698</v>
      </c>
      <c r="D2601" s="34">
        <v>2667.6</v>
      </c>
      <c r="E2601" s="35">
        <v>44615</v>
      </c>
      <c r="F2601" s="34">
        <v>2667.6</v>
      </c>
      <c r="G2601" s="36">
        <f>Tabla13[[#This Row],[Importe]]-Tabla13[[#This Row],[Pagado]]</f>
        <v>0</v>
      </c>
      <c r="H2601" s="38" t="s">
        <v>10</v>
      </c>
    </row>
    <row r="2602" spans="1:8" x14ac:dyDescent="0.25">
      <c r="A2602" s="31">
        <v>44615</v>
      </c>
      <c r="B2602" s="37" t="s">
        <v>6388</v>
      </c>
      <c r="C2602" s="38" t="s">
        <v>414</v>
      </c>
      <c r="D2602" s="34">
        <v>12085</v>
      </c>
      <c r="E2602" s="35">
        <v>44638</v>
      </c>
      <c r="F2602" s="34">
        <v>12085</v>
      </c>
      <c r="G2602" s="36">
        <f>Tabla13[[#This Row],[Importe]]-Tabla13[[#This Row],[Pagado]]</f>
        <v>0</v>
      </c>
      <c r="H2602" s="38" t="s">
        <v>10</v>
      </c>
    </row>
    <row r="2603" spans="1:8" x14ac:dyDescent="0.25">
      <c r="A2603" s="31">
        <v>44615</v>
      </c>
      <c r="B2603" s="37" t="s">
        <v>6389</v>
      </c>
      <c r="C2603" s="38" t="s">
        <v>175</v>
      </c>
      <c r="D2603" s="34">
        <v>3929.2</v>
      </c>
      <c r="E2603" s="35">
        <v>44616</v>
      </c>
      <c r="F2603" s="34">
        <v>3929.2</v>
      </c>
      <c r="G2603" s="36">
        <f>Tabla13[[#This Row],[Importe]]-Tabla13[[#This Row],[Pagado]]</f>
        <v>0</v>
      </c>
      <c r="H2603" s="38" t="s">
        <v>10</v>
      </c>
    </row>
    <row r="2604" spans="1:8" x14ac:dyDescent="0.25">
      <c r="A2604" s="31">
        <v>44615</v>
      </c>
      <c r="B2604" s="37" t="s">
        <v>6390</v>
      </c>
      <c r="C2604" s="38" t="s">
        <v>31</v>
      </c>
      <c r="D2604" s="34">
        <v>797.5</v>
      </c>
      <c r="E2604" s="35">
        <v>44615</v>
      </c>
      <c r="F2604" s="34">
        <v>797.5</v>
      </c>
      <c r="G2604" s="36">
        <f>Tabla13[[#This Row],[Importe]]-Tabla13[[#This Row],[Pagado]]</f>
        <v>0</v>
      </c>
      <c r="H2604" s="38" t="s">
        <v>10</v>
      </c>
    </row>
    <row r="2605" spans="1:8" x14ac:dyDescent="0.25">
      <c r="A2605" s="31">
        <v>44615</v>
      </c>
      <c r="B2605" s="37" t="s">
        <v>6391</v>
      </c>
      <c r="C2605" s="38" t="s">
        <v>2139</v>
      </c>
      <c r="D2605" s="34">
        <v>713.4</v>
      </c>
      <c r="E2605" s="35">
        <v>44615</v>
      </c>
      <c r="F2605" s="34">
        <v>713.4</v>
      </c>
      <c r="G2605" s="36">
        <f>Tabla13[[#This Row],[Importe]]-Tabla13[[#This Row],[Pagado]]</f>
        <v>0</v>
      </c>
      <c r="H2605" s="38" t="s">
        <v>10</v>
      </c>
    </row>
    <row r="2606" spans="1:8" x14ac:dyDescent="0.25">
      <c r="A2606" s="31">
        <v>44615</v>
      </c>
      <c r="B2606" s="37" t="s">
        <v>6392</v>
      </c>
      <c r="C2606" s="38" t="s">
        <v>843</v>
      </c>
      <c r="D2606" s="34">
        <v>12400.4</v>
      </c>
      <c r="E2606" s="35">
        <v>44615</v>
      </c>
      <c r="F2606" s="34">
        <v>12400.4</v>
      </c>
      <c r="G2606" s="36">
        <f>Tabla13[[#This Row],[Importe]]-Tabla13[[#This Row],[Pagado]]</f>
        <v>0</v>
      </c>
      <c r="H2606" s="38" t="s">
        <v>10</v>
      </c>
    </row>
    <row r="2607" spans="1:8" x14ac:dyDescent="0.25">
      <c r="A2607" s="31">
        <v>44615</v>
      </c>
      <c r="B2607" s="37" t="s">
        <v>6393</v>
      </c>
      <c r="C2607" s="38" t="s">
        <v>62</v>
      </c>
      <c r="D2607" s="34">
        <v>7327</v>
      </c>
      <c r="E2607" s="35">
        <v>44615</v>
      </c>
      <c r="F2607" s="34">
        <v>7327</v>
      </c>
      <c r="G2607" s="36">
        <f>Tabla13[[#This Row],[Importe]]-Tabla13[[#This Row],[Pagado]]</f>
        <v>0</v>
      </c>
      <c r="H2607" s="38" t="s">
        <v>10</v>
      </c>
    </row>
    <row r="2608" spans="1:8" x14ac:dyDescent="0.25">
      <c r="A2608" s="31">
        <v>44615</v>
      </c>
      <c r="B2608" s="37" t="s">
        <v>6394</v>
      </c>
      <c r="C2608" s="38" t="s">
        <v>62</v>
      </c>
      <c r="D2608" s="34">
        <v>2542.1999999999998</v>
      </c>
      <c r="E2608" s="35">
        <v>44615</v>
      </c>
      <c r="F2608" s="34">
        <v>2542.1999999999998</v>
      </c>
      <c r="G2608" s="36">
        <f>Tabla13[[#This Row],[Importe]]-Tabla13[[#This Row],[Pagado]]</f>
        <v>0</v>
      </c>
      <c r="H2608" s="38" t="s">
        <v>10</v>
      </c>
    </row>
    <row r="2609" spans="1:8" x14ac:dyDescent="0.25">
      <c r="A2609" s="31">
        <v>44615</v>
      </c>
      <c r="B2609" s="37" t="s">
        <v>6395</v>
      </c>
      <c r="C2609" s="38" t="s">
        <v>612</v>
      </c>
      <c r="D2609" s="34">
        <v>1719.4</v>
      </c>
      <c r="E2609" s="35">
        <v>44615</v>
      </c>
      <c r="F2609" s="34">
        <v>1719.4</v>
      </c>
      <c r="G2609" s="36">
        <f>Tabla13[[#This Row],[Importe]]-Tabla13[[#This Row],[Pagado]]</f>
        <v>0</v>
      </c>
      <c r="H2609" s="38" t="s">
        <v>10</v>
      </c>
    </row>
    <row r="2610" spans="1:8" x14ac:dyDescent="0.25">
      <c r="A2610" s="31">
        <v>44615</v>
      </c>
      <c r="B2610" s="37" t="s">
        <v>6396</v>
      </c>
      <c r="C2610" s="38" t="s">
        <v>31</v>
      </c>
      <c r="D2610" s="34">
        <v>50</v>
      </c>
      <c r="E2610" s="35">
        <v>44615</v>
      </c>
      <c r="F2610" s="34">
        <v>50</v>
      </c>
      <c r="G2610" s="36">
        <f>Tabla13[[#This Row],[Importe]]-Tabla13[[#This Row],[Pagado]]</f>
        <v>0</v>
      </c>
      <c r="H2610" s="38" t="s">
        <v>10</v>
      </c>
    </row>
    <row r="2611" spans="1:8" x14ac:dyDescent="0.25">
      <c r="A2611" s="31">
        <v>44615</v>
      </c>
      <c r="B2611" s="37" t="s">
        <v>6397</v>
      </c>
      <c r="C2611" s="38" t="s">
        <v>396</v>
      </c>
      <c r="D2611" s="34">
        <v>10721.8</v>
      </c>
      <c r="E2611" s="35">
        <v>44621</v>
      </c>
      <c r="F2611" s="34">
        <v>10721.8</v>
      </c>
      <c r="G2611" s="36">
        <f>Tabla13[[#This Row],[Importe]]-Tabla13[[#This Row],[Pagado]]</f>
        <v>0</v>
      </c>
      <c r="H2611" s="38" t="s">
        <v>10</v>
      </c>
    </row>
    <row r="2612" spans="1:8" x14ac:dyDescent="0.25">
      <c r="A2612" s="31">
        <v>44615</v>
      </c>
      <c r="B2612" s="37" t="s">
        <v>6398</v>
      </c>
      <c r="C2612" s="38" t="s">
        <v>610</v>
      </c>
      <c r="D2612" s="34">
        <v>22056.799999999999</v>
      </c>
      <c r="E2612" s="35">
        <v>44615</v>
      </c>
      <c r="F2612" s="34">
        <v>22056.799999999999</v>
      </c>
      <c r="G2612" s="36">
        <f>Tabla13[[#This Row],[Importe]]-Tabla13[[#This Row],[Pagado]]</f>
        <v>0</v>
      </c>
      <c r="H2612" s="38" t="s">
        <v>10</v>
      </c>
    </row>
    <row r="2613" spans="1:8" x14ac:dyDescent="0.25">
      <c r="A2613" s="31">
        <v>44615</v>
      </c>
      <c r="B2613" s="37" t="s">
        <v>6399</v>
      </c>
      <c r="C2613" s="38" t="s">
        <v>296</v>
      </c>
      <c r="D2613" s="34">
        <v>889.2</v>
      </c>
      <c r="E2613" s="35">
        <v>44615</v>
      </c>
      <c r="F2613" s="34">
        <v>889.2</v>
      </c>
      <c r="G2613" s="36">
        <f>Tabla13[[#This Row],[Importe]]-Tabla13[[#This Row],[Pagado]]</f>
        <v>0</v>
      </c>
      <c r="H2613" s="38" t="s">
        <v>10</v>
      </c>
    </row>
    <row r="2614" spans="1:8" x14ac:dyDescent="0.25">
      <c r="A2614" s="31">
        <v>44615</v>
      </c>
      <c r="B2614" s="37" t="s">
        <v>6400</v>
      </c>
      <c r="C2614" s="38" t="s">
        <v>71</v>
      </c>
      <c r="D2614" s="34">
        <v>1048.4000000000001</v>
      </c>
      <c r="E2614" s="35">
        <v>44615</v>
      </c>
      <c r="F2614" s="34">
        <v>1048.4000000000001</v>
      </c>
      <c r="G2614" s="36">
        <f>Tabla13[[#This Row],[Importe]]-Tabla13[[#This Row],[Pagado]]</f>
        <v>0</v>
      </c>
      <c r="H2614" s="38" t="s">
        <v>10</v>
      </c>
    </row>
    <row r="2615" spans="1:8" x14ac:dyDescent="0.25">
      <c r="A2615" s="31">
        <v>44615</v>
      </c>
      <c r="B2615" s="37" t="s">
        <v>6401</v>
      </c>
      <c r="C2615" s="38" t="s">
        <v>459</v>
      </c>
      <c r="D2615" s="34">
        <v>159.6</v>
      </c>
      <c r="E2615" s="35">
        <v>44615</v>
      </c>
      <c r="F2615" s="34">
        <v>159.6</v>
      </c>
      <c r="G2615" s="36">
        <f>Tabla13[[#This Row],[Importe]]-Tabla13[[#This Row],[Pagado]]</f>
        <v>0</v>
      </c>
      <c r="H2615" s="38" t="s">
        <v>10</v>
      </c>
    </row>
    <row r="2616" spans="1:8" x14ac:dyDescent="0.25">
      <c r="A2616" s="31">
        <v>44615</v>
      </c>
      <c r="B2616" s="37" t="s">
        <v>6402</v>
      </c>
      <c r="C2616" s="38" t="s">
        <v>179</v>
      </c>
      <c r="D2616" s="34">
        <v>861.9</v>
      </c>
      <c r="E2616" s="35">
        <v>44616</v>
      </c>
      <c r="F2616" s="34">
        <v>861.9</v>
      </c>
      <c r="G2616" s="36">
        <f>Tabla13[[#This Row],[Importe]]-Tabla13[[#This Row],[Pagado]]</f>
        <v>0</v>
      </c>
      <c r="H2616" s="38" t="s">
        <v>10</v>
      </c>
    </row>
    <row r="2617" spans="1:8" x14ac:dyDescent="0.25">
      <c r="A2617" s="31">
        <v>44615</v>
      </c>
      <c r="B2617" s="37" t="s">
        <v>6403</v>
      </c>
      <c r="C2617" s="38" t="s">
        <v>681</v>
      </c>
      <c r="D2617" s="34">
        <v>11396.8</v>
      </c>
      <c r="E2617" s="35">
        <v>44622</v>
      </c>
      <c r="F2617" s="34">
        <v>11396.8</v>
      </c>
      <c r="G2617" s="36">
        <f>Tabla13[[#This Row],[Importe]]-Tabla13[[#This Row],[Pagado]]</f>
        <v>0</v>
      </c>
      <c r="H2617" s="38" t="s">
        <v>10</v>
      </c>
    </row>
    <row r="2618" spans="1:8" x14ac:dyDescent="0.25">
      <c r="A2618" s="31">
        <v>44615</v>
      </c>
      <c r="B2618" s="37" t="s">
        <v>6404</v>
      </c>
      <c r="C2618" s="38" t="s">
        <v>6405</v>
      </c>
      <c r="D2618" s="34">
        <v>3.02</v>
      </c>
      <c r="E2618" s="35">
        <v>44625</v>
      </c>
      <c r="F2618" s="34">
        <v>3.02</v>
      </c>
      <c r="G2618" s="36">
        <f>Tabla13[[#This Row],[Importe]]-Tabla13[[#This Row],[Pagado]]</f>
        <v>0</v>
      </c>
      <c r="H2618" s="38" t="s">
        <v>10</v>
      </c>
    </row>
    <row r="2619" spans="1:8" x14ac:dyDescent="0.25">
      <c r="A2619" s="31">
        <v>44615</v>
      </c>
      <c r="B2619" s="37" t="s">
        <v>6406</v>
      </c>
      <c r="C2619" s="38" t="s">
        <v>31</v>
      </c>
      <c r="D2619" s="34">
        <v>57.8</v>
      </c>
      <c r="E2619" s="35">
        <v>44616</v>
      </c>
      <c r="F2619" s="34">
        <v>57.8</v>
      </c>
      <c r="G2619" s="36">
        <f>Tabla13[[#This Row],[Importe]]-Tabla13[[#This Row],[Pagado]]</f>
        <v>0</v>
      </c>
      <c r="H2619" s="38" t="s">
        <v>10</v>
      </c>
    </row>
    <row r="2620" spans="1:8" x14ac:dyDescent="0.25">
      <c r="A2620" s="31">
        <v>44615</v>
      </c>
      <c r="B2620" s="37" t="s">
        <v>6407</v>
      </c>
      <c r="C2620" s="38" t="s">
        <v>291</v>
      </c>
      <c r="D2620" s="34">
        <v>5614.6</v>
      </c>
      <c r="E2620" s="35">
        <v>44616</v>
      </c>
      <c r="F2620" s="34">
        <v>5614.6</v>
      </c>
      <c r="G2620" s="36">
        <f>Tabla13[[#This Row],[Importe]]-Tabla13[[#This Row],[Pagado]]</f>
        <v>0</v>
      </c>
      <c r="H2620" s="38" t="s">
        <v>10</v>
      </c>
    </row>
    <row r="2621" spans="1:8" x14ac:dyDescent="0.25">
      <c r="A2621" s="31">
        <v>44615</v>
      </c>
      <c r="B2621" s="37" t="s">
        <v>6408</v>
      </c>
      <c r="C2621" s="38" t="s">
        <v>291</v>
      </c>
      <c r="D2621" s="34">
        <v>532</v>
      </c>
      <c r="E2621" s="35">
        <v>44616</v>
      </c>
      <c r="F2621" s="34">
        <v>532</v>
      </c>
      <c r="G2621" s="36">
        <f>Tabla13[[#This Row],[Importe]]-Tabla13[[#This Row],[Pagado]]</f>
        <v>0</v>
      </c>
      <c r="H2621" s="38" t="s">
        <v>10</v>
      </c>
    </row>
    <row r="2622" spans="1:8" x14ac:dyDescent="0.25">
      <c r="A2622" s="31">
        <v>44616</v>
      </c>
      <c r="B2622" s="37" t="s">
        <v>6409</v>
      </c>
      <c r="C2622" s="38" t="s">
        <v>887</v>
      </c>
      <c r="D2622" s="34">
        <v>10434</v>
      </c>
      <c r="E2622" s="35">
        <v>44617</v>
      </c>
      <c r="F2622" s="34">
        <v>10434</v>
      </c>
      <c r="G2622" s="36">
        <f>Tabla13[[#This Row],[Importe]]-Tabla13[[#This Row],[Pagado]]</f>
        <v>0</v>
      </c>
      <c r="H2622" s="38" t="s">
        <v>10</v>
      </c>
    </row>
    <row r="2623" spans="1:8" x14ac:dyDescent="0.25">
      <c r="A2623" s="31">
        <v>44616</v>
      </c>
      <c r="B2623" s="37" t="s">
        <v>6410</v>
      </c>
      <c r="C2623" s="38" t="s">
        <v>475</v>
      </c>
      <c r="D2623" s="34">
        <v>58007.5</v>
      </c>
      <c r="E2623" s="35">
        <v>44617</v>
      </c>
      <c r="F2623" s="34">
        <v>58007.5</v>
      </c>
      <c r="G2623" s="36">
        <f>Tabla13[[#This Row],[Importe]]-Tabla13[[#This Row],[Pagado]]</f>
        <v>0</v>
      </c>
      <c r="H2623" s="38" t="s">
        <v>10</v>
      </c>
    </row>
    <row r="2624" spans="1:8" x14ac:dyDescent="0.25">
      <c r="A2624" s="31">
        <v>44616</v>
      </c>
      <c r="B2624" s="37" t="s">
        <v>6411</v>
      </c>
      <c r="C2624" s="38" t="s">
        <v>12</v>
      </c>
      <c r="D2624" s="34">
        <v>25477.200000000001</v>
      </c>
      <c r="E2624" s="35">
        <v>44617</v>
      </c>
      <c r="F2624" s="34">
        <v>25477.200000000001</v>
      </c>
      <c r="G2624" s="36">
        <f>Tabla13[[#This Row],[Importe]]-Tabla13[[#This Row],[Pagado]]</f>
        <v>0</v>
      </c>
      <c r="H2624" s="38" t="s">
        <v>10</v>
      </c>
    </row>
    <row r="2625" spans="1:8" x14ac:dyDescent="0.25">
      <c r="A2625" s="31">
        <v>44616</v>
      </c>
      <c r="B2625" s="37" t="s">
        <v>6412</v>
      </c>
      <c r="C2625" s="38" t="s">
        <v>18</v>
      </c>
      <c r="D2625" s="34">
        <v>1292.2</v>
      </c>
      <c r="E2625" s="35">
        <v>44616</v>
      </c>
      <c r="F2625" s="34">
        <v>1292.2</v>
      </c>
      <c r="G2625" s="36">
        <f>Tabla13[[#This Row],[Importe]]-Tabla13[[#This Row],[Pagado]]</f>
        <v>0</v>
      </c>
      <c r="H2625" s="38" t="s">
        <v>10</v>
      </c>
    </row>
    <row r="2626" spans="1:8" x14ac:dyDescent="0.25">
      <c r="A2626" s="31">
        <v>44616</v>
      </c>
      <c r="B2626" s="37" t="s">
        <v>6413</v>
      </c>
      <c r="C2626" s="38" t="s">
        <v>83</v>
      </c>
      <c r="D2626" s="34">
        <v>6558.6</v>
      </c>
      <c r="E2626" s="35">
        <v>44616</v>
      </c>
      <c r="F2626" s="34">
        <v>6558.6</v>
      </c>
      <c r="G2626" s="36">
        <f>Tabla13[[#This Row],[Importe]]-Tabla13[[#This Row],[Pagado]]</f>
        <v>0</v>
      </c>
      <c r="H2626" s="38" t="s">
        <v>10</v>
      </c>
    </row>
    <row r="2627" spans="1:8" x14ac:dyDescent="0.25">
      <c r="A2627" s="31">
        <v>44616</v>
      </c>
      <c r="B2627" s="37" t="s">
        <v>6414</v>
      </c>
      <c r="C2627" s="38" t="s">
        <v>97</v>
      </c>
      <c r="D2627" s="34">
        <v>3595.5</v>
      </c>
      <c r="E2627" s="35">
        <v>44617</v>
      </c>
      <c r="F2627" s="34">
        <v>3595.5</v>
      </c>
      <c r="G2627" s="36">
        <f>Tabla13[[#This Row],[Importe]]-Tabla13[[#This Row],[Pagado]]</f>
        <v>0</v>
      </c>
      <c r="H2627" s="38" t="s">
        <v>10</v>
      </c>
    </row>
    <row r="2628" spans="1:8" x14ac:dyDescent="0.25">
      <c r="A2628" s="31">
        <v>44616</v>
      </c>
      <c r="B2628" s="37" t="s">
        <v>6415</v>
      </c>
      <c r="C2628" s="38" t="s">
        <v>120</v>
      </c>
      <c r="D2628" s="34">
        <v>3493.7</v>
      </c>
      <c r="E2628" s="35">
        <v>44619</v>
      </c>
      <c r="F2628" s="34">
        <v>3493.7</v>
      </c>
      <c r="G2628" s="36">
        <f>Tabla13[[#This Row],[Importe]]-Tabla13[[#This Row],[Pagado]]</f>
        <v>0</v>
      </c>
      <c r="H2628" s="38" t="s">
        <v>10</v>
      </c>
    </row>
    <row r="2629" spans="1:8" x14ac:dyDescent="0.25">
      <c r="A2629" s="31">
        <v>44616</v>
      </c>
      <c r="B2629" s="37" t="s">
        <v>6416</v>
      </c>
      <c r="C2629" s="38" t="s">
        <v>111</v>
      </c>
      <c r="D2629" s="34">
        <v>3445.1</v>
      </c>
      <c r="E2629" s="35">
        <v>44617</v>
      </c>
      <c r="F2629" s="34">
        <v>3445.1</v>
      </c>
      <c r="G2629" s="36">
        <f>Tabla13[[#This Row],[Importe]]-Tabla13[[#This Row],[Pagado]]</f>
        <v>0</v>
      </c>
      <c r="H2629" s="38" t="s">
        <v>10</v>
      </c>
    </row>
    <row r="2630" spans="1:8" x14ac:dyDescent="0.25">
      <c r="A2630" s="31">
        <v>44616</v>
      </c>
      <c r="B2630" s="37" t="s">
        <v>6417</v>
      </c>
      <c r="C2630" s="38" t="s">
        <v>93</v>
      </c>
      <c r="D2630" s="34">
        <v>3529.7</v>
      </c>
      <c r="E2630" s="35">
        <v>44617</v>
      </c>
      <c r="F2630" s="34">
        <v>3529.7</v>
      </c>
      <c r="G2630" s="36">
        <f>Tabla13[[#This Row],[Importe]]-Tabla13[[#This Row],[Pagado]]</f>
        <v>0</v>
      </c>
      <c r="H2630" s="38" t="s">
        <v>10</v>
      </c>
    </row>
    <row r="2631" spans="1:8" x14ac:dyDescent="0.25">
      <c r="A2631" s="31">
        <v>44616</v>
      </c>
      <c r="B2631" s="37" t="s">
        <v>6418</v>
      </c>
      <c r="C2631" s="38" t="s">
        <v>326</v>
      </c>
      <c r="D2631" s="34">
        <v>3680.1</v>
      </c>
      <c r="E2631" s="35">
        <v>44617</v>
      </c>
      <c r="F2631" s="34">
        <v>3680.1</v>
      </c>
      <c r="G2631" s="36">
        <f>Tabla13[[#This Row],[Importe]]-Tabla13[[#This Row],[Pagado]]</f>
        <v>0</v>
      </c>
      <c r="H2631" s="38" t="s">
        <v>10</v>
      </c>
    </row>
    <row r="2632" spans="1:8" x14ac:dyDescent="0.25">
      <c r="A2632" s="31">
        <v>44616</v>
      </c>
      <c r="B2632" s="37" t="s">
        <v>6419</v>
      </c>
      <c r="C2632" s="38" t="s">
        <v>60</v>
      </c>
      <c r="D2632" s="34">
        <v>3758.3</v>
      </c>
      <c r="E2632" s="35">
        <v>44621</v>
      </c>
      <c r="F2632" s="34">
        <v>3758.3</v>
      </c>
      <c r="G2632" s="36">
        <f>Tabla13[[#This Row],[Importe]]-Tabla13[[#This Row],[Pagado]]</f>
        <v>0</v>
      </c>
      <c r="H2632" s="38" t="s">
        <v>10</v>
      </c>
    </row>
    <row r="2633" spans="1:8" x14ac:dyDescent="0.25">
      <c r="A2633" s="31">
        <v>44616</v>
      </c>
      <c r="B2633" s="37" t="s">
        <v>6420</v>
      </c>
      <c r="C2633" s="38" t="s">
        <v>484</v>
      </c>
      <c r="D2633" s="34">
        <v>4152</v>
      </c>
      <c r="E2633" s="35">
        <v>44616</v>
      </c>
      <c r="F2633" s="34">
        <v>4152</v>
      </c>
      <c r="G2633" s="36">
        <f>Tabla13[[#This Row],[Importe]]-Tabla13[[#This Row],[Pagado]]</f>
        <v>0</v>
      </c>
      <c r="H2633" s="38" t="s">
        <v>10</v>
      </c>
    </row>
    <row r="2634" spans="1:8" x14ac:dyDescent="0.25">
      <c r="A2634" s="31">
        <v>44616</v>
      </c>
      <c r="B2634" s="37" t="s">
        <v>6421</v>
      </c>
      <c r="C2634" s="38" t="s">
        <v>31</v>
      </c>
      <c r="D2634" s="34">
        <v>1926.2</v>
      </c>
      <c r="E2634" s="35">
        <v>44616</v>
      </c>
      <c r="F2634" s="34">
        <v>1926.2</v>
      </c>
      <c r="G2634" s="36">
        <f>Tabla13[[#This Row],[Importe]]-Tabla13[[#This Row],[Pagado]]</f>
        <v>0</v>
      </c>
      <c r="H2634" s="38" t="s">
        <v>10</v>
      </c>
    </row>
    <row r="2635" spans="1:8" x14ac:dyDescent="0.25">
      <c r="A2635" s="31">
        <v>44616</v>
      </c>
      <c r="B2635" s="37" t="s">
        <v>6422</v>
      </c>
      <c r="C2635" s="38" t="s">
        <v>87</v>
      </c>
      <c r="D2635" s="34">
        <v>3615.4</v>
      </c>
      <c r="E2635" s="35">
        <v>44616</v>
      </c>
      <c r="F2635" s="34">
        <v>3615.4</v>
      </c>
      <c r="G2635" s="36">
        <f>Tabla13[[#This Row],[Importe]]-Tabla13[[#This Row],[Pagado]]</f>
        <v>0</v>
      </c>
      <c r="H2635" s="38" t="s">
        <v>10</v>
      </c>
    </row>
    <row r="2636" spans="1:8" x14ac:dyDescent="0.25">
      <c r="A2636" s="31">
        <v>44616</v>
      </c>
      <c r="B2636" s="37" t="s">
        <v>6423</v>
      </c>
      <c r="C2636" s="38" t="s">
        <v>105</v>
      </c>
      <c r="D2636" s="34">
        <v>7792.7</v>
      </c>
      <c r="E2636" s="35">
        <v>44617</v>
      </c>
      <c r="F2636" s="34">
        <v>7792.7</v>
      </c>
      <c r="G2636" s="36">
        <f>Tabla13[[#This Row],[Importe]]-Tabla13[[#This Row],[Pagado]]</f>
        <v>0</v>
      </c>
      <c r="H2636" s="38" t="s">
        <v>10</v>
      </c>
    </row>
    <row r="2637" spans="1:8" x14ac:dyDescent="0.25">
      <c r="A2637" s="31">
        <v>44616</v>
      </c>
      <c r="B2637" s="37" t="s">
        <v>6424</v>
      </c>
      <c r="C2637" s="38" t="s">
        <v>22</v>
      </c>
      <c r="D2637" s="34">
        <v>33546.6</v>
      </c>
      <c r="E2637" s="35">
        <v>44618</v>
      </c>
      <c r="F2637" s="34">
        <v>33546.6</v>
      </c>
      <c r="G2637" s="36">
        <f>Tabla13[[#This Row],[Importe]]-Tabla13[[#This Row],[Pagado]]</f>
        <v>0</v>
      </c>
      <c r="H2637" s="38" t="s">
        <v>10</v>
      </c>
    </row>
    <row r="2638" spans="1:8" x14ac:dyDescent="0.25">
      <c r="A2638" s="31">
        <v>44616</v>
      </c>
      <c r="B2638" s="37" t="s">
        <v>6425</v>
      </c>
      <c r="C2638" s="38" t="s">
        <v>39</v>
      </c>
      <c r="D2638" s="34">
        <v>16358</v>
      </c>
      <c r="E2638" s="35">
        <v>44619</v>
      </c>
      <c r="F2638" s="34">
        <v>16358</v>
      </c>
      <c r="G2638" s="36">
        <f>Tabla13[[#This Row],[Importe]]-Tabla13[[#This Row],[Pagado]]</f>
        <v>0</v>
      </c>
      <c r="H2638" s="38" t="s">
        <v>10</v>
      </c>
    </row>
    <row r="2639" spans="1:8" x14ac:dyDescent="0.25">
      <c r="A2639" s="31">
        <v>44616</v>
      </c>
      <c r="B2639" s="37" t="s">
        <v>6426</v>
      </c>
      <c r="C2639" s="38" t="s">
        <v>89</v>
      </c>
      <c r="D2639" s="34">
        <v>4403</v>
      </c>
      <c r="E2639" s="35">
        <v>44617</v>
      </c>
      <c r="F2639" s="34">
        <v>4403</v>
      </c>
      <c r="G2639" s="36">
        <f>Tabla13[[#This Row],[Importe]]-Tabla13[[#This Row],[Pagado]]</f>
        <v>0</v>
      </c>
      <c r="H2639" s="38" t="s">
        <v>10</v>
      </c>
    </row>
    <row r="2640" spans="1:8" x14ac:dyDescent="0.25">
      <c r="A2640" s="31">
        <v>44616</v>
      </c>
      <c r="B2640" s="37" t="s">
        <v>6427</v>
      </c>
      <c r="C2640" s="38" t="s">
        <v>114</v>
      </c>
      <c r="D2640" s="34">
        <v>4191.8999999999996</v>
      </c>
      <c r="E2640" s="35">
        <v>44618</v>
      </c>
      <c r="F2640" s="34">
        <v>4191.8999999999996</v>
      </c>
      <c r="G2640" s="36">
        <f>Tabla13[[#This Row],[Importe]]-Tabla13[[#This Row],[Pagado]]</f>
        <v>0</v>
      </c>
      <c r="H2640" s="38" t="s">
        <v>10</v>
      </c>
    </row>
    <row r="2641" spans="1:8" x14ac:dyDescent="0.25">
      <c r="A2641" s="31">
        <v>44616</v>
      </c>
      <c r="B2641" s="37" t="s">
        <v>6428</v>
      </c>
      <c r="C2641" s="38" t="s">
        <v>520</v>
      </c>
      <c r="D2641" s="34">
        <v>4748.8999999999996</v>
      </c>
      <c r="E2641" s="35">
        <v>44616</v>
      </c>
      <c r="F2641" s="34">
        <v>4748.8999999999996</v>
      </c>
      <c r="G2641" s="36">
        <f>Tabla13[[#This Row],[Importe]]-Tabla13[[#This Row],[Pagado]]</f>
        <v>0</v>
      </c>
      <c r="H2641" s="38" t="s">
        <v>10</v>
      </c>
    </row>
    <row r="2642" spans="1:8" x14ac:dyDescent="0.25">
      <c r="A2642" s="31">
        <v>44616</v>
      </c>
      <c r="B2642" s="37" t="s">
        <v>6429</v>
      </c>
      <c r="C2642" s="38" t="s">
        <v>348</v>
      </c>
      <c r="D2642" s="34">
        <v>2171.9</v>
      </c>
      <c r="E2642" s="35">
        <v>44617</v>
      </c>
      <c r="F2642" s="34">
        <v>2171.9</v>
      </c>
      <c r="G2642" s="36">
        <f>Tabla13[[#This Row],[Importe]]-Tabla13[[#This Row],[Pagado]]</f>
        <v>0</v>
      </c>
      <c r="H2642" s="38" t="s">
        <v>10</v>
      </c>
    </row>
    <row r="2643" spans="1:8" x14ac:dyDescent="0.25">
      <c r="A2643" s="31">
        <v>44616</v>
      </c>
      <c r="B2643" s="37" t="s">
        <v>6430</v>
      </c>
      <c r="C2643" s="38" t="s">
        <v>345</v>
      </c>
      <c r="D2643" s="34">
        <v>443.7</v>
      </c>
      <c r="E2643" s="35">
        <v>44616</v>
      </c>
      <c r="F2643" s="34">
        <v>443.7</v>
      </c>
      <c r="G2643" s="36">
        <f>Tabla13[[#This Row],[Importe]]-Tabla13[[#This Row],[Pagado]]</f>
        <v>0</v>
      </c>
      <c r="H2643" s="38" t="s">
        <v>10</v>
      </c>
    </row>
    <row r="2644" spans="1:8" x14ac:dyDescent="0.25">
      <c r="A2644" s="31">
        <v>44616</v>
      </c>
      <c r="B2644" s="37" t="s">
        <v>6431</v>
      </c>
      <c r="C2644" s="38" t="s">
        <v>157</v>
      </c>
      <c r="D2644" s="34">
        <v>5637.1</v>
      </c>
      <c r="E2644" s="35">
        <v>44616</v>
      </c>
      <c r="F2644" s="34">
        <v>5637.1</v>
      </c>
      <c r="G2644" s="36">
        <f>Tabla13[[#This Row],[Importe]]-Tabla13[[#This Row],[Pagado]]</f>
        <v>0</v>
      </c>
      <c r="H2644" s="38" t="s">
        <v>10</v>
      </c>
    </row>
    <row r="2645" spans="1:8" x14ac:dyDescent="0.25">
      <c r="A2645" s="31">
        <v>44616</v>
      </c>
      <c r="B2645" s="37" t="s">
        <v>6432</v>
      </c>
      <c r="C2645" s="38" t="s">
        <v>64</v>
      </c>
      <c r="D2645" s="34">
        <v>3491.4</v>
      </c>
      <c r="E2645" s="35">
        <v>44617</v>
      </c>
      <c r="F2645" s="34">
        <v>3491.4</v>
      </c>
      <c r="G2645" s="36">
        <f>Tabla13[[#This Row],[Importe]]-Tabla13[[#This Row],[Pagado]]</f>
        <v>0</v>
      </c>
      <c r="H2645" s="38" t="s">
        <v>10</v>
      </c>
    </row>
    <row r="2646" spans="1:8" x14ac:dyDescent="0.25">
      <c r="A2646" s="31">
        <v>44616</v>
      </c>
      <c r="B2646" s="37" t="s">
        <v>6433</v>
      </c>
      <c r="C2646" s="38" t="s">
        <v>9</v>
      </c>
      <c r="D2646" s="34">
        <v>6918.7</v>
      </c>
      <c r="E2646" s="35">
        <v>44616</v>
      </c>
      <c r="F2646" s="34">
        <v>6918.7</v>
      </c>
      <c r="G2646" s="36">
        <f>Tabla13[[#This Row],[Importe]]-Tabla13[[#This Row],[Pagado]]</f>
        <v>0</v>
      </c>
      <c r="H2646" s="38" t="s">
        <v>10</v>
      </c>
    </row>
    <row r="2647" spans="1:8" x14ac:dyDescent="0.25">
      <c r="A2647" s="31">
        <v>44616</v>
      </c>
      <c r="B2647" s="37" t="s">
        <v>6434</v>
      </c>
      <c r="C2647" s="38" t="s">
        <v>142</v>
      </c>
      <c r="D2647" s="34">
        <v>61856.639999999999</v>
      </c>
      <c r="E2647" s="35">
        <v>44643</v>
      </c>
      <c r="F2647" s="34">
        <v>61856.639999999999</v>
      </c>
      <c r="G2647" s="36">
        <f>Tabla13[[#This Row],[Importe]]-Tabla13[[#This Row],[Pagado]]</f>
        <v>0</v>
      </c>
      <c r="H2647" s="38" t="s">
        <v>10</v>
      </c>
    </row>
    <row r="2648" spans="1:8" x14ac:dyDescent="0.25">
      <c r="A2648" s="31">
        <v>44616</v>
      </c>
      <c r="B2648" s="37" t="s">
        <v>6435</v>
      </c>
      <c r="C2648" s="38" t="s">
        <v>934</v>
      </c>
      <c r="D2648" s="34">
        <v>4107.8</v>
      </c>
      <c r="E2648" s="35">
        <v>44616</v>
      </c>
      <c r="F2648" s="34">
        <v>4107.8</v>
      </c>
      <c r="G2648" s="36">
        <f>Tabla13[[#This Row],[Importe]]-Tabla13[[#This Row],[Pagado]]</f>
        <v>0</v>
      </c>
      <c r="H2648" s="38" t="s">
        <v>10</v>
      </c>
    </row>
    <row r="2649" spans="1:8" x14ac:dyDescent="0.25">
      <c r="A2649" s="31">
        <v>44616</v>
      </c>
      <c r="B2649" s="37" t="s">
        <v>6436</v>
      </c>
      <c r="C2649" s="38" t="s">
        <v>196</v>
      </c>
      <c r="D2649" s="34">
        <v>40039.56</v>
      </c>
      <c r="E2649" s="35">
        <v>44617</v>
      </c>
      <c r="F2649" s="34">
        <v>40039.56</v>
      </c>
      <c r="G2649" s="36">
        <f>Tabla13[[#This Row],[Importe]]-Tabla13[[#This Row],[Pagado]]</f>
        <v>0</v>
      </c>
      <c r="H2649" s="38" t="s">
        <v>10</v>
      </c>
    </row>
    <row r="2650" spans="1:8" x14ac:dyDescent="0.25">
      <c r="A2650" s="31">
        <v>44616</v>
      </c>
      <c r="B2650" s="37" t="s">
        <v>6437</v>
      </c>
      <c r="C2650" s="38" t="s">
        <v>319</v>
      </c>
      <c r="D2650" s="34">
        <v>6309.5</v>
      </c>
      <c r="E2650" s="35">
        <v>44616</v>
      </c>
      <c r="F2650" s="34">
        <v>6309.5</v>
      </c>
      <c r="G2650" s="36">
        <f>Tabla13[[#This Row],[Importe]]-Tabla13[[#This Row],[Pagado]]</f>
        <v>0</v>
      </c>
      <c r="H2650" s="38" t="s">
        <v>10</v>
      </c>
    </row>
    <row r="2651" spans="1:8" x14ac:dyDescent="0.25">
      <c r="A2651" s="31">
        <v>44616</v>
      </c>
      <c r="B2651" s="37" t="s">
        <v>6438</v>
      </c>
      <c r="C2651" s="38" t="s">
        <v>125</v>
      </c>
      <c r="D2651" s="34">
        <v>2862.3</v>
      </c>
      <c r="E2651" s="35">
        <v>44616</v>
      </c>
      <c r="F2651" s="34">
        <v>2862.3</v>
      </c>
      <c r="G2651" s="36">
        <f>Tabla13[[#This Row],[Importe]]-Tabla13[[#This Row],[Pagado]]</f>
        <v>0</v>
      </c>
      <c r="H2651" s="38" t="s">
        <v>10</v>
      </c>
    </row>
    <row r="2652" spans="1:8" x14ac:dyDescent="0.25">
      <c r="A2652" s="31">
        <v>44616</v>
      </c>
      <c r="B2652" s="37" t="s">
        <v>6439</v>
      </c>
      <c r="C2652" s="38" t="s">
        <v>473</v>
      </c>
      <c r="D2652" s="34">
        <v>11702.1</v>
      </c>
      <c r="E2652" s="35">
        <v>44616</v>
      </c>
      <c r="F2652" s="34">
        <v>11702.1</v>
      </c>
      <c r="G2652" s="36">
        <f>Tabla13[[#This Row],[Importe]]-Tabla13[[#This Row],[Pagado]]</f>
        <v>0</v>
      </c>
      <c r="H2652" s="38" t="s">
        <v>10</v>
      </c>
    </row>
    <row r="2653" spans="1:8" x14ac:dyDescent="0.25">
      <c r="A2653" s="31">
        <v>44616</v>
      </c>
      <c r="B2653" s="37" t="s">
        <v>6440</v>
      </c>
      <c r="C2653" s="38" t="s">
        <v>371</v>
      </c>
      <c r="D2653" s="34">
        <v>872.1</v>
      </c>
      <c r="E2653" s="35">
        <v>44616</v>
      </c>
      <c r="F2653" s="34">
        <v>872.1</v>
      </c>
      <c r="G2653" s="36">
        <f>Tabla13[[#This Row],[Importe]]-Tabla13[[#This Row],[Pagado]]</f>
        <v>0</v>
      </c>
      <c r="H2653" s="38" t="s">
        <v>10</v>
      </c>
    </row>
    <row r="2654" spans="1:8" x14ac:dyDescent="0.25">
      <c r="A2654" s="31">
        <v>44616</v>
      </c>
      <c r="B2654" s="37" t="s">
        <v>6441</v>
      </c>
      <c r="C2654" s="38" t="s">
        <v>924</v>
      </c>
      <c r="D2654" s="34">
        <v>12041.28</v>
      </c>
      <c r="E2654" s="35">
        <v>44616</v>
      </c>
      <c r="F2654" s="34">
        <v>12041.28</v>
      </c>
      <c r="G2654" s="36">
        <f>Tabla13[[#This Row],[Importe]]-Tabla13[[#This Row],[Pagado]]</f>
        <v>0</v>
      </c>
      <c r="H2654" s="38" t="s">
        <v>10</v>
      </c>
    </row>
    <row r="2655" spans="1:8" x14ac:dyDescent="0.25">
      <c r="A2655" s="31">
        <v>44616</v>
      </c>
      <c r="B2655" s="37" t="s">
        <v>6442</v>
      </c>
      <c r="C2655" s="38" t="s">
        <v>146</v>
      </c>
      <c r="D2655" s="34">
        <v>2215.4</v>
      </c>
      <c r="E2655" s="35">
        <v>44616</v>
      </c>
      <c r="F2655" s="34">
        <v>2215.4</v>
      </c>
      <c r="G2655" s="36">
        <f>Tabla13[[#This Row],[Importe]]-Tabla13[[#This Row],[Pagado]]</f>
        <v>0</v>
      </c>
      <c r="H2655" s="38" t="s">
        <v>10</v>
      </c>
    </row>
    <row r="2656" spans="1:8" x14ac:dyDescent="0.25">
      <c r="A2656" s="31">
        <v>44616</v>
      </c>
      <c r="B2656" s="37" t="s">
        <v>6443</v>
      </c>
      <c r="C2656" s="38" t="s">
        <v>618</v>
      </c>
      <c r="D2656" s="34">
        <v>7294.4</v>
      </c>
      <c r="E2656" s="35">
        <v>44616</v>
      </c>
      <c r="F2656" s="34">
        <v>7294.4</v>
      </c>
      <c r="G2656" s="36">
        <f>Tabla13[[#This Row],[Importe]]-Tabla13[[#This Row],[Pagado]]</f>
        <v>0</v>
      </c>
      <c r="H2656" s="38" t="s">
        <v>10</v>
      </c>
    </row>
    <row r="2657" spans="1:8" x14ac:dyDescent="0.25">
      <c r="A2657" s="31">
        <v>44616</v>
      </c>
      <c r="B2657" s="37" t="s">
        <v>6444</v>
      </c>
      <c r="C2657" s="38" t="s">
        <v>24</v>
      </c>
      <c r="D2657" s="34">
        <v>2592.6</v>
      </c>
      <c r="E2657" s="35">
        <v>44616</v>
      </c>
      <c r="F2657" s="34">
        <v>2592.6</v>
      </c>
      <c r="G2657" s="36">
        <f>Tabla13[[#This Row],[Importe]]-Tabla13[[#This Row],[Pagado]]</f>
        <v>0</v>
      </c>
      <c r="H2657" s="38" t="s">
        <v>10</v>
      </c>
    </row>
    <row r="2658" spans="1:8" x14ac:dyDescent="0.25">
      <c r="A2658" s="31">
        <v>44616</v>
      </c>
      <c r="B2658" s="37" t="s">
        <v>6445</v>
      </c>
      <c r="C2658" s="38" t="s">
        <v>24</v>
      </c>
      <c r="D2658" s="34">
        <v>665</v>
      </c>
      <c r="E2658" s="35">
        <v>44616</v>
      </c>
      <c r="F2658" s="34">
        <v>665</v>
      </c>
      <c r="G2658" s="36">
        <f>Tabla13[[#This Row],[Importe]]-Tabla13[[#This Row],[Pagado]]</f>
        <v>0</v>
      </c>
      <c r="H2658" s="38" t="s">
        <v>10</v>
      </c>
    </row>
    <row r="2659" spans="1:8" x14ac:dyDescent="0.25">
      <c r="A2659" s="31">
        <v>44616</v>
      </c>
      <c r="B2659" s="37" t="s">
        <v>6446</v>
      </c>
      <c r="C2659" s="38" t="s">
        <v>196</v>
      </c>
      <c r="D2659" s="34">
        <v>1553.4</v>
      </c>
      <c r="E2659" s="35">
        <v>44617</v>
      </c>
      <c r="F2659" s="34">
        <v>1553.4</v>
      </c>
      <c r="G2659" s="36">
        <f>Tabla13[[#This Row],[Importe]]-Tabla13[[#This Row],[Pagado]]</f>
        <v>0</v>
      </c>
      <c r="H2659" s="38" t="s">
        <v>10</v>
      </c>
    </row>
    <row r="2660" spans="1:8" x14ac:dyDescent="0.25">
      <c r="A2660" s="31">
        <v>44616</v>
      </c>
      <c r="B2660" s="37" t="s">
        <v>6447</v>
      </c>
      <c r="C2660" s="38" t="s">
        <v>151</v>
      </c>
      <c r="D2660" s="34">
        <v>7329.7</v>
      </c>
      <c r="E2660" s="35">
        <v>44616</v>
      </c>
      <c r="F2660" s="34">
        <v>7329.7</v>
      </c>
      <c r="G2660" s="36">
        <f>Tabla13[[#This Row],[Importe]]-Tabla13[[#This Row],[Pagado]]</f>
        <v>0</v>
      </c>
      <c r="H2660" s="38" t="s">
        <v>10</v>
      </c>
    </row>
    <row r="2661" spans="1:8" x14ac:dyDescent="0.25">
      <c r="A2661" s="31">
        <v>44616</v>
      </c>
      <c r="B2661" s="37" t="s">
        <v>6448</v>
      </c>
      <c r="C2661" s="38" t="s">
        <v>131</v>
      </c>
      <c r="D2661" s="34">
        <v>10040</v>
      </c>
      <c r="E2661" s="35">
        <v>44616</v>
      </c>
      <c r="F2661" s="34">
        <v>10040</v>
      </c>
      <c r="G2661" s="36">
        <f>Tabla13[[#This Row],[Importe]]-Tabla13[[#This Row],[Pagado]]</f>
        <v>0</v>
      </c>
      <c r="H2661" s="38" t="s">
        <v>10</v>
      </c>
    </row>
    <row r="2662" spans="1:8" x14ac:dyDescent="0.25">
      <c r="A2662" s="31">
        <v>44616</v>
      </c>
      <c r="B2662" s="37" t="s">
        <v>6449</v>
      </c>
      <c r="C2662" s="38" t="s">
        <v>333</v>
      </c>
      <c r="D2662" s="34">
        <v>2268.6999999999998</v>
      </c>
      <c r="E2662" s="35">
        <v>44616</v>
      </c>
      <c r="F2662" s="34">
        <v>2268.6999999999998</v>
      </c>
      <c r="G2662" s="36">
        <f>Tabla13[[#This Row],[Importe]]-Tabla13[[#This Row],[Pagado]]</f>
        <v>0</v>
      </c>
      <c r="H2662" s="38" t="s">
        <v>10</v>
      </c>
    </row>
    <row r="2663" spans="1:8" x14ac:dyDescent="0.25">
      <c r="A2663" s="31">
        <v>44616</v>
      </c>
      <c r="B2663" s="37" t="s">
        <v>6450</v>
      </c>
      <c r="C2663" s="38" t="s">
        <v>365</v>
      </c>
      <c r="D2663" s="34">
        <v>761.9</v>
      </c>
      <c r="E2663" s="35">
        <v>44616</v>
      </c>
      <c r="F2663" s="34">
        <v>761.9</v>
      </c>
      <c r="G2663" s="36">
        <f>Tabla13[[#This Row],[Importe]]-Tabla13[[#This Row],[Pagado]]</f>
        <v>0</v>
      </c>
      <c r="H2663" s="38" t="s">
        <v>10</v>
      </c>
    </row>
    <row r="2664" spans="1:8" x14ac:dyDescent="0.25">
      <c r="A2664" s="31">
        <v>44616</v>
      </c>
      <c r="B2664" s="37" t="s">
        <v>6451</v>
      </c>
      <c r="C2664" s="38" t="s">
        <v>159</v>
      </c>
      <c r="D2664" s="34">
        <v>3455.9</v>
      </c>
      <c r="E2664" s="35">
        <v>44616</v>
      </c>
      <c r="F2664" s="34">
        <v>3455.9</v>
      </c>
      <c r="G2664" s="36">
        <f>Tabla13[[#This Row],[Importe]]-Tabla13[[#This Row],[Pagado]]</f>
        <v>0</v>
      </c>
      <c r="H2664" s="38" t="s">
        <v>10</v>
      </c>
    </row>
    <row r="2665" spans="1:8" x14ac:dyDescent="0.25">
      <c r="A2665" s="31">
        <v>44616</v>
      </c>
      <c r="B2665" s="37" t="s">
        <v>6452</v>
      </c>
      <c r="C2665" s="38" t="s">
        <v>275</v>
      </c>
      <c r="D2665" s="34">
        <v>114189.4</v>
      </c>
      <c r="E2665" s="35">
        <v>44624</v>
      </c>
      <c r="F2665" s="34">
        <v>114189.4</v>
      </c>
      <c r="G2665" s="36">
        <f>Tabla13[[#This Row],[Importe]]-Tabla13[[#This Row],[Pagado]]</f>
        <v>0</v>
      </c>
      <c r="H2665" s="38" t="s">
        <v>10</v>
      </c>
    </row>
    <row r="2666" spans="1:8" x14ac:dyDescent="0.25">
      <c r="A2666" s="31">
        <v>44616</v>
      </c>
      <c r="B2666" s="37" t="s">
        <v>6453</v>
      </c>
      <c r="C2666" s="38" t="s">
        <v>75</v>
      </c>
      <c r="D2666" s="34">
        <v>5202</v>
      </c>
      <c r="E2666" s="35">
        <v>44616</v>
      </c>
      <c r="F2666" s="34">
        <v>5202</v>
      </c>
      <c r="G2666" s="36">
        <f>Tabla13[[#This Row],[Importe]]-Tabla13[[#This Row],[Pagado]]</f>
        <v>0</v>
      </c>
      <c r="H2666" s="38" t="s">
        <v>10</v>
      </c>
    </row>
    <row r="2667" spans="1:8" x14ac:dyDescent="0.25">
      <c r="A2667" s="31">
        <v>44616</v>
      </c>
      <c r="B2667" s="37" t="s">
        <v>6454</v>
      </c>
      <c r="C2667" s="38" t="s">
        <v>216</v>
      </c>
      <c r="D2667" s="34">
        <v>1499.4</v>
      </c>
      <c r="E2667" s="35">
        <v>44616</v>
      </c>
      <c r="F2667" s="34">
        <v>1499.4</v>
      </c>
      <c r="G2667" s="36">
        <f>Tabla13[[#This Row],[Importe]]-Tabla13[[#This Row],[Pagado]]</f>
        <v>0</v>
      </c>
      <c r="H2667" s="38" t="s">
        <v>10</v>
      </c>
    </row>
    <row r="2668" spans="1:8" x14ac:dyDescent="0.25">
      <c r="A2668" s="31">
        <v>44616</v>
      </c>
      <c r="B2668" s="37" t="s">
        <v>6455</v>
      </c>
      <c r="C2668" s="38" t="s">
        <v>157</v>
      </c>
      <c r="D2668" s="34">
        <v>880</v>
      </c>
      <c r="E2668" s="35">
        <v>44616</v>
      </c>
      <c r="F2668" s="34">
        <v>880</v>
      </c>
      <c r="G2668" s="36">
        <f>Tabla13[[#This Row],[Importe]]-Tabla13[[#This Row],[Pagado]]</f>
        <v>0</v>
      </c>
      <c r="H2668" s="38" t="s">
        <v>10</v>
      </c>
    </row>
    <row r="2669" spans="1:8" x14ac:dyDescent="0.25">
      <c r="A2669" s="31">
        <v>44616</v>
      </c>
      <c r="B2669" s="37" t="s">
        <v>6456</v>
      </c>
      <c r="C2669" s="38" t="s">
        <v>230</v>
      </c>
      <c r="D2669" s="34">
        <v>3629.9</v>
      </c>
      <c r="E2669" s="35">
        <v>44616</v>
      </c>
      <c r="F2669" s="34">
        <v>3629.9</v>
      </c>
      <c r="G2669" s="36">
        <f>Tabla13[[#This Row],[Importe]]-Tabla13[[#This Row],[Pagado]]</f>
        <v>0</v>
      </c>
      <c r="H2669" s="38" t="s">
        <v>10</v>
      </c>
    </row>
    <row r="2670" spans="1:8" x14ac:dyDescent="0.25">
      <c r="A2670" s="31">
        <v>44616</v>
      </c>
      <c r="B2670" s="37" t="s">
        <v>6457</v>
      </c>
      <c r="C2670" s="38" t="s">
        <v>647</v>
      </c>
      <c r="D2670" s="34">
        <v>4508.8999999999996</v>
      </c>
      <c r="E2670" s="35">
        <v>44616</v>
      </c>
      <c r="F2670" s="34">
        <v>4508.8999999999996</v>
      </c>
      <c r="G2670" s="36">
        <f>Tabla13[[#This Row],[Importe]]-Tabla13[[#This Row],[Pagado]]</f>
        <v>0</v>
      </c>
      <c r="H2670" s="38" t="s">
        <v>10</v>
      </c>
    </row>
    <row r="2671" spans="1:8" x14ac:dyDescent="0.25">
      <c r="A2671" s="31">
        <v>44616</v>
      </c>
      <c r="B2671" s="37" t="s">
        <v>6458</v>
      </c>
      <c r="C2671" s="38" t="s">
        <v>222</v>
      </c>
      <c r="D2671" s="34">
        <v>7581.6</v>
      </c>
      <c r="E2671" s="35">
        <v>44616</v>
      </c>
      <c r="F2671" s="34">
        <v>7581.6</v>
      </c>
      <c r="G2671" s="36">
        <f>Tabla13[[#This Row],[Importe]]-Tabla13[[#This Row],[Pagado]]</f>
        <v>0</v>
      </c>
      <c r="H2671" s="38" t="s">
        <v>10</v>
      </c>
    </row>
    <row r="2672" spans="1:8" x14ac:dyDescent="0.25">
      <c r="A2672" s="31">
        <v>44616</v>
      </c>
      <c r="B2672" s="37" t="s">
        <v>6459</v>
      </c>
      <c r="C2672" s="38" t="s">
        <v>226</v>
      </c>
      <c r="D2672" s="34">
        <v>6354.6</v>
      </c>
      <c r="E2672" s="35">
        <v>44616</v>
      </c>
      <c r="F2672" s="34">
        <v>6354.6</v>
      </c>
      <c r="G2672" s="36">
        <f>Tabla13[[#This Row],[Importe]]-Tabla13[[#This Row],[Pagado]]</f>
        <v>0</v>
      </c>
      <c r="H2672" s="38" t="s">
        <v>10</v>
      </c>
    </row>
    <row r="2673" spans="1:8" x14ac:dyDescent="0.25">
      <c r="A2673" s="31">
        <v>44616</v>
      </c>
      <c r="B2673" s="37" t="s">
        <v>6460</v>
      </c>
      <c r="C2673" s="38" t="s">
        <v>83</v>
      </c>
      <c r="D2673" s="34">
        <v>733.6</v>
      </c>
      <c r="E2673" s="35">
        <v>44616</v>
      </c>
      <c r="F2673" s="34">
        <v>733.6</v>
      </c>
      <c r="G2673" s="36">
        <f>Tabla13[[#This Row],[Importe]]-Tabla13[[#This Row],[Pagado]]</f>
        <v>0</v>
      </c>
      <c r="H2673" s="38" t="s">
        <v>10</v>
      </c>
    </row>
    <row r="2674" spans="1:8" x14ac:dyDescent="0.25">
      <c r="A2674" s="31">
        <v>44616</v>
      </c>
      <c r="B2674" s="37" t="s">
        <v>6461</v>
      </c>
      <c r="C2674" s="38" t="s">
        <v>664</v>
      </c>
      <c r="D2674" s="34">
        <v>22638.1</v>
      </c>
      <c r="E2674" s="35">
        <v>44616</v>
      </c>
      <c r="F2674" s="34">
        <v>22638.1</v>
      </c>
      <c r="G2674" s="36">
        <f>Tabla13[[#This Row],[Importe]]-Tabla13[[#This Row],[Pagado]]</f>
        <v>0</v>
      </c>
      <c r="H2674" s="38" t="s">
        <v>10</v>
      </c>
    </row>
    <row r="2675" spans="1:8" x14ac:dyDescent="0.25">
      <c r="A2675" s="31">
        <v>44616</v>
      </c>
      <c r="B2675" s="37" t="s">
        <v>6462</v>
      </c>
      <c r="C2675" s="38" t="s">
        <v>698</v>
      </c>
      <c r="D2675" s="34">
        <v>2667.6</v>
      </c>
      <c r="E2675" s="35">
        <v>44616</v>
      </c>
      <c r="F2675" s="34">
        <v>2667.6</v>
      </c>
      <c r="G2675" s="36">
        <f>Tabla13[[#This Row],[Importe]]-Tabla13[[#This Row],[Pagado]]</f>
        <v>0</v>
      </c>
      <c r="H2675" s="38" t="s">
        <v>10</v>
      </c>
    </row>
    <row r="2676" spans="1:8" x14ac:dyDescent="0.25">
      <c r="A2676" s="31">
        <v>44616</v>
      </c>
      <c r="B2676" s="37" t="s">
        <v>6463</v>
      </c>
      <c r="C2676" s="38" t="s">
        <v>79</v>
      </c>
      <c r="D2676" s="34">
        <v>8951.1</v>
      </c>
      <c r="E2676" s="35">
        <v>44616</v>
      </c>
      <c r="F2676" s="34">
        <v>8951.1</v>
      </c>
      <c r="G2676" s="36">
        <f>Tabla13[[#This Row],[Importe]]-Tabla13[[#This Row],[Pagado]]</f>
        <v>0</v>
      </c>
      <c r="H2676" s="38" t="s">
        <v>10</v>
      </c>
    </row>
    <row r="2677" spans="1:8" x14ac:dyDescent="0.25">
      <c r="A2677" s="31">
        <v>44616</v>
      </c>
      <c r="B2677" s="37" t="s">
        <v>6464</v>
      </c>
      <c r="C2677" s="38" t="s">
        <v>670</v>
      </c>
      <c r="D2677" s="34">
        <v>3842.8</v>
      </c>
      <c r="E2677" s="35">
        <v>44616</v>
      </c>
      <c r="F2677" s="34">
        <v>3842.8</v>
      </c>
      <c r="G2677" s="36">
        <f>Tabla13[[#This Row],[Importe]]-Tabla13[[#This Row],[Pagado]]</f>
        <v>0</v>
      </c>
      <c r="H2677" s="38" t="s">
        <v>10</v>
      </c>
    </row>
    <row r="2678" spans="1:8" x14ac:dyDescent="0.25">
      <c r="A2678" s="31">
        <v>44616</v>
      </c>
      <c r="B2678" s="37" t="s">
        <v>6465</v>
      </c>
      <c r="C2678" s="38" t="s">
        <v>31</v>
      </c>
      <c r="D2678" s="34">
        <v>894.2</v>
      </c>
      <c r="E2678" s="35">
        <v>44616</v>
      </c>
      <c r="F2678" s="34">
        <v>894.2</v>
      </c>
      <c r="G2678" s="36">
        <f>Tabla13[[#This Row],[Importe]]-Tabla13[[#This Row],[Pagado]]</f>
        <v>0</v>
      </c>
      <c r="H2678" s="38" t="s">
        <v>10</v>
      </c>
    </row>
    <row r="2679" spans="1:8" x14ac:dyDescent="0.25">
      <c r="A2679" s="31">
        <v>44616</v>
      </c>
      <c r="B2679" s="37" t="s">
        <v>6466</v>
      </c>
      <c r="C2679" s="38" t="s">
        <v>49</v>
      </c>
      <c r="D2679" s="34">
        <v>3787.2</v>
      </c>
      <c r="E2679" s="35">
        <v>44616</v>
      </c>
      <c r="F2679" s="34">
        <v>3787.2</v>
      </c>
      <c r="G2679" s="36">
        <f>Tabla13[[#This Row],[Importe]]-Tabla13[[#This Row],[Pagado]]</f>
        <v>0</v>
      </c>
      <c r="H2679" s="38" t="s">
        <v>10</v>
      </c>
    </row>
    <row r="2680" spans="1:8" x14ac:dyDescent="0.25">
      <c r="A2680" s="31">
        <v>44616</v>
      </c>
      <c r="B2680" s="37" t="s">
        <v>6467</v>
      </c>
      <c r="C2680" s="38" t="s">
        <v>45</v>
      </c>
      <c r="D2680" s="34">
        <v>11797.6</v>
      </c>
      <c r="E2680" s="35">
        <v>44616</v>
      </c>
      <c r="F2680" s="34">
        <v>11797.6</v>
      </c>
      <c r="G2680" s="36">
        <f>Tabla13[[#This Row],[Importe]]-Tabla13[[#This Row],[Pagado]]</f>
        <v>0</v>
      </c>
      <c r="H2680" s="38" t="s">
        <v>10</v>
      </c>
    </row>
    <row r="2681" spans="1:8" x14ac:dyDescent="0.25">
      <c r="A2681" s="31">
        <v>44616</v>
      </c>
      <c r="B2681" s="37" t="s">
        <v>6468</v>
      </c>
      <c r="C2681" s="38" t="s">
        <v>31</v>
      </c>
      <c r="D2681" s="34">
        <v>499.8</v>
      </c>
      <c r="E2681" s="35">
        <v>44616</v>
      </c>
      <c r="F2681" s="34">
        <v>499.8</v>
      </c>
      <c r="G2681" s="36">
        <f>Tabla13[[#This Row],[Importe]]-Tabla13[[#This Row],[Pagado]]</f>
        <v>0</v>
      </c>
      <c r="H2681" s="38" t="s">
        <v>10</v>
      </c>
    </row>
    <row r="2682" spans="1:8" x14ac:dyDescent="0.25">
      <c r="A2682" s="31">
        <v>44616</v>
      </c>
      <c r="B2682" s="37" t="s">
        <v>6469</v>
      </c>
      <c r="C2682" s="38" t="s">
        <v>6470</v>
      </c>
      <c r="D2682" s="34">
        <v>0</v>
      </c>
      <c r="E2682" s="39" t="s">
        <v>189</v>
      </c>
      <c r="F2682" s="34">
        <v>0</v>
      </c>
      <c r="G2682" s="36">
        <f>Tabla13[[#This Row],[Importe]]-Tabla13[[#This Row],[Pagado]]</f>
        <v>0</v>
      </c>
      <c r="H2682" s="38" t="s">
        <v>189</v>
      </c>
    </row>
    <row r="2683" spans="1:8" x14ac:dyDescent="0.25">
      <c r="A2683" s="31">
        <v>44616</v>
      </c>
      <c r="B2683" s="37" t="s">
        <v>6471</v>
      </c>
      <c r="C2683" s="38" t="s">
        <v>647</v>
      </c>
      <c r="D2683" s="34">
        <v>425.6</v>
      </c>
      <c r="E2683" s="35">
        <v>44616</v>
      </c>
      <c r="F2683" s="34">
        <v>425.6</v>
      </c>
      <c r="G2683" s="36">
        <f>Tabla13[[#This Row],[Importe]]-Tabla13[[#This Row],[Pagado]]</f>
        <v>0</v>
      </c>
      <c r="H2683" s="38" t="s">
        <v>10</v>
      </c>
    </row>
    <row r="2684" spans="1:8" x14ac:dyDescent="0.25">
      <c r="A2684" s="31">
        <v>44616</v>
      </c>
      <c r="B2684" s="37" t="s">
        <v>6472</v>
      </c>
      <c r="C2684" s="38" t="s">
        <v>698</v>
      </c>
      <c r="D2684" s="34">
        <v>907.8</v>
      </c>
      <c r="E2684" s="35">
        <v>44616</v>
      </c>
      <c r="F2684" s="34">
        <v>907.8</v>
      </c>
      <c r="G2684" s="36">
        <f>Tabla13[[#This Row],[Importe]]-Tabla13[[#This Row],[Pagado]]</f>
        <v>0</v>
      </c>
      <c r="H2684" s="38" t="s">
        <v>10</v>
      </c>
    </row>
    <row r="2685" spans="1:8" x14ac:dyDescent="0.25">
      <c r="A2685" s="31">
        <v>44616</v>
      </c>
      <c r="B2685" s="37" t="s">
        <v>6473</v>
      </c>
      <c r="C2685" s="38" t="s">
        <v>31</v>
      </c>
      <c r="D2685" s="34">
        <v>201.6</v>
      </c>
      <c r="E2685" s="35">
        <v>44616</v>
      </c>
      <c r="F2685" s="34">
        <v>201.6</v>
      </c>
      <c r="G2685" s="36">
        <f>Tabla13[[#This Row],[Importe]]-Tabla13[[#This Row],[Pagado]]</f>
        <v>0</v>
      </c>
      <c r="H2685" s="38" t="s">
        <v>10</v>
      </c>
    </row>
    <row r="2686" spans="1:8" x14ac:dyDescent="0.25">
      <c r="A2686" s="31">
        <v>44616</v>
      </c>
      <c r="B2686" s="37" t="s">
        <v>6474</v>
      </c>
      <c r="C2686" s="38" t="s">
        <v>47</v>
      </c>
      <c r="D2686" s="34">
        <v>47901</v>
      </c>
      <c r="E2686" s="35">
        <v>44616</v>
      </c>
      <c r="F2686" s="34">
        <v>47901</v>
      </c>
      <c r="G2686" s="36">
        <f>Tabla13[[#This Row],[Importe]]-Tabla13[[#This Row],[Pagado]]</f>
        <v>0</v>
      </c>
      <c r="H2686" s="38" t="s">
        <v>10</v>
      </c>
    </row>
    <row r="2687" spans="1:8" x14ac:dyDescent="0.25">
      <c r="A2687" s="31">
        <v>44616</v>
      </c>
      <c r="B2687" s="37" t="s">
        <v>6475</v>
      </c>
      <c r="C2687" s="38" t="s">
        <v>2383</v>
      </c>
      <c r="D2687" s="34">
        <v>3226.6</v>
      </c>
      <c r="E2687" s="35">
        <v>44616</v>
      </c>
      <c r="F2687" s="34">
        <v>3226.6</v>
      </c>
      <c r="G2687" s="36">
        <f>Tabla13[[#This Row],[Importe]]-Tabla13[[#This Row],[Pagado]]</f>
        <v>0</v>
      </c>
      <c r="H2687" s="38" t="s">
        <v>10</v>
      </c>
    </row>
    <row r="2688" spans="1:8" x14ac:dyDescent="0.25">
      <c r="A2688" s="31">
        <v>44616</v>
      </c>
      <c r="B2688" s="37" t="s">
        <v>6476</v>
      </c>
      <c r="C2688" s="38" t="s">
        <v>31</v>
      </c>
      <c r="D2688" s="34">
        <v>1081.2</v>
      </c>
      <c r="E2688" s="35">
        <v>44616</v>
      </c>
      <c r="F2688" s="34">
        <v>1081.2</v>
      </c>
      <c r="G2688" s="36">
        <f>Tabla13[[#This Row],[Importe]]-Tabla13[[#This Row],[Pagado]]</f>
        <v>0</v>
      </c>
      <c r="H2688" s="38" t="s">
        <v>10</v>
      </c>
    </row>
    <row r="2689" spans="1:8" x14ac:dyDescent="0.25">
      <c r="A2689" s="31">
        <v>44616</v>
      </c>
      <c r="B2689" s="37" t="s">
        <v>6477</v>
      </c>
      <c r="C2689" s="38" t="s">
        <v>47</v>
      </c>
      <c r="D2689" s="34">
        <v>2069.6</v>
      </c>
      <c r="E2689" s="35">
        <v>44616</v>
      </c>
      <c r="F2689" s="34">
        <v>2069.6</v>
      </c>
      <c r="G2689" s="36">
        <f>Tabla13[[#This Row],[Importe]]-Tabla13[[#This Row],[Pagado]]</f>
        <v>0</v>
      </c>
      <c r="H2689" s="38" t="s">
        <v>10</v>
      </c>
    </row>
    <row r="2690" spans="1:8" x14ac:dyDescent="0.25">
      <c r="A2690" s="31">
        <v>44616</v>
      </c>
      <c r="B2690" s="37" t="s">
        <v>6478</v>
      </c>
      <c r="C2690" s="38" t="s">
        <v>29</v>
      </c>
      <c r="D2690" s="34">
        <v>4875.6000000000004</v>
      </c>
      <c r="E2690" s="35">
        <v>44616</v>
      </c>
      <c r="F2690" s="34">
        <v>4875.6000000000004</v>
      </c>
      <c r="G2690" s="36">
        <f>Tabla13[[#This Row],[Importe]]-Tabla13[[#This Row],[Pagado]]</f>
        <v>0</v>
      </c>
      <c r="H2690" s="38" t="s">
        <v>10</v>
      </c>
    </row>
    <row r="2691" spans="1:8" x14ac:dyDescent="0.25">
      <c r="A2691" s="31">
        <v>44616</v>
      </c>
      <c r="B2691" s="37" t="s">
        <v>6479</v>
      </c>
      <c r="C2691" s="38" t="s">
        <v>840</v>
      </c>
      <c r="D2691" s="34">
        <v>12790.2</v>
      </c>
      <c r="E2691" s="35">
        <v>44616</v>
      </c>
      <c r="F2691" s="34">
        <v>12790.2</v>
      </c>
      <c r="G2691" s="36">
        <f>Tabla13[[#This Row],[Importe]]-Tabla13[[#This Row],[Pagado]]</f>
        <v>0</v>
      </c>
      <c r="H2691" s="38" t="s">
        <v>10</v>
      </c>
    </row>
    <row r="2692" spans="1:8" x14ac:dyDescent="0.25">
      <c r="A2692" s="31">
        <v>44616</v>
      </c>
      <c r="B2692" s="37" t="s">
        <v>6480</v>
      </c>
      <c r="C2692" s="38" t="s">
        <v>107</v>
      </c>
      <c r="D2692" s="34">
        <v>9593.5</v>
      </c>
      <c r="E2692" s="35">
        <v>44616</v>
      </c>
      <c r="F2692" s="34">
        <v>9593.5</v>
      </c>
      <c r="G2692" s="36">
        <f>Tabla13[[#This Row],[Importe]]-Tabla13[[#This Row],[Pagado]]</f>
        <v>0</v>
      </c>
      <c r="H2692" s="38" t="s">
        <v>10</v>
      </c>
    </row>
    <row r="2693" spans="1:8" x14ac:dyDescent="0.25">
      <c r="A2693" s="31">
        <v>44616</v>
      </c>
      <c r="B2693" s="37" t="s">
        <v>6481</v>
      </c>
      <c r="C2693" s="38" t="s">
        <v>228</v>
      </c>
      <c r="D2693" s="34">
        <v>6347.2</v>
      </c>
      <c r="E2693" s="35">
        <v>44616</v>
      </c>
      <c r="F2693" s="34">
        <v>6347.2</v>
      </c>
      <c r="G2693" s="36">
        <f>Tabla13[[#This Row],[Importe]]-Tabla13[[#This Row],[Pagado]]</f>
        <v>0</v>
      </c>
      <c r="H2693" s="38" t="s">
        <v>10</v>
      </c>
    </row>
    <row r="2694" spans="1:8" x14ac:dyDescent="0.25">
      <c r="A2694" s="31">
        <v>44616</v>
      </c>
      <c r="B2694" s="37" t="s">
        <v>6482</v>
      </c>
      <c r="C2694" s="38" t="s">
        <v>140</v>
      </c>
      <c r="D2694" s="34">
        <v>863.2</v>
      </c>
      <c r="E2694" s="35">
        <v>44616</v>
      </c>
      <c r="F2694" s="34">
        <v>863.2</v>
      </c>
      <c r="G2694" s="36">
        <f>Tabla13[[#This Row],[Importe]]-Tabla13[[#This Row],[Pagado]]</f>
        <v>0</v>
      </c>
      <c r="H2694" s="38" t="s">
        <v>10</v>
      </c>
    </row>
    <row r="2695" spans="1:8" x14ac:dyDescent="0.25">
      <c r="A2695" s="31">
        <v>44616</v>
      </c>
      <c r="B2695" s="37" t="s">
        <v>6483</v>
      </c>
      <c r="C2695" s="38" t="s">
        <v>357</v>
      </c>
      <c r="D2695" s="34">
        <v>3253.6</v>
      </c>
      <c r="E2695" s="35">
        <v>44616</v>
      </c>
      <c r="F2695" s="34">
        <v>3253.6</v>
      </c>
      <c r="G2695" s="36">
        <f>Tabla13[[#This Row],[Importe]]-Tabla13[[#This Row],[Pagado]]</f>
        <v>0</v>
      </c>
      <c r="H2695" s="38" t="s">
        <v>10</v>
      </c>
    </row>
    <row r="2696" spans="1:8" x14ac:dyDescent="0.25">
      <c r="A2696" s="31">
        <v>44616</v>
      </c>
      <c r="B2696" s="37" t="s">
        <v>6484</v>
      </c>
      <c r="C2696" s="38" t="s">
        <v>129</v>
      </c>
      <c r="D2696" s="34">
        <v>3953.6</v>
      </c>
      <c r="E2696" s="35">
        <v>44616</v>
      </c>
      <c r="F2696" s="34">
        <v>3953.6</v>
      </c>
      <c r="G2696" s="36">
        <f>Tabla13[[#This Row],[Importe]]-Tabla13[[#This Row],[Pagado]]</f>
        <v>0</v>
      </c>
      <c r="H2696" s="38" t="s">
        <v>10</v>
      </c>
    </row>
    <row r="2697" spans="1:8" x14ac:dyDescent="0.25">
      <c r="A2697" s="31">
        <v>44616</v>
      </c>
      <c r="B2697" s="37" t="s">
        <v>6485</v>
      </c>
      <c r="C2697" s="38" t="s">
        <v>127</v>
      </c>
      <c r="D2697" s="34">
        <v>3878.8</v>
      </c>
      <c r="E2697" s="35">
        <v>44616</v>
      </c>
      <c r="F2697" s="34">
        <v>3878.8</v>
      </c>
      <c r="G2697" s="36">
        <f>Tabla13[[#This Row],[Importe]]-Tabla13[[#This Row],[Pagado]]</f>
        <v>0</v>
      </c>
      <c r="H2697" s="38" t="s">
        <v>10</v>
      </c>
    </row>
    <row r="2698" spans="1:8" x14ac:dyDescent="0.25">
      <c r="A2698" s="31">
        <v>44616</v>
      </c>
      <c r="B2698" s="37" t="s">
        <v>6486</v>
      </c>
      <c r="C2698" s="38" t="s">
        <v>339</v>
      </c>
      <c r="D2698" s="34">
        <v>847.6</v>
      </c>
      <c r="E2698" s="35">
        <v>44616</v>
      </c>
      <c r="F2698" s="34">
        <v>847.6</v>
      </c>
      <c r="G2698" s="36">
        <f>Tabla13[[#This Row],[Importe]]-Tabla13[[#This Row],[Pagado]]</f>
        <v>0</v>
      </c>
      <c r="H2698" s="38" t="s">
        <v>10</v>
      </c>
    </row>
    <row r="2699" spans="1:8" x14ac:dyDescent="0.25">
      <c r="A2699" s="31">
        <v>44616</v>
      </c>
      <c r="B2699" s="37" t="s">
        <v>6487</v>
      </c>
      <c r="C2699" s="38" t="s">
        <v>804</v>
      </c>
      <c r="D2699" s="34">
        <v>11980.4</v>
      </c>
      <c r="E2699" s="35">
        <v>44616</v>
      </c>
      <c r="F2699" s="34">
        <v>11980.4</v>
      </c>
      <c r="G2699" s="36">
        <f>Tabla13[[#This Row],[Importe]]-Tabla13[[#This Row],[Pagado]]</f>
        <v>0</v>
      </c>
      <c r="H2699" s="38" t="s">
        <v>10</v>
      </c>
    </row>
    <row r="2700" spans="1:8" x14ac:dyDescent="0.25">
      <c r="A2700" s="31">
        <v>44616</v>
      </c>
      <c r="B2700" s="37" t="s">
        <v>6488</v>
      </c>
      <c r="C2700" s="38" t="s">
        <v>56</v>
      </c>
      <c r="D2700" s="34">
        <v>6474.1</v>
      </c>
      <c r="E2700" s="35">
        <v>44616</v>
      </c>
      <c r="F2700" s="34">
        <v>6474.1</v>
      </c>
      <c r="G2700" s="36">
        <f>Tabla13[[#This Row],[Importe]]-Tabla13[[#This Row],[Pagado]]</f>
        <v>0</v>
      </c>
      <c r="H2700" s="38" t="s">
        <v>10</v>
      </c>
    </row>
    <row r="2701" spans="1:8" x14ac:dyDescent="0.25">
      <c r="A2701" s="31">
        <v>44616</v>
      </c>
      <c r="B2701" s="37" t="s">
        <v>6489</v>
      </c>
      <c r="C2701" s="38" t="s">
        <v>612</v>
      </c>
      <c r="D2701" s="34">
        <v>26</v>
      </c>
      <c r="E2701" s="35">
        <v>44616</v>
      </c>
      <c r="F2701" s="34">
        <v>26</v>
      </c>
      <c r="G2701" s="36">
        <f>Tabla13[[#This Row],[Importe]]-Tabla13[[#This Row],[Pagado]]</f>
        <v>0</v>
      </c>
      <c r="H2701" s="38" t="s">
        <v>10</v>
      </c>
    </row>
    <row r="2702" spans="1:8" x14ac:dyDescent="0.25">
      <c r="A2702" s="31">
        <v>44616</v>
      </c>
      <c r="B2702" s="37" t="s">
        <v>6490</v>
      </c>
      <c r="C2702" s="38" t="s">
        <v>715</v>
      </c>
      <c r="D2702" s="34">
        <v>9282</v>
      </c>
      <c r="E2702" s="35">
        <v>44616</v>
      </c>
      <c r="F2702" s="34">
        <v>9282</v>
      </c>
      <c r="G2702" s="36">
        <f>Tabla13[[#This Row],[Importe]]-Tabla13[[#This Row],[Pagado]]</f>
        <v>0</v>
      </c>
      <c r="H2702" s="38" t="s">
        <v>10</v>
      </c>
    </row>
    <row r="2703" spans="1:8" x14ac:dyDescent="0.25">
      <c r="A2703" s="31">
        <v>44616</v>
      </c>
      <c r="B2703" s="37" t="s">
        <v>6491</v>
      </c>
      <c r="C2703" s="38" t="s">
        <v>31</v>
      </c>
      <c r="D2703" s="34">
        <v>1475.5</v>
      </c>
      <c r="E2703" s="35">
        <v>44616</v>
      </c>
      <c r="F2703" s="34">
        <v>1475.5</v>
      </c>
      <c r="G2703" s="36">
        <f>Tabla13[[#This Row],[Importe]]-Tabla13[[#This Row],[Pagado]]</f>
        <v>0</v>
      </c>
      <c r="H2703" s="38" t="s">
        <v>10</v>
      </c>
    </row>
    <row r="2704" spans="1:8" x14ac:dyDescent="0.25">
      <c r="A2704" s="31">
        <v>44616</v>
      </c>
      <c r="B2704" s="37" t="s">
        <v>6492</v>
      </c>
      <c r="C2704" s="38" t="s">
        <v>2139</v>
      </c>
      <c r="D2704" s="34">
        <v>980.4</v>
      </c>
      <c r="E2704" s="35">
        <v>44616</v>
      </c>
      <c r="F2704" s="34">
        <v>980.4</v>
      </c>
      <c r="G2704" s="36">
        <f>Tabla13[[#This Row],[Importe]]-Tabla13[[#This Row],[Pagado]]</f>
        <v>0</v>
      </c>
      <c r="H2704" s="38" t="s">
        <v>10</v>
      </c>
    </row>
    <row r="2705" spans="1:8" x14ac:dyDescent="0.25">
      <c r="A2705" s="31">
        <v>44616</v>
      </c>
      <c r="B2705" s="37" t="s">
        <v>6493</v>
      </c>
      <c r="C2705" s="38" t="s">
        <v>244</v>
      </c>
      <c r="D2705" s="34">
        <v>1821.6</v>
      </c>
      <c r="E2705" s="35">
        <v>44616</v>
      </c>
      <c r="F2705" s="34">
        <v>1821.6</v>
      </c>
      <c r="G2705" s="36">
        <f>Tabla13[[#This Row],[Importe]]-Tabla13[[#This Row],[Pagado]]</f>
        <v>0</v>
      </c>
      <c r="H2705" s="38" t="s">
        <v>10</v>
      </c>
    </row>
    <row r="2706" spans="1:8" x14ac:dyDescent="0.25">
      <c r="A2706" s="31">
        <v>44616</v>
      </c>
      <c r="B2706" s="37" t="s">
        <v>6494</v>
      </c>
      <c r="C2706" s="38" t="s">
        <v>269</v>
      </c>
      <c r="D2706" s="34">
        <v>3180</v>
      </c>
      <c r="E2706" s="35">
        <v>44616</v>
      </c>
      <c r="F2706" s="34">
        <v>3180</v>
      </c>
      <c r="G2706" s="36">
        <f>Tabla13[[#This Row],[Importe]]-Tabla13[[#This Row],[Pagado]]</f>
        <v>0</v>
      </c>
      <c r="H2706" s="38" t="s">
        <v>10</v>
      </c>
    </row>
    <row r="2707" spans="1:8" x14ac:dyDescent="0.25">
      <c r="A2707" s="31">
        <v>44616</v>
      </c>
      <c r="B2707" s="37" t="s">
        <v>6495</v>
      </c>
      <c r="C2707" s="38" t="s">
        <v>31</v>
      </c>
      <c r="D2707" s="34">
        <v>1101.5999999999999</v>
      </c>
      <c r="E2707" s="35">
        <v>44616</v>
      </c>
      <c r="F2707" s="34">
        <v>1101.5999999999999</v>
      </c>
      <c r="G2707" s="36">
        <f>Tabla13[[#This Row],[Importe]]-Tabla13[[#This Row],[Pagado]]</f>
        <v>0</v>
      </c>
      <c r="H2707" s="38" t="s">
        <v>10</v>
      </c>
    </row>
    <row r="2708" spans="1:8" x14ac:dyDescent="0.25">
      <c r="A2708" s="31">
        <v>44616</v>
      </c>
      <c r="B2708" s="37" t="s">
        <v>6496</v>
      </c>
      <c r="C2708" s="38" t="s">
        <v>71</v>
      </c>
      <c r="D2708" s="34">
        <v>3544.8</v>
      </c>
      <c r="E2708" s="35">
        <v>44616</v>
      </c>
      <c r="F2708" s="34">
        <v>3544.8</v>
      </c>
      <c r="G2708" s="36">
        <f>Tabla13[[#This Row],[Importe]]-Tabla13[[#This Row],[Pagado]]</f>
        <v>0</v>
      </c>
      <c r="H2708" s="38" t="s">
        <v>10</v>
      </c>
    </row>
    <row r="2709" spans="1:8" x14ac:dyDescent="0.25">
      <c r="A2709" s="31">
        <v>44616</v>
      </c>
      <c r="B2709" s="37" t="s">
        <v>6497</v>
      </c>
      <c r="C2709" s="38" t="s">
        <v>181</v>
      </c>
      <c r="D2709" s="34">
        <v>11556.4</v>
      </c>
      <c r="E2709" s="35">
        <v>44616</v>
      </c>
      <c r="F2709" s="34">
        <v>11556.4</v>
      </c>
      <c r="G2709" s="36">
        <f>Tabla13[[#This Row],[Importe]]-Tabla13[[#This Row],[Pagado]]</f>
        <v>0</v>
      </c>
      <c r="H2709" s="38" t="s">
        <v>10</v>
      </c>
    </row>
    <row r="2710" spans="1:8" x14ac:dyDescent="0.25">
      <c r="A2710" s="31">
        <v>44616</v>
      </c>
      <c r="B2710" s="37" t="s">
        <v>6498</v>
      </c>
      <c r="C2710" s="38" t="s">
        <v>414</v>
      </c>
      <c r="D2710" s="34">
        <v>6130.2</v>
      </c>
      <c r="E2710" s="35">
        <v>44638</v>
      </c>
      <c r="F2710" s="34">
        <v>6130.2</v>
      </c>
      <c r="G2710" s="36">
        <f>Tabla13[[#This Row],[Importe]]-Tabla13[[#This Row],[Pagado]]</f>
        <v>0</v>
      </c>
      <c r="H2710" s="38" t="s">
        <v>10</v>
      </c>
    </row>
    <row r="2711" spans="1:8" x14ac:dyDescent="0.25">
      <c r="A2711" s="31">
        <v>44616</v>
      </c>
      <c r="B2711" s="37" t="s">
        <v>6499</v>
      </c>
      <c r="C2711" s="38" t="s">
        <v>58</v>
      </c>
      <c r="D2711" s="34">
        <v>3348.5</v>
      </c>
      <c r="E2711" s="35">
        <v>44616</v>
      </c>
      <c r="F2711" s="34">
        <v>3348.5</v>
      </c>
      <c r="G2711" s="36">
        <f>Tabla13[[#This Row],[Importe]]-Tabla13[[#This Row],[Pagado]]</f>
        <v>0</v>
      </c>
      <c r="H2711" s="38" t="s">
        <v>10</v>
      </c>
    </row>
    <row r="2712" spans="1:8" x14ac:dyDescent="0.25">
      <c r="A2712" s="31">
        <v>44616</v>
      </c>
      <c r="B2712" s="37" t="s">
        <v>6500</v>
      </c>
      <c r="C2712" s="38" t="s">
        <v>175</v>
      </c>
      <c r="D2712" s="34">
        <v>33261.599999999999</v>
      </c>
      <c r="E2712" s="35">
        <v>44616</v>
      </c>
      <c r="F2712" s="34">
        <v>33261.599999999999</v>
      </c>
      <c r="G2712" s="36">
        <f>Tabla13[[#This Row],[Importe]]-Tabla13[[#This Row],[Pagado]]</f>
        <v>0</v>
      </c>
      <c r="H2712" s="38" t="s">
        <v>10</v>
      </c>
    </row>
    <row r="2713" spans="1:8" x14ac:dyDescent="0.25">
      <c r="A2713" s="31">
        <v>44616</v>
      </c>
      <c r="B2713" s="37" t="s">
        <v>6501</v>
      </c>
      <c r="C2713" s="38" t="s">
        <v>20</v>
      </c>
      <c r="D2713" s="34">
        <v>2414.4</v>
      </c>
      <c r="E2713" s="35">
        <v>44616</v>
      </c>
      <c r="F2713" s="34">
        <v>2414.4</v>
      </c>
      <c r="G2713" s="36">
        <f>Tabla13[[#This Row],[Importe]]-Tabla13[[#This Row],[Pagado]]</f>
        <v>0</v>
      </c>
      <c r="H2713" s="38" t="s">
        <v>10</v>
      </c>
    </row>
    <row r="2714" spans="1:8" x14ac:dyDescent="0.25">
      <c r="A2714" s="31">
        <v>44616</v>
      </c>
      <c r="B2714" s="37" t="s">
        <v>6502</v>
      </c>
      <c r="C2714" s="38" t="s">
        <v>576</v>
      </c>
      <c r="D2714" s="34">
        <v>2095.6</v>
      </c>
      <c r="E2714" s="35">
        <v>44616</v>
      </c>
      <c r="F2714" s="34">
        <v>2095.6</v>
      </c>
      <c r="G2714" s="36">
        <f>Tabla13[[#This Row],[Importe]]-Tabla13[[#This Row],[Pagado]]</f>
        <v>0</v>
      </c>
      <c r="H2714" s="38" t="s">
        <v>10</v>
      </c>
    </row>
    <row r="2715" spans="1:8" x14ac:dyDescent="0.25">
      <c r="A2715" s="31">
        <v>44616</v>
      </c>
      <c r="B2715" s="37" t="s">
        <v>6503</v>
      </c>
      <c r="C2715" s="38" t="s">
        <v>426</v>
      </c>
      <c r="D2715" s="34">
        <v>2454.4</v>
      </c>
      <c r="E2715" s="35">
        <v>44616</v>
      </c>
      <c r="F2715" s="34">
        <v>2454.4</v>
      </c>
      <c r="G2715" s="36">
        <f>Tabla13[[#This Row],[Importe]]-Tabla13[[#This Row],[Pagado]]</f>
        <v>0</v>
      </c>
      <c r="H2715" s="38" t="s">
        <v>10</v>
      </c>
    </row>
    <row r="2716" spans="1:8" x14ac:dyDescent="0.25">
      <c r="A2716" s="31">
        <v>44616</v>
      </c>
      <c r="B2716" s="37" t="s">
        <v>6504</v>
      </c>
      <c r="C2716" s="38" t="s">
        <v>67</v>
      </c>
      <c r="D2716" s="34">
        <v>8919.1</v>
      </c>
      <c r="E2716" s="35">
        <v>44616</v>
      </c>
      <c r="F2716" s="34">
        <v>8919.1</v>
      </c>
      <c r="G2716" s="36">
        <f>Tabla13[[#This Row],[Importe]]-Tabla13[[#This Row],[Pagado]]</f>
        <v>0</v>
      </c>
      <c r="H2716" s="38" t="s">
        <v>10</v>
      </c>
    </row>
    <row r="2717" spans="1:8" x14ac:dyDescent="0.25">
      <c r="A2717" s="31">
        <v>44616</v>
      </c>
      <c r="B2717" s="37" t="s">
        <v>6505</v>
      </c>
      <c r="C2717" s="38" t="s">
        <v>414</v>
      </c>
      <c r="D2717" s="34">
        <v>1600</v>
      </c>
      <c r="E2717" s="35">
        <v>44616</v>
      </c>
      <c r="F2717" s="34">
        <v>1600</v>
      </c>
      <c r="G2717" s="36">
        <f>Tabla13[[#This Row],[Importe]]-Tabla13[[#This Row],[Pagado]]</f>
        <v>0</v>
      </c>
      <c r="H2717" s="38" t="s">
        <v>10</v>
      </c>
    </row>
    <row r="2718" spans="1:8" x14ac:dyDescent="0.25">
      <c r="A2718" s="31">
        <v>44616</v>
      </c>
      <c r="B2718" s="37" t="s">
        <v>6506</v>
      </c>
      <c r="C2718" s="38" t="s">
        <v>67</v>
      </c>
      <c r="D2718" s="34">
        <v>988</v>
      </c>
      <c r="E2718" s="35">
        <v>44616</v>
      </c>
      <c r="F2718" s="34">
        <v>988</v>
      </c>
      <c r="G2718" s="36">
        <f>Tabla13[[#This Row],[Importe]]-Tabla13[[#This Row],[Pagado]]</f>
        <v>0</v>
      </c>
      <c r="H2718" s="38" t="s">
        <v>10</v>
      </c>
    </row>
    <row r="2719" spans="1:8" x14ac:dyDescent="0.25">
      <c r="A2719" s="31">
        <v>44616</v>
      </c>
      <c r="B2719" s="37" t="s">
        <v>6507</v>
      </c>
      <c r="C2719" s="38" t="s">
        <v>261</v>
      </c>
      <c r="D2719" s="34">
        <v>53974.8</v>
      </c>
      <c r="E2719" s="35">
        <v>44616</v>
      </c>
      <c r="F2719" s="34">
        <v>53974.8</v>
      </c>
      <c r="G2719" s="36">
        <f>Tabla13[[#This Row],[Importe]]-Tabla13[[#This Row],[Pagado]]</f>
        <v>0</v>
      </c>
      <c r="H2719" s="38" t="s">
        <v>10</v>
      </c>
    </row>
    <row r="2720" spans="1:8" x14ac:dyDescent="0.25">
      <c r="A2720" s="31">
        <v>44616</v>
      </c>
      <c r="B2720" s="37" t="s">
        <v>6508</v>
      </c>
      <c r="C2720" s="38" t="s">
        <v>69</v>
      </c>
      <c r="D2720" s="34">
        <v>2611.1999999999998</v>
      </c>
      <c r="E2720" s="35">
        <v>44616</v>
      </c>
      <c r="F2720" s="34">
        <v>2611.1999999999998</v>
      </c>
      <c r="G2720" s="36">
        <f>Tabla13[[#This Row],[Importe]]-Tabla13[[#This Row],[Pagado]]</f>
        <v>0</v>
      </c>
      <c r="H2720" s="38" t="s">
        <v>10</v>
      </c>
    </row>
    <row r="2721" spans="1:8" x14ac:dyDescent="0.25">
      <c r="A2721" s="31">
        <v>44616</v>
      </c>
      <c r="B2721" s="37" t="s">
        <v>6509</v>
      </c>
      <c r="C2721" s="38" t="s">
        <v>53</v>
      </c>
      <c r="D2721" s="34">
        <v>1700.4</v>
      </c>
      <c r="E2721" s="35">
        <v>44616</v>
      </c>
      <c r="F2721" s="34">
        <v>1700.4</v>
      </c>
      <c r="G2721" s="36">
        <f>Tabla13[[#This Row],[Importe]]-Tabla13[[#This Row],[Pagado]]</f>
        <v>0</v>
      </c>
      <c r="H2721" s="38" t="s">
        <v>10</v>
      </c>
    </row>
    <row r="2722" spans="1:8" x14ac:dyDescent="0.25">
      <c r="A2722" s="31">
        <v>44616</v>
      </c>
      <c r="B2722" s="37" t="s">
        <v>6510</v>
      </c>
      <c r="C2722" s="38" t="s">
        <v>450</v>
      </c>
      <c r="D2722" s="34">
        <v>3306</v>
      </c>
      <c r="E2722" s="35">
        <v>44616</v>
      </c>
      <c r="F2722" s="34">
        <v>3306</v>
      </c>
      <c r="G2722" s="36">
        <f>Tabla13[[#This Row],[Importe]]-Tabla13[[#This Row],[Pagado]]</f>
        <v>0</v>
      </c>
      <c r="H2722" s="38" t="s">
        <v>10</v>
      </c>
    </row>
    <row r="2723" spans="1:8" x14ac:dyDescent="0.25">
      <c r="A2723" s="31">
        <v>44616</v>
      </c>
      <c r="B2723" s="37" t="s">
        <v>6511</v>
      </c>
      <c r="C2723" s="38" t="s">
        <v>191</v>
      </c>
      <c r="D2723" s="34">
        <v>571.6</v>
      </c>
      <c r="E2723" s="35">
        <v>44616</v>
      </c>
      <c r="F2723" s="34">
        <v>571.6</v>
      </c>
      <c r="G2723" s="36">
        <f>Tabla13[[#This Row],[Importe]]-Tabla13[[#This Row],[Pagado]]</f>
        <v>0</v>
      </c>
      <c r="H2723" s="38" t="s">
        <v>10</v>
      </c>
    </row>
    <row r="2724" spans="1:8" x14ac:dyDescent="0.25">
      <c r="A2724" s="31">
        <v>44616</v>
      </c>
      <c r="B2724" s="37" t="s">
        <v>6512</v>
      </c>
      <c r="C2724" s="38" t="s">
        <v>1313</v>
      </c>
      <c r="D2724" s="34">
        <v>5418</v>
      </c>
      <c r="E2724" s="35">
        <v>44616</v>
      </c>
      <c r="F2724" s="34">
        <v>5418</v>
      </c>
      <c r="G2724" s="36">
        <f>Tabla13[[#This Row],[Importe]]-Tabla13[[#This Row],[Pagado]]</f>
        <v>0</v>
      </c>
      <c r="H2724" s="38" t="s">
        <v>10</v>
      </c>
    </row>
    <row r="2725" spans="1:8" x14ac:dyDescent="0.25">
      <c r="A2725" s="31">
        <v>44616</v>
      </c>
      <c r="B2725" s="37" t="s">
        <v>6513</v>
      </c>
      <c r="C2725" s="38" t="s">
        <v>605</v>
      </c>
      <c r="D2725" s="34">
        <v>34569</v>
      </c>
      <c r="E2725" s="35">
        <v>44617</v>
      </c>
      <c r="F2725" s="34">
        <v>34569</v>
      </c>
      <c r="G2725" s="36">
        <f>Tabla13[[#This Row],[Importe]]-Tabla13[[#This Row],[Pagado]]</f>
        <v>0</v>
      </c>
      <c r="H2725" s="38" t="s">
        <v>10</v>
      </c>
    </row>
    <row r="2726" spans="1:8" x14ac:dyDescent="0.25">
      <c r="A2726" s="31">
        <v>44616</v>
      </c>
      <c r="B2726" s="37" t="s">
        <v>6514</v>
      </c>
      <c r="C2726" s="38" t="s">
        <v>435</v>
      </c>
      <c r="D2726" s="34">
        <v>1187.2</v>
      </c>
      <c r="E2726" s="35">
        <v>44616</v>
      </c>
      <c r="F2726" s="34">
        <v>1187.2</v>
      </c>
      <c r="G2726" s="36">
        <f>Tabla13[[#This Row],[Importe]]-Tabla13[[#This Row],[Pagado]]</f>
        <v>0</v>
      </c>
      <c r="H2726" s="38" t="s">
        <v>10</v>
      </c>
    </row>
    <row r="2727" spans="1:8" x14ac:dyDescent="0.25">
      <c r="A2727" s="31">
        <v>44616</v>
      </c>
      <c r="B2727" s="37" t="s">
        <v>6515</v>
      </c>
      <c r="C2727" s="38" t="s">
        <v>284</v>
      </c>
      <c r="D2727" s="34">
        <v>5992.5</v>
      </c>
      <c r="E2727" s="35">
        <v>44617</v>
      </c>
      <c r="F2727" s="34">
        <v>5992.5</v>
      </c>
      <c r="G2727" s="36">
        <f>Tabla13[[#This Row],[Importe]]-Tabla13[[#This Row],[Pagado]]</f>
        <v>0</v>
      </c>
      <c r="H2727" s="38" t="s">
        <v>10</v>
      </c>
    </row>
    <row r="2728" spans="1:8" x14ac:dyDescent="0.25">
      <c r="A2728" s="31">
        <v>44616</v>
      </c>
      <c r="B2728" s="37" t="s">
        <v>6516</v>
      </c>
      <c r="C2728" s="38" t="s">
        <v>14</v>
      </c>
      <c r="D2728" s="34">
        <v>17569.7</v>
      </c>
      <c r="E2728" s="35">
        <v>44616</v>
      </c>
      <c r="F2728" s="34">
        <v>17569.7</v>
      </c>
      <c r="G2728" s="36">
        <f>Tabla13[[#This Row],[Importe]]-Tabla13[[#This Row],[Pagado]]</f>
        <v>0</v>
      </c>
      <c r="H2728" s="38" t="s">
        <v>10</v>
      </c>
    </row>
    <row r="2729" spans="1:8" x14ac:dyDescent="0.25">
      <c r="A2729" s="31">
        <v>44616</v>
      </c>
      <c r="B2729" s="37" t="s">
        <v>6517</v>
      </c>
      <c r="C2729" s="38" t="s">
        <v>5345</v>
      </c>
      <c r="D2729" s="34">
        <v>1020</v>
      </c>
      <c r="E2729" s="35">
        <v>44617</v>
      </c>
      <c r="F2729" s="34">
        <v>1020</v>
      </c>
      <c r="G2729" s="36">
        <f>Tabla13[[#This Row],[Importe]]-Tabla13[[#This Row],[Pagado]]</f>
        <v>0</v>
      </c>
      <c r="H2729" s="38" t="s">
        <v>10</v>
      </c>
    </row>
    <row r="2730" spans="1:8" x14ac:dyDescent="0.25">
      <c r="A2730" s="31">
        <v>44616</v>
      </c>
      <c r="B2730" s="37" t="s">
        <v>6518</v>
      </c>
      <c r="C2730" s="38" t="s">
        <v>280</v>
      </c>
      <c r="D2730" s="34">
        <v>510</v>
      </c>
      <c r="E2730" s="35">
        <v>44617</v>
      </c>
      <c r="F2730" s="34">
        <v>510</v>
      </c>
      <c r="G2730" s="36">
        <f>Tabla13[[#This Row],[Importe]]-Tabla13[[#This Row],[Pagado]]</f>
        <v>0</v>
      </c>
      <c r="H2730" s="38" t="s">
        <v>10</v>
      </c>
    </row>
    <row r="2731" spans="1:8" x14ac:dyDescent="0.25">
      <c r="A2731" s="31">
        <v>44616</v>
      </c>
      <c r="B2731" s="37" t="s">
        <v>6519</v>
      </c>
      <c r="C2731" s="38" t="s">
        <v>16</v>
      </c>
      <c r="D2731" s="34">
        <v>1346.2</v>
      </c>
      <c r="E2731" s="35">
        <v>44616</v>
      </c>
      <c r="F2731" s="34">
        <v>1346.2</v>
      </c>
      <c r="G2731" s="36">
        <f>Tabla13[[#This Row],[Importe]]-Tabla13[[#This Row],[Pagado]]</f>
        <v>0</v>
      </c>
      <c r="H2731" s="38" t="s">
        <v>10</v>
      </c>
    </row>
    <row r="2732" spans="1:8" x14ac:dyDescent="0.25">
      <c r="A2732" s="31">
        <v>44616</v>
      </c>
      <c r="B2732" s="37" t="s">
        <v>6520</v>
      </c>
      <c r="C2732" s="38" t="s">
        <v>849</v>
      </c>
      <c r="D2732" s="34">
        <v>4938.6000000000004</v>
      </c>
      <c r="E2732" s="35">
        <v>44616</v>
      </c>
      <c r="F2732" s="34">
        <v>4938.6000000000004</v>
      </c>
      <c r="G2732" s="36">
        <f>Tabla13[[#This Row],[Importe]]-Tabla13[[#This Row],[Pagado]]</f>
        <v>0</v>
      </c>
      <c r="H2732" s="38" t="s">
        <v>10</v>
      </c>
    </row>
    <row r="2733" spans="1:8" x14ac:dyDescent="0.25">
      <c r="A2733" s="31">
        <v>44616</v>
      </c>
      <c r="B2733" s="37" t="s">
        <v>6521</v>
      </c>
      <c r="C2733" s="38" t="s">
        <v>729</v>
      </c>
      <c r="D2733" s="34">
        <v>19146.599999999999</v>
      </c>
      <c r="E2733" s="35">
        <v>44617</v>
      </c>
      <c r="F2733" s="34">
        <v>19146.599999999999</v>
      </c>
      <c r="G2733" s="36">
        <f>Tabla13[[#This Row],[Importe]]-Tabla13[[#This Row],[Pagado]]</f>
        <v>0</v>
      </c>
      <c r="H2733" s="38" t="s">
        <v>10</v>
      </c>
    </row>
    <row r="2734" spans="1:8" x14ac:dyDescent="0.25">
      <c r="A2734" s="31">
        <v>44616</v>
      </c>
      <c r="B2734" s="37" t="s">
        <v>6522</v>
      </c>
      <c r="C2734" s="38" t="s">
        <v>368</v>
      </c>
      <c r="D2734" s="34">
        <v>1332.6</v>
      </c>
      <c r="E2734" s="35">
        <v>44617</v>
      </c>
      <c r="F2734" s="34">
        <v>1332.6</v>
      </c>
      <c r="G2734" s="36">
        <f>Tabla13[[#This Row],[Importe]]-Tabla13[[#This Row],[Pagado]]</f>
        <v>0</v>
      </c>
      <c r="H2734" s="38" t="s">
        <v>10</v>
      </c>
    </row>
    <row r="2735" spans="1:8" x14ac:dyDescent="0.25">
      <c r="A2735" s="31">
        <v>44616</v>
      </c>
      <c r="B2735" s="37" t="s">
        <v>6523</v>
      </c>
      <c r="C2735" s="38" t="s">
        <v>1021</v>
      </c>
      <c r="D2735" s="34">
        <v>684.4</v>
      </c>
      <c r="E2735" s="35">
        <v>44616</v>
      </c>
      <c r="F2735" s="34">
        <v>684.4</v>
      </c>
      <c r="G2735" s="36">
        <f>Tabla13[[#This Row],[Importe]]-Tabla13[[#This Row],[Pagado]]</f>
        <v>0</v>
      </c>
      <c r="H2735" s="38" t="s">
        <v>10</v>
      </c>
    </row>
    <row r="2736" spans="1:8" x14ac:dyDescent="0.25">
      <c r="A2736" s="31">
        <v>44616</v>
      </c>
      <c r="B2736" s="37" t="s">
        <v>6524</v>
      </c>
      <c r="C2736" s="38" t="s">
        <v>2027</v>
      </c>
      <c r="D2736" s="34">
        <v>26406</v>
      </c>
      <c r="E2736" s="35">
        <v>44616</v>
      </c>
      <c r="F2736" s="34">
        <v>26406</v>
      </c>
      <c r="G2736" s="36">
        <f>Tabla13[[#This Row],[Importe]]-Tabla13[[#This Row],[Pagado]]</f>
        <v>0</v>
      </c>
      <c r="H2736" s="38" t="s">
        <v>10</v>
      </c>
    </row>
    <row r="2737" spans="1:8" x14ac:dyDescent="0.25">
      <c r="A2737" s="31">
        <v>44616</v>
      </c>
      <c r="B2737" s="37" t="s">
        <v>6525</v>
      </c>
      <c r="C2737" s="38" t="s">
        <v>618</v>
      </c>
      <c r="D2737" s="34">
        <v>539</v>
      </c>
      <c r="E2737" s="35">
        <v>44616</v>
      </c>
      <c r="F2737" s="34">
        <v>539</v>
      </c>
      <c r="G2737" s="36">
        <f>Tabla13[[#This Row],[Importe]]-Tabla13[[#This Row],[Pagado]]</f>
        <v>0</v>
      </c>
      <c r="H2737" s="38" t="s">
        <v>10</v>
      </c>
    </row>
    <row r="2738" spans="1:8" x14ac:dyDescent="0.25">
      <c r="A2738" s="31">
        <v>44616</v>
      </c>
      <c r="B2738" s="37" t="s">
        <v>6526</v>
      </c>
      <c r="C2738" s="38" t="s">
        <v>2020</v>
      </c>
      <c r="D2738" s="34">
        <v>29400</v>
      </c>
      <c r="E2738" s="35">
        <v>44616</v>
      </c>
      <c r="F2738" s="34">
        <v>29400</v>
      </c>
      <c r="G2738" s="36">
        <f>Tabla13[[#This Row],[Importe]]-Tabla13[[#This Row],[Pagado]]</f>
        <v>0</v>
      </c>
      <c r="H2738" s="38" t="s">
        <v>10</v>
      </c>
    </row>
    <row r="2739" spans="1:8" x14ac:dyDescent="0.25">
      <c r="A2739" s="31">
        <v>44616</v>
      </c>
      <c r="B2739" s="37" t="s">
        <v>6527</v>
      </c>
      <c r="C2739" s="38" t="s">
        <v>6528</v>
      </c>
      <c r="D2739" s="34">
        <v>27000</v>
      </c>
      <c r="E2739" s="35">
        <v>44616</v>
      </c>
      <c r="F2739" s="34">
        <v>27000</v>
      </c>
      <c r="G2739" s="36">
        <f>Tabla13[[#This Row],[Importe]]-Tabla13[[#This Row],[Pagado]]</f>
        <v>0</v>
      </c>
      <c r="H2739" s="38" t="s">
        <v>10</v>
      </c>
    </row>
    <row r="2740" spans="1:8" x14ac:dyDescent="0.25">
      <c r="A2740" s="31">
        <v>44616</v>
      </c>
      <c r="B2740" s="37" t="s">
        <v>6529</v>
      </c>
      <c r="C2740" s="38" t="s">
        <v>31</v>
      </c>
      <c r="D2740" s="34">
        <v>551</v>
      </c>
      <c r="E2740" s="35">
        <v>44616</v>
      </c>
      <c r="F2740" s="34">
        <v>551</v>
      </c>
      <c r="G2740" s="36">
        <f>Tabla13[[#This Row],[Importe]]-Tabla13[[#This Row],[Pagado]]</f>
        <v>0</v>
      </c>
      <c r="H2740" s="38" t="s">
        <v>10</v>
      </c>
    </row>
    <row r="2741" spans="1:8" x14ac:dyDescent="0.25">
      <c r="A2741" s="31">
        <v>44616</v>
      </c>
      <c r="B2741" s="37" t="s">
        <v>6530</v>
      </c>
      <c r="C2741" s="38" t="s">
        <v>14</v>
      </c>
      <c r="D2741" s="34">
        <v>375</v>
      </c>
      <c r="E2741" s="35">
        <v>44616</v>
      </c>
      <c r="F2741" s="34">
        <v>375</v>
      </c>
      <c r="G2741" s="36">
        <f>Tabla13[[#This Row],[Importe]]-Tabla13[[#This Row],[Pagado]]</f>
        <v>0</v>
      </c>
      <c r="H2741" s="38" t="s">
        <v>10</v>
      </c>
    </row>
    <row r="2742" spans="1:8" x14ac:dyDescent="0.25">
      <c r="A2742" s="31">
        <v>44616</v>
      </c>
      <c r="B2742" s="37" t="s">
        <v>6531</v>
      </c>
      <c r="C2742" s="38" t="s">
        <v>214</v>
      </c>
      <c r="D2742" s="34">
        <v>1089</v>
      </c>
      <c r="E2742" s="35">
        <v>44617</v>
      </c>
      <c r="F2742" s="34">
        <v>1089</v>
      </c>
      <c r="G2742" s="36">
        <f>Tabla13[[#This Row],[Importe]]-Tabla13[[#This Row],[Pagado]]</f>
        <v>0</v>
      </c>
      <c r="H2742" s="38" t="s">
        <v>10</v>
      </c>
    </row>
    <row r="2743" spans="1:8" x14ac:dyDescent="0.25">
      <c r="A2743" s="31">
        <v>44616</v>
      </c>
      <c r="B2743" s="37" t="s">
        <v>6532</v>
      </c>
      <c r="C2743" s="38" t="s">
        <v>179</v>
      </c>
      <c r="D2743" s="34">
        <v>1586.1</v>
      </c>
      <c r="E2743" s="35">
        <v>44617</v>
      </c>
      <c r="F2743" s="34">
        <v>1586.1</v>
      </c>
      <c r="G2743" s="36">
        <f>Tabla13[[#This Row],[Importe]]-Tabla13[[#This Row],[Pagado]]</f>
        <v>0</v>
      </c>
      <c r="H2743" s="38" t="s">
        <v>10</v>
      </c>
    </row>
    <row r="2744" spans="1:8" x14ac:dyDescent="0.25">
      <c r="A2744" s="31">
        <v>44617</v>
      </c>
      <c r="B2744" s="37" t="s">
        <v>6533</v>
      </c>
      <c r="C2744" s="38" t="s">
        <v>887</v>
      </c>
      <c r="D2744" s="34">
        <v>8418.2000000000007</v>
      </c>
      <c r="E2744" s="35">
        <v>44618</v>
      </c>
      <c r="F2744" s="34">
        <v>8418.2000000000007</v>
      </c>
      <c r="G2744" s="36">
        <f>Tabla13[[#This Row],[Importe]]-Tabla13[[#This Row],[Pagado]]</f>
        <v>0</v>
      </c>
      <c r="H2744" s="38" t="s">
        <v>10</v>
      </c>
    </row>
    <row r="2745" spans="1:8" x14ac:dyDescent="0.25">
      <c r="A2745" s="31">
        <v>44617</v>
      </c>
      <c r="B2745" s="37" t="s">
        <v>6534</v>
      </c>
      <c r="C2745" s="38" t="s">
        <v>475</v>
      </c>
      <c r="D2745" s="34">
        <v>37786.800000000003</v>
      </c>
      <c r="E2745" s="35">
        <v>44618</v>
      </c>
      <c r="F2745" s="34">
        <v>37786.800000000003</v>
      </c>
      <c r="G2745" s="36">
        <f>Tabla13[[#This Row],[Importe]]-Tabla13[[#This Row],[Pagado]]</f>
        <v>0</v>
      </c>
      <c r="H2745" s="38" t="s">
        <v>10</v>
      </c>
    </row>
    <row r="2746" spans="1:8" x14ac:dyDescent="0.25">
      <c r="A2746" s="31">
        <v>44617</v>
      </c>
      <c r="B2746" s="37" t="s">
        <v>6535</v>
      </c>
      <c r="C2746" s="38" t="s">
        <v>31</v>
      </c>
      <c r="D2746" s="34">
        <v>3950</v>
      </c>
      <c r="E2746" s="35">
        <v>44617</v>
      </c>
      <c r="F2746" s="34">
        <v>3950</v>
      </c>
      <c r="G2746" s="36">
        <f>Tabla13[[#This Row],[Importe]]-Tabla13[[#This Row],[Pagado]]</f>
        <v>0</v>
      </c>
      <c r="H2746" s="38" t="s">
        <v>10</v>
      </c>
    </row>
    <row r="2747" spans="1:8" x14ac:dyDescent="0.25">
      <c r="A2747" s="31">
        <v>44617</v>
      </c>
      <c r="B2747" s="37" t="s">
        <v>6536</v>
      </c>
      <c r="C2747" s="38" t="s">
        <v>12</v>
      </c>
      <c r="D2747" s="34">
        <v>24638.15</v>
      </c>
      <c r="E2747" s="35">
        <v>44618</v>
      </c>
      <c r="F2747" s="34">
        <v>24638.15</v>
      </c>
      <c r="G2747" s="36">
        <f>Tabla13[[#This Row],[Importe]]-Tabla13[[#This Row],[Pagado]]</f>
        <v>0</v>
      </c>
      <c r="H2747" s="38" t="s">
        <v>10</v>
      </c>
    </row>
    <row r="2748" spans="1:8" x14ac:dyDescent="0.25">
      <c r="A2748" s="31">
        <v>44617</v>
      </c>
      <c r="B2748" s="37" t="s">
        <v>6537</v>
      </c>
      <c r="C2748" s="38" t="s">
        <v>481</v>
      </c>
      <c r="D2748" s="34">
        <v>1935.9</v>
      </c>
      <c r="E2748" s="35">
        <v>44617</v>
      </c>
      <c r="F2748" s="34">
        <v>1935.9</v>
      </c>
      <c r="G2748" s="36">
        <f>Tabla13[[#This Row],[Importe]]-Tabla13[[#This Row],[Pagado]]</f>
        <v>0</v>
      </c>
      <c r="H2748" s="38" t="s">
        <v>10</v>
      </c>
    </row>
    <row r="2749" spans="1:8" x14ac:dyDescent="0.25">
      <c r="A2749" s="31">
        <v>44617</v>
      </c>
      <c r="B2749" s="37" t="s">
        <v>6538</v>
      </c>
      <c r="C2749" s="38" t="s">
        <v>5043</v>
      </c>
      <c r="D2749" s="34">
        <v>7109.9</v>
      </c>
      <c r="E2749" s="35">
        <v>44620</v>
      </c>
      <c r="F2749" s="34">
        <v>7109.9</v>
      </c>
      <c r="G2749" s="36">
        <f>Tabla13[[#This Row],[Importe]]-Tabla13[[#This Row],[Pagado]]</f>
        <v>0</v>
      </c>
      <c r="H2749" s="38" t="s">
        <v>10</v>
      </c>
    </row>
    <row r="2750" spans="1:8" x14ac:dyDescent="0.25">
      <c r="A2750" s="31">
        <v>44617</v>
      </c>
      <c r="B2750" s="37" t="s">
        <v>6539</v>
      </c>
      <c r="C2750" s="38" t="s">
        <v>2563</v>
      </c>
      <c r="D2750" s="34">
        <v>3817.1</v>
      </c>
      <c r="E2750" s="35">
        <v>44617</v>
      </c>
      <c r="F2750" s="34">
        <v>3817.1</v>
      </c>
      <c r="G2750" s="36">
        <f>Tabla13[[#This Row],[Importe]]-Tabla13[[#This Row],[Pagado]]</f>
        <v>0</v>
      </c>
      <c r="H2750" s="38" t="s">
        <v>10</v>
      </c>
    </row>
    <row r="2751" spans="1:8" x14ac:dyDescent="0.25">
      <c r="A2751" s="31">
        <v>44617</v>
      </c>
      <c r="B2751" s="37" t="s">
        <v>6540</v>
      </c>
      <c r="C2751" s="38" t="s">
        <v>31</v>
      </c>
      <c r="D2751" s="34">
        <v>419.2</v>
      </c>
      <c r="E2751" s="35">
        <v>44617</v>
      </c>
      <c r="F2751" s="34">
        <v>419.2</v>
      </c>
      <c r="G2751" s="36">
        <f>Tabla13[[#This Row],[Importe]]-Tabla13[[#This Row],[Pagado]]</f>
        <v>0</v>
      </c>
      <c r="H2751" s="38" t="s">
        <v>10</v>
      </c>
    </row>
    <row r="2752" spans="1:8" x14ac:dyDescent="0.25">
      <c r="A2752" s="31">
        <v>44617</v>
      </c>
      <c r="B2752" s="37" t="s">
        <v>6541</v>
      </c>
      <c r="C2752" s="38" t="s">
        <v>97</v>
      </c>
      <c r="D2752" s="34">
        <v>7275.6</v>
      </c>
      <c r="E2752" s="35">
        <v>44618</v>
      </c>
      <c r="F2752" s="34">
        <v>7275.6</v>
      </c>
      <c r="G2752" s="36">
        <f>Tabla13[[#This Row],[Importe]]-Tabla13[[#This Row],[Pagado]]</f>
        <v>0</v>
      </c>
      <c r="H2752" s="38" t="s">
        <v>10</v>
      </c>
    </row>
    <row r="2753" spans="1:8" x14ac:dyDescent="0.25">
      <c r="A2753" s="31">
        <v>44617</v>
      </c>
      <c r="B2753" s="37" t="s">
        <v>6542</v>
      </c>
      <c r="C2753" s="38" t="s">
        <v>111</v>
      </c>
      <c r="D2753" s="34">
        <v>4009.1</v>
      </c>
      <c r="E2753" s="35">
        <v>44618</v>
      </c>
      <c r="F2753" s="34">
        <v>4009.1</v>
      </c>
      <c r="G2753" s="36">
        <f>Tabla13[[#This Row],[Importe]]-Tabla13[[#This Row],[Pagado]]</f>
        <v>0</v>
      </c>
      <c r="H2753" s="38" t="s">
        <v>10</v>
      </c>
    </row>
    <row r="2754" spans="1:8" x14ac:dyDescent="0.25">
      <c r="A2754" s="31">
        <v>44617</v>
      </c>
      <c r="B2754" s="37" t="s">
        <v>6543</v>
      </c>
      <c r="C2754" s="38" t="s">
        <v>95</v>
      </c>
      <c r="D2754" s="34">
        <v>11935</v>
      </c>
      <c r="E2754" s="35">
        <v>44617</v>
      </c>
      <c r="F2754" s="34">
        <v>11935</v>
      </c>
      <c r="G2754" s="36">
        <f>Tabla13[[#This Row],[Importe]]-Tabla13[[#This Row],[Pagado]]</f>
        <v>0</v>
      </c>
      <c r="H2754" s="38" t="s">
        <v>10</v>
      </c>
    </row>
    <row r="2755" spans="1:8" x14ac:dyDescent="0.25">
      <c r="A2755" s="31">
        <v>44617</v>
      </c>
      <c r="B2755" s="37" t="s">
        <v>6544</v>
      </c>
      <c r="C2755" s="38" t="s">
        <v>109</v>
      </c>
      <c r="D2755" s="34">
        <v>3426.3</v>
      </c>
      <c r="E2755" s="35">
        <v>44618</v>
      </c>
      <c r="F2755" s="34">
        <v>3426.3</v>
      </c>
      <c r="G2755" s="36">
        <f>Tabla13[[#This Row],[Importe]]-Tabla13[[#This Row],[Pagado]]</f>
        <v>0</v>
      </c>
      <c r="H2755" s="38" t="s">
        <v>10</v>
      </c>
    </row>
    <row r="2756" spans="1:8" x14ac:dyDescent="0.25">
      <c r="A2756" s="31">
        <v>44617</v>
      </c>
      <c r="B2756" s="37" t="s">
        <v>6545</v>
      </c>
      <c r="C2756" s="38" t="s">
        <v>83</v>
      </c>
      <c r="D2756" s="34">
        <v>5588.8</v>
      </c>
      <c r="E2756" s="35">
        <v>44617</v>
      </c>
      <c r="F2756" s="34">
        <v>5588.8</v>
      </c>
      <c r="G2756" s="36">
        <f>Tabla13[[#This Row],[Importe]]-Tabla13[[#This Row],[Pagado]]</f>
        <v>0</v>
      </c>
      <c r="H2756" s="38" t="s">
        <v>10</v>
      </c>
    </row>
    <row r="2757" spans="1:8" x14ac:dyDescent="0.25">
      <c r="A2757" s="31">
        <v>44617</v>
      </c>
      <c r="B2757" s="37" t="s">
        <v>6546</v>
      </c>
      <c r="C2757" s="38" t="s">
        <v>99</v>
      </c>
      <c r="D2757" s="34">
        <v>2590.8000000000002</v>
      </c>
      <c r="E2757" s="35">
        <v>44618</v>
      </c>
      <c r="F2757" s="34">
        <v>2590.8000000000002</v>
      </c>
      <c r="G2757" s="36">
        <f>Tabla13[[#This Row],[Importe]]-Tabla13[[#This Row],[Pagado]]</f>
        <v>0</v>
      </c>
      <c r="H2757" s="38" t="s">
        <v>10</v>
      </c>
    </row>
    <row r="2758" spans="1:8" x14ac:dyDescent="0.25">
      <c r="A2758" s="31">
        <v>44617</v>
      </c>
      <c r="B2758" s="37" t="s">
        <v>6547</v>
      </c>
      <c r="C2758" s="38" t="s">
        <v>64</v>
      </c>
      <c r="D2758" s="34">
        <v>4645.1000000000004</v>
      </c>
      <c r="E2758" s="35">
        <v>44618</v>
      </c>
      <c r="F2758" s="34">
        <v>4645.1000000000004</v>
      </c>
      <c r="G2758" s="36">
        <f>Tabla13[[#This Row],[Importe]]-Tabla13[[#This Row],[Pagado]]</f>
        <v>0</v>
      </c>
      <c r="H2758" s="38" t="s">
        <v>10</v>
      </c>
    </row>
    <row r="2759" spans="1:8" x14ac:dyDescent="0.25">
      <c r="A2759" s="31">
        <v>44617</v>
      </c>
      <c r="B2759" s="37" t="s">
        <v>6548</v>
      </c>
      <c r="C2759" s="38" t="s">
        <v>18</v>
      </c>
      <c r="D2759" s="34">
        <v>1392</v>
      </c>
      <c r="E2759" s="35">
        <v>44617</v>
      </c>
      <c r="F2759" s="34">
        <v>1392</v>
      </c>
      <c r="G2759" s="36">
        <f>Tabla13[[#This Row],[Importe]]-Tabla13[[#This Row],[Pagado]]</f>
        <v>0</v>
      </c>
      <c r="H2759" s="38" t="s">
        <v>10</v>
      </c>
    </row>
    <row r="2760" spans="1:8" x14ac:dyDescent="0.25">
      <c r="A2760" s="31">
        <v>44617</v>
      </c>
      <c r="B2760" s="37" t="s">
        <v>6549</v>
      </c>
      <c r="C2760" s="38" t="s">
        <v>75</v>
      </c>
      <c r="D2760" s="34">
        <v>5161.2</v>
      </c>
      <c r="E2760" s="35">
        <v>44617</v>
      </c>
      <c r="F2760" s="34">
        <v>5161.2</v>
      </c>
      <c r="G2760" s="36">
        <f>Tabla13[[#This Row],[Importe]]-Tabla13[[#This Row],[Pagado]]</f>
        <v>0</v>
      </c>
      <c r="H2760" s="38" t="s">
        <v>10</v>
      </c>
    </row>
    <row r="2761" spans="1:8" x14ac:dyDescent="0.25">
      <c r="A2761" s="31">
        <v>44617</v>
      </c>
      <c r="B2761" s="37" t="s">
        <v>6550</v>
      </c>
      <c r="C2761" s="38" t="s">
        <v>116</v>
      </c>
      <c r="D2761" s="34">
        <v>4155.2</v>
      </c>
      <c r="E2761" s="35">
        <v>44620</v>
      </c>
      <c r="F2761" s="34">
        <v>4155.2</v>
      </c>
      <c r="G2761" s="36">
        <f>Tabla13[[#This Row],[Importe]]-Tabla13[[#This Row],[Pagado]]</f>
        <v>0</v>
      </c>
      <c r="H2761" s="38" t="s">
        <v>10</v>
      </c>
    </row>
    <row r="2762" spans="1:8" x14ac:dyDescent="0.25">
      <c r="A2762" s="31">
        <v>44617</v>
      </c>
      <c r="B2762" s="37" t="s">
        <v>6551</v>
      </c>
      <c r="C2762" s="38" t="s">
        <v>149</v>
      </c>
      <c r="D2762" s="34">
        <v>3168</v>
      </c>
      <c r="E2762" s="35">
        <v>44617</v>
      </c>
      <c r="F2762" s="34">
        <v>3168</v>
      </c>
      <c r="G2762" s="36">
        <f>Tabla13[[#This Row],[Importe]]-Tabla13[[#This Row],[Pagado]]</f>
        <v>0</v>
      </c>
      <c r="H2762" s="38" t="s">
        <v>10</v>
      </c>
    </row>
    <row r="2763" spans="1:8" x14ac:dyDescent="0.25">
      <c r="A2763" s="31">
        <v>44617</v>
      </c>
      <c r="B2763" s="37" t="s">
        <v>6552</v>
      </c>
      <c r="C2763" s="38" t="s">
        <v>105</v>
      </c>
      <c r="D2763" s="34">
        <v>10899.7</v>
      </c>
      <c r="E2763" s="35">
        <v>44618</v>
      </c>
      <c r="F2763" s="34">
        <v>10899.7</v>
      </c>
      <c r="G2763" s="36">
        <f>Tabla13[[#This Row],[Importe]]-Tabla13[[#This Row],[Pagado]]</f>
        <v>0</v>
      </c>
      <c r="H2763" s="38" t="s">
        <v>10</v>
      </c>
    </row>
    <row r="2764" spans="1:8" x14ac:dyDescent="0.25">
      <c r="A2764" s="31">
        <v>44617</v>
      </c>
      <c r="B2764" s="37" t="s">
        <v>6553</v>
      </c>
      <c r="C2764" s="38" t="s">
        <v>326</v>
      </c>
      <c r="D2764" s="34">
        <v>4267.6000000000004</v>
      </c>
      <c r="E2764" s="35">
        <v>44618</v>
      </c>
      <c r="F2764" s="34">
        <v>4267.6000000000004</v>
      </c>
      <c r="G2764" s="36">
        <f>Tabla13[[#This Row],[Importe]]-Tabla13[[#This Row],[Pagado]]</f>
        <v>0</v>
      </c>
      <c r="H2764" s="38" t="s">
        <v>10</v>
      </c>
    </row>
    <row r="2765" spans="1:8" x14ac:dyDescent="0.25">
      <c r="A2765" s="31">
        <v>44617</v>
      </c>
      <c r="B2765" s="37" t="s">
        <v>6554</v>
      </c>
      <c r="C2765" s="38" t="s">
        <v>345</v>
      </c>
      <c r="D2765" s="34">
        <v>1127.4000000000001</v>
      </c>
      <c r="E2765" s="35">
        <v>44617</v>
      </c>
      <c r="F2765" s="34">
        <v>1127.4000000000001</v>
      </c>
      <c r="G2765" s="36">
        <f>Tabla13[[#This Row],[Importe]]-Tabla13[[#This Row],[Pagado]]</f>
        <v>0</v>
      </c>
      <c r="H2765" s="38" t="s">
        <v>10</v>
      </c>
    </row>
    <row r="2766" spans="1:8" x14ac:dyDescent="0.25">
      <c r="A2766" s="31">
        <v>44617</v>
      </c>
      <c r="B2766" s="37" t="s">
        <v>6555</v>
      </c>
      <c r="C2766" s="38" t="s">
        <v>31</v>
      </c>
      <c r="D2766" s="34">
        <v>4065.6</v>
      </c>
      <c r="E2766" s="35">
        <v>44617</v>
      </c>
      <c r="F2766" s="34">
        <v>4065.6</v>
      </c>
      <c r="G2766" s="36">
        <f>Tabla13[[#This Row],[Importe]]-Tabla13[[#This Row],[Pagado]]</f>
        <v>0</v>
      </c>
      <c r="H2766" s="38" t="s">
        <v>10</v>
      </c>
    </row>
    <row r="2767" spans="1:8" x14ac:dyDescent="0.25">
      <c r="A2767" s="31">
        <v>44617</v>
      </c>
      <c r="B2767" s="37" t="s">
        <v>6556</v>
      </c>
      <c r="C2767" s="38" t="s">
        <v>133</v>
      </c>
      <c r="D2767" s="34">
        <v>18436.5</v>
      </c>
      <c r="E2767" s="35">
        <v>44618</v>
      </c>
      <c r="F2767" s="34">
        <v>18436.5</v>
      </c>
      <c r="G2767" s="36">
        <f>Tabla13[[#This Row],[Importe]]-Tabla13[[#This Row],[Pagado]]</f>
        <v>0</v>
      </c>
      <c r="H2767" s="38" t="s">
        <v>10</v>
      </c>
    </row>
    <row r="2768" spans="1:8" x14ac:dyDescent="0.25">
      <c r="A2768" s="31">
        <v>44617</v>
      </c>
      <c r="B2768" s="37" t="s">
        <v>6557</v>
      </c>
      <c r="C2768" s="38" t="s">
        <v>314</v>
      </c>
      <c r="D2768" s="34">
        <v>3207.9</v>
      </c>
      <c r="E2768" s="35">
        <v>44617</v>
      </c>
      <c r="F2768" s="34">
        <v>3207.9</v>
      </c>
      <c r="G2768" s="36">
        <f>Tabla13[[#This Row],[Importe]]-Tabla13[[#This Row],[Pagado]]</f>
        <v>0</v>
      </c>
      <c r="H2768" s="38" t="s">
        <v>10</v>
      </c>
    </row>
    <row r="2769" spans="1:8" x14ac:dyDescent="0.25">
      <c r="A2769" s="31">
        <v>44617</v>
      </c>
      <c r="B2769" s="37" t="s">
        <v>6558</v>
      </c>
      <c r="C2769" s="38" t="s">
        <v>87</v>
      </c>
      <c r="D2769" s="34">
        <v>3593.2</v>
      </c>
      <c r="E2769" s="35">
        <v>44617</v>
      </c>
      <c r="F2769" s="34">
        <v>3593.2</v>
      </c>
      <c r="G2769" s="36">
        <f>Tabla13[[#This Row],[Importe]]-Tabla13[[#This Row],[Pagado]]</f>
        <v>0</v>
      </c>
      <c r="H2769" s="38" t="s">
        <v>10</v>
      </c>
    </row>
    <row r="2770" spans="1:8" x14ac:dyDescent="0.25">
      <c r="A2770" s="31">
        <v>44617</v>
      </c>
      <c r="B2770" s="37" t="s">
        <v>6559</v>
      </c>
      <c r="C2770" s="38" t="s">
        <v>275</v>
      </c>
      <c r="D2770" s="34">
        <v>108121.4</v>
      </c>
      <c r="E2770" s="35">
        <v>44624</v>
      </c>
      <c r="F2770" s="34">
        <v>108121.4</v>
      </c>
      <c r="G2770" s="36">
        <f>Tabla13[[#This Row],[Importe]]-Tabla13[[#This Row],[Pagado]]</f>
        <v>0</v>
      </c>
      <c r="H2770" s="38" t="s">
        <v>10</v>
      </c>
    </row>
    <row r="2771" spans="1:8" x14ac:dyDescent="0.25">
      <c r="A2771" s="31">
        <v>44617</v>
      </c>
      <c r="B2771" s="37" t="s">
        <v>6560</v>
      </c>
      <c r="C2771" s="38" t="s">
        <v>173</v>
      </c>
      <c r="D2771" s="34">
        <v>30513.8</v>
      </c>
      <c r="E2771" s="35">
        <v>44618</v>
      </c>
      <c r="F2771" s="34">
        <v>30513.8</v>
      </c>
      <c r="G2771" s="36">
        <f>Tabla13[[#This Row],[Importe]]-Tabla13[[#This Row],[Pagado]]</f>
        <v>0</v>
      </c>
      <c r="H2771" s="38" t="s">
        <v>10</v>
      </c>
    </row>
    <row r="2772" spans="1:8" x14ac:dyDescent="0.25">
      <c r="A2772" s="31">
        <v>44617</v>
      </c>
      <c r="B2772" s="37" t="s">
        <v>6561</v>
      </c>
      <c r="C2772" s="38" t="s">
        <v>348</v>
      </c>
      <c r="D2772" s="34">
        <v>1295</v>
      </c>
      <c r="E2772" s="35">
        <v>44617</v>
      </c>
      <c r="F2772" s="34">
        <v>1295</v>
      </c>
      <c r="G2772" s="36">
        <f>Tabla13[[#This Row],[Importe]]-Tabla13[[#This Row],[Pagado]]</f>
        <v>0</v>
      </c>
      <c r="H2772" s="38" t="s">
        <v>10</v>
      </c>
    </row>
    <row r="2773" spans="1:8" x14ac:dyDescent="0.25">
      <c r="A2773" s="31">
        <v>44617</v>
      </c>
      <c r="B2773" s="37" t="s">
        <v>6562</v>
      </c>
      <c r="C2773" s="38" t="s">
        <v>89</v>
      </c>
      <c r="D2773" s="34">
        <v>6167.9</v>
      </c>
      <c r="E2773" s="35">
        <v>44618</v>
      </c>
      <c r="F2773" s="34">
        <v>6167.9</v>
      </c>
      <c r="G2773" s="36">
        <f>Tabla13[[#This Row],[Importe]]-Tabla13[[#This Row],[Pagado]]</f>
        <v>0</v>
      </c>
      <c r="H2773" s="38" t="s">
        <v>10</v>
      </c>
    </row>
    <row r="2774" spans="1:8" x14ac:dyDescent="0.25">
      <c r="A2774" s="31">
        <v>44617</v>
      </c>
      <c r="B2774" s="37" t="s">
        <v>6563</v>
      </c>
      <c r="C2774" s="38" t="s">
        <v>878</v>
      </c>
      <c r="D2774" s="34">
        <v>3445</v>
      </c>
      <c r="E2774" s="35">
        <v>44617</v>
      </c>
      <c r="F2774" s="34">
        <v>3445</v>
      </c>
      <c r="G2774" s="36">
        <f>Tabla13[[#This Row],[Importe]]-Tabla13[[#This Row],[Pagado]]</f>
        <v>0</v>
      </c>
      <c r="H2774" s="38" t="s">
        <v>10</v>
      </c>
    </row>
    <row r="2775" spans="1:8" x14ac:dyDescent="0.25">
      <c r="A2775" s="31">
        <v>44617</v>
      </c>
      <c r="B2775" s="37" t="s">
        <v>6564</v>
      </c>
      <c r="C2775" s="38" t="s">
        <v>131</v>
      </c>
      <c r="D2775" s="34">
        <v>9170</v>
      </c>
      <c r="E2775" s="35">
        <v>44617</v>
      </c>
      <c r="F2775" s="34">
        <v>9170</v>
      </c>
      <c r="G2775" s="36">
        <f>Tabla13[[#This Row],[Importe]]-Tabla13[[#This Row],[Pagado]]</f>
        <v>0</v>
      </c>
      <c r="H2775" s="38" t="s">
        <v>10</v>
      </c>
    </row>
    <row r="2776" spans="1:8" x14ac:dyDescent="0.25">
      <c r="A2776" s="31">
        <v>44617</v>
      </c>
      <c r="B2776" s="37" t="s">
        <v>6565</v>
      </c>
      <c r="C2776" s="38" t="s">
        <v>9</v>
      </c>
      <c r="D2776" s="34">
        <v>6839.4</v>
      </c>
      <c r="E2776" s="35">
        <v>44617</v>
      </c>
      <c r="F2776" s="34">
        <v>6839.4</v>
      </c>
      <c r="G2776" s="36">
        <f>Tabla13[[#This Row],[Importe]]-Tabla13[[#This Row],[Pagado]]</f>
        <v>0</v>
      </c>
      <c r="H2776" s="38" t="s">
        <v>10</v>
      </c>
    </row>
    <row r="2777" spans="1:8" x14ac:dyDescent="0.25">
      <c r="A2777" s="31">
        <v>44617</v>
      </c>
      <c r="B2777" s="37" t="s">
        <v>6566</v>
      </c>
      <c r="C2777" s="38" t="s">
        <v>85</v>
      </c>
      <c r="D2777" s="34">
        <v>1231.5</v>
      </c>
      <c r="E2777" s="35">
        <v>44617</v>
      </c>
      <c r="F2777" s="34">
        <v>1231.5</v>
      </c>
      <c r="G2777" s="36">
        <f>Tabla13[[#This Row],[Importe]]-Tabla13[[#This Row],[Pagado]]</f>
        <v>0</v>
      </c>
      <c r="H2777" s="38" t="s">
        <v>10</v>
      </c>
    </row>
    <row r="2778" spans="1:8" x14ac:dyDescent="0.25">
      <c r="A2778" s="31">
        <v>44617</v>
      </c>
      <c r="B2778" s="37" t="s">
        <v>6567</v>
      </c>
      <c r="C2778" s="38" t="s">
        <v>22</v>
      </c>
      <c r="D2778" s="34">
        <v>30830.799999999999</v>
      </c>
      <c r="E2778" s="35">
        <v>44618</v>
      </c>
      <c r="F2778" s="34">
        <v>30830.799999999999</v>
      </c>
      <c r="G2778" s="36">
        <f>Tabla13[[#This Row],[Importe]]-Tabla13[[#This Row],[Pagado]]</f>
        <v>0</v>
      </c>
      <c r="H2778" s="38" t="s">
        <v>10</v>
      </c>
    </row>
    <row r="2779" spans="1:8" x14ac:dyDescent="0.25">
      <c r="A2779" s="31">
        <v>44617</v>
      </c>
      <c r="B2779" s="37" t="s">
        <v>6568</v>
      </c>
      <c r="C2779" s="38" t="s">
        <v>93</v>
      </c>
      <c r="D2779" s="34">
        <v>6189.1</v>
      </c>
      <c r="E2779" s="35">
        <v>44618</v>
      </c>
      <c r="F2779" s="34">
        <v>6189.1</v>
      </c>
      <c r="G2779" s="36">
        <f>Tabla13[[#This Row],[Importe]]-Tabla13[[#This Row],[Pagado]]</f>
        <v>0</v>
      </c>
      <c r="H2779" s="38" t="s">
        <v>10</v>
      </c>
    </row>
    <row r="2780" spans="1:8" x14ac:dyDescent="0.25">
      <c r="A2780" s="31">
        <v>44617</v>
      </c>
      <c r="B2780" s="37" t="s">
        <v>6569</v>
      </c>
      <c r="C2780" s="38" t="s">
        <v>703</v>
      </c>
      <c r="D2780" s="34">
        <v>6345</v>
      </c>
      <c r="E2780" s="35">
        <v>44617</v>
      </c>
      <c r="F2780" s="34">
        <v>6345</v>
      </c>
      <c r="G2780" s="36">
        <f>Tabla13[[#This Row],[Importe]]-Tabla13[[#This Row],[Pagado]]</f>
        <v>0</v>
      </c>
      <c r="H2780" s="38" t="s">
        <v>10</v>
      </c>
    </row>
    <row r="2781" spans="1:8" x14ac:dyDescent="0.25">
      <c r="A2781" s="31">
        <v>44617</v>
      </c>
      <c r="B2781" s="37" t="s">
        <v>6570</v>
      </c>
      <c r="C2781" s="38" t="s">
        <v>114</v>
      </c>
      <c r="D2781" s="34">
        <v>8769.2000000000007</v>
      </c>
      <c r="E2781" s="35">
        <v>44618</v>
      </c>
      <c r="F2781" s="34">
        <v>8769.2000000000007</v>
      </c>
      <c r="G2781" s="36">
        <f>Tabla13[[#This Row],[Importe]]-Tabla13[[#This Row],[Pagado]]</f>
        <v>0</v>
      </c>
      <c r="H2781" s="38" t="s">
        <v>10</v>
      </c>
    </row>
    <row r="2782" spans="1:8" x14ac:dyDescent="0.25">
      <c r="A2782" s="31">
        <v>44617</v>
      </c>
      <c r="B2782" s="37" t="s">
        <v>6571</v>
      </c>
      <c r="C2782" s="38" t="s">
        <v>144</v>
      </c>
      <c r="D2782" s="34">
        <v>2347.4</v>
      </c>
      <c r="E2782" s="35">
        <v>44617</v>
      </c>
      <c r="F2782" s="34">
        <v>2347.4</v>
      </c>
      <c r="G2782" s="36">
        <f>Tabla13[[#This Row],[Importe]]-Tabla13[[#This Row],[Pagado]]</f>
        <v>0</v>
      </c>
      <c r="H2782" s="38" t="s">
        <v>10</v>
      </c>
    </row>
    <row r="2783" spans="1:8" x14ac:dyDescent="0.25">
      <c r="A2783" s="31">
        <v>44617</v>
      </c>
      <c r="B2783" s="37" t="s">
        <v>6572</v>
      </c>
      <c r="C2783" s="38" t="s">
        <v>169</v>
      </c>
      <c r="D2783" s="34">
        <v>910.2</v>
      </c>
      <c r="E2783" s="35">
        <v>44617</v>
      </c>
      <c r="F2783" s="34">
        <v>910.2</v>
      </c>
      <c r="G2783" s="36">
        <f>Tabla13[[#This Row],[Importe]]-Tabla13[[#This Row],[Pagado]]</f>
        <v>0</v>
      </c>
      <c r="H2783" s="38" t="s">
        <v>10</v>
      </c>
    </row>
    <row r="2784" spans="1:8" x14ac:dyDescent="0.25">
      <c r="A2784" s="31">
        <v>44617</v>
      </c>
      <c r="B2784" s="37" t="s">
        <v>6573</v>
      </c>
      <c r="C2784" s="38" t="s">
        <v>125</v>
      </c>
      <c r="D2784" s="34">
        <v>1677.9</v>
      </c>
      <c r="E2784" s="35">
        <v>44617</v>
      </c>
      <c r="F2784" s="34">
        <v>1677.9</v>
      </c>
      <c r="G2784" s="36">
        <f>Tabla13[[#This Row],[Importe]]-Tabla13[[#This Row],[Pagado]]</f>
        <v>0</v>
      </c>
      <c r="H2784" s="38" t="s">
        <v>10</v>
      </c>
    </row>
    <row r="2785" spans="1:8" x14ac:dyDescent="0.25">
      <c r="A2785" s="31">
        <v>44617</v>
      </c>
      <c r="B2785" s="37" t="s">
        <v>6574</v>
      </c>
      <c r="C2785" s="38" t="s">
        <v>1558</v>
      </c>
      <c r="D2785" s="34">
        <v>666.4</v>
      </c>
      <c r="E2785" s="35">
        <v>44617</v>
      </c>
      <c r="F2785" s="34">
        <v>666.4</v>
      </c>
      <c r="G2785" s="36">
        <f>Tabla13[[#This Row],[Importe]]-Tabla13[[#This Row],[Pagado]]</f>
        <v>0</v>
      </c>
      <c r="H2785" s="38" t="s">
        <v>10</v>
      </c>
    </row>
    <row r="2786" spans="1:8" x14ac:dyDescent="0.25">
      <c r="A2786" s="31">
        <v>44617</v>
      </c>
      <c r="B2786" s="37" t="s">
        <v>6575</v>
      </c>
      <c r="C2786" s="38" t="s">
        <v>513</v>
      </c>
      <c r="D2786" s="34">
        <v>4869.2</v>
      </c>
      <c r="E2786" s="35">
        <v>44617</v>
      </c>
      <c r="F2786" s="34">
        <v>4869.2</v>
      </c>
      <c r="G2786" s="36">
        <f>Tabla13[[#This Row],[Importe]]-Tabla13[[#This Row],[Pagado]]</f>
        <v>0</v>
      </c>
      <c r="H2786" s="38" t="s">
        <v>10</v>
      </c>
    </row>
    <row r="2787" spans="1:8" ht="31.5" x14ac:dyDescent="0.25">
      <c r="A2787" s="31">
        <v>44617</v>
      </c>
      <c r="B2787" s="37" t="s">
        <v>6576</v>
      </c>
      <c r="C2787" s="38" t="s">
        <v>22</v>
      </c>
      <c r="D2787" s="34">
        <v>4456.1000000000004</v>
      </c>
      <c r="E2787" s="35" t="s">
        <v>6577</v>
      </c>
      <c r="F2787" s="34">
        <f>622.9+3833.2</f>
        <v>4456.0999999999995</v>
      </c>
      <c r="G2787" s="36">
        <f>Tabla13[[#This Row],[Importe]]-Tabla13[[#This Row],[Pagado]]</f>
        <v>0</v>
      </c>
      <c r="H2787" s="38" t="s">
        <v>10</v>
      </c>
    </row>
    <row r="2788" spans="1:8" ht="31.5" x14ac:dyDescent="0.25">
      <c r="A2788" s="31">
        <v>44617</v>
      </c>
      <c r="B2788" s="37" t="s">
        <v>6578</v>
      </c>
      <c r="C2788" s="38" t="s">
        <v>39</v>
      </c>
      <c r="D2788" s="34">
        <v>20546.400000000001</v>
      </c>
      <c r="E2788" s="35" t="s">
        <v>6974</v>
      </c>
      <c r="F2788" s="34">
        <f>8000+12546.4</f>
        <v>20546.400000000001</v>
      </c>
      <c r="G2788" s="36">
        <f>Tabla13[[#This Row],[Importe]]-Tabla13[[#This Row],[Pagado]]</f>
        <v>0</v>
      </c>
      <c r="H2788" s="38" t="s">
        <v>10</v>
      </c>
    </row>
    <row r="2789" spans="1:8" x14ac:dyDescent="0.25">
      <c r="A2789" s="31">
        <v>44617</v>
      </c>
      <c r="B2789" s="37" t="s">
        <v>6579</v>
      </c>
      <c r="C2789" s="38" t="s">
        <v>196</v>
      </c>
      <c r="D2789" s="34">
        <v>97272.02</v>
      </c>
      <c r="E2789" s="35">
        <v>44617</v>
      </c>
      <c r="F2789" s="34">
        <v>97272.02</v>
      </c>
      <c r="G2789" s="36">
        <f>Tabla13[[#This Row],[Importe]]-Tabla13[[#This Row],[Pagado]]</f>
        <v>0</v>
      </c>
      <c r="H2789" s="38" t="s">
        <v>10</v>
      </c>
    </row>
    <row r="2790" spans="1:8" x14ac:dyDescent="0.25">
      <c r="A2790" s="31">
        <v>44617</v>
      </c>
      <c r="B2790" s="37" t="s">
        <v>6580</v>
      </c>
      <c r="C2790" s="38" t="s">
        <v>31</v>
      </c>
      <c r="D2790" s="34">
        <v>1206.4000000000001</v>
      </c>
      <c r="E2790" s="35">
        <v>44617</v>
      </c>
      <c r="F2790" s="34">
        <v>1206.4000000000001</v>
      </c>
      <c r="G2790" s="36">
        <f>Tabla13[[#This Row],[Importe]]-Tabla13[[#This Row],[Pagado]]</f>
        <v>0</v>
      </c>
      <c r="H2790" s="38" t="s">
        <v>10</v>
      </c>
    </row>
    <row r="2791" spans="1:8" x14ac:dyDescent="0.25">
      <c r="A2791" s="31">
        <v>44617</v>
      </c>
      <c r="B2791" s="37" t="s">
        <v>6581</v>
      </c>
      <c r="C2791" s="38" t="s">
        <v>230</v>
      </c>
      <c r="D2791" s="34">
        <v>1197</v>
      </c>
      <c r="E2791" s="35">
        <v>44617</v>
      </c>
      <c r="F2791" s="34">
        <v>1197</v>
      </c>
      <c r="G2791" s="36">
        <f>Tabla13[[#This Row],[Importe]]-Tabla13[[#This Row],[Pagado]]</f>
        <v>0</v>
      </c>
      <c r="H2791" s="38" t="s">
        <v>10</v>
      </c>
    </row>
    <row r="2792" spans="1:8" x14ac:dyDescent="0.25">
      <c r="A2792" s="31">
        <v>44617</v>
      </c>
      <c r="B2792" s="37" t="s">
        <v>6582</v>
      </c>
      <c r="C2792" s="38" t="s">
        <v>146</v>
      </c>
      <c r="D2792" s="34">
        <v>12333.1</v>
      </c>
      <c r="E2792" s="35">
        <v>44617</v>
      </c>
      <c r="F2792" s="34">
        <v>12333.1</v>
      </c>
      <c r="G2792" s="36">
        <f>Tabla13[[#This Row],[Importe]]-Tabla13[[#This Row],[Pagado]]</f>
        <v>0</v>
      </c>
      <c r="H2792" s="38" t="s">
        <v>10</v>
      </c>
    </row>
    <row r="2793" spans="1:8" x14ac:dyDescent="0.25">
      <c r="A2793" s="31">
        <v>44617</v>
      </c>
      <c r="B2793" s="37" t="s">
        <v>6583</v>
      </c>
      <c r="C2793" s="38" t="s">
        <v>212</v>
      </c>
      <c r="D2793" s="34">
        <v>57294.400000000001</v>
      </c>
      <c r="E2793" s="35">
        <v>44623</v>
      </c>
      <c r="F2793" s="34">
        <v>57294.400000000001</v>
      </c>
      <c r="G2793" s="36">
        <f>Tabla13[[#This Row],[Importe]]-Tabla13[[#This Row],[Pagado]]</f>
        <v>0</v>
      </c>
      <c r="H2793" s="38" t="s">
        <v>10</v>
      </c>
    </row>
    <row r="2794" spans="1:8" x14ac:dyDescent="0.25">
      <c r="A2794" s="31">
        <v>44617</v>
      </c>
      <c r="B2794" s="37" t="s">
        <v>6584</v>
      </c>
      <c r="C2794" s="38" t="s">
        <v>6585</v>
      </c>
      <c r="D2794" s="34">
        <v>10010</v>
      </c>
      <c r="E2794" s="35">
        <v>44618</v>
      </c>
      <c r="F2794" s="34">
        <v>10010</v>
      </c>
      <c r="G2794" s="36">
        <f>Tabla13[[#This Row],[Importe]]-Tabla13[[#This Row],[Pagado]]</f>
        <v>0</v>
      </c>
      <c r="H2794" s="38" t="s">
        <v>10</v>
      </c>
    </row>
    <row r="2795" spans="1:8" x14ac:dyDescent="0.25">
      <c r="A2795" s="31">
        <v>44617</v>
      </c>
      <c r="B2795" s="37" t="s">
        <v>6586</v>
      </c>
      <c r="C2795" s="38" t="s">
        <v>35</v>
      </c>
      <c r="D2795" s="34">
        <v>3194</v>
      </c>
      <c r="E2795" s="35">
        <v>44617</v>
      </c>
      <c r="F2795" s="34">
        <v>3194</v>
      </c>
      <c r="G2795" s="36">
        <f>Tabla13[[#This Row],[Importe]]-Tabla13[[#This Row],[Pagado]]</f>
        <v>0</v>
      </c>
      <c r="H2795" s="38" t="s">
        <v>10</v>
      </c>
    </row>
    <row r="2796" spans="1:8" x14ac:dyDescent="0.25">
      <c r="A2796" s="31">
        <v>44617</v>
      </c>
      <c r="B2796" s="37" t="s">
        <v>6587</v>
      </c>
      <c r="C2796" s="38" t="s">
        <v>206</v>
      </c>
      <c r="D2796" s="34">
        <v>33200.28</v>
      </c>
      <c r="E2796" s="35">
        <v>44623</v>
      </c>
      <c r="F2796" s="34">
        <v>33200.28</v>
      </c>
      <c r="G2796" s="36">
        <f>Tabla13[[#This Row],[Importe]]-Tabla13[[#This Row],[Pagado]]</f>
        <v>0</v>
      </c>
      <c r="H2796" s="38" t="s">
        <v>10</v>
      </c>
    </row>
    <row r="2797" spans="1:8" x14ac:dyDescent="0.25">
      <c r="A2797" s="31">
        <v>44617</v>
      </c>
      <c r="B2797" s="37" t="s">
        <v>6588</v>
      </c>
      <c r="C2797" s="38" t="s">
        <v>37</v>
      </c>
      <c r="D2797" s="34">
        <v>2841.4</v>
      </c>
      <c r="E2797" s="35">
        <v>44617</v>
      </c>
      <c r="F2797" s="34">
        <v>2841.4</v>
      </c>
      <c r="G2797" s="36">
        <f>Tabla13[[#This Row],[Importe]]-Tabla13[[#This Row],[Pagado]]</f>
        <v>0</v>
      </c>
      <c r="H2797" s="38" t="s">
        <v>10</v>
      </c>
    </row>
    <row r="2798" spans="1:8" x14ac:dyDescent="0.25">
      <c r="A2798" s="31">
        <v>44617</v>
      </c>
      <c r="B2798" s="37" t="s">
        <v>6589</v>
      </c>
      <c r="C2798" s="38" t="s">
        <v>33</v>
      </c>
      <c r="D2798" s="34">
        <v>7406.8</v>
      </c>
      <c r="E2798" s="35">
        <v>44617</v>
      </c>
      <c r="F2798" s="34">
        <v>7406.8</v>
      </c>
      <c r="G2798" s="36">
        <f>Tabla13[[#This Row],[Importe]]-Tabla13[[#This Row],[Pagado]]</f>
        <v>0</v>
      </c>
      <c r="H2798" s="38" t="s">
        <v>10</v>
      </c>
    </row>
    <row r="2799" spans="1:8" x14ac:dyDescent="0.25">
      <c r="A2799" s="31">
        <v>44617</v>
      </c>
      <c r="B2799" s="37" t="s">
        <v>6590</v>
      </c>
      <c r="C2799" s="38" t="s">
        <v>647</v>
      </c>
      <c r="D2799" s="34">
        <v>1527.6</v>
      </c>
      <c r="E2799" s="35">
        <v>44617</v>
      </c>
      <c r="F2799" s="34">
        <v>1527.6</v>
      </c>
      <c r="G2799" s="36">
        <f>Tabla13[[#This Row],[Importe]]-Tabla13[[#This Row],[Pagado]]</f>
        <v>0</v>
      </c>
      <c r="H2799" s="38" t="s">
        <v>10</v>
      </c>
    </row>
    <row r="2800" spans="1:8" x14ac:dyDescent="0.25">
      <c r="A2800" s="31">
        <v>44617</v>
      </c>
      <c r="B2800" s="37" t="s">
        <v>6591</v>
      </c>
      <c r="C2800" s="38" t="s">
        <v>289</v>
      </c>
      <c r="D2800" s="34">
        <v>9607.1</v>
      </c>
      <c r="E2800" s="35">
        <v>44617</v>
      </c>
      <c r="F2800" s="34">
        <v>9607.1</v>
      </c>
      <c r="G2800" s="36">
        <f>Tabla13[[#This Row],[Importe]]-Tabla13[[#This Row],[Pagado]]</f>
        <v>0</v>
      </c>
      <c r="H2800" s="38" t="s">
        <v>10</v>
      </c>
    </row>
    <row r="2801" spans="1:8" x14ac:dyDescent="0.25">
      <c r="A2801" s="31">
        <v>44617</v>
      </c>
      <c r="B2801" s="37" t="s">
        <v>6592</v>
      </c>
      <c r="C2801" s="38" t="s">
        <v>29</v>
      </c>
      <c r="D2801" s="34">
        <v>4870.5</v>
      </c>
      <c r="E2801" s="35">
        <v>44617</v>
      </c>
      <c r="F2801" s="34">
        <v>4870.5</v>
      </c>
      <c r="G2801" s="36">
        <f>Tabla13[[#This Row],[Importe]]-Tabla13[[#This Row],[Pagado]]</f>
        <v>0</v>
      </c>
      <c r="H2801" s="38" t="s">
        <v>10</v>
      </c>
    </row>
    <row r="2802" spans="1:8" x14ac:dyDescent="0.25">
      <c r="A2802" s="31">
        <v>44617</v>
      </c>
      <c r="B2802" s="37" t="s">
        <v>6593</v>
      </c>
      <c r="C2802" s="38" t="s">
        <v>49</v>
      </c>
      <c r="D2802" s="34">
        <v>3927.6</v>
      </c>
      <c r="E2802" s="35">
        <v>44617</v>
      </c>
      <c r="F2802" s="34">
        <v>3927.6</v>
      </c>
      <c r="G2802" s="36">
        <f>Tabla13[[#This Row],[Importe]]-Tabla13[[#This Row],[Pagado]]</f>
        <v>0</v>
      </c>
      <c r="H2802" s="38" t="s">
        <v>10</v>
      </c>
    </row>
    <row r="2803" spans="1:8" x14ac:dyDescent="0.25">
      <c r="A2803" s="31">
        <v>44617</v>
      </c>
      <c r="B2803" s="37" t="s">
        <v>6594</v>
      </c>
      <c r="C2803" s="38" t="s">
        <v>6595</v>
      </c>
      <c r="D2803" s="34">
        <v>0</v>
      </c>
      <c r="E2803" s="39" t="s">
        <v>189</v>
      </c>
      <c r="F2803" s="34">
        <v>0</v>
      </c>
      <c r="G2803" s="36">
        <f>Tabla13[[#This Row],[Importe]]-Tabla13[[#This Row],[Pagado]]</f>
        <v>0</v>
      </c>
      <c r="H2803" s="38" t="s">
        <v>189</v>
      </c>
    </row>
    <row r="2804" spans="1:8" x14ac:dyDescent="0.25">
      <c r="A2804" s="31">
        <v>44617</v>
      </c>
      <c r="B2804" s="37" t="s">
        <v>6596</v>
      </c>
      <c r="C2804" s="38" t="s">
        <v>127</v>
      </c>
      <c r="D2804" s="34">
        <v>3434.4</v>
      </c>
      <c r="E2804" s="35">
        <v>44617</v>
      </c>
      <c r="F2804" s="34">
        <v>3434.4</v>
      </c>
      <c r="G2804" s="36">
        <f>Tabla13[[#This Row],[Importe]]-Tabla13[[#This Row],[Pagado]]</f>
        <v>0</v>
      </c>
      <c r="H2804" s="38" t="s">
        <v>10</v>
      </c>
    </row>
    <row r="2805" spans="1:8" x14ac:dyDescent="0.25">
      <c r="A2805" s="31">
        <v>44617</v>
      </c>
      <c r="B2805" s="37" t="s">
        <v>6597</v>
      </c>
      <c r="C2805" s="38" t="s">
        <v>129</v>
      </c>
      <c r="D2805" s="34">
        <v>774.8</v>
      </c>
      <c r="E2805" s="35">
        <v>44617</v>
      </c>
      <c r="F2805" s="34">
        <v>774.8</v>
      </c>
      <c r="G2805" s="36">
        <f>Tabla13[[#This Row],[Importe]]-Tabla13[[#This Row],[Pagado]]</f>
        <v>0</v>
      </c>
      <c r="H2805" s="38" t="s">
        <v>10</v>
      </c>
    </row>
    <row r="2806" spans="1:8" x14ac:dyDescent="0.25">
      <c r="A2806" s="31">
        <v>44617</v>
      </c>
      <c r="B2806" s="37" t="s">
        <v>6598</v>
      </c>
      <c r="C2806" s="38" t="s">
        <v>140</v>
      </c>
      <c r="D2806" s="34">
        <v>780</v>
      </c>
      <c r="E2806" s="35">
        <v>44617</v>
      </c>
      <c r="F2806" s="34">
        <v>780</v>
      </c>
      <c r="G2806" s="36">
        <f>Tabla13[[#This Row],[Importe]]-Tabla13[[#This Row],[Pagado]]</f>
        <v>0</v>
      </c>
      <c r="H2806" s="38" t="s">
        <v>10</v>
      </c>
    </row>
    <row r="2807" spans="1:8" x14ac:dyDescent="0.25">
      <c r="A2807" s="31">
        <v>44617</v>
      </c>
      <c r="B2807" s="37" t="s">
        <v>6599</v>
      </c>
      <c r="C2807" s="38" t="s">
        <v>373</v>
      </c>
      <c r="D2807" s="34">
        <v>1433.7</v>
      </c>
      <c r="E2807" s="35">
        <v>44617</v>
      </c>
      <c r="F2807" s="34">
        <v>1433.7</v>
      </c>
      <c r="G2807" s="36">
        <f>Tabla13[[#This Row],[Importe]]-Tabla13[[#This Row],[Pagado]]</f>
        <v>0</v>
      </c>
      <c r="H2807" s="38" t="s">
        <v>10</v>
      </c>
    </row>
    <row r="2808" spans="1:8" x14ac:dyDescent="0.25">
      <c r="A2808" s="31">
        <v>44617</v>
      </c>
      <c r="B2808" s="37" t="s">
        <v>6600</v>
      </c>
      <c r="C2808" s="38" t="s">
        <v>298</v>
      </c>
      <c r="D2808" s="34">
        <v>598.4</v>
      </c>
      <c r="E2808" s="35">
        <v>44617</v>
      </c>
      <c r="F2808" s="34">
        <v>598.4</v>
      </c>
      <c r="G2808" s="36">
        <f>Tabla13[[#This Row],[Importe]]-Tabla13[[#This Row],[Pagado]]</f>
        <v>0</v>
      </c>
      <c r="H2808" s="38" t="s">
        <v>10</v>
      </c>
    </row>
    <row r="2809" spans="1:8" x14ac:dyDescent="0.25">
      <c r="A2809" s="31">
        <v>44617</v>
      </c>
      <c r="B2809" s="37" t="s">
        <v>6601</v>
      </c>
      <c r="C2809" s="38" t="s">
        <v>969</v>
      </c>
      <c r="D2809" s="34">
        <v>5784.34</v>
      </c>
      <c r="E2809" s="35">
        <v>44617</v>
      </c>
      <c r="F2809" s="34">
        <v>5784.34</v>
      </c>
      <c r="G2809" s="36">
        <f>Tabla13[[#This Row],[Importe]]-Tabla13[[#This Row],[Pagado]]</f>
        <v>0</v>
      </c>
      <c r="H2809" s="38" t="s">
        <v>10</v>
      </c>
    </row>
    <row r="2810" spans="1:8" x14ac:dyDescent="0.25">
      <c r="A2810" s="31">
        <v>44617</v>
      </c>
      <c r="B2810" s="37" t="s">
        <v>6602</v>
      </c>
      <c r="C2810" s="38" t="s">
        <v>33</v>
      </c>
      <c r="D2810" s="34">
        <v>11143.5</v>
      </c>
      <c r="E2810" s="35">
        <v>44617</v>
      </c>
      <c r="F2810" s="34">
        <v>11143.5</v>
      </c>
      <c r="G2810" s="36">
        <f>Tabla13[[#This Row],[Importe]]-Tabla13[[#This Row],[Pagado]]</f>
        <v>0</v>
      </c>
      <c r="H2810" s="38" t="s">
        <v>10</v>
      </c>
    </row>
    <row r="2811" spans="1:8" x14ac:dyDescent="0.25">
      <c r="A2811" s="31">
        <v>44617</v>
      </c>
      <c r="B2811" s="37" t="s">
        <v>6603</v>
      </c>
      <c r="C2811" s="38" t="s">
        <v>24</v>
      </c>
      <c r="D2811" s="34">
        <v>4104</v>
      </c>
      <c r="E2811" s="35">
        <v>44617</v>
      </c>
      <c r="F2811" s="34">
        <v>4104</v>
      </c>
      <c r="G2811" s="36">
        <f>Tabla13[[#This Row],[Importe]]-Tabla13[[#This Row],[Pagado]]</f>
        <v>0</v>
      </c>
      <c r="H2811" s="38" t="s">
        <v>10</v>
      </c>
    </row>
    <row r="2812" spans="1:8" x14ac:dyDescent="0.25">
      <c r="A2812" s="31">
        <v>44617</v>
      </c>
      <c r="B2812" s="37" t="s">
        <v>6604</v>
      </c>
      <c r="C2812" s="38" t="s">
        <v>31</v>
      </c>
      <c r="D2812" s="34">
        <v>145.6</v>
      </c>
      <c r="E2812" s="35">
        <v>44617</v>
      </c>
      <c r="F2812" s="34">
        <v>145.6</v>
      </c>
      <c r="G2812" s="36">
        <f>Tabla13[[#This Row],[Importe]]-Tabla13[[#This Row],[Pagado]]</f>
        <v>0</v>
      </c>
      <c r="H2812" s="38" t="s">
        <v>10</v>
      </c>
    </row>
    <row r="2813" spans="1:8" x14ac:dyDescent="0.25">
      <c r="A2813" s="31">
        <v>44617</v>
      </c>
      <c r="B2813" s="37" t="s">
        <v>6605</v>
      </c>
      <c r="C2813" s="38" t="s">
        <v>224</v>
      </c>
      <c r="D2813" s="34">
        <v>1233.5999999999999</v>
      </c>
      <c r="E2813" s="35">
        <v>44617</v>
      </c>
      <c r="F2813" s="34">
        <v>1233.5999999999999</v>
      </c>
      <c r="G2813" s="36">
        <f>Tabla13[[#This Row],[Importe]]-Tabla13[[#This Row],[Pagado]]</f>
        <v>0</v>
      </c>
      <c r="H2813" s="38" t="s">
        <v>10</v>
      </c>
    </row>
    <row r="2814" spans="1:8" x14ac:dyDescent="0.25">
      <c r="A2814" s="31">
        <v>44617</v>
      </c>
      <c r="B2814" s="37" t="s">
        <v>6606</v>
      </c>
      <c r="C2814" s="38" t="s">
        <v>224</v>
      </c>
      <c r="D2814" s="34">
        <v>1670.1</v>
      </c>
      <c r="E2814" s="35">
        <v>44617</v>
      </c>
      <c r="F2814" s="34">
        <v>1670.1</v>
      </c>
      <c r="G2814" s="36">
        <f>Tabla13[[#This Row],[Importe]]-Tabla13[[#This Row],[Pagado]]</f>
        <v>0</v>
      </c>
      <c r="H2814" s="38" t="s">
        <v>10</v>
      </c>
    </row>
    <row r="2815" spans="1:8" x14ac:dyDescent="0.25">
      <c r="A2815" s="31">
        <v>44617</v>
      </c>
      <c r="B2815" s="37" t="s">
        <v>6607</v>
      </c>
      <c r="C2815" s="38" t="s">
        <v>191</v>
      </c>
      <c r="D2815" s="34">
        <v>2835</v>
      </c>
      <c r="E2815" s="35">
        <v>44617</v>
      </c>
      <c r="F2815" s="34">
        <v>2835</v>
      </c>
      <c r="G2815" s="36">
        <f>Tabla13[[#This Row],[Importe]]-Tabla13[[#This Row],[Pagado]]</f>
        <v>0</v>
      </c>
      <c r="H2815" s="38" t="s">
        <v>10</v>
      </c>
    </row>
    <row r="2816" spans="1:8" x14ac:dyDescent="0.25">
      <c r="A2816" s="31">
        <v>44617</v>
      </c>
      <c r="B2816" s="37" t="s">
        <v>6608</v>
      </c>
      <c r="C2816" s="38" t="s">
        <v>216</v>
      </c>
      <c r="D2816" s="34">
        <v>1463.7</v>
      </c>
      <c r="E2816" s="35">
        <v>44617</v>
      </c>
      <c r="F2816" s="34">
        <v>1463.7</v>
      </c>
      <c r="G2816" s="36">
        <f>Tabla13[[#This Row],[Importe]]-Tabla13[[#This Row],[Pagado]]</f>
        <v>0</v>
      </c>
      <c r="H2816" s="38" t="s">
        <v>10</v>
      </c>
    </row>
    <row r="2817" spans="1:8" x14ac:dyDescent="0.25">
      <c r="A2817" s="31">
        <v>44617</v>
      </c>
      <c r="B2817" s="37" t="s">
        <v>6609</v>
      </c>
      <c r="C2817" s="38" t="s">
        <v>31</v>
      </c>
      <c r="D2817" s="34">
        <v>6537.8</v>
      </c>
      <c r="E2817" s="35">
        <v>44617</v>
      </c>
      <c r="F2817" s="34">
        <v>6537.8</v>
      </c>
      <c r="G2817" s="36">
        <f>Tabla13[[#This Row],[Importe]]-Tabla13[[#This Row],[Pagado]]</f>
        <v>0</v>
      </c>
      <c r="H2817" s="38" t="s">
        <v>10</v>
      </c>
    </row>
    <row r="2818" spans="1:8" x14ac:dyDescent="0.25">
      <c r="A2818" s="31">
        <v>44617</v>
      </c>
      <c r="B2818" s="37" t="s">
        <v>6610</v>
      </c>
      <c r="C2818" s="38" t="s">
        <v>24</v>
      </c>
      <c r="D2818" s="34">
        <v>3640.7</v>
      </c>
      <c r="E2818" s="35">
        <v>44617</v>
      </c>
      <c r="F2818" s="34">
        <v>3640.7</v>
      </c>
      <c r="G2818" s="36">
        <f>Tabla13[[#This Row],[Importe]]-Tabla13[[#This Row],[Pagado]]</f>
        <v>0</v>
      </c>
      <c r="H2818" s="38" t="s">
        <v>10</v>
      </c>
    </row>
    <row r="2819" spans="1:8" x14ac:dyDescent="0.25">
      <c r="A2819" s="31">
        <v>44617</v>
      </c>
      <c r="B2819" s="37" t="s">
        <v>6611</v>
      </c>
      <c r="C2819" s="38" t="s">
        <v>452</v>
      </c>
      <c r="D2819" s="34">
        <v>5678.4</v>
      </c>
      <c r="E2819" s="35">
        <v>44617</v>
      </c>
      <c r="F2819" s="34">
        <v>5678.4</v>
      </c>
      <c r="G2819" s="36">
        <f>Tabla13[[#This Row],[Importe]]-Tabla13[[#This Row],[Pagado]]</f>
        <v>0</v>
      </c>
      <c r="H2819" s="38" t="s">
        <v>10</v>
      </c>
    </row>
    <row r="2820" spans="1:8" x14ac:dyDescent="0.25">
      <c r="A2820" s="31">
        <v>44617</v>
      </c>
      <c r="B2820" s="37" t="s">
        <v>6612</v>
      </c>
      <c r="C2820" s="38" t="s">
        <v>27</v>
      </c>
      <c r="D2820" s="34">
        <v>3278</v>
      </c>
      <c r="E2820" s="35">
        <v>44617</v>
      </c>
      <c r="F2820" s="34">
        <v>3278</v>
      </c>
      <c r="G2820" s="36">
        <f>Tabla13[[#This Row],[Importe]]-Tabla13[[#This Row],[Pagado]]</f>
        <v>0</v>
      </c>
      <c r="H2820" s="38" t="s">
        <v>10</v>
      </c>
    </row>
    <row r="2821" spans="1:8" x14ac:dyDescent="0.25">
      <c r="A2821" s="31">
        <v>44617</v>
      </c>
      <c r="B2821" s="37" t="s">
        <v>6613</v>
      </c>
      <c r="C2821" s="38" t="s">
        <v>840</v>
      </c>
      <c r="D2821" s="34">
        <v>5002.3999999999996</v>
      </c>
      <c r="E2821" s="35">
        <v>44617</v>
      </c>
      <c r="F2821" s="34">
        <v>5002.3999999999996</v>
      </c>
      <c r="G2821" s="36">
        <f>Tabla13[[#This Row],[Importe]]-Tabla13[[#This Row],[Pagado]]</f>
        <v>0</v>
      </c>
      <c r="H2821" s="38" t="s">
        <v>10</v>
      </c>
    </row>
    <row r="2822" spans="1:8" x14ac:dyDescent="0.25">
      <c r="A2822" s="31">
        <v>44617</v>
      </c>
      <c r="B2822" s="37" t="s">
        <v>6614</v>
      </c>
      <c r="C2822" s="38" t="s">
        <v>45</v>
      </c>
      <c r="D2822" s="34">
        <v>12015.5</v>
      </c>
      <c r="E2822" s="35">
        <v>44617</v>
      </c>
      <c r="F2822" s="34">
        <v>12015.5</v>
      </c>
      <c r="G2822" s="36">
        <f>Tabla13[[#This Row],[Importe]]-Tabla13[[#This Row],[Pagado]]</f>
        <v>0</v>
      </c>
      <c r="H2822" s="38" t="s">
        <v>10</v>
      </c>
    </row>
    <row r="2823" spans="1:8" x14ac:dyDescent="0.25">
      <c r="A2823" s="31">
        <v>44617</v>
      </c>
      <c r="B2823" s="37" t="s">
        <v>6615</v>
      </c>
      <c r="C2823" s="38" t="s">
        <v>67</v>
      </c>
      <c r="D2823" s="34">
        <v>2619.8000000000002</v>
      </c>
      <c r="E2823" s="35">
        <v>44617</v>
      </c>
      <c r="F2823" s="34">
        <v>2619.8000000000002</v>
      </c>
      <c r="G2823" s="36">
        <f>Tabla13[[#This Row],[Importe]]-Tabla13[[#This Row],[Pagado]]</f>
        <v>0</v>
      </c>
      <c r="H2823" s="38" t="s">
        <v>10</v>
      </c>
    </row>
    <row r="2824" spans="1:8" x14ac:dyDescent="0.25">
      <c r="A2824" s="31">
        <v>44617</v>
      </c>
      <c r="B2824" s="37" t="s">
        <v>6616</v>
      </c>
      <c r="C2824" s="38" t="s">
        <v>273</v>
      </c>
      <c r="D2824" s="34">
        <v>34748.639999999999</v>
      </c>
      <c r="E2824" s="35">
        <v>44617</v>
      </c>
      <c r="F2824" s="34">
        <v>34748.639999999999</v>
      </c>
      <c r="G2824" s="36">
        <f>Tabla13[[#This Row],[Importe]]-Tabla13[[#This Row],[Pagado]]</f>
        <v>0</v>
      </c>
      <c r="H2824" s="38" t="s">
        <v>10</v>
      </c>
    </row>
    <row r="2825" spans="1:8" x14ac:dyDescent="0.25">
      <c r="A2825" s="31">
        <v>44617</v>
      </c>
      <c r="B2825" s="37" t="s">
        <v>6617</v>
      </c>
      <c r="C2825" s="38" t="s">
        <v>2114</v>
      </c>
      <c r="D2825" s="34">
        <v>1400</v>
      </c>
      <c r="E2825" s="35">
        <v>44617</v>
      </c>
      <c r="F2825" s="34">
        <v>1400</v>
      </c>
      <c r="G2825" s="36">
        <f>Tabla13[[#This Row],[Importe]]-Tabla13[[#This Row],[Pagado]]</f>
        <v>0</v>
      </c>
      <c r="H2825" s="38" t="s">
        <v>10</v>
      </c>
    </row>
    <row r="2826" spans="1:8" x14ac:dyDescent="0.25">
      <c r="A2826" s="31">
        <v>44617</v>
      </c>
      <c r="B2826" s="37" t="s">
        <v>6618</v>
      </c>
      <c r="C2826" s="38" t="s">
        <v>142</v>
      </c>
      <c r="D2826" s="34">
        <v>145889.51999999999</v>
      </c>
      <c r="E2826" s="35">
        <v>44643</v>
      </c>
      <c r="F2826" s="34">
        <v>145889.51999999999</v>
      </c>
      <c r="G2826" s="36">
        <f>Tabla13[[#This Row],[Importe]]-Tabla13[[#This Row],[Pagado]]</f>
        <v>0</v>
      </c>
      <c r="H2826" s="38" t="s">
        <v>10</v>
      </c>
    </row>
    <row r="2827" spans="1:8" x14ac:dyDescent="0.25">
      <c r="A2827" s="31">
        <v>44617</v>
      </c>
      <c r="B2827" s="37" t="s">
        <v>6619</v>
      </c>
      <c r="C2827" s="38" t="s">
        <v>120</v>
      </c>
      <c r="D2827" s="34">
        <v>41349.919999999998</v>
      </c>
      <c r="E2827" s="35">
        <v>44617</v>
      </c>
      <c r="F2827" s="34">
        <v>41349.919999999998</v>
      </c>
      <c r="G2827" s="36">
        <f>Tabla13[[#This Row],[Importe]]-Tabla13[[#This Row],[Pagado]]</f>
        <v>0</v>
      </c>
      <c r="H2827" s="38" t="s">
        <v>10</v>
      </c>
    </row>
    <row r="2828" spans="1:8" x14ac:dyDescent="0.25">
      <c r="A2828" s="31">
        <v>44617</v>
      </c>
      <c r="B2828" s="37" t="s">
        <v>6620</v>
      </c>
      <c r="C2828" s="38" t="s">
        <v>312</v>
      </c>
      <c r="D2828" s="34">
        <v>3760.2</v>
      </c>
      <c r="E2828" s="35">
        <v>44617</v>
      </c>
      <c r="F2828" s="34">
        <v>3760.2</v>
      </c>
      <c r="G2828" s="36">
        <f>Tabla13[[#This Row],[Importe]]-Tabla13[[#This Row],[Pagado]]</f>
        <v>0</v>
      </c>
      <c r="H2828" s="38" t="s">
        <v>10</v>
      </c>
    </row>
    <row r="2829" spans="1:8" x14ac:dyDescent="0.25">
      <c r="A2829" s="31">
        <v>44617</v>
      </c>
      <c r="B2829" s="37" t="s">
        <v>6621</v>
      </c>
      <c r="C2829" s="38" t="s">
        <v>198</v>
      </c>
      <c r="D2829" s="34">
        <v>369.6</v>
      </c>
      <c r="E2829" s="35">
        <v>44617</v>
      </c>
      <c r="F2829" s="34">
        <v>369.6</v>
      </c>
      <c r="G2829" s="36">
        <f>Tabla13[[#This Row],[Importe]]-Tabla13[[#This Row],[Pagado]]</f>
        <v>0</v>
      </c>
      <c r="H2829" s="38" t="s">
        <v>10</v>
      </c>
    </row>
    <row r="2830" spans="1:8" x14ac:dyDescent="0.25">
      <c r="A2830" s="31">
        <v>44617</v>
      </c>
      <c r="B2830" s="37" t="s">
        <v>6622</v>
      </c>
      <c r="C2830" s="38" t="s">
        <v>142</v>
      </c>
      <c r="D2830" s="34">
        <v>200</v>
      </c>
      <c r="E2830" s="35">
        <v>44643</v>
      </c>
      <c r="F2830" s="34">
        <v>200</v>
      </c>
      <c r="G2830" s="36">
        <f>Tabla13[[#This Row],[Importe]]-Tabla13[[#This Row],[Pagado]]</f>
        <v>0</v>
      </c>
      <c r="H2830" s="38" t="s">
        <v>10</v>
      </c>
    </row>
    <row r="2831" spans="1:8" x14ac:dyDescent="0.25">
      <c r="A2831" s="31">
        <v>44617</v>
      </c>
      <c r="B2831" s="37" t="s">
        <v>6623</v>
      </c>
      <c r="C2831" s="38" t="s">
        <v>843</v>
      </c>
      <c r="D2831" s="34">
        <v>12342.4</v>
      </c>
      <c r="E2831" s="35">
        <v>44617</v>
      </c>
      <c r="F2831" s="34">
        <v>12342.4</v>
      </c>
      <c r="G2831" s="36">
        <f>Tabla13[[#This Row],[Importe]]-Tabla13[[#This Row],[Pagado]]</f>
        <v>0</v>
      </c>
      <c r="H2831" s="38" t="s">
        <v>10</v>
      </c>
    </row>
    <row r="2832" spans="1:8" x14ac:dyDescent="0.25">
      <c r="A2832" s="31">
        <v>44617</v>
      </c>
      <c r="B2832" s="37" t="s">
        <v>6624</v>
      </c>
      <c r="C2832" s="38" t="s">
        <v>6625</v>
      </c>
      <c r="D2832" s="34">
        <v>0</v>
      </c>
      <c r="E2832" s="39" t="s">
        <v>189</v>
      </c>
      <c r="F2832" s="34">
        <v>0</v>
      </c>
      <c r="G2832" s="36">
        <f>Tabla13[[#This Row],[Importe]]-Tabla13[[#This Row],[Pagado]]</f>
        <v>0</v>
      </c>
      <c r="H2832" s="38" t="s">
        <v>189</v>
      </c>
    </row>
    <row r="2833" spans="1:8" x14ac:dyDescent="0.25">
      <c r="A2833" s="31">
        <v>44617</v>
      </c>
      <c r="B2833" s="37" t="s">
        <v>6626</v>
      </c>
      <c r="C2833" s="38" t="s">
        <v>53</v>
      </c>
      <c r="D2833" s="34">
        <v>1133.5999999999999</v>
      </c>
      <c r="E2833" s="35">
        <v>44617</v>
      </c>
      <c r="F2833" s="34">
        <v>1133.5999999999999</v>
      </c>
      <c r="G2833" s="36">
        <f>Tabla13[[#This Row],[Importe]]-Tabla13[[#This Row],[Pagado]]</f>
        <v>0</v>
      </c>
      <c r="H2833" s="38" t="s">
        <v>10</v>
      </c>
    </row>
    <row r="2834" spans="1:8" x14ac:dyDescent="0.25">
      <c r="A2834" s="31">
        <v>44617</v>
      </c>
      <c r="B2834" s="37" t="s">
        <v>6627</v>
      </c>
      <c r="C2834" s="38" t="s">
        <v>233</v>
      </c>
      <c r="D2834" s="34">
        <v>5117.2</v>
      </c>
      <c r="E2834" s="35">
        <v>44617</v>
      </c>
      <c r="F2834" s="34">
        <v>5117.2</v>
      </c>
      <c r="G2834" s="36">
        <f>Tabla13[[#This Row],[Importe]]-Tabla13[[#This Row],[Pagado]]</f>
        <v>0</v>
      </c>
      <c r="H2834" s="38" t="s">
        <v>10</v>
      </c>
    </row>
    <row r="2835" spans="1:8" x14ac:dyDescent="0.25">
      <c r="A2835" s="31">
        <v>44617</v>
      </c>
      <c r="B2835" s="37" t="s">
        <v>6628</v>
      </c>
      <c r="C2835" s="38" t="s">
        <v>419</v>
      </c>
      <c r="D2835" s="34">
        <v>5577.6</v>
      </c>
      <c r="E2835" s="35">
        <v>44617</v>
      </c>
      <c r="F2835" s="34">
        <v>5577.6</v>
      </c>
      <c r="G2835" s="36">
        <f>Tabla13[[#This Row],[Importe]]-Tabla13[[#This Row],[Pagado]]</f>
        <v>0</v>
      </c>
      <c r="H2835" s="38" t="s">
        <v>10</v>
      </c>
    </row>
    <row r="2836" spans="1:8" x14ac:dyDescent="0.25">
      <c r="A2836" s="31">
        <v>44617</v>
      </c>
      <c r="B2836" s="37" t="s">
        <v>6629</v>
      </c>
      <c r="C2836" s="38" t="s">
        <v>154</v>
      </c>
      <c r="D2836" s="34">
        <v>51479.5</v>
      </c>
      <c r="E2836" s="35">
        <v>44623</v>
      </c>
      <c r="F2836" s="34">
        <v>51479.5</v>
      </c>
      <c r="G2836" s="36">
        <f>Tabla13[[#This Row],[Importe]]-Tabla13[[#This Row],[Pagado]]</f>
        <v>0</v>
      </c>
      <c r="H2836" s="38" t="s">
        <v>10</v>
      </c>
    </row>
    <row r="2837" spans="1:8" ht="31.5" x14ac:dyDescent="0.25">
      <c r="A2837" s="31">
        <v>44617</v>
      </c>
      <c r="B2837" s="37" t="s">
        <v>6630</v>
      </c>
      <c r="C2837" s="38" t="s">
        <v>392</v>
      </c>
      <c r="D2837" s="34">
        <v>12498</v>
      </c>
      <c r="E2837" s="35" t="s">
        <v>6982</v>
      </c>
      <c r="F2837" s="34">
        <f>10000+2498</f>
        <v>12498</v>
      </c>
      <c r="G2837" s="36">
        <f>Tabla13[[#This Row],[Importe]]-Tabla13[[#This Row],[Pagado]]</f>
        <v>0</v>
      </c>
      <c r="H2837" s="38" t="s">
        <v>10</v>
      </c>
    </row>
    <row r="2838" spans="1:8" x14ac:dyDescent="0.25">
      <c r="A2838" s="31">
        <v>44617</v>
      </c>
      <c r="B2838" s="37" t="s">
        <v>6631</v>
      </c>
      <c r="C2838" s="38" t="s">
        <v>51</v>
      </c>
      <c r="D2838" s="34">
        <v>2273.6</v>
      </c>
      <c r="E2838" s="35">
        <v>44617</v>
      </c>
      <c r="F2838" s="34">
        <v>2273.6</v>
      </c>
      <c r="G2838" s="36">
        <f>Tabla13[[#This Row],[Importe]]-Tabla13[[#This Row],[Pagado]]</f>
        <v>0</v>
      </c>
      <c r="H2838" s="38" t="s">
        <v>10</v>
      </c>
    </row>
    <row r="2839" spans="1:8" x14ac:dyDescent="0.25">
      <c r="A2839" s="31">
        <v>44617</v>
      </c>
      <c r="B2839" s="37" t="s">
        <v>6632</v>
      </c>
      <c r="C2839" s="38" t="s">
        <v>31</v>
      </c>
      <c r="D2839" s="34">
        <v>1862.4</v>
      </c>
      <c r="E2839" s="35">
        <v>44617</v>
      </c>
      <c r="F2839" s="34">
        <v>1862.4</v>
      </c>
      <c r="G2839" s="36">
        <f>Tabla13[[#This Row],[Importe]]-Tabla13[[#This Row],[Pagado]]</f>
        <v>0</v>
      </c>
      <c r="H2839" s="38" t="s">
        <v>10</v>
      </c>
    </row>
    <row r="2840" spans="1:8" x14ac:dyDescent="0.25">
      <c r="A2840" s="31">
        <v>44617</v>
      </c>
      <c r="B2840" s="37" t="s">
        <v>6633</v>
      </c>
      <c r="C2840" s="38" t="s">
        <v>218</v>
      </c>
      <c r="D2840" s="34">
        <v>26673</v>
      </c>
      <c r="E2840" s="35">
        <v>44623</v>
      </c>
      <c r="F2840" s="34">
        <v>26673</v>
      </c>
      <c r="G2840" s="36">
        <f>Tabla13[[#This Row],[Importe]]-Tabla13[[#This Row],[Pagado]]</f>
        <v>0</v>
      </c>
      <c r="H2840" s="38" t="s">
        <v>10</v>
      </c>
    </row>
    <row r="2841" spans="1:8" x14ac:dyDescent="0.25">
      <c r="A2841" s="31">
        <v>44617</v>
      </c>
      <c r="B2841" s="37" t="s">
        <v>6634</v>
      </c>
      <c r="C2841" s="38" t="s">
        <v>208</v>
      </c>
      <c r="D2841" s="34">
        <v>13596.7</v>
      </c>
      <c r="E2841" s="35">
        <v>44625</v>
      </c>
      <c r="F2841" s="34">
        <v>13596.7</v>
      </c>
      <c r="G2841" s="36">
        <f>Tabla13[[#This Row],[Importe]]-Tabla13[[#This Row],[Pagado]]</f>
        <v>0</v>
      </c>
      <c r="H2841" s="38" t="s">
        <v>10</v>
      </c>
    </row>
    <row r="2842" spans="1:8" x14ac:dyDescent="0.25">
      <c r="A2842" s="31">
        <v>44617</v>
      </c>
      <c r="B2842" s="37" t="s">
        <v>6635</v>
      </c>
      <c r="C2842" s="38" t="s">
        <v>845</v>
      </c>
      <c r="D2842" s="34">
        <v>1007.3</v>
      </c>
      <c r="E2842" s="35">
        <v>44617</v>
      </c>
      <c r="F2842" s="34">
        <v>1007.3</v>
      </c>
      <c r="G2842" s="36">
        <f>Tabla13[[#This Row],[Importe]]-Tabla13[[#This Row],[Pagado]]</f>
        <v>0</v>
      </c>
      <c r="H2842" s="38" t="s">
        <v>10</v>
      </c>
    </row>
    <row r="2843" spans="1:8" x14ac:dyDescent="0.25">
      <c r="A2843" s="31">
        <v>44617</v>
      </c>
      <c r="B2843" s="37" t="s">
        <v>6636</v>
      </c>
      <c r="C2843" s="38" t="s">
        <v>670</v>
      </c>
      <c r="D2843" s="34">
        <v>833.8</v>
      </c>
      <c r="E2843" s="35">
        <v>44617</v>
      </c>
      <c r="F2843" s="34">
        <v>833.8</v>
      </c>
      <c r="G2843" s="36">
        <f>Tabla13[[#This Row],[Importe]]-Tabla13[[#This Row],[Pagado]]</f>
        <v>0</v>
      </c>
      <c r="H2843" s="38" t="s">
        <v>10</v>
      </c>
    </row>
    <row r="2844" spans="1:8" x14ac:dyDescent="0.25">
      <c r="A2844" s="31">
        <v>44617</v>
      </c>
      <c r="B2844" s="37" t="s">
        <v>6637</v>
      </c>
      <c r="C2844" s="38" t="s">
        <v>414</v>
      </c>
      <c r="D2844" s="34">
        <v>15514.2</v>
      </c>
      <c r="E2844" s="35">
        <v>44617</v>
      </c>
      <c r="F2844" s="34">
        <v>15514.2</v>
      </c>
      <c r="G2844" s="36">
        <f>Tabla13[[#This Row],[Importe]]-Tabla13[[#This Row],[Pagado]]</f>
        <v>0</v>
      </c>
      <c r="H2844" s="38" t="s">
        <v>10</v>
      </c>
    </row>
    <row r="2845" spans="1:8" x14ac:dyDescent="0.25">
      <c r="A2845" s="31">
        <v>44617</v>
      </c>
      <c r="B2845" s="37" t="s">
        <v>6638</v>
      </c>
      <c r="C2845" s="38" t="s">
        <v>269</v>
      </c>
      <c r="D2845" s="34">
        <v>3290.8</v>
      </c>
      <c r="E2845" s="35">
        <v>44617</v>
      </c>
      <c r="F2845" s="34">
        <v>3290.8</v>
      </c>
      <c r="G2845" s="36">
        <f>Tabla13[[#This Row],[Importe]]-Tabla13[[#This Row],[Pagado]]</f>
        <v>0</v>
      </c>
      <c r="H2845" s="38" t="s">
        <v>10</v>
      </c>
    </row>
    <row r="2846" spans="1:8" x14ac:dyDescent="0.25">
      <c r="A2846" s="31">
        <v>44617</v>
      </c>
      <c r="B2846" s="37" t="s">
        <v>6639</v>
      </c>
      <c r="C2846" s="38" t="s">
        <v>135</v>
      </c>
      <c r="D2846" s="34">
        <v>1887.6</v>
      </c>
      <c r="E2846" s="35">
        <v>44617</v>
      </c>
      <c r="F2846" s="34">
        <v>1887.6</v>
      </c>
      <c r="G2846" s="36">
        <f>Tabla13[[#This Row],[Importe]]-Tabla13[[#This Row],[Pagado]]</f>
        <v>0</v>
      </c>
      <c r="H2846" s="38" t="s">
        <v>10</v>
      </c>
    </row>
    <row r="2847" spans="1:8" x14ac:dyDescent="0.25">
      <c r="A2847" s="31">
        <v>44617</v>
      </c>
      <c r="B2847" s="37" t="s">
        <v>6640</v>
      </c>
      <c r="C2847" s="38" t="s">
        <v>409</v>
      </c>
      <c r="D2847" s="34">
        <v>13700.4</v>
      </c>
      <c r="E2847" s="35">
        <v>44624</v>
      </c>
      <c r="F2847" s="34">
        <v>13700.4</v>
      </c>
      <c r="G2847" s="36">
        <f>Tabla13[[#This Row],[Importe]]-Tabla13[[#This Row],[Pagado]]</f>
        <v>0</v>
      </c>
      <c r="H2847" s="38" t="s">
        <v>10</v>
      </c>
    </row>
    <row r="2848" spans="1:8" x14ac:dyDescent="0.25">
      <c r="A2848" s="31">
        <v>44617</v>
      </c>
      <c r="B2848" s="37" t="s">
        <v>6641</v>
      </c>
      <c r="C2848" s="38" t="s">
        <v>298</v>
      </c>
      <c r="D2848" s="34">
        <v>6560</v>
      </c>
      <c r="E2848" s="35">
        <v>44617</v>
      </c>
      <c r="F2848" s="34">
        <v>6560</v>
      </c>
      <c r="G2848" s="36">
        <f>Tabla13[[#This Row],[Importe]]-Tabla13[[#This Row],[Pagado]]</f>
        <v>0</v>
      </c>
      <c r="H2848" s="38" t="s">
        <v>10</v>
      </c>
    </row>
    <row r="2849" spans="1:8" x14ac:dyDescent="0.25">
      <c r="A2849" s="31">
        <v>44617</v>
      </c>
      <c r="B2849" s="37" t="s">
        <v>6642</v>
      </c>
      <c r="C2849" s="38" t="s">
        <v>365</v>
      </c>
      <c r="D2849" s="34">
        <v>953.8</v>
      </c>
      <c r="E2849" s="35">
        <v>44617</v>
      </c>
      <c r="F2849" s="34">
        <v>953.8</v>
      </c>
      <c r="G2849" s="36">
        <f>Tabla13[[#This Row],[Importe]]-Tabla13[[#This Row],[Pagado]]</f>
        <v>0</v>
      </c>
      <c r="H2849" s="38" t="s">
        <v>10</v>
      </c>
    </row>
    <row r="2850" spans="1:8" x14ac:dyDescent="0.25">
      <c r="A2850" s="31">
        <v>44617</v>
      </c>
      <c r="B2850" s="37" t="s">
        <v>6643</v>
      </c>
      <c r="C2850" s="38" t="s">
        <v>365</v>
      </c>
      <c r="D2850" s="34">
        <v>950</v>
      </c>
      <c r="E2850" s="35">
        <v>44617</v>
      </c>
      <c r="F2850" s="34">
        <v>950</v>
      </c>
      <c r="G2850" s="36">
        <f>Tabla13[[#This Row],[Importe]]-Tabla13[[#This Row],[Pagado]]</f>
        <v>0</v>
      </c>
      <c r="H2850" s="38" t="s">
        <v>10</v>
      </c>
    </row>
    <row r="2851" spans="1:8" x14ac:dyDescent="0.25">
      <c r="A2851" s="31">
        <v>44617</v>
      </c>
      <c r="B2851" s="37" t="s">
        <v>6644</v>
      </c>
      <c r="C2851" s="38" t="s">
        <v>698</v>
      </c>
      <c r="D2851" s="34">
        <v>5165.1000000000004</v>
      </c>
      <c r="E2851" s="35">
        <v>44617</v>
      </c>
      <c r="F2851" s="34">
        <v>5165.1000000000004</v>
      </c>
      <c r="G2851" s="36">
        <f>Tabla13[[#This Row],[Importe]]-Tabla13[[#This Row],[Pagado]]</f>
        <v>0</v>
      </c>
      <c r="H2851" s="38" t="s">
        <v>10</v>
      </c>
    </row>
    <row r="2852" spans="1:8" x14ac:dyDescent="0.25">
      <c r="A2852" s="31">
        <v>44617</v>
      </c>
      <c r="B2852" s="37" t="s">
        <v>6645</v>
      </c>
      <c r="C2852" s="38" t="s">
        <v>95</v>
      </c>
      <c r="D2852" s="34">
        <v>820.4</v>
      </c>
      <c r="E2852" s="35">
        <v>44617</v>
      </c>
      <c r="F2852" s="34">
        <v>820.4</v>
      </c>
      <c r="G2852" s="36">
        <f>Tabla13[[#This Row],[Importe]]-Tabla13[[#This Row],[Pagado]]</f>
        <v>0</v>
      </c>
      <c r="H2852" s="38" t="s">
        <v>10</v>
      </c>
    </row>
    <row r="2853" spans="1:8" x14ac:dyDescent="0.25">
      <c r="A2853" s="31">
        <v>44617</v>
      </c>
      <c r="B2853" s="37" t="s">
        <v>6646</v>
      </c>
      <c r="C2853" s="38" t="s">
        <v>266</v>
      </c>
      <c r="D2853" s="34">
        <v>201.6</v>
      </c>
      <c r="E2853" s="35">
        <v>44617</v>
      </c>
      <c r="F2853" s="34">
        <v>201.6</v>
      </c>
      <c r="G2853" s="36">
        <f>Tabla13[[#This Row],[Importe]]-Tabla13[[#This Row],[Pagado]]</f>
        <v>0</v>
      </c>
      <c r="H2853" s="38" t="s">
        <v>10</v>
      </c>
    </row>
    <row r="2854" spans="1:8" x14ac:dyDescent="0.25">
      <c r="A2854" s="31">
        <v>44617</v>
      </c>
      <c r="B2854" s="37" t="s">
        <v>6647</v>
      </c>
      <c r="C2854" s="38" t="s">
        <v>2393</v>
      </c>
      <c r="D2854" s="34">
        <v>42473.7</v>
      </c>
      <c r="E2854" s="35">
        <v>44617</v>
      </c>
      <c r="F2854" s="34">
        <v>42473.7</v>
      </c>
      <c r="G2854" s="36">
        <f>Tabla13[[#This Row],[Importe]]-Tabla13[[#This Row],[Pagado]]</f>
        <v>0</v>
      </c>
      <c r="H2854" s="38" t="s">
        <v>10</v>
      </c>
    </row>
    <row r="2855" spans="1:8" x14ac:dyDescent="0.25">
      <c r="A2855" s="31">
        <v>44617</v>
      </c>
      <c r="B2855" s="37" t="s">
        <v>6648</v>
      </c>
      <c r="C2855" s="38" t="s">
        <v>31</v>
      </c>
      <c r="D2855" s="34">
        <v>1009.8</v>
      </c>
      <c r="E2855" s="35">
        <v>44617</v>
      </c>
      <c r="F2855" s="34">
        <v>1009.8</v>
      </c>
      <c r="G2855" s="36">
        <f>Tabla13[[#This Row],[Importe]]-Tabla13[[#This Row],[Pagado]]</f>
        <v>0</v>
      </c>
      <c r="H2855" s="38" t="s">
        <v>10</v>
      </c>
    </row>
    <row r="2856" spans="1:8" x14ac:dyDescent="0.25">
      <c r="A2856" s="31">
        <v>44617</v>
      </c>
      <c r="B2856" s="37" t="s">
        <v>6649</v>
      </c>
      <c r="C2856" s="38" t="s">
        <v>282</v>
      </c>
      <c r="D2856" s="34">
        <v>2065.5</v>
      </c>
      <c r="E2856" s="35">
        <v>44617</v>
      </c>
      <c r="F2856" s="34">
        <v>2065.5</v>
      </c>
      <c r="G2856" s="36">
        <f>Tabla13[[#This Row],[Importe]]-Tabla13[[#This Row],[Pagado]]</f>
        <v>0</v>
      </c>
      <c r="H2856" s="38" t="s">
        <v>10</v>
      </c>
    </row>
    <row r="2857" spans="1:8" x14ac:dyDescent="0.25">
      <c r="A2857" s="31">
        <v>44617</v>
      </c>
      <c r="B2857" s="37" t="s">
        <v>6650</v>
      </c>
      <c r="C2857" s="38" t="s">
        <v>284</v>
      </c>
      <c r="D2857" s="34">
        <v>7680.6</v>
      </c>
      <c r="E2857" s="35">
        <v>44617</v>
      </c>
      <c r="F2857" s="34">
        <v>7680.6</v>
      </c>
      <c r="G2857" s="36">
        <f>Tabla13[[#This Row],[Importe]]-Tabla13[[#This Row],[Pagado]]</f>
        <v>0</v>
      </c>
      <c r="H2857" s="38" t="s">
        <v>10</v>
      </c>
    </row>
    <row r="2858" spans="1:8" x14ac:dyDescent="0.25">
      <c r="A2858" s="31">
        <v>44617</v>
      </c>
      <c r="B2858" s="37" t="s">
        <v>6651</v>
      </c>
      <c r="C2858" s="38" t="s">
        <v>280</v>
      </c>
      <c r="D2858" s="34">
        <v>912.9</v>
      </c>
      <c r="E2858" s="35">
        <v>44617</v>
      </c>
      <c r="F2858" s="34">
        <v>912.9</v>
      </c>
      <c r="G2858" s="36">
        <f>Tabla13[[#This Row],[Importe]]-Tabla13[[#This Row],[Pagado]]</f>
        <v>0</v>
      </c>
      <c r="H2858" s="38" t="s">
        <v>10</v>
      </c>
    </row>
    <row r="2859" spans="1:8" x14ac:dyDescent="0.25">
      <c r="A2859" s="31">
        <v>44617</v>
      </c>
      <c r="B2859" s="37" t="s">
        <v>6652</v>
      </c>
      <c r="C2859" s="38" t="s">
        <v>5345</v>
      </c>
      <c r="D2859" s="34">
        <v>515.1</v>
      </c>
      <c r="E2859" s="35">
        <v>44617</v>
      </c>
      <c r="F2859" s="34">
        <v>515.1</v>
      </c>
      <c r="G2859" s="36">
        <f>Tabla13[[#This Row],[Importe]]-Tabla13[[#This Row],[Pagado]]</f>
        <v>0</v>
      </c>
      <c r="H2859" s="38" t="s">
        <v>10</v>
      </c>
    </row>
    <row r="2860" spans="1:8" x14ac:dyDescent="0.25">
      <c r="A2860" s="31">
        <v>44617</v>
      </c>
      <c r="B2860" s="37" t="s">
        <v>6653</v>
      </c>
      <c r="C2860" s="38" t="s">
        <v>5345</v>
      </c>
      <c r="D2860" s="34">
        <v>489.6</v>
      </c>
      <c r="E2860" s="35">
        <v>44617</v>
      </c>
      <c r="F2860" s="34">
        <v>489.6</v>
      </c>
      <c r="G2860" s="36">
        <f>Tabla13[[#This Row],[Importe]]-Tabla13[[#This Row],[Pagado]]</f>
        <v>0</v>
      </c>
      <c r="H2860" s="38" t="s">
        <v>10</v>
      </c>
    </row>
    <row r="2861" spans="1:8" x14ac:dyDescent="0.25">
      <c r="A2861" s="31">
        <v>44617</v>
      </c>
      <c r="B2861" s="37" t="s">
        <v>6654</v>
      </c>
      <c r="C2861" s="38" t="s">
        <v>142</v>
      </c>
      <c r="D2861" s="34">
        <v>2373.8000000000002</v>
      </c>
      <c r="E2861" s="35">
        <v>44643</v>
      </c>
      <c r="F2861" s="34">
        <v>2373.8000000000002</v>
      </c>
      <c r="G2861" s="36">
        <f>Tabla13[[#This Row],[Importe]]-Tabla13[[#This Row],[Pagado]]</f>
        <v>0</v>
      </c>
      <c r="H2861" s="38" t="s">
        <v>10</v>
      </c>
    </row>
    <row r="2862" spans="1:8" x14ac:dyDescent="0.25">
      <c r="A2862" s="31">
        <v>44617</v>
      </c>
      <c r="B2862" s="37" t="s">
        <v>6655</v>
      </c>
      <c r="C2862" s="38" t="s">
        <v>555</v>
      </c>
      <c r="D2862" s="34">
        <v>22685</v>
      </c>
      <c r="E2862" s="35">
        <v>44617</v>
      </c>
      <c r="F2862" s="34">
        <v>22685</v>
      </c>
      <c r="G2862" s="36">
        <f>Tabla13[[#This Row],[Importe]]-Tabla13[[#This Row],[Pagado]]</f>
        <v>0</v>
      </c>
      <c r="H2862" s="38" t="s">
        <v>10</v>
      </c>
    </row>
    <row r="2863" spans="1:8" x14ac:dyDescent="0.25">
      <c r="A2863" s="31">
        <v>44617</v>
      </c>
      <c r="B2863" s="37" t="s">
        <v>6656</v>
      </c>
      <c r="C2863" s="38" t="s">
        <v>107</v>
      </c>
      <c r="D2863" s="34">
        <v>8167.2</v>
      </c>
      <c r="E2863" s="35">
        <v>44617</v>
      </c>
      <c r="F2863" s="34">
        <v>8167.2</v>
      </c>
      <c r="G2863" s="36">
        <f>Tabla13[[#This Row],[Importe]]-Tabla13[[#This Row],[Pagado]]</f>
        <v>0</v>
      </c>
      <c r="H2863" s="38" t="s">
        <v>10</v>
      </c>
    </row>
    <row r="2864" spans="1:8" x14ac:dyDescent="0.25">
      <c r="A2864" s="31">
        <v>44617</v>
      </c>
      <c r="B2864" s="37" t="s">
        <v>6657</v>
      </c>
      <c r="C2864" s="38" t="s">
        <v>58</v>
      </c>
      <c r="D2864" s="34">
        <v>4292</v>
      </c>
      <c r="E2864" s="35">
        <v>44617</v>
      </c>
      <c r="F2864" s="34">
        <v>4292</v>
      </c>
      <c r="G2864" s="36">
        <f>Tabla13[[#This Row],[Importe]]-Tabla13[[#This Row],[Pagado]]</f>
        <v>0</v>
      </c>
      <c r="H2864" s="38" t="s">
        <v>10</v>
      </c>
    </row>
    <row r="2865" spans="1:8" x14ac:dyDescent="0.25">
      <c r="A2865" s="31">
        <v>44617</v>
      </c>
      <c r="B2865" s="37" t="s">
        <v>6658</v>
      </c>
      <c r="C2865" s="38" t="s">
        <v>605</v>
      </c>
      <c r="D2865" s="34">
        <v>32936.04</v>
      </c>
      <c r="E2865" s="35">
        <v>44618</v>
      </c>
      <c r="F2865" s="34">
        <v>32936.04</v>
      </c>
      <c r="G2865" s="36">
        <f>Tabla13[[#This Row],[Importe]]-Tabla13[[#This Row],[Pagado]]</f>
        <v>0</v>
      </c>
      <c r="H2865" s="38" t="s">
        <v>10</v>
      </c>
    </row>
    <row r="2866" spans="1:8" x14ac:dyDescent="0.25">
      <c r="A2866" s="31">
        <v>44617</v>
      </c>
      <c r="B2866" s="37" t="s">
        <v>6659</v>
      </c>
      <c r="C2866" s="38" t="s">
        <v>605</v>
      </c>
      <c r="D2866" s="34">
        <v>33867</v>
      </c>
      <c r="E2866" s="35">
        <v>44618</v>
      </c>
      <c r="F2866" s="34">
        <v>33867</v>
      </c>
      <c r="G2866" s="36">
        <f>Tabla13[[#This Row],[Importe]]-Tabla13[[#This Row],[Pagado]]</f>
        <v>0</v>
      </c>
      <c r="H2866" s="38" t="s">
        <v>10</v>
      </c>
    </row>
    <row r="2867" spans="1:8" x14ac:dyDescent="0.25">
      <c r="A2867" s="31">
        <v>44617</v>
      </c>
      <c r="B2867" s="37" t="s">
        <v>6660</v>
      </c>
      <c r="C2867" s="38" t="s">
        <v>857</v>
      </c>
      <c r="D2867" s="34">
        <v>632</v>
      </c>
      <c r="E2867" s="35">
        <v>44617</v>
      </c>
      <c r="F2867" s="34">
        <v>632</v>
      </c>
      <c r="G2867" s="36">
        <f>Tabla13[[#This Row],[Importe]]-Tabla13[[#This Row],[Pagado]]</f>
        <v>0</v>
      </c>
      <c r="H2867" s="38" t="s">
        <v>10</v>
      </c>
    </row>
    <row r="2868" spans="1:8" x14ac:dyDescent="0.25">
      <c r="A2868" s="31">
        <v>44617</v>
      </c>
      <c r="B2868" s="37" t="s">
        <v>6661</v>
      </c>
      <c r="C2868" s="38" t="s">
        <v>31</v>
      </c>
      <c r="D2868" s="34">
        <v>1767</v>
      </c>
      <c r="E2868" s="35">
        <v>44617</v>
      </c>
      <c r="F2868" s="34">
        <v>1767</v>
      </c>
      <c r="G2868" s="36">
        <f>Tabla13[[#This Row],[Importe]]-Tabla13[[#This Row],[Pagado]]</f>
        <v>0</v>
      </c>
      <c r="H2868" s="38" t="s">
        <v>10</v>
      </c>
    </row>
    <row r="2869" spans="1:8" x14ac:dyDescent="0.25">
      <c r="A2869" s="31">
        <v>44617</v>
      </c>
      <c r="B2869" s="37" t="s">
        <v>6662</v>
      </c>
      <c r="C2869" s="38" t="s">
        <v>9</v>
      </c>
      <c r="D2869" s="34">
        <v>2803.9</v>
      </c>
      <c r="E2869" s="35">
        <v>44617</v>
      </c>
      <c r="F2869" s="34">
        <v>2803.9</v>
      </c>
      <c r="G2869" s="36">
        <f>Tabla13[[#This Row],[Importe]]-Tabla13[[#This Row],[Pagado]]</f>
        <v>0</v>
      </c>
      <c r="H2869" s="38" t="s">
        <v>10</v>
      </c>
    </row>
    <row r="2870" spans="1:8" x14ac:dyDescent="0.25">
      <c r="A2870" s="31">
        <v>44617</v>
      </c>
      <c r="B2870" s="37" t="s">
        <v>6663</v>
      </c>
      <c r="C2870" s="38" t="s">
        <v>872</v>
      </c>
      <c r="D2870" s="34">
        <v>2920.9</v>
      </c>
      <c r="E2870" s="35">
        <v>44617</v>
      </c>
      <c r="F2870" s="34">
        <v>2920.9</v>
      </c>
      <c r="G2870" s="36">
        <f>Tabla13[[#This Row],[Importe]]-Tabla13[[#This Row],[Pagado]]</f>
        <v>0</v>
      </c>
      <c r="H2870" s="38" t="s">
        <v>10</v>
      </c>
    </row>
    <row r="2871" spans="1:8" x14ac:dyDescent="0.25">
      <c r="A2871" s="31">
        <v>44617</v>
      </c>
      <c r="B2871" s="37" t="s">
        <v>6664</v>
      </c>
      <c r="C2871" s="38" t="s">
        <v>31</v>
      </c>
      <c r="D2871" s="34">
        <v>103</v>
      </c>
      <c r="E2871" s="35">
        <v>44617</v>
      </c>
      <c r="F2871" s="34">
        <v>103</v>
      </c>
      <c r="G2871" s="36">
        <f>Tabla13[[#This Row],[Importe]]-Tabla13[[#This Row],[Pagado]]</f>
        <v>0</v>
      </c>
      <c r="H2871" s="38" t="s">
        <v>10</v>
      </c>
    </row>
    <row r="2872" spans="1:8" x14ac:dyDescent="0.25">
      <c r="A2872" s="31">
        <v>44617</v>
      </c>
      <c r="B2872" s="37" t="s">
        <v>6665</v>
      </c>
      <c r="C2872" s="38" t="s">
        <v>870</v>
      </c>
      <c r="D2872" s="34">
        <v>17088</v>
      </c>
      <c r="E2872" s="35">
        <v>44618</v>
      </c>
      <c r="F2872" s="34">
        <v>17088</v>
      </c>
      <c r="G2872" s="36">
        <f>Tabla13[[#This Row],[Importe]]-Tabla13[[#This Row],[Pagado]]</f>
        <v>0</v>
      </c>
      <c r="H2872" s="38" t="s">
        <v>10</v>
      </c>
    </row>
    <row r="2873" spans="1:8" x14ac:dyDescent="0.25">
      <c r="A2873" s="31">
        <v>44617</v>
      </c>
      <c r="B2873" s="37" t="s">
        <v>6666</v>
      </c>
      <c r="C2873" s="38" t="s">
        <v>6667</v>
      </c>
      <c r="D2873" s="34">
        <v>2189.6</v>
      </c>
      <c r="E2873" s="35">
        <v>44617</v>
      </c>
      <c r="F2873" s="34">
        <v>2189.6</v>
      </c>
      <c r="G2873" s="36">
        <f>Tabla13[[#This Row],[Importe]]-Tabla13[[#This Row],[Pagado]]</f>
        <v>0</v>
      </c>
      <c r="H2873" s="38" t="s">
        <v>10</v>
      </c>
    </row>
    <row r="2874" spans="1:8" x14ac:dyDescent="0.25">
      <c r="A2874" s="31">
        <v>44617</v>
      </c>
      <c r="B2874" s="37" t="s">
        <v>6668</v>
      </c>
      <c r="C2874" s="38" t="s">
        <v>1016</v>
      </c>
      <c r="D2874" s="34">
        <v>41391</v>
      </c>
      <c r="E2874" s="35">
        <v>44617</v>
      </c>
      <c r="F2874" s="34">
        <v>41391</v>
      </c>
      <c r="G2874" s="36">
        <f>Tabla13[[#This Row],[Importe]]-Tabla13[[#This Row],[Pagado]]</f>
        <v>0</v>
      </c>
      <c r="H2874" s="38" t="s">
        <v>10</v>
      </c>
    </row>
    <row r="2875" spans="1:8" x14ac:dyDescent="0.25">
      <c r="A2875" s="31">
        <v>44617</v>
      </c>
      <c r="B2875" s="37" t="s">
        <v>6669</v>
      </c>
      <c r="C2875" s="38" t="s">
        <v>612</v>
      </c>
      <c r="D2875" s="34">
        <v>225.4</v>
      </c>
      <c r="E2875" s="35">
        <v>44617</v>
      </c>
      <c r="F2875" s="34">
        <v>225.4</v>
      </c>
      <c r="G2875" s="36">
        <f>Tabla13[[#This Row],[Importe]]-Tabla13[[#This Row],[Pagado]]</f>
        <v>0</v>
      </c>
      <c r="H2875" s="38" t="s">
        <v>10</v>
      </c>
    </row>
    <row r="2876" spans="1:8" x14ac:dyDescent="0.25">
      <c r="A2876" s="31">
        <v>44617</v>
      </c>
      <c r="B2876" s="37" t="s">
        <v>6670</v>
      </c>
      <c r="C2876" s="38" t="s">
        <v>2139</v>
      </c>
      <c r="D2876" s="34">
        <v>1352.8</v>
      </c>
      <c r="E2876" s="35">
        <v>44617</v>
      </c>
      <c r="F2876" s="34">
        <v>1352.8</v>
      </c>
      <c r="G2876" s="36">
        <f>Tabla13[[#This Row],[Importe]]-Tabla13[[#This Row],[Pagado]]</f>
        <v>0</v>
      </c>
      <c r="H2876" s="38" t="s">
        <v>10</v>
      </c>
    </row>
    <row r="2877" spans="1:8" x14ac:dyDescent="0.25">
      <c r="A2877" s="31">
        <v>44617</v>
      </c>
      <c r="B2877" s="37" t="s">
        <v>6671</v>
      </c>
      <c r="C2877" s="38" t="s">
        <v>31</v>
      </c>
      <c r="D2877" s="34">
        <v>250.8</v>
      </c>
      <c r="E2877" s="35">
        <v>44617</v>
      </c>
      <c r="F2877" s="34">
        <v>250.8</v>
      </c>
      <c r="G2877" s="36">
        <f>Tabla13[[#This Row],[Importe]]-Tabla13[[#This Row],[Pagado]]</f>
        <v>0</v>
      </c>
      <c r="H2877" s="38" t="s">
        <v>10</v>
      </c>
    </row>
    <row r="2878" spans="1:8" x14ac:dyDescent="0.25">
      <c r="A2878" s="31">
        <v>44617</v>
      </c>
      <c r="B2878" s="37" t="s">
        <v>6672</v>
      </c>
      <c r="C2878" s="38" t="s">
        <v>56</v>
      </c>
      <c r="D2878" s="34">
        <v>8994.6</v>
      </c>
      <c r="E2878" s="35">
        <v>44617</v>
      </c>
      <c r="F2878" s="34">
        <v>8994.6</v>
      </c>
      <c r="G2878" s="36">
        <f>Tabla13[[#This Row],[Importe]]-Tabla13[[#This Row],[Pagado]]</f>
        <v>0</v>
      </c>
      <c r="H2878" s="38" t="s">
        <v>10</v>
      </c>
    </row>
    <row r="2879" spans="1:8" x14ac:dyDescent="0.25">
      <c r="A2879" s="31">
        <v>44618</v>
      </c>
      <c r="B2879" s="37" t="s">
        <v>6673</v>
      </c>
      <c r="C2879" s="38" t="s">
        <v>887</v>
      </c>
      <c r="D2879" s="34">
        <v>22030.5</v>
      </c>
      <c r="E2879" s="35">
        <v>44620</v>
      </c>
      <c r="F2879" s="34">
        <v>22030.5</v>
      </c>
      <c r="G2879" s="36">
        <f>Tabla13[[#This Row],[Importe]]-Tabla13[[#This Row],[Pagado]]</f>
        <v>0</v>
      </c>
      <c r="H2879" s="38" t="s">
        <v>10</v>
      </c>
    </row>
    <row r="2880" spans="1:8" x14ac:dyDescent="0.25">
      <c r="A2880" s="31">
        <v>44618</v>
      </c>
      <c r="B2880" s="37" t="s">
        <v>6674</v>
      </c>
      <c r="C2880" s="38" t="s">
        <v>475</v>
      </c>
      <c r="D2880" s="34">
        <v>52422.1</v>
      </c>
      <c r="E2880" s="35">
        <v>44619</v>
      </c>
      <c r="F2880" s="34">
        <v>52422.1</v>
      </c>
      <c r="G2880" s="36">
        <f>Tabla13[[#This Row],[Importe]]-Tabla13[[#This Row],[Pagado]]</f>
        <v>0</v>
      </c>
      <c r="H2880" s="38" t="s">
        <v>10</v>
      </c>
    </row>
    <row r="2881" spans="1:8" x14ac:dyDescent="0.25">
      <c r="A2881" s="31">
        <v>44618</v>
      </c>
      <c r="B2881" s="37" t="s">
        <v>6675</v>
      </c>
      <c r="C2881" s="38" t="s">
        <v>481</v>
      </c>
      <c r="D2881" s="34">
        <v>1426.3</v>
      </c>
      <c r="E2881" s="35">
        <v>44618</v>
      </c>
      <c r="F2881" s="34">
        <v>1426.3</v>
      </c>
      <c r="G2881" s="36">
        <f>Tabla13[[#This Row],[Importe]]-Tabla13[[#This Row],[Pagado]]</f>
        <v>0</v>
      </c>
      <c r="H2881" s="38" t="s">
        <v>10</v>
      </c>
    </row>
    <row r="2882" spans="1:8" x14ac:dyDescent="0.25">
      <c r="A2882" s="31">
        <v>44618</v>
      </c>
      <c r="B2882" s="37" t="s">
        <v>6676</v>
      </c>
      <c r="C2882" s="38" t="s">
        <v>12</v>
      </c>
      <c r="D2882" s="34">
        <v>45887.3</v>
      </c>
      <c r="E2882" s="35">
        <v>44619</v>
      </c>
      <c r="F2882" s="34">
        <v>45887.3</v>
      </c>
      <c r="G2882" s="36">
        <f>Tabla13[[#This Row],[Importe]]-Tabla13[[#This Row],[Pagado]]</f>
        <v>0</v>
      </c>
      <c r="H2882" s="38" t="s">
        <v>10</v>
      </c>
    </row>
    <row r="2883" spans="1:8" x14ac:dyDescent="0.25">
      <c r="A2883" s="31">
        <v>44618</v>
      </c>
      <c r="B2883" s="37" t="s">
        <v>6677</v>
      </c>
      <c r="C2883" s="38" t="s">
        <v>9</v>
      </c>
      <c r="D2883" s="34">
        <v>5884</v>
      </c>
      <c r="E2883" s="35">
        <v>44618</v>
      </c>
      <c r="F2883" s="34">
        <v>5884</v>
      </c>
      <c r="G2883" s="36">
        <f>Tabla13[[#This Row],[Importe]]-Tabla13[[#This Row],[Pagado]]</f>
        <v>0</v>
      </c>
      <c r="H2883" s="38" t="s">
        <v>10</v>
      </c>
    </row>
    <row r="2884" spans="1:8" x14ac:dyDescent="0.25">
      <c r="A2884" s="31">
        <v>44618</v>
      </c>
      <c r="B2884" s="37" t="s">
        <v>6678</v>
      </c>
      <c r="C2884" s="38" t="s">
        <v>159</v>
      </c>
      <c r="D2884" s="34">
        <v>3182.8</v>
      </c>
      <c r="E2884" s="35">
        <v>44618</v>
      </c>
      <c r="F2884" s="34">
        <v>3182.8</v>
      </c>
      <c r="G2884" s="36">
        <f>Tabla13[[#This Row],[Importe]]-Tabla13[[#This Row],[Pagado]]</f>
        <v>0</v>
      </c>
      <c r="H2884" s="38" t="s">
        <v>10</v>
      </c>
    </row>
    <row r="2885" spans="1:8" x14ac:dyDescent="0.25">
      <c r="A2885" s="31">
        <v>44618</v>
      </c>
      <c r="B2885" s="37" t="s">
        <v>6679</v>
      </c>
      <c r="C2885" s="38" t="s">
        <v>18</v>
      </c>
      <c r="D2885" s="34">
        <v>1467.4</v>
      </c>
      <c r="E2885" s="35">
        <v>44618</v>
      </c>
      <c r="F2885" s="34">
        <v>1467.4</v>
      </c>
      <c r="G2885" s="36">
        <f>Tabla13[[#This Row],[Importe]]-Tabla13[[#This Row],[Pagado]]</f>
        <v>0</v>
      </c>
      <c r="H2885" s="38" t="s">
        <v>10</v>
      </c>
    </row>
    <row r="2886" spans="1:8" x14ac:dyDescent="0.25">
      <c r="A2886" s="31">
        <v>44618</v>
      </c>
      <c r="B2886" s="37" t="s">
        <v>6680</v>
      </c>
      <c r="C2886" s="38" t="s">
        <v>87</v>
      </c>
      <c r="D2886" s="34">
        <v>2846.8</v>
      </c>
      <c r="E2886" s="35">
        <v>44618</v>
      </c>
      <c r="F2886" s="34">
        <v>2846.8</v>
      </c>
      <c r="G2886" s="36">
        <f>Tabla13[[#This Row],[Importe]]-Tabla13[[#This Row],[Pagado]]</f>
        <v>0</v>
      </c>
      <c r="H2886" s="38" t="s">
        <v>10</v>
      </c>
    </row>
    <row r="2887" spans="1:8" x14ac:dyDescent="0.25">
      <c r="A2887" s="31">
        <v>44618</v>
      </c>
      <c r="B2887" s="37" t="s">
        <v>6681</v>
      </c>
      <c r="C2887" s="38" t="s">
        <v>22</v>
      </c>
      <c r="D2887" s="34">
        <v>49836.7</v>
      </c>
      <c r="E2887" s="35">
        <v>44619</v>
      </c>
      <c r="F2887" s="34">
        <v>49836.7</v>
      </c>
      <c r="G2887" s="36">
        <f>Tabla13[[#This Row],[Importe]]-Tabla13[[#This Row],[Pagado]]</f>
        <v>0</v>
      </c>
      <c r="H2887" s="38" t="s">
        <v>10</v>
      </c>
    </row>
    <row r="2888" spans="1:8" x14ac:dyDescent="0.25">
      <c r="A2888" s="31">
        <v>44618</v>
      </c>
      <c r="B2888" s="37" t="s">
        <v>6682</v>
      </c>
      <c r="C2888" s="38" t="s">
        <v>314</v>
      </c>
      <c r="D2888" s="34">
        <v>4748.8</v>
      </c>
      <c r="E2888" s="35">
        <v>44618</v>
      </c>
      <c r="F2888" s="34">
        <v>4748.8</v>
      </c>
      <c r="G2888" s="36">
        <f>Tabla13[[#This Row],[Importe]]-Tabla13[[#This Row],[Pagado]]</f>
        <v>0</v>
      </c>
      <c r="H2888" s="38" t="s">
        <v>10</v>
      </c>
    </row>
    <row r="2889" spans="1:8" x14ac:dyDescent="0.25">
      <c r="A2889" s="31">
        <v>44618</v>
      </c>
      <c r="B2889" s="37" t="s">
        <v>6683</v>
      </c>
      <c r="C2889" s="38" t="s">
        <v>525</v>
      </c>
      <c r="D2889" s="34">
        <v>2130.8000000000002</v>
      </c>
      <c r="E2889" s="35">
        <v>44618</v>
      </c>
      <c r="F2889" s="34">
        <v>2130.8000000000002</v>
      </c>
      <c r="G2889" s="36">
        <f>Tabla13[[#This Row],[Importe]]-Tabla13[[#This Row],[Pagado]]</f>
        <v>0</v>
      </c>
      <c r="H2889" s="38" t="s">
        <v>10</v>
      </c>
    </row>
    <row r="2890" spans="1:8" x14ac:dyDescent="0.25">
      <c r="A2890" s="31">
        <v>44618</v>
      </c>
      <c r="B2890" s="37" t="s">
        <v>6684</v>
      </c>
      <c r="C2890" s="38" t="s">
        <v>319</v>
      </c>
      <c r="D2890" s="34">
        <v>4751.3599999999997</v>
      </c>
      <c r="E2890" s="35">
        <v>44618</v>
      </c>
      <c r="F2890" s="34">
        <v>4751.3599999999997</v>
      </c>
      <c r="G2890" s="36">
        <f>Tabla13[[#This Row],[Importe]]-Tabla13[[#This Row],[Pagado]]</f>
        <v>0</v>
      </c>
      <c r="H2890" s="38" t="s">
        <v>10</v>
      </c>
    </row>
    <row r="2891" spans="1:8" x14ac:dyDescent="0.25">
      <c r="A2891" s="31">
        <v>44618</v>
      </c>
      <c r="B2891" s="37" t="s">
        <v>6685</v>
      </c>
      <c r="C2891" s="38" t="s">
        <v>518</v>
      </c>
      <c r="D2891" s="34">
        <v>1940</v>
      </c>
      <c r="E2891" s="35">
        <v>44618</v>
      </c>
      <c r="F2891" s="34">
        <v>1940</v>
      </c>
      <c r="G2891" s="36">
        <f>Tabla13[[#This Row],[Importe]]-Tabla13[[#This Row],[Pagado]]</f>
        <v>0</v>
      </c>
      <c r="H2891" s="38" t="s">
        <v>10</v>
      </c>
    </row>
    <row r="2892" spans="1:8" x14ac:dyDescent="0.25">
      <c r="A2892" s="31">
        <v>44618</v>
      </c>
      <c r="B2892" s="37" t="s">
        <v>6686</v>
      </c>
      <c r="C2892" s="38" t="s">
        <v>518</v>
      </c>
      <c r="D2892" s="34">
        <v>1274</v>
      </c>
      <c r="E2892" s="35">
        <v>44618</v>
      </c>
      <c r="F2892" s="34">
        <v>1274</v>
      </c>
      <c r="G2892" s="36">
        <f>Tabla13[[#This Row],[Importe]]-Tabla13[[#This Row],[Pagado]]</f>
        <v>0</v>
      </c>
      <c r="H2892" s="38" t="s">
        <v>10</v>
      </c>
    </row>
    <row r="2893" spans="1:8" x14ac:dyDescent="0.25">
      <c r="A2893" s="31">
        <v>44618</v>
      </c>
      <c r="B2893" s="37" t="s">
        <v>6687</v>
      </c>
      <c r="C2893" s="38" t="s">
        <v>520</v>
      </c>
      <c r="D2893" s="34">
        <v>15326.2</v>
      </c>
      <c r="E2893" s="35">
        <v>44618</v>
      </c>
      <c r="F2893" s="34">
        <v>15326.2</v>
      </c>
      <c r="G2893" s="36">
        <f>Tabla13[[#This Row],[Importe]]-Tabla13[[#This Row],[Pagado]]</f>
        <v>0</v>
      </c>
      <c r="H2893" s="38" t="s">
        <v>10</v>
      </c>
    </row>
    <row r="2894" spans="1:8" x14ac:dyDescent="0.25">
      <c r="A2894" s="31">
        <v>44618</v>
      </c>
      <c r="B2894" s="37" t="s">
        <v>6688</v>
      </c>
      <c r="C2894" s="38" t="s">
        <v>159</v>
      </c>
      <c r="D2894" s="34">
        <v>4909.5</v>
      </c>
      <c r="E2894" s="35">
        <v>44618</v>
      </c>
      <c r="F2894" s="34">
        <v>4909.5</v>
      </c>
      <c r="G2894" s="36">
        <f>Tabla13[[#This Row],[Importe]]-Tabla13[[#This Row],[Pagado]]</f>
        <v>0</v>
      </c>
      <c r="H2894" s="38" t="s">
        <v>10</v>
      </c>
    </row>
    <row r="2895" spans="1:8" x14ac:dyDescent="0.25">
      <c r="A2895" s="31">
        <v>44618</v>
      </c>
      <c r="B2895" s="37" t="s">
        <v>6689</v>
      </c>
      <c r="C2895" s="38" t="s">
        <v>93</v>
      </c>
      <c r="D2895" s="34">
        <v>14721.6</v>
      </c>
      <c r="E2895" s="35">
        <v>44620</v>
      </c>
      <c r="F2895" s="34">
        <v>14721.6</v>
      </c>
      <c r="G2895" s="36">
        <f>Tabla13[[#This Row],[Importe]]-Tabla13[[#This Row],[Pagado]]</f>
        <v>0</v>
      </c>
      <c r="H2895" s="38" t="s">
        <v>10</v>
      </c>
    </row>
    <row r="2896" spans="1:8" x14ac:dyDescent="0.25">
      <c r="A2896" s="31">
        <v>44618</v>
      </c>
      <c r="B2896" s="37" t="s">
        <v>6690</v>
      </c>
      <c r="C2896" s="38" t="s">
        <v>345</v>
      </c>
      <c r="D2896" s="34">
        <v>436.8</v>
      </c>
      <c r="E2896" s="35">
        <v>44618</v>
      </c>
      <c r="F2896" s="34">
        <v>436.8</v>
      </c>
      <c r="G2896" s="36">
        <f>Tabla13[[#This Row],[Importe]]-Tabla13[[#This Row],[Pagado]]</f>
        <v>0</v>
      </c>
      <c r="H2896" s="38" t="s">
        <v>10</v>
      </c>
    </row>
    <row r="2897" spans="1:8" x14ac:dyDescent="0.25">
      <c r="A2897" s="31">
        <v>44618</v>
      </c>
      <c r="B2897" s="37" t="s">
        <v>6691</v>
      </c>
      <c r="C2897" s="38" t="s">
        <v>131</v>
      </c>
      <c r="D2897" s="34">
        <v>14081.6</v>
      </c>
      <c r="E2897" s="35">
        <v>44618</v>
      </c>
      <c r="F2897" s="34">
        <v>14081.6</v>
      </c>
      <c r="G2897" s="36">
        <f>Tabla13[[#This Row],[Importe]]-Tabla13[[#This Row],[Pagado]]</f>
        <v>0</v>
      </c>
      <c r="H2897" s="38" t="s">
        <v>10</v>
      </c>
    </row>
    <row r="2898" spans="1:8" x14ac:dyDescent="0.25">
      <c r="A2898" s="31">
        <v>44618</v>
      </c>
      <c r="B2898" s="37" t="s">
        <v>6692</v>
      </c>
      <c r="C2898" s="38" t="s">
        <v>371</v>
      </c>
      <c r="D2898" s="34">
        <v>6796.9</v>
      </c>
      <c r="E2898" s="35">
        <v>44618</v>
      </c>
      <c r="F2898" s="34">
        <v>6796.9</v>
      </c>
      <c r="G2898" s="36">
        <f>Tabla13[[#This Row],[Importe]]-Tabla13[[#This Row],[Pagado]]</f>
        <v>0</v>
      </c>
      <c r="H2898" s="38" t="s">
        <v>10</v>
      </c>
    </row>
    <row r="2899" spans="1:8" x14ac:dyDescent="0.25">
      <c r="A2899" s="31">
        <v>44618</v>
      </c>
      <c r="B2899" s="37" t="s">
        <v>6693</v>
      </c>
      <c r="C2899" s="38" t="s">
        <v>371</v>
      </c>
      <c r="D2899" s="34">
        <v>66558.240000000005</v>
      </c>
      <c r="E2899" s="35">
        <v>44618</v>
      </c>
      <c r="F2899" s="34">
        <v>66558.240000000005</v>
      </c>
      <c r="G2899" s="36">
        <f>Tabla13[[#This Row],[Importe]]-Tabla13[[#This Row],[Pagado]]</f>
        <v>0</v>
      </c>
      <c r="H2899" s="38" t="s">
        <v>10</v>
      </c>
    </row>
    <row r="2900" spans="1:8" ht="31.5" x14ac:dyDescent="0.25">
      <c r="A2900" s="31">
        <v>44618</v>
      </c>
      <c r="B2900" s="37" t="s">
        <v>6694</v>
      </c>
      <c r="C2900" s="38" t="s">
        <v>39</v>
      </c>
      <c r="D2900" s="34">
        <v>33004.5</v>
      </c>
      <c r="E2900" s="35" t="s">
        <v>6976</v>
      </c>
      <c r="F2900" s="34">
        <f>13000+20004.5</f>
        <v>33004.5</v>
      </c>
      <c r="G2900" s="36">
        <f>Tabla13[[#This Row],[Importe]]-Tabla13[[#This Row],[Pagado]]</f>
        <v>0</v>
      </c>
      <c r="H2900" s="38" t="s">
        <v>10</v>
      </c>
    </row>
    <row r="2901" spans="1:8" x14ac:dyDescent="0.25">
      <c r="A2901" s="31">
        <v>44618</v>
      </c>
      <c r="B2901" s="37" t="s">
        <v>6695</v>
      </c>
      <c r="C2901" s="38" t="s">
        <v>64</v>
      </c>
      <c r="D2901" s="34">
        <v>7648.9</v>
      </c>
      <c r="E2901" s="35">
        <v>44620</v>
      </c>
      <c r="F2901" s="34">
        <v>7648.9</v>
      </c>
      <c r="G2901" s="36">
        <f>Tabla13[[#This Row],[Importe]]-Tabla13[[#This Row],[Pagado]]</f>
        <v>0</v>
      </c>
      <c r="H2901" s="38" t="s">
        <v>10</v>
      </c>
    </row>
    <row r="2902" spans="1:8" ht="31.5" x14ac:dyDescent="0.25">
      <c r="A2902" s="31">
        <v>44618</v>
      </c>
      <c r="B2902" s="37" t="s">
        <v>6696</v>
      </c>
      <c r="C2902" s="38" t="s">
        <v>99</v>
      </c>
      <c r="D2902" s="34">
        <v>12400.6</v>
      </c>
      <c r="E2902" s="35" t="s">
        <v>6975</v>
      </c>
      <c r="F2902" s="34">
        <f>8500+3900.6</f>
        <v>12400.6</v>
      </c>
      <c r="G2902" s="36">
        <f>Tabla13[[#This Row],[Importe]]-Tabla13[[#This Row],[Pagado]]</f>
        <v>0</v>
      </c>
      <c r="H2902" s="38" t="s">
        <v>10</v>
      </c>
    </row>
    <row r="2903" spans="1:8" x14ac:dyDescent="0.25">
      <c r="A2903" s="31">
        <v>44618</v>
      </c>
      <c r="B2903" s="37" t="s">
        <v>6697</v>
      </c>
      <c r="C2903" s="38" t="s">
        <v>120</v>
      </c>
      <c r="D2903" s="34">
        <v>4081.7</v>
      </c>
      <c r="E2903" s="35">
        <v>44619</v>
      </c>
      <c r="F2903" s="34">
        <v>4081.7</v>
      </c>
      <c r="G2903" s="36">
        <f>Tabla13[[#This Row],[Importe]]-Tabla13[[#This Row],[Pagado]]</f>
        <v>0</v>
      </c>
      <c r="H2903" s="38" t="s">
        <v>10</v>
      </c>
    </row>
    <row r="2904" spans="1:8" x14ac:dyDescent="0.25">
      <c r="A2904" s="31">
        <v>44618</v>
      </c>
      <c r="B2904" s="37" t="s">
        <v>6698</v>
      </c>
      <c r="C2904" s="38" t="s">
        <v>105</v>
      </c>
      <c r="D2904" s="34">
        <v>7985.3</v>
      </c>
      <c r="E2904" s="35">
        <v>44620</v>
      </c>
      <c r="F2904" s="34">
        <v>7985.3</v>
      </c>
      <c r="G2904" s="36">
        <f>Tabla13[[#This Row],[Importe]]-Tabla13[[#This Row],[Pagado]]</f>
        <v>0</v>
      </c>
      <c r="H2904" s="38" t="s">
        <v>10</v>
      </c>
    </row>
    <row r="2905" spans="1:8" x14ac:dyDescent="0.25">
      <c r="A2905" s="31">
        <v>44618</v>
      </c>
      <c r="B2905" s="37" t="s">
        <v>6699</v>
      </c>
      <c r="C2905" s="38" t="s">
        <v>22</v>
      </c>
      <c r="D2905" s="34">
        <v>1852.8</v>
      </c>
      <c r="E2905" s="35">
        <v>44619</v>
      </c>
      <c r="F2905" s="34">
        <v>1852.8</v>
      </c>
      <c r="G2905" s="36">
        <f>Tabla13[[#This Row],[Importe]]-Tabla13[[#This Row],[Pagado]]</f>
        <v>0</v>
      </c>
      <c r="H2905" s="38" t="s">
        <v>10</v>
      </c>
    </row>
    <row r="2906" spans="1:8" x14ac:dyDescent="0.25">
      <c r="A2906" s="31">
        <v>44618</v>
      </c>
      <c r="B2906" s="37" t="s">
        <v>6700</v>
      </c>
      <c r="C2906" s="38" t="s">
        <v>31</v>
      </c>
      <c r="D2906" s="34">
        <v>4554.3</v>
      </c>
      <c r="E2906" s="35">
        <v>44618</v>
      </c>
      <c r="F2906" s="34">
        <v>4554.3</v>
      </c>
      <c r="G2906" s="36">
        <f>Tabla13[[#This Row],[Importe]]-Tabla13[[#This Row],[Pagado]]</f>
        <v>0</v>
      </c>
      <c r="H2906" s="38" t="s">
        <v>10</v>
      </c>
    </row>
    <row r="2907" spans="1:8" x14ac:dyDescent="0.25">
      <c r="A2907" s="31">
        <v>44618</v>
      </c>
      <c r="B2907" s="37" t="s">
        <v>6701</v>
      </c>
      <c r="C2907" s="38" t="s">
        <v>326</v>
      </c>
      <c r="D2907" s="34">
        <v>7947.7</v>
      </c>
      <c r="E2907" s="35">
        <v>44620</v>
      </c>
      <c r="F2907" s="34">
        <v>7947.7</v>
      </c>
      <c r="G2907" s="36">
        <f>Tabla13[[#This Row],[Importe]]-Tabla13[[#This Row],[Pagado]]</f>
        <v>0</v>
      </c>
      <c r="H2907" s="38" t="s">
        <v>10</v>
      </c>
    </row>
    <row r="2908" spans="1:8" x14ac:dyDescent="0.25">
      <c r="A2908" s="31">
        <v>44618</v>
      </c>
      <c r="B2908" s="37" t="s">
        <v>6702</v>
      </c>
      <c r="C2908" s="38" t="s">
        <v>109</v>
      </c>
      <c r="D2908" s="34">
        <v>3553.2</v>
      </c>
      <c r="E2908" s="35">
        <v>44620</v>
      </c>
      <c r="F2908" s="34">
        <v>3553.2</v>
      </c>
      <c r="G2908" s="36">
        <f>Tabla13[[#This Row],[Importe]]-Tabla13[[#This Row],[Pagado]]</f>
        <v>0</v>
      </c>
      <c r="H2908" s="38" t="s">
        <v>10</v>
      </c>
    </row>
    <row r="2909" spans="1:8" x14ac:dyDescent="0.25">
      <c r="A2909" s="31">
        <v>44618</v>
      </c>
      <c r="B2909" s="37" t="s">
        <v>6703</v>
      </c>
      <c r="C2909" s="38" t="s">
        <v>89</v>
      </c>
      <c r="D2909" s="34">
        <v>6843.8</v>
      </c>
      <c r="E2909" s="35">
        <v>44620</v>
      </c>
      <c r="F2909" s="34">
        <v>6843.8</v>
      </c>
      <c r="G2909" s="36">
        <f>Tabla13[[#This Row],[Importe]]-Tabla13[[#This Row],[Pagado]]</f>
        <v>0</v>
      </c>
      <c r="H2909" s="38" t="s">
        <v>10</v>
      </c>
    </row>
    <row r="2910" spans="1:8" x14ac:dyDescent="0.25">
      <c r="A2910" s="31">
        <v>44618</v>
      </c>
      <c r="B2910" s="37" t="s">
        <v>6704</v>
      </c>
      <c r="C2910" s="38" t="s">
        <v>60</v>
      </c>
      <c r="D2910" s="34">
        <v>7090.3</v>
      </c>
      <c r="E2910" s="35">
        <v>44625</v>
      </c>
      <c r="F2910" s="34">
        <v>7090.3</v>
      </c>
      <c r="G2910" s="36">
        <f>Tabla13[[#This Row],[Importe]]-Tabla13[[#This Row],[Pagado]]</f>
        <v>0</v>
      </c>
      <c r="H2910" s="38" t="s">
        <v>10</v>
      </c>
    </row>
    <row r="2911" spans="1:8" x14ac:dyDescent="0.25">
      <c r="A2911" s="31">
        <v>44618</v>
      </c>
      <c r="B2911" s="37" t="s">
        <v>6705</v>
      </c>
      <c r="C2911" s="38" t="s">
        <v>31</v>
      </c>
      <c r="D2911" s="34">
        <v>3374.6</v>
      </c>
      <c r="E2911" s="35">
        <v>44618</v>
      </c>
      <c r="F2911" s="34">
        <v>3374.6</v>
      </c>
      <c r="G2911" s="36">
        <f>Tabla13[[#This Row],[Importe]]-Tabla13[[#This Row],[Pagado]]</f>
        <v>0</v>
      </c>
      <c r="H2911" s="38" t="s">
        <v>10</v>
      </c>
    </row>
    <row r="2912" spans="1:8" x14ac:dyDescent="0.25">
      <c r="A2912" s="31">
        <v>44618</v>
      </c>
      <c r="B2912" s="37" t="s">
        <v>6706</v>
      </c>
      <c r="C2912" s="38" t="s">
        <v>111</v>
      </c>
      <c r="D2912" s="34">
        <v>7435.4</v>
      </c>
      <c r="E2912" s="35">
        <v>44620</v>
      </c>
      <c r="F2912" s="34">
        <v>7435.4</v>
      </c>
      <c r="G2912" s="36">
        <f>Tabla13[[#This Row],[Importe]]-Tabla13[[#This Row],[Pagado]]</f>
        <v>0</v>
      </c>
      <c r="H2912" s="38" t="s">
        <v>10</v>
      </c>
    </row>
    <row r="2913" spans="1:8" x14ac:dyDescent="0.25">
      <c r="A2913" s="31">
        <v>44618</v>
      </c>
      <c r="B2913" s="37" t="s">
        <v>6707</v>
      </c>
      <c r="C2913" s="38" t="s">
        <v>348</v>
      </c>
      <c r="D2913" s="34">
        <v>4620.8</v>
      </c>
      <c r="E2913" s="35">
        <v>44618</v>
      </c>
      <c r="F2913" s="34">
        <v>4620.8</v>
      </c>
      <c r="G2913" s="36">
        <f>Tabla13[[#This Row],[Importe]]-Tabla13[[#This Row],[Pagado]]</f>
        <v>0</v>
      </c>
      <c r="H2913" s="38" t="s">
        <v>10</v>
      </c>
    </row>
    <row r="2914" spans="1:8" x14ac:dyDescent="0.25">
      <c r="A2914" s="31">
        <v>44618</v>
      </c>
      <c r="B2914" s="37" t="s">
        <v>6708</v>
      </c>
      <c r="C2914" s="38" t="s">
        <v>97</v>
      </c>
      <c r="D2914" s="34">
        <v>11002.7</v>
      </c>
      <c r="E2914" s="35">
        <v>44620</v>
      </c>
      <c r="F2914" s="34">
        <v>11002.7</v>
      </c>
      <c r="G2914" s="36">
        <f>Tabla13[[#This Row],[Importe]]-Tabla13[[#This Row],[Pagado]]</f>
        <v>0</v>
      </c>
      <c r="H2914" s="38" t="s">
        <v>10</v>
      </c>
    </row>
    <row r="2915" spans="1:8" x14ac:dyDescent="0.25">
      <c r="A2915" s="31">
        <v>44618</v>
      </c>
      <c r="B2915" s="37" t="s">
        <v>6709</v>
      </c>
      <c r="C2915" s="38" t="s">
        <v>114</v>
      </c>
      <c r="D2915" s="34">
        <v>8634.1</v>
      </c>
      <c r="E2915" s="35">
        <v>44620</v>
      </c>
      <c r="F2915" s="34">
        <v>8634.1</v>
      </c>
      <c r="G2915" s="36">
        <f>Tabla13[[#This Row],[Importe]]-Tabla13[[#This Row],[Pagado]]</f>
        <v>0</v>
      </c>
      <c r="H2915" s="38" t="s">
        <v>10</v>
      </c>
    </row>
    <row r="2916" spans="1:8" x14ac:dyDescent="0.25">
      <c r="A2916" s="31">
        <v>44618</v>
      </c>
      <c r="B2916" s="37" t="s">
        <v>6710</v>
      </c>
      <c r="C2916" s="38" t="s">
        <v>357</v>
      </c>
      <c r="D2916" s="34">
        <v>775.9</v>
      </c>
      <c r="E2916" s="35">
        <v>44618</v>
      </c>
      <c r="F2916" s="34">
        <v>775.9</v>
      </c>
      <c r="G2916" s="36">
        <f>Tabla13[[#This Row],[Importe]]-Tabla13[[#This Row],[Pagado]]</f>
        <v>0</v>
      </c>
      <c r="H2916" s="38" t="s">
        <v>10</v>
      </c>
    </row>
    <row r="2917" spans="1:8" x14ac:dyDescent="0.25">
      <c r="A2917" s="31">
        <v>44618</v>
      </c>
      <c r="B2917" s="37" t="s">
        <v>6711</v>
      </c>
      <c r="C2917" s="38" t="s">
        <v>140</v>
      </c>
      <c r="D2917" s="34">
        <v>3821.5</v>
      </c>
      <c r="E2917" s="35">
        <v>44618</v>
      </c>
      <c r="F2917" s="34">
        <v>3821.5</v>
      </c>
      <c r="G2917" s="36">
        <f>Tabla13[[#This Row],[Importe]]-Tabla13[[#This Row],[Pagado]]</f>
        <v>0</v>
      </c>
      <c r="H2917" s="38" t="s">
        <v>10</v>
      </c>
    </row>
    <row r="2918" spans="1:8" x14ac:dyDescent="0.25">
      <c r="A2918" s="31">
        <v>44618</v>
      </c>
      <c r="B2918" s="37" t="s">
        <v>6712</v>
      </c>
      <c r="C2918" s="38" t="s">
        <v>129</v>
      </c>
      <c r="D2918" s="34">
        <v>4177</v>
      </c>
      <c r="E2918" s="35">
        <v>44618</v>
      </c>
      <c r="F2918" s="34">
        <v>4177</v>
      </c>
      <c r="G2918" s="36">
        <f>Tabla13[[#This Row],[Importe]]-Tabla13[[#This Row],[Pagado]]</f>
        <v>0</v>
      </c>
      <c r="H2918" s="38" t="s">
        <v>10</v>
      </c>
    </row>
    <row r="2919" spans="1:8" x14ac:dyDescent="0.25">
      <c r="A2919" s="31">
        <v>44618</v>
      </c>
      <c r="B2919" s="37" t="s">
        <v>6713</v>
      </c>
      <c r="C2919" s="38" t="s">
        <v>127</v>
      </c>
      <c r="D2919" s="34">
        <v>1356.8</v>
      </c>
      <c r="E2919" s="35">
        <v>44618</v>
      </c>
      <c r="F2919" s="34">
        <v>1356.8</v>
      </c>
      <c r="G2919" s="36">
        <f>Tabla13[[#This Row],[Importe]]-Tabla13[[#This Row],[Pagado]]</f>
        <v>0</v>
      </c>
      <c r="H2919" s="38" t="s">
        <v>10</v>
      </c>
    </row>
    <row r="2920" spans="1:8" x14ac:dyDescent="0.25">
      <c r="A2920" s="31">
        <v>44618</v>
      </c>
      <c r="B2920" s="37" t="s">
        <v>6714</v>
      </c>
      <c r="C2920" s="38" t="s">
        <v>196</v>
      </c>
      <c r="D2920" s="34">
        <v>96471.72</v>
      </c>
      <c r="E2920" s="35">
        <v>44624</v>
      </c>
      <c r="F2920" s="34">
        <v>96471.72</v>
      </c>
      <c r="G2920" s="36">
        <f>Tabla13[[#This Row],[Importe]]-Tabla13[[#This Row],[Pagado]]</f>
        <v>0</v>
      </c>
      <c r="H2920" s="38" t="s">
        <v>10</v>
      </c>
    </row>
    <row r="2921" spans="1:8" x14ac:dyDescent="0.25">
      <c r="A2921" s="31">
        <v>44618</v>
      </c>
      <c r="B2921" s="37" t="s">
        <v>6715</v>
      </c>
      <c r="C2921" s="38" t="s">
        <v>1650</v>
      </c>
      <c r="D2921" s="34">
        <v>1875</v>
      </c>
      <c r="E2921" s="35">
        <v>44618</v>
      </c>
      <c r="F2921" s="34">
        <v>1875</v>
      </c>
      <c r="G2921" s="36">
        <f>Tabla13[[#This Row],[Importe]]-Tabla13[[#This Row],[Pagado]]</f>
        <v>0</v>
      </c>
      <c r="H2921" s="38" t="s">
        <v>10</v>
      </c>
    </row>
    <row r="2922" spans="1:8" x14ac:dyDescent="0.25">
      <c r="A2922" s="31">
        <v>44618</v>
      </c>
      <c r="B2922" s="37" t="s">
        <v>6716</v>
      </c>
      <c r="C2922" s="38" t="s">
        <v>79</v>
      </c>
      <c r="D2922" s="34">
        <v>18391</v>
      </c>
      <c r="E2922" s="35">
        <v>44618</v>
      </c>
      <c r="F2922" s="34">
        <v>18391</v>
      </c>
      <c r="G2922" s="36">
        <f>Tabla13[[#This Row],[Importe]]-Tabla13[[#This Row],[Pagado]]</f>
        <v>0</v>
      </c>
      <c r="H2922" s="38" t="s">
        <v>10</v>
      </c>
    </row>
    <row r="2923" spans="1:8" x14ac:dyDescent="0.25">
      <c r="A2923" s="31">
        <v>44618</v>
      </c>
      <c r="B2923" s="37" t="s">
        <v>6717</v>
      </c>
      <c r="C2923" s="38" t="s">
        <v>16</v>
      </c>
      <c r="D2923" s="34">
        <v>5116</v>
      </c>
      <c r="E2923" s="35">
        <v>44618</v>
      </c>
      <c r="F2923" s="34">
        <v>5116</v>
      </c>
      <c r="G2923" s="36">
        <f>Tabla13[[#This Row],[Importe]]-Tabla13[[#This Row],[Pagado]]</f>
        <v>0</v>
      </c>
      <c r="H2923" s="38" t="s">
        <v>10</v>
      </c>
    </row>
    <row r="2924" spans="1:8" x14ac:dyDescent="0.25">
      <c r="A2924" s="31">
        <v>44618</v>
      </c>
      <c r="B2924" s="37" t="s">
        <v>6718</v>
      </c>
      <c r="C2924" s="38" t="s">
        <v>605</v>
      </c>
      <c r="D2924" s="34">
        <v>32887.08</v>
      </c>
      <c r="E2924" s="35">
        <v>44618</v>
      </c>
      <c r="F2924" s="34">
        <v>32887.08</v>
      </c>
      <c r="G2924" s="36">
        <f>Tabla13[[#This Row],[Importe]]-Tabla13[[#This Row],[Pagado]]</f>
        <v>0</v>
      </c>
      <c r="H2924" s="38" t="s">
        <v>10</v>
      </c>
    </row>
    <row r="2925" spans="1:8" x14ac:dyDescent="0.25">
      <c r="A2925" s="31">
        <v>44618</v>
      </c>
      <c r="B2925" s="37" t="s">
        <v>6719</v>
      </c>
      <c r="C2925" s="38" t="s">
        <v>43</v>
      </c>
      <c r="D2925" s="34">
        <v>6734.4</v>
      </c>
      <c r="E2925" s="35">
        <v>44618</v>
      </c>
      <c r="F2925" s="34">
        <v>6734.4</v>
      </c>
      <c r="G2925" s="36">
        <f>Tabla13[[#This Row],[Importe]]-Tabla13[[#This Row],[Pagado]]</f>
        <v>0</v>
      </c>
      <c r="H2925" s="38" t="s">
        <v>10</v>
      </c>
    </row>
    <row r="2926" spans="1:8" x14ac:dyDescent="0.25">
      <c r="A2926" s="31">
        <v>44618</v>
      </c>
      <c r="B2926" s="37" t="s">
        <v>6720</v>
      </c>
      <c r="C2926" s="38" t="s">
        <v>79</v>
      </c>
      <c r="D2926" s="34">
        <v>4181.7</v>
      </c>
      <c r="E2926" s="35">
        <v>44618</v>
      </c>
      <c r="F2926" s="34">
        <v>4181.7</v>
      </c>
      <c r="G2926" s="36">
        <f>Tabla13[[#This Row],[Importe]]-Tabla13[[#This Row],[Pagado]]</f>
        <v>0</v>
      </c>
      <c r="H2926" s="38" t="s">
        <v>10</v>
      </c>
    </row>
    <row r="2927" spans="1:8" x14ac:dyDescent="0.25">
      <c r="A2927" s="31">
        <v>44618</v>
      </c>
      <c r="B2927" s="37" t="s">
        <v>6721</v>
      </c>
      <c r="C2927" s="38" t="s">
        <v>161</v>
      </c>
      <c r="D2927" s="34">
        <v>3789.5</v>
      </c>
      <c r="E2927" s="35">
        <v>44618</v>
      </c>
      <c r="F2927" s="34">
        <v>3789.5</v>
      </c>
      <c r="G2927" s="36">
        <f>Tabla13[[#This Row],[Importe]]-Tabla13[[#This Row],[Pagado]]</f>
        <v>0</v>
      </c>
      <c r="H2927" s="38" t="s">
        <v>10</v>
      </c>
    </row>
    <row r="2928" spans="1:8" x14ac:dyDescent="0.25">
      <c r="A2928" s="31">
        <v>44618</v>
      </c>
      <c r="B2928" s="37" t="s">
        <v>6722</v>
      </c>
      <c r="C2928" s="38" t="s">
        <v>226</v>
      </c>
      <c r="D2928" s="34">
        <v>10568.2</v>
      </c>
      <c r="E2928" s="35">
        <v>44618</v>
      </c>
      <c r="F2928" s="34">
        <v>10568.2</v>
      </c>
      <c r="G2928" s="36">
        <f>Tabla13[[#This Row],[Importe]]-Tabla13[[#This Row],[Pagado]]</f>
        <v>0</v>
      </c>
      <c r="H2928" s="38" t="s">
        <v>10</v>
      </c>
    </row>
    <row r="2929" spans="1:8" x14ac:dyDescent="0.25">
      <c r="A2929" s="31">
        <v>44618</v>
      </c>
      <c r="B2929" s="37" t="s">
        <v>6723</v>
      </c>
      <c r="C2929" s="38" t="s">
        <v>380</v>
      </c>
      <c r="D2929" s="34">
        <v>7396.9</v>
      </c>
      <c r="E2929" s="35">
        <v>44618</v>
      </c>
      <c r="F2929" s="34">
        <v>7396.9</v>
      </c>
      <c r="G2929" s="36">
        <f>Tabla13[[#This Row],[Importe]]-Tabla13[[#This Row],[Pagado]]</f>
        <v>0</v>
      </c>
      <c r="H2929" s="38" t="s">
        <v>10</v>
      </c>
    </row>
    <row r="2930" spans="1:8" x14ac:dyDescent="0.25">
      <c r="A2930" s="31">
        <v>44618</v>
      </c>
      <c r="B2930" s="37" t="s">
        <v>6724</v>
      </c>
      <c r="C2930" s="38" t="s">
        <v>27</v>
      </c>
      <c r="D2930" s="34">
        <v>828</v>
      </c>
      <c r="E2930" s="35">
        <v>44618</v>
      </c>
      <c r="F2930" s="34">
        <v>828</v>
      </c>
      <c r="G2930" s="36">
        <f>Tabla13[[#This Row],[Importe]]-Tabla13[[#This Row],[Pagado]]</f>
        <v>0</v>
      </c>
      <c r="H2930" s="38" t="s">
        <v>10</v>
      </c>
    </row>
    <row r="2931" spans="1:8" x14ac:dyDescent="0.25">
      <c r="A2931" s="31">
        <v>44618</v>
      </c>
      <c r="B2931" s="37" t="s">
        <v>6725</v>
      </c>
      <c r="C2931" s="38" t="s">
        <v>135</v>
      </c>
      <c r="D2931" s="34">
        <v>1072.8</v>
      </c>
      <c r="E2931" s="35">
        <v>44618</v>
      </c>
      <c r="F2931" s="34">
        <v>1072.8</v>
      </c>
      <c r="G2931" s="36">
        <f>Tabla13[[#This Row],[Importe]]-Tabla13[[#This Row],[Pagado]]</f>
        <v>0</v>
      </c>
      <c r="H2931" s="38" t="s">
        <v>10</v>
      </c>
    </row>
    <row r="2932" spans="1:8" x14ac:dyDescent="0.25">
      <c r="A2932" s="31">
        <v>44618</v>
      </c>
      <c r="B2932" s="37" t="s">
        <v>6726</v>
      </c>
      <c r="C2932" s="38" t="s">
        <v>484</v>
      </c>
      <c r="D2932" s="34">
        <v>1879.2</v>
      </c>
      <c r="E2932" s="35">
        <v>44618</v>
      </c>
      <c r="F2932" s="34">
        <v>1879.2</v>
      </c>
      <c r="G2932" s="36">
        <f>Tabla13[[#This Row],[Importe]]-Tabla13[[#This Row],[Pagado]]</f>
        <v>0</v>
      </c>
      <c r="H2932" s="38" t="s">
        <v>10</v>
      </c>
    </row>
    <row r="2933" spans="1:8" x14ac:dyDescent="0.25">
      <c r="A2933" s="31">
        <v>44618</v>
      </c>
      <c r="B2933" s="37" t="s">
        <v>6727</v>
      </c>
      <c r="C2933" s="38" t="s">
        <v>29</v>
      </c>
      <c r="D2933" s="34">
        <v>5671</v>
      </c>
      <c r="E2933" s="35">
        <v>44618</v>
      </c>
      <c r="F2933" s="34">
        <v>5671</v>
      </c>
      <c r="G2933" s="36">
        <f>Tabla13[[#This Row],[Importe]]-Tabla13[[#This Row],[Pagado]]</f>
        <v>0</v>
      </c>
      <c r="H2933" s="38" t="s">
        <v>10</v>
      </c>
    </row>
    <row r="2934" spans="1:8" x14ac:dyDescent="0.25">
      <c r="A2934" s="31">
        <v>44618</v>
      </c>
      <c r="B2934" s="37" t="s">
        <v>6728</v>
      </c>
      <c r="C2934" s="38" t="s">
        <v>49</v>
      </c>
      <c r="D2934" s="34">
        <v>3229</v>
      </c>
      <c r="E2934" s="35">
        <v>44618</v>
      </c>
      <c r="F2934" s="34">
        <v>3229</v>
      </c>
      <c r="G2934" s="36">
        <f>Tabla13[[#This Row],[Importe]]-Tabla13[[#This Row],[Pagado]]</f>
        <v>0</v>
      </c>
      <c r="H2934" s="38" t="s">
        <v>10</v>
      </c>
    </row>
    <row r="2935" spans="1:8" x14ac:dyDescent="0.25">
      <c r="A2935" s="31">
        <v>44618</v>
      </c>
      <c r="B2935" s="37" t="s">
        <v>6729</v>
      </c>
      <c r="C2935" s="38" t="s">
        <v>484</v>
      </c>
      <c r="D2935" s="34">
        <v>4216</v>
      </c>
      <c r="E2935" s="35">
        <v>44618</v>
      </c>
      <c r="F2935" s="34">
        <v>4216</v>
      </c>
      <c r="G2935" s="36">
        <f>Tabla13[[#This Row],[Importe]]-Tabla13[[#This Row],[Pagado]]</f>
        <v>0</v>
      </c>
      <c r="H2935" s="38" t="s">
        <v>10</v>
      </c>
    </row>
    <row r="2936" spans="1:8" x14ac:dyDescent="0.25">
      <c r="A2936" s="31">
        <v>44618</v>
      </c>
      <c r="B2936" s="37" t="s">
        <v>6730</v>
      </c>
      <c r="C2936" s="38" t="s">
        <v>230</v>
      </c>
      <c r="D2936" s="34">
        <v>4972.5</v>
      </c>
      <c r="E2936" s="35">
        <v>44618</v>
      </c>
      <c r="F2936" s="34">
        <v>4972.5</v>
      </c>
      <c r="G2936" s="36">
        <f>Tabla13[[#This Row],[Importe]]-Tabla13[[#This Row],[Pagado]]</f>
        <v>0</v>
      </c>
      <c r="H2936" s="38" t="s">
        <v>10</v>
      </c>
    </row>
    <row r="2937" spans="1:8" x14ac:dyDescent="0.25">
      <c r="A2937" s="31">
        <v>44618</v>
      </c>
      <c r="B2937" s="37" t="s">
        <v>6731</v>
      </c>
      <c r="C2937" s="38" t="s">
        <v>230</v>
      </c>
      <c r="D2937" s="34">
        <v>211.2</v>
      </c>
      <c r="E2937" s="35">
        <v>44618</v>
      </c>
      <c r="F2937" s="34">
        <v>211.2</v>
      </c>
      <c r="G2937" s="36">
        <f>Tabla13[[#This Row],[Importe]]-Tabla13[[#This Row],[Pagado]]</f>
        <v>0</v>
      </c>
      <c r="H2937" s="38" t="s">
        <v>10</v>
      </c>
    </row>
    <row r="2938" spans="1:8" x14ac:dyDescent="0.25">
      <c r="A2938" s="31">
        <v>44618</v>
      </c>
      <c r="B2938" s="37" t="s">
        <v>6732</v>
      </c>
      <c r="C2938" s="38" t="s">
        <v>3971</v>
      </c>
      <c r="D2938" s="34">
        <v>8707.2000000000007</v>
      </c>
      <c r="E2938" s="35">
        <v>44618</v>
      </c>
      <c r="F2938" s="34">
        <v>8707.2000000000007</v>
      </c>
      <c r="G2938" s="36">
        <f>Tabla13[[#This Row],[Importe]]-Tabla13[[#This Row],[Pagado]]</f>
        <v>0</v>
      </c>
      <c r="H2938" s="38" t="s">
        <v>10</v>
      </c>
    </row>
    <row r="2939" spans="1:8" x14ac:dyDescent="0.25">
      <c r="A2939" s="31">
        <v>44618</v>
      </c>
      <c r="B2939" s="37" t="s">
        <v>6733</v>
      </c>
      <c r="C2939" s="38" t="s">
        <v>216</v>
      </c>
      <c r="D2939" s="34">
        <v>1102.4000000000001</v>
      </c>
      <c r="E2939" s="35">
        <v>44618</v>
      </c>
      <c r="F2939" s="34">
        <v>1102.4000000000001</v>
      </c>
      <c r="G2939" s="36">
        <f>Tabla13[[#This Row],[Importe]]-Tabla13[[#This Row],[Pagado]]</f>
        <v>0</v>
      </c>
      <c r="H2939" s="38" t="s">
        <v>10</v>
      </c>
    </row>
    <row r="2940" spans="1:8" x14ac:dyDescent="0.25">
      <c r="A2940" s="31">
        <v>44618</v>
      </c>
      <c r="B2940" s="37" t="s">
        <v>6734</v>
      </c>
      <c r="C2940" s="38" t="s">
        <v>71</v>
      </c>
      <c r="D2940" s="34">
        <v>3428.6</v>
      </c>
      <c r="E2940" s="35">
        <v>44618</v>
      </c>
      <c r="F2940" s="34">
        <v>3428.6</v>
      </c>
      <c r="G2940" s="36">
        <f>Tabla13[[#This Row],[Importe]]-Tabla13[[#This Row],[Pagado]]</f>
        <v>0</v>
      </c>
      <c r="H2940" s="38" t="s">
        <v>10</v>
      </c>
    </row>
    <row r="2941" spans="1:8" x14ac:dyDescent="0.25">
      <c r="A2941" s="31">
        <v>44618</v>
      </c>
      <c r="B2941" s="37" t="s">
        <v>6735</v>
      </c>
      <c r="C2941" s="38" t="s">
        <v>45</v>
      </c>
      <c r="D2941" s="34">
        <v>9819</v>
      </c>
      <c r="E2941" s="35">
        <v>44618</v>
      </c>
      <c r="F2941" s="34">
        <v>9819</v>
      </c>
      <c r="G2941" s="36">
        <f>Tabla13[[#This Row],[Importe]]-Tabla13[[#This Row],[Pagado]]</f>
        <v>0</v>
      </c>
      <c r="H2941" s="38" t="s">
        <v>10</v>
      </c>
    </row>
    <row r="2942" spans="1:8" x14ac:dyDescent="0.25">
      <c r="A2942" s="31">
        <v>44618</v>
      </c>
      <c r="B2942" s="37" t="s">
        <v>6736</v>
      </c>
      <c r="C2942" s="38" t="s">
        <v>142</v>
      </c>
      <c r="D2942" s="34">
        <v>40377.15</v>
      </c>
      <c r="E2942" s="35">
        <v>44643</v>
      </c>
      <c r="F2942" s="34">
        <v>40377.15</v>
      </c>
      <c r="G2942" s="36">
        <f>Tabla13[[#This Row],[Importe]]-Tabla13[[#This Row],[Pagado]]</f>
        <v>0</v>
      </c>
      <c r="H2942" s="38" t="s">
        <v>10</v>
      </c>
    </row>
    <row r="2943" spans="1:8" x14ac:dyDescent="0.25">
      <c r="A2943" s="31">
        <v>44618</v>
      </c>
      <c r="B2943" s="37" t="s">
        <v>6737</v>
      </c>
      <c r="C2943" s="38" t="s">
        <v>198</v>
      </c>
      <c r="D2943" s="34">
        <v>3931.6</v>
      </c>
      <c r="E2943" s="35">
        <v>44618</v>
      </c>
      <c r="F2943" s="34">
        <v>3931.6</v>
      </c>
      <c r="G2943" s="36">
        <f>Tabla13[[#This Row],[Importe]]-Tabla13[[#This Row],[Pagado]]</f>
        <v>0</v>
      </c>
      <c r="H2943" s="38" t="s">
        <v>10</v>
      </c>
    </row>
    <row r="2944" spans="1:8" x14ac:dyDescent="0.25">
      <c r="A2944" s="31">
        <v>44618</v>
      </c>
      <c r="B2944" s="37" t="s">
        <v>6738</v>
      </c>
      <c r="C2944" s="38" t="s">
        <v>24</v>
      </c>
      <c r="D2944" s="34">
        <v>2072.6</v>
      </c>
      <c r="E2944" s="35">
        <v>44618</v>
      </c>
      <c r="F2944" s="34">
        <v>2072.6</v>
      </c>
      <c r="G2944" s="36">
        <f>Tabla13[[#This Row],[Importe]]-Tabla13[[#This Row],[Pagado]]</f>
        <v>0</v>
      </c>
      <c r="H2944" s="38" t="s">
        <v>10</v>
      </c>
    </row>
    <row r="2945" spans="1:8" x14ac:dyDescent="0.25">
      <c r="A2945" s="31">
        <v>44618</v>
      </c>
      <c r="B2945" s="37" t="s">
        <v>6739</v>
      </c>
      <c r="C2945" s="38" t="s">
        <v>4136</v>
      </c>
      <c r="D2945" s="34">
        <v>4669.8999999999996</v>
      </c>
      <c r="E2945" s="35">
        <v>44618</v>
      </c>
      <c r="F2945" s="34">
        <v>4669.8999999999996</v>
      </c>
      <c r="G2945" s="36">
        <f>Tabla13[[#This Row],[Importe]]-Tabla13[[#This Row],[Pagado]]</f>
        <v>0</v>
      </c>
      <c r="H2945" s="38" t="s">
        <v>10</v>
      </c>
    </row>
    <row r="2946" spans="1:8" x14ac:dyDescent="0.25">
      <c r="A2946" s="31">
        <v>44618</v>
      </c>
      <c r="B2946" s="37" t="s">
        <v>6740</v>
      </c>
      <c r="C2946" s="38" t="s">
        <v>89</v>
      </c>
      <c r="D2946" s="34">
        <v>1463.2</v>
      </c>
      <c r="E2946" s="35">
        <v>44618</v>
      </c>
      <c r="F2946" s="34">
        <v>1463.2</v>
      </c>
      <c r="G2946" s="36">
        <f>Tabla13[[#This Row],[Importe]]-Tabla13[[#This Row],[Pagado]]</f>
        <v>0</v>
      </c>
      <c r="H2946" s="38" t="s">
        <v>10</v>
      </c>
    </row>
    <row r="2947" spans="1:8" x14ac:dyDescent="0.25">
      <c r="A2947" s="31">
        <v>44618</v>
      </c>
      <c r="B2947" s="37" t="s">
        <v>6741</v>
      </c>
      <c r="C2947" s="38" t="s">
        <v>698</v>
      </c>
      <c r="D2947" s="34">
        <v>3535.9</v>
      </c>
      <c r="E2947" s="35">
        <v>44618</v>
      </c>
      <c r="F2947" s="34">
        <v>3535.9</v>
      </c>
      <c r="G2947" s="36">
        <f>Tabla13[[#This Row],[Importe]]-Tabla13[[#This Row],[Pagado]]</f>
        <v>0</v>
      </c>
      <c r="H2947" s="38" t="s">
        <v>10</v>
      </c>
    </row>
    <row r="2948" spans="1:8" x14ac:dyDescent="0.25">
      <c r="A2948" s="31">
        <v>44618</v>
      </c>
      <c r="B2948" s="37" t="s">
        <v>6742</v>
      </c>
      <c r="C2948" s="38" t="s">
        <v>22</v>
      </c>
      <c r="D2948" s="34">
        <v>7036.4</v>
      </c>
      <c r="E2948" s="35">
        <v>44619</v>
      </c>
      <c r="F2948" s="34">
        <v>7036.4</v>
      </c>
      <c r="G2948" s="36">
        <f>Tabla13[[#This Row],[Importe]]-Tabla13[[#This Row],[Pagado]]</f>
        <v>0</v>
      </c>
      <c r="H2948" s="38" t="s">
        <v>10</v>
      </c>
    </row>
    <row r="2949" spans="1:8" x14ac:dyDescent="0.25">
      <c r="A2949" s="31">
        <v>44618</v>
      </c>
      <c r="B2949" s="37" t="s">
        <v>6743</v>
      </c>
      <c r="C2949" s="38" t="s">
        <v>53</v>
      </c>
      <c r="D2949" s="34">
        <v>6163.6</v>
      </c>
      <c r="E2949" s="35">
        <v>44618</v>
      </c>
      <c r="F2949" s="34">
        <v>6163.6</v>
      </c>
      <c r="G2949" s="36">
        <f>Tabla13[[#This Row],[Importe]]-Tabla13[[#This Row],[Pagado]]</f>
        <v>0</v>
      </c>
      <c r="H2949" s="38" t="s">
        <v>10</v>
      </c>
    </row>
    <row r="2950" spans="1:8" x14ac:dyDescent="0.25">
      <c r="A2950" s="31">
        <v>44618</v>
      </c>
      <c r="B2950" s="37" t="s">
        <v>6744</v>
      </c>
      <c r="C2950" s="38" t="s">
        <v>179</v>
      </c>
      <c r="D2950" s="34">
        <v>567.1</v>
      </c>
      <c r="E2950" s="35">
        <v>44618</v>
      </c>
      <c r="F2950" s="34">
        <v>567.1</v>
      </c>
      <c r="G2950" s="36">
        <f>Tabla13[[#This Row],[Importe]]-Tabla13[[#This Row],[Pagado]]</f>
        <v>0</v>
      </c>
      <c r="H2950" s="38" t="s">
        <v>10</v>
      </c>
    </row>
    <row r="2951" spans="1:8" x14ac:dyDescent="0.25">
      <c r="A2951" s="31">
        <v>44618</v>
      </c>
      <c r="B2951" s="37" t="s">
        <v>6745</v>
      </c>
      <c r="C2951" s="38" t="s">
        <v>85</v>
      </c>
      <c r="D2951" s="34">
        <v>1743.7</v>
      </c>
      <c r="E2951" s="35">
        <v>44618</v>
      </c>
      <c r="F2951" s="34">
        <v>1743.7</v>
      </c>
      <c r="G2951" s="36">
        <f>Tabla13[[#This Row],[Importe]]-Tabla13[[#This Row],[Pagado]]</f>
        <v>0</v>
      </c>
      <c r="H2951" s="38" t="s">
        <v>10</v>
      </c>
    </row>
    <row r="2952" spans="1:8" x14ac:dyDescent="0.25">
      <c r="A2952" s="31">
        <v>44618</v>
      </c>
      <c r="B2952" s="37" t="s">
        <v>6746</v>
      </c>
      <c r="C2952" s="38" t="s">
        <v>216</v>
      </c>
      <c r="D2952" s="34">
        <v>901</v>
      </c>
      <c r="E2952" s="35">
        <v>44618</v>
      </c>
      <c r="F2952" s="34">
        <v>901</v>
      </c>
      <c r="G2952" s="36">
        <f>Tabla13[[#This Row],[Importe]]-Tabla13[[#This Row],[Pagado]]</f>
        <v>0</v>
      </c>
      <c r="H2952" s="38" t="s">
        <v>10</v>
      </c>
    </row>
    <row r="2953" spans="1:8" x14ac:dyDescent="0.25">
      <c r="A2953" s="31">
        <v>44618</v>
      </c>
      <c r="B2953" s="37" t="s">
        <v>6747</v>
      </c>
      <c r="C2953" s="38" t="s">
        <v>62</v>
      </c>
      <c r="D2953" s="34">
        <v>3209.1</v>
      </c>
      <c r="E2953" s="35">
        <v>44618</v>
      </c>
      <c r="F2953" s="34">
        <v>3209.1</v>
      </c>
      <c r="G2953" s="36">
        <f>Tabla13[[#This Row],[Importe]]-Tabla13[[#This Row],[Pagado]]</f>
        <v>0</v>
      </c>
      <c r="H2953" s="38" t="s">
        <v>10</v>
      </c>
    </row>
    <row r="2954" spans="1:8" x14ac:dyDescent="0.25">
      <c r="A2954" s="31">
        <v>44618</v>
      </c>
      <c r="B2954" s="37" t="s">
        <v>6748</v>
      </c>
      <c r="C2954" s="38" t="s">
        <v>3402</v>
      </c>
      <c r="D2954" s="34">
        <v>1039.5999999999999</v>
      </c>
      <c r="E2954" s="35">
        <v>44618</v>
      </c>
      <c r="F2954" s="34">
        <v>1039.5999999999999</v>
      </c>
      <c r="G2954" s="36">
        <f>Tabla13[[#This Row],[Importe]]-Tabla13[[#This Row],[Pagado]]</f>
        <v>0</v>
      </c>
      <c r="H2954" s="38" t="s">
        <v>10</v>
      </c>
    </row>
    <row r="2955" spans="1:8" x14ac:dyDescent="0.25">
      <c r="A2955" s="31">
        <v>44618</v>
      </c>
      <c r="B2955" s="37" t="s">
        <v>6749</v>
      </c>
      <c r="C2955" s="38" t="s">
        <v>1064</v>
      </c>
      <c r="D2955" s="34">
        <v>2339.1999999999998</v>
      </c>
      <c r="E2955" s="35">
        <v>44618</v>
      </c>
      <c r="F2955" s="34">
        <v>2339.1999999999998</v>
      </c>
      <c r="G2955" s="36">
        <f>Tabla13[[#This Row],[Importe]]-Tabla13[[#This Row],[Pagado]]</f>
        <v>0</v>
      </c>
      <c r="H2955" s="38" t="s">
        <v>10</v>
      </c>
    </row>
    <row r="2956" spans="1:8" x14ac:dyDescent="0.25">
      <c r="A2956" s="31">
        <v>44618</v>
      </c>
      <c r="B2956" s="37" t="s">
        <v>6750</v>
      </c>
      <c r="C2956" s="38" t="s">
        <v>670</v>
      </c>
      <c r="D2956" s="34">
        <v>3586</v>
      </c>
      <c r="E2956" s="35">
        <v>44618</v>
      </c>
      <c r="F2956" s="34">
        <v>3586</v>
      </c>
      <c r="G2956" s="36">
        <f>Tabla13[[#This Row],[Importe]]-Tabla13[[#This Row],[Pagado]]</f>
        <v>0</v>
      </c>
      <c r="H2956" s="38" t="s">
        <v>10</v>
      </c>
    </row>
    <row r="2957" spans="1:8" x14ac:dyDescent="0.25">
      <c r="A2957" s="31">
        <v>44618</v>
      </c>
      <c r="B2957" s="37" t="s">
        <v>6751</v>
      </c>
      <c r="C2957" s="38" t="s">
        <v>31</v>
      </c>
      <c r="D2957" s="34">
        <v>1049.4000000000001</v>
      </c>
      <c r="E2957" s="35">
        <v>44618</v>
      </c>
      <c r="F2957" s="34">
        <v>1049.4000000000001</v>
      </c>
      <c r="G2957" s="36">
        <f>Tabla13[[#This Row],[Importe]]-Tabla13[[#This Row],[Pagado]]</f>
        <v>0</v>
      </c>
      <c r="H2957" s="38" t="s">
        <v>10</v>
      </c>
    </row>
    <row r="2958" spans="1:8" ht="31.5" x14ac:dyDescent="0.25">
      <c r="A2958" s="31">
        <v>44618</v>
      </c>
      <c r="B2958" s="37" t="s">
        <v>6752</v>
      </c>
      <c r="C2958" s="38" t="s">
        <v>275</v>
      </c>
      <c r="D2958" s="34">
        <v>150042.10999999999</v>
      </c>
      <c r="E2958" s="35" t="s">
        <v>6980</v>
      </c>
      <c r="F2958" s="34">
        <f>51655.03+98387.08</f>
        <v>150042.10999999999</v>
      </c>
      <c r="G2958" s="36">
        <f>Tabla13[[#This Row],[Importe]]-Tabla13[[#This Row],[Pagado]]</f>
        <v>0</v>
      </c>
      <c r="H2958" s="38" t="s">
        <v>10</v>
      </c>
    </row>
    <row r="2959" spans="1:8" x14ac:dyDescent="0.25">
      <c r="A2959" s="31">
        <v>44618</v>
      </c>
      <c r="B2959" s="37" t="s">
        <v>6753</v>
      </c>
      <c r="C2959" s="38" t="s">
        <v>75</v>
      </c>
      <c r="D2959" s="34">
        <v>6349.4</v>
      </c>
      <c r="E2959" s="35">
        <v>44619</v>
      </c>
      <c r="F2959" s="34">
        <v>6349.4</v>
      </c>
      <c r="G2959" s="36">
        <f>Tabla13[[#This Row],[Importe]]-Tabla13[[#This Row],[Pagado]]</f>
        <v>0</v>
      </c>
      <c r="H2959" s="38" t="s">
        <v>10</v>
      </c>
    </row>
    <row r="2960" spans="1:8" x14ac:dyDescent="0.25">
      <c r="A2960" s="31">
        <v>44618</v>
      </c>
      <c r="B2960" s="37" t="s">
        <v>6754</v>
      </c>
      <c r="C2960" s="38" t="s">
        <v>75</v>
      </c>
      <c r="D2960" s="34">
        <v>6996</v>
      </c>
      <c r="E2960" s="35">
        <v>44618</v>
      </c>
      <c r="F2960" s="34">
        <v>6996</v>
      </c>
      <c r="G2960" s="36">
        <f>Tabla13[[#This Row],[Importe]]-Tabla13[[#This Row],[Pagado]]</f>
        <v>0</v>
      </c>
      <c r="H2960" s="38" t="s">
        <v>10</v>
      </c>
    </row>
    <row r="2961" spans="1:8" x14ac:dyDescent="0.25">
      <c r="A2961" s="31">
        <v>44618</v>
      </c>
      <c r="B2961" s="37" t="s">
        <v>6755</v>
      </c>
      <c r="C2961" s="38" t="s">
        <v>1265</v>
      </c>
      <c r="D2961" s="34">
        <v>395.6</v>
      </c>
      <c r="E2961" s="35">
        <v>44618</v>
      </c>
      <c r="F2961" s="34">
        <v>395.6</v>
      </c>
      <c r="G2961" s="36">
        <f>Tabla13[[#This Row],[Importe]]-Tabla13[[#This Row],[Pagado]]</f>
        <v>0</v>
      </c>
      <c r="H2961" s="38" t="s">
        <v>10</v>
      </c>
    </row>
    <row r="2962" spans="1:8" x14ac:dyDescent="0.25">
      <c r="A2962" s="31">
        <v>44618</v>
      </c>
      <c r="B2962" s="37" t="s">
        <v>6756</v>
      </c>
      <c r="C2962" s="38" t="s">
        <v>71</v>
      </c>
      <c r="D2962" s="34">
        <v>1667.8</v>
      </c>
      <c r="E2962" s="35">
        <v>44618</v>
      </c>
      <c r="F2962" s="34">
        <v>1667.8</v>
      </c>
      <c r="G2962" s="36">
        <f>Tabla13[[#This Row],[Importe]]-Tabla13[[#This Row],[Pagado]]</f>
        <v>0</v>
      </c>
      <c r="H2962" s="38" t="s">
        <v>10</v>
      </c>
    </row>
    <row r="2963" spans="1:8" x14ac:dyDescent="0.25">
      <c r="A2963" s="31">
        <v>44618</v>
      </c>
      <c r="B2963" s="37" t="s">
        <v>6757</v>
      </c>
      <c r="C2963" s="38" t="s">
        <v>107</v>
      </c>
      <c r="D2963" s="34">
        <v>27882.2</v>
      </c>
      <c r="E2963" s="35">
        <v>44618</v>
      </c>
      <c r="F2963" s="34">
        <v>27882.2</v>
      </c>
      <c r="G2963" s="36">
        <f>Tabla13[[#This Row],[Importe]]-Tabla13[[#This Row],[Pagado]]</f>
        <v>0</v>
      </c>
      <c r="H2963" s="38" t="s">
        <v>10</v>
      </c>
    </row>
    <row r="2964" spans="1:8" x14ac:dyDescent="0.25">
      <c r="A2964" s="31">
        <v>44618</v>
      </c>
      <c r="B2964" s="37" t="s">
        <v>6758</v>
      </c>
      <c r="C2964" s="38" t="s">
        <v>426</v>
      </c>
      <c r="D2964" s="34">
        <v>4190</v>
      </c>
      <c r="E2964" s="35">
        <v>44618</v>
      </c>
      <c r="F2964" s="34">
        <v>4190</v>
      </c>
      <c r="G2964" s="36">
        <f>Tabla13[[#This Row],[Importe]]-Tabla13[[#This Row],[Pagado]]</f>
        <v>0</v>
      </c>
      <c r="H2964" s="38" t="s">
        <v>10</v>
      </c>
    </row>
    <row r="2965" spans="1:8" x14ac:dyDescent="0.25">
      <c r="A2965" s="31">
        <v>44618</v>
      </c>
      <c r="B2965" s="37" t="s">
        <v>6759</v>
      </c>
      <c r="C2965" s="38" t="s">
        <v>175</v>
      </c>
      <c r="D2965" s="34">
        <v>3698.9</v>
      </c>
      <c r="E2965" s="35">
        <v>44618</v>
      </c>
      <c r="F2965" s="34">
        <v>3698.9</v>
      </c>
      <c r="G2965" s="36">
        <f>Tabla13[[#This Row],[Importe]]-Tabla13[[#This Row],[Pagado]]</f>
        <v>0</v>
      </c>
      <c r="H2965" s="38" t="s">
        <v>10</v>
      </c>
    </row>
    <row r="2966" spans="1:8" x14ac:dyDescent="0.25">
      <c r="A2966" s="31">
        <v>44618</v>
      </c>
      <c r="B2966" s="37" t="s">
        <v>6760</v>
      </c>
      <c r="C2966" s="38" t="s">
        <v>1174</v>
      </c>
      <c r="D2966" s="34">
        <v>28000</v>
      </c>
      <c r="E2966" s="35">
        <v>44618</v>
      </c>
      <c r="F2966" s="34">
        <v>28000</v>
      </c>
      <c r="G2966" s="36">
        <f>Tabla13[[#This Row],[Importe]]-Tabla13[[#This Row],[Pagado]]</f>
        <v>0</v>
      </c>
      <c r="H2966" s="38" t="s">
        <v>10</v>
      </c>
    </row>
    <row r="2967" spans="1:8" x14ac:dyDescent="0.25">
      <c r="A2967" s="31">
        <v>44618</v>
      </c>
      <c r="B2967" s="37" t="s">
        <v>6761</v>
      </c>
      <c r="C2967" s="38" t="s">
        <v>461</v>
      </c>
      <c r="D2967" s="34">
        <v>394</v>
      </c>
      <c r="E2967" s="35">
        <v>44618</v>
      </c>
      <c r="F2967" s="34">
        <v>394</v>
      </c>
      <c r="G2967" s="36">
        <f>Tabla13[[#This Row],[Importe]]-Tabla13[[#This Row],[Pagado]]</f>
        <v>0</v>
      </c>
      <c r="H2967" s="38" t="s">
        <v>10</v>
      </c>
    </row>
    <row r="2968" spans="1:8" x14ac:dyDescent="0.25">
      <c r="A2968" s="31">
        <v>44618</v>
      </c>
      <c r="B2968" s="37" t="s">
        <v>6762</v>
      </c>
      <c r="C2968" s="38" t="s">
        <v>459</v>
      </c>
      <c r="D2968" s="34">
        <v>213</v>
      </c>
      <c r="E2968" s="35">
        <v>44618</v>
      </c>
      <c r="F2968" s="34">
        <v>213</v>
      </c>
      <c r="G2968" s="36">
        <f>Tabla13[[#This Row],[Importe]]-Tabla13[[#This Row],[Pagado]]</f>
        <v>0</v>
      </c>
      <c r="H2968" s="38" t="s">
        <v>10</v>
      </c>
    </row>
    <row r="2969" spans="1:8" x14ac:dyDescent="0.25">
      <c r="A2969" s="31">
        <v>44618</v>
      </c>
      <c r="B2969" s="37" t="s">
        <v>6763</v>
      </c>
      <c r="C2969" s="38" t="s">
        <v>457</v>
      </c>
      <c r="D2969" s="34">
        <v>198</v>
      </c>
      <c r="E2969" s="35">
        <v>44618</v>
      </c>
      <c r="F2969" s="34">
        <v>198</v>
      </c>
      <c r="G2969" s="36">
        <f>Tabla13[[#This Row],[Importe]]-Tabla13[[#This Row],[Pagado]]</f>
        <v>0</v>
      </c>
      <c r="H2969" s="38" t="s">
        <v>10</v>
      </c>
    </row>
    <row r="2970" spans="1:8" x14ac:dyDescent="0.25">
      <c r="A2970" s="31">
        <v>44618</v>
      </c>
      <c r="B2970" s="37" t="s">
        <v>6764</v>
      </c>
      <c r="C2970" s="38" t="s">
        <v>463</v>
      </c>
      <c r="D2970" s="34">
        <v>550</v>
      </c>
      <c r="E2970" s="35">
        <v>44620</v>
      </c>
      <c r="F2970" s="34">
        <v>550</v>
      </c>
      <c r="G2970" s="36">
        <f>Tabla13[[#This Row],[Importe]]-Tabla13[[#This Row],[Pagado]]</f>
        <v>0</v>
      </c>
      <c r="H2970" s="38" t="s">
        <v>10</v>
      </c>
    </row>
    <row r="2971" spans="1:8" x14ac:dyDescent="0.25">
      <c r="A2971" s="31">
        <v>44618</v>
      </c>
      <c r="B2971" s="37" t="s">
        <v>6765</v>
      </c>
      <c r="C2971" s="38" t="s">
        <v>181</v>
      </c>
      <c r="D2971" s="34">
        <v>14523.2</v>
      </c>
      <c r="E2971" s="35">
        <v>44618</v>
      </c>
      <c r="F2971" s="34">
        <v>14523.2</v>
      </c>
      <c r="G2971" s="36">
        <f>Tabla13[[#This Row],[Importe]]-Tabla13[[#This Row],[Pagado]]</f>
        <v>0</v>
      </c>
      <c r="H2971" s="38" t="s">
        <v>10</v>
      </c>
    </row>
    <row r="2972" spans="1:8" x14ac:dyDescent="0.25">
      <c r="A2972" s="31">
        <v>44618</v>
      </c>
      <c r="B2972" s="37" t="s">
        <v>6766</v>
      </c>
      <c r="C2972" s="38" t="s">
        <v>421</v>
      </c>
      <c r="D2972" s="34">
        <v>9584.5</v>
      </c>
      <c r="E2972" s="35">
        <v>44626</v>
      </c>
      <c r="F2972" s="34">
        <v>9584.5</v>
      </c>
      <c r="G2972" s="36">
        <f>Tabla13[[#This Row],[Importe]]-Tabla13[[#This Row],[Pagado]]</f>
        <v>0</v>
      </c>
      <c r="H2972" s="38" t="s">
        <v>10</v>
      </c>
    </row>
    <row r="2973" spans="1:8" x14ac:dyDescent="0.25">
      <c r="A2973" s="31">
        <v>44618</v>
      </c>
      <c r="B2973" s="37" t="s">
        <v>6767</v>
      </c>
      <c r="C2973" s="38" t="s">
        <v>681</v>
      </c>
      <c r="D2973" s="34">
        <v>3.39</v>
      </c>
      <c r="E2973" s="35">
        <v>44622</v>
      </c>
      <c r="F2973" s="34">
        <v>3.39</v>
      </c>
      <c r="G2973" s="36">
        <f>Tabla13[[#This Row],[Importe]]-Tabla13[[#This Row],[Pagado]]</f>
        <v>0</v>
      </c>
      <c r="H2973" s="38" t="s">
        <v>10</v>
      </c>
    </row>
    <row r="2974" spans="1:8" x14ac:dyDescent="0.25">
      <c r="A2974" s="31">
        <v>44618</v>
      </c>
      <c r="B2974" s="37" t="s">
        <v>6768</v>
      </c>
      <c r="C2974" s="38" t="s">
        <v>555</v>
      </c>
      <c r="D2974" s="34">
        <v>34065</v>
      </c>
      <c r="E2974" s="35">
        <v>44619</v>
      </c>
      <c r="F2974" s="34">
        <v>34065</v>
      </c>
      <c r="G2974" s="36">
        <f>Tabla13[[#This Row],[Importe]]-Tabla13[[#This Row],[Pagado]]</f>
        <v>0</v>
      </c>
      <c r="H2974" s="38" t="s">
        <v>10</v>
      </c>
    </row>
    <row r="2975" spans="1:8" x14ac:dyDescent="0.25">
      <c r="A2975" s="31">
        <v>44618</v>
      </c>
      <c r="B2975" s="37" t="s">
        <v>6769</v>
      </c>
      <c r="C2975" s="38" t="s">
        <v>407</v>
      </c>
      <c r="D2975" s="34">
        <v>7210</v>
      </c>
      <c r="E2975" s="35">
        <v>44620</v>
      </c>
      <c r="F2975" s="34">
        <v>7210</v>
      </c>
      <c r="G2975" s="36">
        <f>Tabla13[[#This Row],[Importe]]-Tabla13[[#This Row],[Pagado]]</f>
        <v>0</v>
      </c>
      <c r="H2975" s="38" t="s">
        <v>10</v>
      </c>
    </row>
    <row r="2976" spans="1:8" x14ac:dyDescent="0.25">
      <c r="A2976" s="31">
        <v>44618</v>
      </c>
      <c r="B2976" s="37" t="s">
        <v>6770</v>
      </c>
      <c r="C2976" s="38" t="s">
        <v>431</v>
      </c>
      <c r="D2976" s="34">
        <v>514.1</v>
      </c>
      <c r="E2976" s="35">
        <v>44619</v>
      </c>
      <c r="F2976" s="34">
        <v>514.1</v>
      </c>
      <c r="G2976" s="36">
        <f>Tabla13[[#This Row],[Importe]]-Tabla13[[#This Row],[Pagado]]</f>
        <v>0</v>
      </c>
      <c r="H2976" s="38" t="s">
        <v>10</v>
      </c>
    </row>
    <row r="2977" spans="1:8" x14ac:dyDescent="0.25">
      <c r="A2977" s="31">
        <v>44618</v>
      </c>
      <c r="B2977" s="37" t="s">
        <v>6771</v>
      </c>
      <c r="C2977" s="38" t="s">
        <v>280</v>
      </c>
      <c r="D2977" s="34">
        <v>2056.4</v>
      </c>
      <c r="E2977" s="35">
        <v>44619</v>
      </c>
      <c r="F2977" s="34">
        <v>2056.4</v>
      </c>
      <c r="G2977" s="36">
        <f>Tabla13[[#This Row],[Importe]]-Tabla13[[#This Row],[Pagado]]</f>
        <v>0</v>
      </c>
      <c r="H2977" s="38" t="s">
        <v>10</v>
      </c>
    </row>
    <row r="2978" spans="1:8" x14ac:dyDescent="0.25">
      <c r="A2978" s="31">
        <v>44618</v>
      </c>
      <c r="B2978" s="37" t="s">
        <v>6772</v>
      </c>
      <c r="C2978" s="38" t="s">
        <v>282</v>
      </c>
      <c r="D2978" s="34">
        <v>5623.3</v>
      </c>
      <c r="E2978" s="35">
        <v>44621</v>
      </c>
      <c r="F2978" s="34">
        <v>5623.3</v>
      </c>
      <c r="G2978" s="36">
        <f>Tabla13[[#This Row],[Importe]]-Tabla13[[#This Row],[Pagado]]</f>
        <v>0</v>
      </c>
      <c r="H2978" s="38" t="s">
        <v>10</v>
      </c>
    </row>
    <row r="2979" spans="1:8" x14ac:dyDescent="0.25">
      <c r="A2979" s="31">
        <v>44618</v>
      </c>
      <c r="B2979" s="37" t="s">
        <v>6773</v>
      </c>
      <c r="C2979" s="38" t="s">
        <v>191</v>
      </c>
      <c r="D2979" s="34">
        <v>2818.8</v>
      </c>
      <c r="E2979" s="35">
        <v>44618</v>
      </c>
      <c r="F2979" s="34">
        <v>2818.8</v>
      </c>
      <c r="G2979" s="36">
        <f>Tabla13[[#This Row],[Importe]]-Tabla13[[#This Row],[Pagado]]</f>
        <v>0</v>
      </c>
      <c r="H2979" s="38" t="s">
        <v>10</v>
      </c>
    </row>
    <row r="2980" spans="1:8" x14ac:dyDescent="0.25">
      <c r="A2980" s="31">
        <v>44618</v>
      </c>
      <c r="B2980" s="37" t="s">
        <v>6774</v>
      </c>
      <c r="C2980" s="38" t="s">
        <v>284</v>
      </c>
      <c r="D2980" s="34">
        <v>13239.4</v>
      </c>
      <c r="E2980" s="35">
        <v>44619</v>
      </c>
      <c r="F2980" s="34">
        <v>13239.4</v>
      </c>
      <c r="G2980" s="36">
        <f>Tabla13[[#This Row],[Importe]]-Tabla13[[#This Row],[Pagado]]</f>
        <v>0</v>
      </c>
      <c r="H2980" s="38" t="s">
        <v>10</v>
      </c>
    </row>
    <row r="2981" spans="1:8" x14ac:dyDescent="0.25">
      <c r="A2981" s="31">
        <v>44618</v>
      </c>
      <c r="B2981" s="37" t="s">
        <v>6775</v>
      </c>
      <c r="C2981" s="38" t="s">
        <v>3823</v>
      </c>
      <c r="D2981" s="34">
        <v>0</v>
      </c>
      <c r="E2981" s="39" t="s">
        <v>189</v>
      </c>
      <c r="F2981" s="34">
        <v>0</v>
      </c>
      <c r="G2981" s="36">
        <f>Tabla13[[#This Row],[Importe]]-Tabla13[[#This Row],[Pagado]]</f>
        <v>0</v>
      </c>
      <c r="H2981" s="38" t="s">
        <v>189</v>
      </c>
    </row>
    <row r="2982" spans="1:8" x14ac:dyDescent="0.25">
      <c r="A2982" s="31">
        <v>44618</v>
      </c>
      <c r="B2982" s="37" t="s">
        <v>6776</v>
      </c>
      <c r="C2982" s="38" t="s">
        <v>1038</v>
      </c>
      <c r="D2982" s="34">
        <v>1225.8</v>
      </c>
      <c r="E2982" s="35">
        <v>44618</v>
      </c>
      <c r="F2982" s="34">
        <v>1225.8</v>
      </c>
      <c r="G2982" s="36">
        <f>Tabla13[[#This Row],[Importe]]-Tabla13[[#This Row],[Pagado]]</f>
        <v>0</v>
      </c>
      <c r="H2982" s="38" t="s">
        <v>10</v>
      </c>
    </row>
    <row r="2983" spans="1:8" x14ac:dyDescent="0.25">
      <c r="A2983" s="31">
        <v>44618</v>
      </c>
      <c r="B2983" s="37" t="s">
        <v>6777</v>
      </c>
      <c r="C2983" s="38" t="s">
        <v>5345</v>
      </c>
      <c r="D2983" s="34">
        <v>3349.6</v>
      </c>
      <c r="E2983" s="35">
        <v>44619</v>
      </c>
      <c r="F2983" s="34">
        <v>3349.6</v>
      </c>
      <c r="G2983" s="36">
        <f>Tabla13[[#This Row],[Importe]]-Tabla13[[#This Row],[Pagado]]</f>
        <v>0</v>
      </c>
      <c r="H2983" s="38" t="s">
        <v>10</v>
      </c>
    </row>
    <row r="2984" spans="1:8" x14ac:dyDescent="0.25">
      <c r="A2984" s="31">
        <v>44618</v>
      </c>
      <c r="B2984" s="37" t="s">
        <v>6778</v>
      </c>
      <c r="C2984" s="38" t="s">
        <v>5043</v>
      </c>
      <c r="D2984" s="34">
        <v>1446.9</v>
      </c>
      <c r="E2984" s="35">
        <v>44619</v>
      </c>
      <c r="F2984" s="34">
        <v>1446.9</v>
      </c>
      <c r="G2984" s="36">
        <f>Tabla13[[#This Row],[Importe]]-Tabla13[[#This Row],[Pagado]]</f>
        <v>0</v>
      </c>
      <c r="H2984" s="38" t="s">
        <v>10</v>
      </c>
    </row>
    <row r="2985" spans="1:8" x14ac:dyDescent="0.25">
      <c r="A2985" s="31">
        <v>44618</v>
      </c>
      <c r="B2985" s="37" t="s">
        <v>6779</v>
      </c>
      <c r="C2985" s="38" t="s">
        <v>647</v>
      </c>
      <c r="D2985" s="34">
        <v>1027.5999999999999</v>
      </c>
      <c r="E2985" s="35">
        <v>44618</v>
      </c>
      <c r="F2985" s="34">
        <v>1027.5999999999999</v>
      </c>
      <c r="G2985" s="36">
        <f>Tabla13[[#This Row],[Importe]]-Tabla13[[#This Row],[Pagado]]</f>
        <v>0</v>
      </c>
      <c r="H2985" s="38" t="s">
        <v>10</v>
      </c>
    </row>
    <row r="2986" spans="1:8" x14ac:dyDescent="0.25">
      <c r="A2986" s="31">
        <v>44618</v>
      </c>
      <c r="B2986" s="37" t="s">
        <v>6780</v>
      </c>
      <c r="C2986" s="38" t="s">
        <v>58</v>
      </c>
      <c r="D2986" s="34">
        <v>3537.3</v>
      </c>
      <c r="E2986" s="35">
        <v>44618</v>
      </c>
      <c r="F2986" s="34">
        <v>3537.3</v>
      </c>
      <c r="G2986" s="36">
        <f>Tabla13[[#This Row],[Importe]]-Tabla13[[#This Row],[Pagado]]</f>
        <v>0</v>
      </c>
      <c r="H2986" s="38" t="s">
        <v>10</v>
      </c>
    </row>
    <row r="2987" spans="1:8" x14ac:dyDescent="0.25">
      <c r="A2987" s="31">
        <v>44618</v>
      </c>
      <c r="B2987" s="37" t="s">
        <v>6781</v>
      </c>
      <c r="C2987" s="38" t="s">
        <v>1706</v>
      </c>
      <c r="D2987" s="34">
        <v>5433.6</v>
      </c>
      <c r="E2987" s="35">
        <v>44618</v>
      </c>
      <c r="F2987" s="34">
        <v>5433.6</v>
      </c>
      <c r="G2987" s="36">
        <f>Tabla13[[#This Row],[Importe]]-Tabla13[[#This Row],[Pagado]]</f>
        <v>0</v>
      </c>
      <c r="H2987" s="38" t="s">
        <v>10</v>
      </c>
    </row>
    <row r="2988" spans="1:8" x14ac:dyDescent="0.25">
      <c r="A2988" s="31">
        <v>44618</v>
      </c>
      <c r="B2988" s="37" t="s">
        <v>6782</v>
      </c>
      <c r="C2988" s="38" t="s">
        <v>2139</v>
      </c>
      <c r="D2988" s="34">
        <v>2212.6</v>
      </c>
      <c r="E2988" s="35">
        <v>44618</v>
      </c>
      <c r="F2988" s="34">
        <v>2212.6</v>
      </c>
      <c r="G2988" s="36">
        <f>Tabla13[[#This Row],[Importe]]-Tabla13[[#This Row],[Pagado]]</f>
        <v>0</v>
      </c>
      <c r="H2988" s="38" t="s">
        <v>10</v>
      </c>
    </row>
    <row r="2989" spans="1:8" x14ac:dyDescent="0.25">
      <c r="A2989" s="31">
        <v>44618</v>
      </c>
      <c r="B2989" s="37" t="s">
        <v>6783</v>
      </c>
      <c r="C2989" s="38" t="s">
        <v>1421</v>
      </c>
      <c r="D2989" s="34">
        <v>36174.6</v>
      </c>
      <c r="E2989" s="35">
        <v>44618</v>
      </c>
      <c r="F2989" s="34">
        <v>36174.6</v>
      </c>
      <c r="G2989" s="36">
        <f>Tabla13[[#This Row],[Importe]]-Tabla13[[#This Row],[Pagado]]</f>
        <v>0</v>
      </c>
      <c r="H2989" s="38" t="s">
        <v>10</v>
      </c>
    </row>
    <row r="2990" spans="1:8" x14ac:dyDescent="0.25">
      <c r="A2990" s="31">
        <v>44618</v>
      </c>
      <c r="B2990" s="37" t="s">
        <v>6784</v>
      </c>
      <c r="C2990" s="38" t="s">
        <v>31</v>
      </c>
      <c r="D2990" s="34">
        <v>4301</v>
      </c>
      <c r="E2990" s="35">
        <v>44618</v>
      </c>
      <c r="F2990" s="34">
        <v>4301</v>
      </c>
      <c r="G2990" s="36">
        <f>Tabla13[[#This Row],[Importe]]-Tabla13[[#This Row],[Pagado]]</f>
        <v>0</v>
      </c>
      <c r="H2990" s="38" t="s">
        <v>10</v>
      </c>
    </row>
    <row r="2991" spans="1:8" x14ac:dyDescent="0.25">
      <c r="A2991" s="31">
        <v>44618</v>
      </c>
      <c r="B2991" s="37" t="s">
        <v>6785</v>
      </c>
      <c r="C2991" s="38" t="s">
        <v>135</v>
      </c>
      <c r="D2991" s="34">
        <v>53.2</v>
      </c>
      <c r="E2991" s="35">
        <v>44618</v>
      </c>
      <c r="F2991" s="34">
        <v>53.2</v>
      </c>
      <c r="G2991" s="36">
        <f>Tabla13[[#This Row],[Importe]]-Tabla13[[#This Row],[Pagado]]</f>
        <v>0</v>
      </c>
      <c r="H2991" s="38" t="s">
        <v>10</v>
      </c>
    </row>
    <row r="2992" spans="1:8" x14ac:dyDescent="0.25">
      <c r="A2992" s="31">
        <v>44618</v>
      </c>
      <c r="B2992" s="37" t="s">
        <v>6786</v>
      </c>
      <c r="C2992" s="38" t="s">
        <v>857</v>
      </c>
      <c r="D2992" s="34">
        <v>1587.6</v>
      </c>
      <c r="E2992" s="35">
        <v>44618</v>
      </c>
      <c r="F2992" s="34">
        <v>1587.6</v>
      </c>
      <c r="G2992" s="36">
        <f>Tabla13[[#This Row],[Importe]]-Tabla13[[#This Row],[Pagado]]</f>
        <v>0</v>
      </c>
      <c r="H2992" s="38" t="s">
        <v>10</v>
      </c>
    </row>
    <row r="2993" spans="1:8" x14ac:dyDescent="0.25">
      <c r="A2993" s="31">
        <v>44618</v>
      </c>
      <c r="B2993" s="37" t="s">
        <v>6787</v>
      </c>
      <c r="C2993" s="38" t="s">
        <v>1313</v>
      </c>
      <c r="D2993" s="34">
        <v>2838.6</v>
      </c>
      <c r="E2993" s="35">
        <v>44618</v>
      </c>
      <c r="F2993" s="34">
        <v>2838.6</v>
      </c>
      <c r="G2993" s="36">
        <f>Tabla13[[#This Row],[Importe]]-Tabla13[[#This Row],[Pagado]]</f>
        <v>0</v>
      </c>
      <c r="H2993" s="38" t="s">
        <v>10</v>
      </c>
    </row>
    <row r="2994" spans="1:8" x14ac:dyDescent="0.25">
      <c r="A2994" s="31">
        <v>44618</v>
      </c>
      <c r="B2994" s="37" t="s">
        <v>6788</v>
      </c>
      <c r="C2994" s="38" t="s">
        <v>857</v>
      </c>
      <c r="D2994" s="34">
        <v>570.4</v>
      </c>
      <c r="E2994" s="35">
        <v>44618</v>
      </c>
      <c r="F2994" s="34">
        <v>570.4</v>
      </c>
      <c r="G2994" s="36">
        <f>Tabla13[[#This Row],[Importe]]-Tabla13[[#This Row],[Pagado]]</f>
        <v>0</v>
      </c>
      <c r="H2994" s="38" t="s">
        <v>10</v>
      </c>
    </row>
    <row r="2995" spans="1:8" x14ac:dyDescent="0.25">
      <c r="A2995" s="31">
        <v>44618</v>
      </c>
      <c r="B2995" s="37" t="s">
        <v>6789</v>
      </c>
      <c r="C2995" s="38" t="s">
        <v>14</v>
      </c>
      <c r="D2995" s="34">
        <v>18614.599999999999</v>
      </c>
      <c r="E2995" s="35">
        <v>44618</v>
      </c>
      <c r="F2995" s="34">
        <v>18614.599999999999</v>
      </c>
      <c r="G2995" s="36">
        <f>Tabla13[[#This Row],[Importe]]-Tabla13[[#This Row],[Pagado]]</f>
        <v>0</v>
      </c>
      <c r="H2995" s="38" t="s">
        <v>10</v>
      </c>
    </row>
    <row r="2996" spans="1:8" x14ac:dyDescent="0.25">
      <c r="A2996" s="31">
        <v>44618</v>
      </c>
      <c r="B2996" s="37" t="s">
        <v>6790</v>
      </c>
      <c r="C2996" s="38" t="s">
        <v>31</v>
      </c>
      <c r="D2996" s="34">
        <v>795.2</v>
      </c>
      <c r="E2996" s="35">
        <v>44618</v>
      </c>
      <c r="F2996" s="34">
        <v>795.2</v>
      </c>
      <c r="G2996" s="36">
        <f>Tabla13[[#This Row],[Importe]]-Tabla13[[#This Row],[Pagado]]</f>
        <v>0</v>
      </c>
      <c r="H2996" s="38" t="s">
        <v>10</v>
      </c>
    </row>
    <row r="2997" spans="1:8" x14ac:dyDescent="0.25">
      <c r="A2997" s="31">
        <v>44618</v>
      </c>
      <c r="B2997" s="37" t="s">
        <v>6791</v>
      </c>
      <c r="C2997" s="38" t="s">
        <v>9</v>
      </c>
      <c r="D2997" s="34">
        <v>1819.6</v>
      </c>
      <c r="E2997" s="35">
        <v>44618</v>
      </c>
      <c r="F2997" s="34">
        <v>1819.6</v>
      </c>
      <c r="G2997" s="36">
        <f>Tabla13[[#This Row],[Importe]]-Tabla13[[#This Row],[Pagado]]</f>
        <v>0</v>
      </c>
      <c r="H2997" s="38" t="s">
        <v>10</v>
      </c>
    </row>
    <row r="2998" spans="1:8" x14ac:dyDescent="0.25">
      <c r="A2998" s="31">
        <v>44618</v>
      </c>
      <c r="B2998" s="37" t="s">
        <v>6792</v>
      </c>
      <c r="C2998" s="38" t="s">
        <v>31</v>
      </c>
      <c r="D2998" s="34">
        <v>80</v>
      </c>
      <c r="E2998" s="35">
        <v>44618</v>
      </c>
      <c r="F2998" s="34">
        <v>80</v>
      </c>
      <c r="G2998" s="36">
        <f>Tabla13[[#This Row],[Importe]]-Tabla13[[#This Row],[Pagado]]</f>
        <v>0</v>
      </c>
      <c r="H2998" s="38" t="s">
        <v>10</v>
      </c>
    </row>
    <row r="2999" spans="1:8" x14ac:dyDescent="0.25">
      <c r="A2999" s="31">
        <v>44618</v>
      </c>
      <c r="B2999" s="37" t="s">
        <v>6793</v>
      </c>
      <c r="C2999" s="38" t="s">
        <v>35</v>
      </c>
      <c r="D2999" s="34">
        <v>1943.6</v>
      </c>
      <c r="E2999" s="35">
        <v>44618</v>
      </c>
      <c r="F2999" s="34">
        <v>1943.6</v>
      </c>
      <c r="G2999" s="36">
        <f>Tabla13[[#This Row],[Importe]]-Tabla13[[#This Row],[Pagado]]</f>
        <v>0</v>
      </c>
      <c r="H2999" s="38" t="s">
        <v>10</v>
      </c>
    </row>
    <row r="3000" spans="1:8" x14ac:dyDescent="0.25">
      <c r="A3000" s="31">
        <v>44618</v>
      </c>
      <c r="B3000" s="37" t="s">
        <v>6794</v>
      </c>
      <c r="C3000" s="38" t="s">
        <v>31</v>
      </c>
      <c r="D3000" s="34">
        <v>95.2</v>
      </c>
      <c r="E3000" s="35">
        <v>44620</v>
      </c>
      <c r="F3000" s="34">
        <v>95.2</v>
      </c>
      <c r="G3000" s="36">
        <f>Tabla13[[#This Row],[Importe]]-Tabla13[[#This Row],[Pagado]]</f>
        <v>0</v>
      </c>
      <c r="H3000" s="38" t="s">
        <v>10</v>
      </c>
    </row>
    <row r="3001" spans="1:8" x14ac:dyDescent="0.25">
      <c r="A3001" s="31">
        <v>44618</v>
      </c>
      <c r="B3001" s="37" t="s">
        <v>6795</v>
      </c>
      <c r="C3001" s="38" t="s">
        <v>31</v>
      </c>
      <c r="D3001" s="34">
        <v>39</v>
      </c>
      <c r="E3001" s="35">
        <v>44618</v>
      </c>
      <c r="F3001" s="34">
        <v>39</v>
      </c>
      <c r="G3001" s="36">
        <f>Tabla13[[#This Row],[Importe]]-Tabla13[[#This Row],[Pagado]]</f>
        <v>0</v>
      </c>
      <c r="H3001" s="38" t="s">
        <v>10</v>
      </c>
    </row>
    <row r="3002" spans="1:8" x14ac:dyDescent="0.25">
      <c r="A3002" s="31">
        <v>44618</v>
      </c>
      <c r="B3002" s="37" t="s">
        <v>6796</v>
      </c>
      <c r="C3002" s="38" t="s">
        <v>31</v>
      </c>
      <c r="D3002" s="34">
        <v>615.6</v>
      </c>
      <c r="E3002" s="35">
        <v>44618</v>
      </c>
      <c r="F3002" s="34">
        <v>615.6</v>
      </c>
      <c r="G3002" s="36">
        <f>Tabla13[[#This Row],[Importe]]-Tabla13[[#This Row],[Pagado]]</f>
        <v>0</v>
      </c>
      <c r="H3002" s="38" t="s">
        <v>10</v>
      </c>
    </row>
    <row r="3003" spans="1:8" x14ac:dyDescent="0.25">
      <c r="A3003" s="31">
        <v>44619</v>
      </c>
      <c r="B3003" s="37" t="s">
        <v>6797</v>
      </c>
      <c r="C3003" s="38" t="s">
        <v>1187</v>
      </c>
      <c r="D3003" s="34">
        <v>1677.9</v>
      </c>
      <c r="E3003" s="35">
        <v>44619</v>
      </c>
      <c r="F3003" s="34">
        <v>1677.9</v>
      </c>
      <c r="G3003" s="36">
        <f>Tabla13[[#This Row],[Importe]]-Tabla13[[#This Row],[Pagado]]</f>
        <v>0</v>
      </c>
      <c r="H3003" s="38" t="s">
        <v>10</v>
      </c>
    </row>
    <row r="3004" spans="1:8" x14ac:dyDescent="0.25">
      <c r="A3004" s="31">
        <v>44619</v>
      </c>
      <c r="B3004" s="37" t="s">
        <v>6798</v>
      </c>
      <c r="C3004" s="38" t="s">
        <v>9</v>
      </c>
      <c r="D3004" s="34">
        <v>4042.2</v>
      </c>
      <c r="E3004" s="35">
        <v>44619</v>
      </c>
      <c r="F3004" s="34">
        <v>4042.2</v>
      </c>
      <c r="G3004" s="36">
        <f>Tabla13[[#This Row],[Importe]]-Tabla13[[#This Row],[Pagado]]</f>
        <v>0</v>
      </c>
      <c r="H3004" s="38" t="s">
        <v>10</v>
      </c>
    </row>
    <row r="3005" spans="1:8" x14ac:dyDescent="0.25">
      <c r="A3005" s="31">
        <v>44619</v>
      </c>
      <c r="B3005" s="37" t="s">
        <v>6799</v>
      </c>
      <c r="C3005" s="38" t="s">
        <v>20</v>
      </c>
      <c r="D3005" s="34">
        <v>5894.6</v>
      </c>
      <c r="E3005" s="35">
        <v>44619</v>
      </c>
      <c r="F3005" s="34">
        <v>5894.6</v>
      </c>
      <c r="G3005" s="36">
        <f>Tabla13[[#This Row],[Importe]]-Tabla13[[#This Row],[Pagado]]</f>
        <v>0</v>
      </c>
      <c r="H3005" s="38" t="s">
        <v>10</v>
      </c>
    </row>
    <row r="3006" spans="1:8" x14ac:dyDescent="0.25">
      <c r="A3006" s="31">
        <v>44619</v>
      </c>
      <c r="B3006" s="37" t="s">
        <v>6800</v>
      </c>
      <c r="C3006" s="38" t="s">
        <v>51</v>
      </c>
      <c r="D3006" s="34">
        <v>3721.2</v>
      </c>
      <c r="E3006" s="35">
        <v>44619</v>
      </c>
      <c r="F3006" s="34">
        <v>3721.2</v>
      </c>
      <c r="G3006" s="36">
        <f>Tabla13[[#This Row],[Importe]]-Tabla13[[#This Row],[Pagado]]</f>
        <v>0</v>
      </c>
      <c r="H3006" s="38" t="s">
        <v>10</v>
      </c>
    </row>
    <row r="3007" spans="1:8" x14ac:dyDescent="0.25">
      <c r="A3007" s="31">
        <v>44619</v>
      </c>
      <c r="B3007" s="37" t="s">
        <v>6801</v>
      </c>
      <c r="C3007" s="38" t="s">
        <v>22</v>
      </c>
      <c r="D3007" s="34">
        <v>44446.3</v>
      </c>
      <c r="E3007" s="35">
        <v>44620</v>
      </c>
      <c r="F3007" s="34">
        <v>44446.3</v>
      </c>
      <c r="G3007" s="36">
        <f>Tabla13[[#This Row],[Importe]]-Tabla13[[#This Row],[Pagado]]</f>
        <v>0</v>
      </c>
      <c r="H3007" s="38" t="s">
        <v>10</v>
      </c>
    </row>
    <row r="3008" spans="1:8" x14ac:dyDescent="0.25">
      <c r="A3008" s="31">
        <v>44619</v>
      </c>
      <c r="B3008" s="37" t="s">
        <v>6802</v>
      </c>
      <c r="C3008" s="38" t="s">
        <v>14</v>
      </c>
      <c r="D3008" s="34">
        <v>2532.5</v>
      </c>
      <c r="E3008" s="35">
        <v>44619</v>
      </c>
      <c r="F3008" s="34">
        <v>2532.5</v>
      </c>
      <c r="G3008" s="36">
        <f>Tabla13[[#This Row],[Importe]]-Tabla13[[#This Row],[Pagado]]</f>
        <v>0</v>
      </c>
      <c r="H3008" s="38" t="s">
        <v>10</v>
      </c>
    </row>
    <row r="3009" spans="1:8" ht="31.5" x14ac:dyDescent="0.25">
      <c r="A3009" s="31">
        <v>44619</v>
      </c>
      <c r="B3009" s="37" t="s">
        <v>6803</v>
      </c>
      <c r="C3009" s="38" t="s">
        <v>12</v>
      </c>
      <c r="D3009" s="34">
        <v>65228.800000000003</v>
      </c>
      <c r="E3009" s="35" t="s">
        <v>6975</v>
      </c>
      <c r="F3009" s="34">
        <f>52000+13228.8</f>
        <v>65228.800000000003</v>
      </c>
      <c r="G3009" s="36">
        <f>Tabla13[[#This Row],[Importe]]-Tabla13[[#This Row],[Pagado]]</f>
        <v>0</v>
      </c>
      <c r="H3009" s="38" t="s">
        <v>10</v>
      </c>
    </row>
    <row r="3010" spans="1:8" x14ac:dyDescent="0.25">
      <c r="A3010" s="31">
        <v>44619</v>
      </c>
      <c r="B3010" s="37" t="s">
        <v>6804</v>
      </c>
      <c r="C3010" s="38" t="s">
        <v>193</v>
      </c>
      <c r="D3010" s="34">
        <v>3360</v>
      </c>
      <c r="E3010" s="35">
        <v>44619</v>
      </c>
      <c r="F3010" s="34">
        <v>3360</v>
      </c>
      <c r="G3010" s="36">
        <f>Tabla13[[#This Row],[Importe]]-Tabla13[[#This Row],[Pagado]]</f>
        <v>0</v>
      </c>
      <c r="H3010" s="38" t="s">
        <v>10</v>
      </c>
    </row>
    <row r="3011" spans="1:8" x14ac:dyDescent="0.25">
      <c r="A3011" s="31">
        <v>44619</v>
      </c>
      <c r="B3011" s="37" t="s">
        <v>6805</v>
      </c>
      <c r="C3011" s="38" t="s">
        <v>49</v>
      </c>
      <c r="D3011" s="34">
        <v>3866.8</v>
      </c>
      <c r="E3011" s="35">
        <v>44619</v>
      </c>
      <c r="F3011" s="34">
        <v>3866.8</v>
      </c>
      <c r="G3011" s="36">
        <f>Tabla13[[#This Row],[Importe]]-Tabla13[[#This Row],[Pagado]]</f>
        <v>0</v>
      </c>
      <c r="H3011" s="38" t="s">
        <v>10</v>
      </c>
    </row>
    <row r="3012" spans="1:8" x14ac:dyDescent="0.25">
      <c r="A3012" s="31">
        <v>44619</v>
      </c>
      <c r="B3012" s="37" t="s">
        <v>6806</v>
      </c>
      <c r="C3012" s="38" t="s">
        <v>16</v>
      </c>
      <c r="D3012" s="34">
        <v>5689.5</v>
      </c>
      <c r="E3012" s="35">
        <v>44619</v>
      </c>
      <c r="F3012" s="34">
        <v>5689.5</v>
      </c>
      <c r="G3012" s="36">
        <f>Tabla13[[#This Row],[Importe]]-Tabla13[[#This Row],[Pagado]]</f>
        <v>0</v>
      </c>
      <c r="H3012" s="38" t="s">
        <v>10</v>
      </c>
    </row>
    <row r="3013" spans="1:8" x14ac:dyDescent="0.25">
      <c r="A3013" s="31">
        <v>44619</v>
      </c>
      <c r="B3013" s="37" t="s">
        <v>6807</v>
      </c>
      <c r="C3013" s="38" t="s">
        <v>475</v>
      </c>
      <c r="D3013" s="34">
        <v>45751.199999999997</v>
      </c>
      <c r="E3013" s="35">
        <v>44620</v>
      </c>
      <c r="F3013" s="34">
        <v>45751.199999999997</v>
      </c>
      <c r="G3013" s="36">
        <f>Tabla13[[#This Row],[Importe]]-Tabla13[[#This Row],[Pagado]]</f>
        <v>0</v>
      </c>
      <c r="H3013" s="38" t="s">
        <v>10</v>
      </c>
    </row>
    <row r="3014" spans="1:8" x14ac:dyDescent="0.25">
      <c r="A3014" s="31">
        <v>44619</v>
      </c>
      <c r="B3014" s="37" t="s">
        <v>6808</v>
      </c>
      <c r="C3014" s="38" t="s">
        <v>2780</v>
      </c>
      <c r="D3014" s="34">
        <v>738.5</v>
      </c>
      <c r="E3014" s="35">
        <v>44619</v>
      </c>
      <c r="F3014" s="34">
        <v>738.5</v>
      </c>
      <c r="G3014" s="36">
        <f>Tabla13[[#This Row],[Importe]]-Tabla13[[#This Row],[Pagado]]</f>
        <v>0</v>
      </c>
      <c r="H3014" s="38" t="s">
        <v>10</v>
      </c>
    </row>
    <row r="3015" spans="1:8" x14ac:dyDescent="0.25">
      <c r="A3015" s="31">
        <v>44619</v>
      </c>
      <c r="B3015" s="37" t="s">
        <v>6809</v>
      </c>
      <c r="C3015" s="38" t="s">
        <v>47</v>
      </c>
      <c r="D3015" s="34">
        <v>40767.300000000003</v>
      </c>
      <c r="E3015" s="35">
        <v>44619</v>
      </c>
      <c r="F3015" s="34">
        <v>40767.300000000003</v>
      </c>
      <c r="G3015" s="36">
        <f>Tabla13[[#This Row],[Importe]]-Tabla13[[#This Row],[Pagado]]</f>
        <v>0</v>
      </c>
      <c r="H3015" s="38" t="s">
        <v>10</v>
      </c>
    </row>
    <row r="3016" spans="1:8" x14ac:dyDescent="0.25">
      <c r="A3016" s="31">
        <v>44619</v>
      </c>
      <c r="B3016" s="37" t="s">
        <v>6810</v>
      </c>
      <c r="C3016" s="38" t="s">
        <v>6811</v>
      </c>
      <c r="D3016" s="34">
        <v>0</v>
      </c>
      <c r="E3016" s="39" t="s">
        <v>189</v>
      </c>
      <c r="F3016" s="34">
        <v>0</v>
      </c>
      <c r="G3016" s="36">
        <f>Tabla13[[#This Row],[Importe]]-Tabla13[[#This Row],[Pagado]]</f>
        <v>0</v>
      </c>
      <c r="H3016" s="40" t="s">
        <v>6812</v>
      </c>
    </row>
    <row r="3017" spans="1:8" x14ac:dyDescent="0.25">
      <c r="A3017" s="31">
        <v>44619</v>
      </c>
      <c r="B3017" s="37" t="s">
        <v>6813</v>
      </c>
      <c r="C3017" s="38" t="s">
        <v>33</v>
      </c>
      <c r="D3017" s="34">
        <v>18921.599999999999</v>
      </c>
      <c r="E3017" s="35">
        <v>44619</v>
      </c>
      <c r="F3017" s="34">
        <v>18921.599999999999</v>
      </c>
      <c r="G3017" s="36">
        <f>Tabla13[[#This Row],[Importe]]-Tabla13[[#This Row],[Pagado]]</f>
        <v>0</v>
      </c>
      <c r="H3017" s="38" t="s">
        <v>10</v>
      </c>
    </row>
    <row r="3018" spans="1:8" x14ac:dyDescent="0.25">
      <c r="A3018" s="31">
        <v>44619</v>
      </c>
      <c r="B3018" s="37" t="s">
        <v>6814</v>
      </c>
      <c r="C3018" s="38" t="s">
        <v>224</v>
      </c>
      <c r="D3018" s="34">
        <v>817</v>
      </c>
      <c r="E3018" s="35">
        <v>44619</v>
      </c>
      <c r="F3018" s="34">
        <v>817</v>
      </c>
      <c r="G3018" s="36">
        <f>Tabla13[[#This Row],[Importe]]-Tabla13[[#This Row],[Pagado]]</f>
        <v>0</v>
      </c>
      <c r="H3018" s="38" t="s">
        <v>10</v>
      </c>
    </row>
    <row r="3019" spans="1:8" x14ac:dyDescent="0.25">
      <c r="A3019" s="31">
        <v>44619</v>
      </c>
      <c r="B3019" s="37" t="s">
        <v>6815</v>
      </c>
      <c r="C3019" s="38" t="s">
        <v>481</v>
      </c>
      <c r="D3019" s="34">
        <v>1331.4</v>
      </c>
      <c r="E3019" s="35">
        <v>44619</v>
      </c>
      <c r="F3019" s="34">
        <v>1331.4</v>
      </c>
      <c r="G3019" s="36">
        <f>Tabla13[[#This Row],[Importe]]-Tabla13[[#This Row],[Pagado]]</f>
        <v>0</v>
      </c>
      <c r="H3019" s="38" t="s">
        <v>10</v>
      </c>
    </row>
    <row r="3020" spans="1:8" x14ac:dyDescent="0.25">
      <c r="A3020" s="31">
        <v>44619</v>
      </c>
      <c r="B3020" s="37" t="s">
        <v>6816</v>
      </c>
      <c r="C3020" s="38" t="s">
        <v>373</v>
      </c>
      <c r="D3020" s="34">
        <v>498.2</v>
      </c>
      <c r="E3020" s="35">
        <v>44619</v>
      </c>
      <c r="F3020" s="34">
        <v>498.2</v>
      </c>
      <c r="G3020" s="36">
        <f>Tabla13[[#This Row],[Importe]]-Tabla13[[#This Row],[Pagado]]</f>
        <v>0</v>
      </c>
      <c r="H3020" s="38" t="s">
        <v>10</v>
      </c>
    </row>
    <row r="3021" spans="1:8" x14ac:dyDescent="0.25">
      <c r="A3021" s="31">
        <v>44619</v>
      </c>
      <c r="B3021" s="37" t="s">
        <v>6817</v>
      </c>
      <c r="C3021" s="38" t="s">
        <v>56</v>
      </c>
      <c r="D3021" s="34">
        <v>3994.1</v>
      </c>
      <c r="E3021" s="35">
        <v>44619</v>
      </c>
      <c r="F3021" s="34">
        <v>3994.1</v>
      </c>
      <c r="G3021" s="36">
        <f>Tabla13[[#This Row],[Importe]]-Tabla13[[#This Row],[Pagado]]</f>
        <v>0</v>
      </c>
      <c r="H3021" s="38" t="s">
        <v>10</v>
      </c>
    </row>
    <row r="3022" spans="1:8" x14ac:dyDescent="0.25">
      <c r="A3022" s="31">
        <v>44619</v>
      </c>
      <c r="B3022" s="37" t="s">
        <v>6818</v>
      </c>
      <c r="C3022" s="38" t="s">
        <v>27</v>
      </c>
      <c r="D3022" s="34">
        <v>2740.7</v>
      </c>
      <c r="E3022" s="35">
        <v>44619</v>
      </c>
      <c r="F3022" s="34">
        <v>2740.7</v>
      </c>
      <c r="G3022" s="36">
        <f>Tabla13[[#This Row],[Importe]]-Tabla13[[#This Row],[Pagado]]</f>
        <v>0</v>
      </c>
      <c r="H3022" s="38" t="s">
        <v>10</v>
      </c>
    </row>
    <row r="3023" spans="1:8" x14ac:dyDescent="0.25">
      <c r="A3023" s="31">
        <v>44619</v>
      </c>
      <c r="B3023" s="37" t="s">
        <v>6819</v>
      </c>
      <c r="C3023" s="38" t="s">
        <v>29</v>
      </c>
      <c r="D3023" s="34">
        <v>5729.3</v>
      </c>
      <c r="E3023" s="35">
        <v>44619</v>
      </c>
      <c r="F3023" s="34">
        <v>5729.3</v>
      </c>
      <c r="G3023" s="36">
        <f>Tabla13[[#This Row],[Importe]]-Tabla13[[#This Row],[Pagado]]</f>
        <v>0</v>
      </c>
      <c r="H3023" s="38" t="s">
        <v>10</v>
      </c>
    </row>
    <row r="3024" spans="1:8" x14ac:dyDescent="0.25">
      <c r="A3024" s="31">
        <v>44619</v>
      </c>
      <c r="B3024" s="37" t="s">
        <v>6820</v>
      </c>
      <c r="C3024" s="38" t="s">
        <v>45</v>
      </c>
      <c r="D3024" s="34">
        <v>7926.9</v>
      </c>
      <c r="E3024" s="35">
        <v>44619</v>
      </c>
      <c r="F3024" s="34">
        <v>7926.9</v>
      </c>
      <c r="G3024" s="36">
        <f>Tabla13[[#This Row],[Importe]]-Tabla13[[#This Row],[Pagado]]</f>
        <v>0</v>
      </c>
      <c r="H3024" s="38" t="s">
        <v>10</v>
      </c>
    </row>
    <row r="3025" spans="1:8" x14ac:dyDescent="0.25">
      <c r="A3025" s="31">
        <v>44619</v>
      </c>
      <c r="B3025" s="37" t="s">
        <v>6821</v>
      </c>
      <c r="C3025" s="38" t="s">
        <v>24</v>
      </c>
      <c r="D3025" s="34">
        <v>3612.6</v>
      </c>
      <c r="E3025" s="35">
        <v>44619</v>
      </c>
      <c r="F3025" s="34">
        <v>3612.6</v>
      </c>
      <c r="G3025" s="36">
        <f>Tabla13[[#This Row],[Importe]]-Tabla13[[#This Row],[Pagado]]</f>
        <v>0</v>
      </c>
      <c r="H3025" s="38" t="s">
        <v>10</v>
      </c>
    </row>
    <row r="3026" spans="1:8" x14ac:dyDescent="0.25">
      <c r="A3026" s="31">
        <v>44619</v>
      </c>
      <c r="B3026" s="37" t="s">
        <v>6822</v>
      </c>
      <c r="C3026" s="38" t="s">
        <v>216</v>
      </c>
      <c r="D3026" s="34">
        <v>2305.5</v>
      </c>
      <c r="E3026" s="35">
        <v>44619</v>
      </c>
      <c r="F3026" s="34">
        <v>2305.5</v>
      </c>
      <c r="G3026" s="36">
        <f>Tabla13[[#This Row],[Importe]]-Tabla13[[#This Row],[Pagado]]</f>
        <v>0</v>
      </c>
      <c r="H3026" s="38" t="s">
        <v>10</v>
      </c>
    </row>
    <row r="3027" spans="1:8" x14ac:dyDescent="0.25">
      <c r="A3027" s="31">
        <v>44619</v>
      </c>
      <c r="B3027" s="37" t="s">
        <v>6823</v>
      </c>
      <c r="C3027" s="38" t="s">
        <v>37</v>
      </c>
      <c r="D3027" s="34">
        <v>2471.6</v>
      </c>
      <c r="E3027" s="35">
        <v>44619</v>
      </c>
      <c r="F3027" s="34">
        <v>2471.6</v>
      </c>
      <c r="G3027" s="36">
        <f>Tabla13[[#This Row],[Importe]]-Tabla13[[#This Row],[Pagado]]</f>
        <v>0</v>
      </c>
      <c r="H3027" s="38" t="s">
        <v>10</v>
      </c>
    </row>
    <row r="3028" spans="1:8" x14ac:dyDescent="0.25">
      <c r="A3028" s="31">
        <v>44619</v>
      </c>
      <c r="B3028" s="37" t="s">
        <v>6824</v>
      </c>
      <c r="C3028" s="38" t="s">
        <v>382</v>
      </c>
      <c r="D3028" s="34">
        <v>8374</v>
      </c>
      <c r="E3028" s="35">
        <v>44619</v>
      </c>
      <c r="F3028" s="34">
        <v>8374</v>
      </c>
      <c r="G3028" s="36">
        <f>Tabla13[[#This Row],[Importe]]-Tabla13[[#This Row],[Pagado]]</f>
        <v>0</v>
      </c>
      <c r="H3028" s="38" t="s">
        <v>10</v>
      </c>
    </row>
    <row r="3029" spans="1:8" x14ac:dyDescent="0.25">
      <c r="A3029" s="31">
        <v>44619</v>
      </c>
      <c r="B3029" s="37" t="s">
        <v>6825</v>
      </c>
      <c r="C3029" s="38" t="s">
        <v>326</v>
      </c>
      <c r="D3029" s="34">
        <v>4160.3</v>
      </c>
      <c r="E3029" s="35">
        <v>44619</v>
      </c>
      <c r="F3029" s="34">
        <v>4160.3</v>
      </c>
      <c r="G3029" s="36">
        <f>Tabla13[[#This Row],[Importe]]-Tabla13[[#This Row],[Pagado]]</f>
        <v>0</v>
      </c>
      <c r="H3029" s="38" t="s">
        <v>10</v>
      </c>
    </row>
    <row r="3030" spans="1:8" x14ac:dyDescent="0.25">
      <c r="A3030" s="31">
        <v>44619</v>
      </c>
      <c r="B3030" s="37" t="s">
        <v>6826</v>
      </c>
      <c r="C3030" s="38" t="s">
        <v>244</v>
      </c>
      <c r="D3030" s="34">
        <v>2296.6</v>
      </c>
      <c r="E3030" s="35">
        <v>44619</v>
      </c>
      <c r="F3030" s="34">
        <v>2296.6</v>
      </c>
      <c r="G3030" s="36">
        <f>Tabla13[[#This Row],[Importe]]-Tabla13[[#This Row],[Pagado]]</f>
        <v>0</v>
      </c>
      <c r="H3030" s="38" t="s">
        <v>10</v>
      </c>
    </row>
    <row r="3031" spans="1:8" x14ac:dyDescent="0.25">
      <c r="A3031" s="31">
        <v>44619</v>
      </c>
      <c r="B3031" s="37" t="s">
        <v>6827</v>
      </c>
      <c r="C3031" s="38" t="s">
        <v>56</v>
      </c>
      <c r="D3031" s="34">
        <v>5879.5</v>
      </c>
      <c r="E3031" s="35">
        <v>44619</v>
      </c>
      <c r="F3031" s="34">
        <v>5879.5</v>
      </c>
      <c r="G3031" s="36">
        <f>Tabla13[[#This Row],[Importe]]-Tabla13[[#This Row],[Pagado]]</f>
        <v>0</v>
      </c>
      <c r="H3031" s="38" t="s">
        <v>10</v>
      </c>
    </row>
    <row r="3032" spans="1:8" x14ac:dyDescent="0.25">
      <c r="A3032" s="31">
        <v>44619</v>
      </c>
      <c r="B3032" s="37" t="s">
        <v>6828</v>
      </c>
      <c r="C3032" s="38" t="s">
        <v>31</v>
      </c>
      <c r="D3032" s="34">
        <v>163</v>
      </c>
      <c r="E3032" s="35">
        <v>44620</v>
      </c>
      <c r="F3032" s="34">
        <v>163</v>
      </c>
      <c r="G3032" s="36">
        <f>Tabla13[[#This Row],[Importe]]-Tabla13[[#This Row],[Pagado]]</f>
        <v>0</v>
      </c>
      <c r="H3032" s="38" t="s">
        <v>10</v>
      </c>
    </row>
    <row r="3033" spans="1:8" x14ac:dyDescent="0.25">
      <c r="A3033" s="31">
        <v>44619</v>
      </c>
      <c r="B3033" s="37" t="s">
        <v>6829</v>
      </c>
      <c r="C3033" s="38" t="s">
        <v>214</v>
      </c>
      <c r="D3033" s="34">
        <v>1473.4</v>
      </c>
      <c r="E3033" s="35">
        <v>44619</v>
      </c>
      <c r="F3033" s="34">
        <v>1473.4</v>
      </c>
      <c r="G3033" s="36">
        <f>Tabla13[[#This Row],[Importe]]-Tabla13[[#This Row],[Pagado]]</f>
        <v>0</v>
      </c>
      <c r="H3033" s="38" t="s">
        <v>10</v>
      </c>
    </row>
    <row r="3034" spans="1:8" x14ac:dyDescent="0.25">
      <c r="A3034" s="31">
        <v>44619</v>
      </c>
      <c r="B3034" s="37" t="s">
        <v>6830</v>
      </c>
      <c r="C3034" s="38" t="s">
        <v>58</v>
      </c>
      <c r="D3034" s="34">
        <v>1820</v>
      </c>
      <c r="E3034" s="35">
        <v>44619</v>
      </c>
      <c r="F3034" s="34">
        <v>1820</v>
      </c>
      <c r="G3034" s="36">
        <f>Tabla13[[#This Row],[Importe]]-Tabla13[[#This Row],[Pagado]]</f>
        <v>0</v>
      </c>
      <c r="H3034" s="38" t="s">
        <v>10</v>
      </c>
    </row>
    <row r="3035" spans="1:8" x14ac:dyDescent="0.25">
      <c r="A3035" s="31">
        <v>44619</v>
      </c>
      <c r="B3035" s="37" t="s">
        <v>6831</v>
      </c>
      <c r="C3035" s="38" t="s">
        <v>58</v>
      </c>
      <c r="D3035" s="34">
        <v>2656.2</v>
      </c>
      <c r="E3035" s="35">
        <v>44619</v>
      </c>
      <c r="F3035" s="34">
        <v>2656.2</v>
      </c>
      <c r="G3035" s="36">
        <f>Tabla13[[#This Row],[Importe]]-Tabla13[[#This Row],[Pagado]]</f>
        <v>0</v>
      </c>
      <c r="H3035" s="38" t="s">
        <v>10</v>
      </c>
    </row>
    <row r="3036" spans="1:8" x14ac:dyDescent="0.25">
      <c r="A3036" s="31">
        <v>44619</v>
      </c>
      <c r="B3036" s="37" t="s">
        <v>6832</v>
      </c>
      <c r="C3036" s="38" t="s">
        <v>67</v>
      </c>
      <c r="D3036" s="34">
        <v>3696.2</v>
      </c>
      <c r="E3036" s="35">
        <v>44619</v>
      </c>
      <c r="F3036" s="34">
        <v>3696.2</v>
      </c>
      <c r="G3036" s="36">
        <f>Tabla13[[#This Row],[Importe]]-Tabla13[[#This Row],[Pagado]]</f>
        <v>0</v>
      </c>
      <c r="H3036" s="38" t="s">
        <v>10</v>
      </c>
    </row>
    <row r="3037" spans="1:8" x14ac:dyDescent="0.25">
      <c r="A3037" s="31">
        <v>44619</v>
      </c>
      <c r="B3037" s="37" t="s">
        <v>6833</v>
      </c>
      <c r="C3037" s="38" t="s">
        <v>71</v>
      </c>
      <c r="D3037" s="34">
        <v>1236</v>
      </c>
      <c r="E3037" s="35">
        <v>44619</v>
      </c>
      <c r="F3037" s="34">
        <v>1236</v>
      </c>
      <c r="G3037" s="36">
        <f>Tabla13[[#This Row],[Importe]]-Tabla13[[#This Row],[Pagado]]</f>
        <v>0</v>
      </c>
      <c r="H3037" s="38" t="s">
        <v>10</v>
      </c>
    </row>
    <row r="3038" spans="1:8" x14ac:dyDescent="0.25">
      <c r="A3038" s="31">
        <v>44619</v>
      </c>
      <c r="B3038" s="37" t="s">
        <v>6834</v>
      </c>
      <c r="C3038" s="38" t="s">
        <v>16</v>
      </c>
      <c r="D3038" s="34">
        <v>412</v>
      </c>
      <c r="E3038" s="35">
        <v>44619</v>
      </c>
      <c r="F3038" s="34">
        <v>412</v>
      </c>
      <c r="G3038" s="36">
        <f>Tabla13[[#This Row],[Importe]]-Tabla13[[#This Row],[Pagado]]</f>
        <v>0</v>
      </c>
      <c r="H3038" s="38" t="s">
        <v>10</v>
      </c>
    </row>
    <row r="3039" spans="1:8" x14ac:dyDescent="0.25">
      <c r="A3039" s="31">
        <v>44619</v>
      </c>
      <c r="B3039" s="37" t="s">
        <v>6835</v>
      </c>
      <c r="C3039" s="38" t="s">
        <v>804</v>
      </c>
      <c r="D3039" s="34">
        <v>17924.099999999999</v>
      </c>
      <c r="E3039" s="35">
        <v>44619</v>
      </c>
      <c r="F3039" s="34">
        <v>17924.099999999999</v>
      </c>
      <c r="G3039" s="36">
        <f>Tabla13[[#This Row],[Importe]]-Tabla13[[#This Row],[Pagado]]</f>
        <v>0</v>
      </c>
      <c r="H3039" s="38" t="s">
        <v>10</v>
      </c>
    </row>
    <row r="3040" spans="1:8" x14ac:dyDescent="0.25">
      <c r="A3040" s="31">
        <v>44619</v>
      </c>
      <c r="B3040" s="37" t="s">
        <v>6836</v>
      </c>
      <c r="C3040" s="38" t="s">
        <v>31</v>
      </c>
      <c r="D3040" s="34">
        <v>1049.4000000000001</v>
      </c>
      <c r="E3040" s="35">
        <v>44619</v>
      </c>
      <c r="F3040" s="34">
        <v>1049.4000000000001</v>
      </c>
      <c r="G3040" s="36">
        <f>Tabla13[[#This Row],[Importe]]-Tabla13[[#This Row],[Pagado]]</f>
        <v>0</v>
      </c>
      <c r="H3040" s="38" t="s">
        <v>10</v>
      </c>
    </row>
    <row r="3041" spans="1:8" x14ac:dyDescent="0.25">
      <c r="A3041" s="31">
        <v>44619</v>
      </c>
      <c r="B3041" s="37" t="s">
        <v>6837</v>
      </c>
      <c r="C3041" s="38" t="s">
        <v>191</v>
      </c>
      <c r="D3041" s="34">
        <v>2911.6</v>
      </c>
      <c r="E3041" s="35">
        <v>44619</v>
      </c>
      <c r="F3041" s="34">
        <v>2911.6</v>
      </c>
      <c r="G3041" s="36">
        <f>Tabla13[[#This Row],[Importe]]-Tabla13[[#This Row],[Pagado]]</f>
        <v>0</v>
      </c>
      <c r="H3041" s="38" t="s">
        <v>10</v>
      </c>
    </row>
    <row r="3042" spans="1:8" x14ac:dyDescent="0.25">
      <c r="A3042" s="31">
        <v>44619</v>
      </c>
      <c r="B3042" s="37" t="s">
        <v>6838</v>
      </c>
      <c r="C3042" s="38" t="s">
        <v>62</v>
      </c>
      <c r="D3042" s="34">
        <v>4893.2</v>
      </c>
      <c r="E3042" s="35">
        <v>44619</v>
      </c>
      <c r="F3042" s="34">
        <v>4893.2</v>
      </c>
      <c r="G3042" s="36">
        <f>Tabla13[[#This Row],[Importe]]-Tabla13[[#This Row],[Pagado]]</f>
        <v>0</v>
      </c>
      <c r="H3042" s="38" t="s">
        <v>10</v>
      </c>
    </row>
    <row r="3043" spans="1:8" x14ac:dyDescent="0.25">
      <c r="A3043" s="31">
        <v>44619</v>
      </c>
      <c r="B3043" s="37" t="s">
        <v>6839</v>
      </c>
      <c r="C3043" s="38" t="s">
        <v>53</v>
      </c>
      <c r="D3043" s="34">
        <v>1947.3</v>
      </c>
      <c r="E3043" s="35">
        <v>44619</v>
      </c>
      <c r="F3043" s="34">
        <v>1947.3</v>
      </c>
      <c r="G3043" s="36">
        <f>Tabla13[[#This Row],[Importe]]-Tabla13[[#This Row],[Pagado]]</f>
        <v>0</v>
      </c>
      <c r="H3043" s="38" t="s">
        <v>10</v>
      </c>
    </row>
    <row r="3044" spans="1:8" x14ac:dyDescent="0.25">
      <c r="A3044" s="31">
        <v>44619</v>
      </c>
      <c r="B3044" s="37" t="s">
        <v>6840</v>
      </c>
      <c r="C3044" s="38" t="s">
        <v>16</v>
      </c>
      <c r="D3044" s="34">
        <v>1488</v>
      </c>
      <c r="E3044" s="35">
        <v>44619</v>
      </c>
      <c r="F3044" s="34">
        <v>1488</v>
      </c>
      <c r="G3044" s="36">
        <f>Tabla13[[#This Row],[Importe]]-Tabla13[[#This Row],[Pagado]]</f>
        <v>0</v>
      </c>
      <c r="H3044" s="38" t="s">
        <v>10</v>
      </c>
    </row>
    <row r="3045" spans="1:8" x14ac:dyDescent="0.25">
      <c r="A3045" s="31">
        <v>44619</v>
      </c>
      <c r="B3045" s="37" t="s">
        <v>6841</v>
      </c>
      <c r="C3045" s="38" t="s">
        <v>69</v>
      </c>
      <c r="D3045" s="34">
        <v>2247.1999999999998</v>
      </c>
      <c r="E3045" s="35">
        <v>44619</v>
      </c>
      <c r="F3045" s="34">
        <v>2247.1999999999998</v>
      </c>
      <c r="G3045" s="36">
        <f>Tabla13[[#This Row],[Importe]]-Tabla13[[#This Row],[Pagado]]</f>
        <v>0</v>
      </c>
      <c r="H3045" s="38" t="s">
        <v>10</v>
      </c>
    </row>
    <row r="3046" spans="1:8" x14ac:dyDescent="0.25">
      <c r="A3046" s="31">
        <v>44619</v>
      </c>
      <c r="B3046" s="37" t="s">
        <v>6842</v>
      </c>
      <c r="C3046" s="38" t="s">
        <v>67</v>
      </c>
      <c r="D3046" s="34">
        <v>199.5</v>
      </c>
      <c r="E3046" s="35">
        <v>44619</v>
      </c>
      <c r="F3046" s="34">
        <v>199.5</v>
      </c>
      <c r="G3046" s="36">
        <f>Tabla13[[#This Row],[Importe]]-Tabla13[[#This Row],[Pagado]]</f>
        <v>0</v>
      </c>
      <c r="H3046" s="38" t="s">
        <v>10</v>
      </c>
    </row>
    <row r="3047" spans="1:8" x14ac:dyDescent="0.25">
      <c r="A3047" s="31">
        <v>44619</v>
      </c>
      <c r="B3047" s="37" t="s">
        <v>6843</v>
      </c>
      <c r="C3047" s="38" t="s">
        <v>31</v>
      </c>
      <c r="D3047" s="34">
        <v>912</v>
      </c>
      <c r="E3047" s="35">
        <v>44619</v>
      </c>
      <c r="F3047" s="34">
        <v>912</v>
      </c>
      <c r="G3047" s="36">
        <f>Tabla13[[#This Row],[Importe]]-Tabla13[[#This Row],[Pagado]]</f>
        <v>0</v>
      </c>
      <c r="H3047" s="38" t="s">
        <v>10</v>
      </c>
    </row>
    <row r="3048" spans="1:8" x14ac:dyDescent="0.25">
      <c r="A3048" s="31">
        <v>44620</v>
      </c>
      <c r="B3048" s="37" t="s">
        <v>6844</v>
      </c>
      <c r="C3048" s="38" t="s">
        <v>887</v>
      </c>
      <c r="D3048" s="34">
        <v>6643.5</v>
      </c>
      <c r="E3048" s="35">
        <v>44621</v>
      </c>
      <c r="F3048" s="34">
        <v>6643.5</v>
      </c>
      <c r="G3048" s="36">
        <f>Tabla13[[#This Row],[Importe]]-Tabla13[[#This Row],[Pagado]]</f>
        <v>0</v>
      </c>
      <c r="H3048" s="38" t="s">
        <v>10</v>
      </c>
    </row>
    <row r="3049" spans="1:8" x14ac:dyDescent="0.25">
      <c r="A3049" s="31">
        <v>44620</v>
      </c>
      <c r="B3049" s="37" t="s">
        <v>6845</v>
      </c>
      <c r="C3049" s="38" t="s">
        <v>475</v>
      </c>
      <c r="D3049" s="34">
        <v>74024.399999999994</v>
      </c>
      <c r="E3049" s="35">
        <v>44621</v>
      </c>
      <c r="F3049" s="34">
        <v>74024.399999999994</v>
      </c>
      <c r="G3049" s="36">
        <f>Tabla13[[#This Row],[Importe]]-Tabla13[[#This Row],[Pagado]]</f>
        <v>0</v>
      </c>
      <c r="H3049" s="38" t="s">
        <v>10</v>
      </c>
    </row>
    <row r="3050" spans="1:8" x14ac:dyDescent="0.25">
      <c r="A3050" s="31">
        <v>44620</v>
      </c>
      <c r="B3050" s="37" t="s">
        <v>6846</v>
      </c>
      <c r="C3050" s="38" t="s">
        <v>353</v>
      </c>
      <c r="D3050" s="34">
        <v>1171.5999999999999</v>
      </c>
      <c r="E3050" s="35">
        <v>44620</v>
      </c>
      <c r="F3050" s="34">
        <v>1171.5999999999999</v>
      </c>
      <c r="G3050" s="36">
        <f>Tabla13[[#This Row],[Importe]]-Tabla13[[#This Row],[Pagado]]</f>
        <v>0</v>
      </c>
      <c r="H3050" s="38" t="s">
        <v>10</v>
      </c>
    </row>
    <row r="3051" spans="1:8" x14ac:dyDescent="0.25">
      <c r="A3051" s="31">
        <v>44620</v>
      </c>
      <c r="B3051" s="37" t="s">
        <v>6847</v>
      </c>
      <c r="C3051" s="38" t="s">
        <v>12</v>
      </c>
      <c r="D3051" s="34">
        <v>45184.7</v>
      </c>
      <c r="E3051" s="35">
        <v>44621</v>
      </c>
      <c r="F3051" s="34">
        <v>45184.7</v>
      </c>
      <c r="G3051" s="36">
        <f>Tabla13[[#This Row],[Importe]]-Tabla13[[#This Row],[Pagado]]</f>
        <v>0</v>
      </c>
      <c r="H3051" s="38" t="s">
        <v>10</v>
      </c>
    </row>
    <row r="3052" spans="1:8" x14ac:dyDescent="0.25">
      <c r="A3052" s="31">
        <v>44620</v>
      </c>
      <c r="B3052" s="37" t="s">
        <v>6848</v>
      </c>
      <c r="C3052" s="38" t="s">
        <v>75</v>
      </c>
      <c r="D3052" s="34">
        <v>4997.8999999999996</v>
      </c>
      <c r="E3052" s="35">
        <v>44620</v>
      </c>
      <c r="F3052" s="34">
        <v>4997.8999999999996</v>
      </c>
      <c r="G3052" s="36">
        <f>Tabla13[[#This Row],[Importe]]-Tabla13[[#This Row],[Pagado]]</f>
        <v>0</v>
      </c>
      <c r="H3052" s="38" t="s">
        <v>10</v>
      </c>
    </row>
    <row r="3053" spans="1:8" x14ac:dyDescent="0.25">
      <c r="A3053" s="31">
        <v>44620</v>
      </c>
      <c r="B3053" s="37" t="s">
        <v>6849</v>
      </c>
      <c r="C3053" s="38" t="s">
        <v>142</v>
      </c>
      <c r="D3053" s="34">
        <v>2909.4</v>
      </c>
      <c r="E3053" s="35">
        <v>44643</v>
      </c>
      <c r="F3053" s="34">
        <v>2909.4</v>
      </c>
      <c r="G3053" s="36">
        <f>Tabla13[[#This Row],[Importe]]-Tabla13[[#This Row],[Pagado]]</f>
        <v>0</v>
      </c>
      <c r="H3053" s="38" t="s">
        <v>10</v>
      </c>
    </row>
    <row r="3054" spans="1:8" x14ac:dyDescent="0.25">
      <c r="A3054" s="31">
        <v>44620</v>
      </c>
      <c r="B3054" s="37" t="s">
        <v>6850</v>
      </c>
      <c r="C3054" s="38" t="s">
        <v>1021</v>
      </c>
      <c r="D3054" s="34">
        <v>574.20000000000005</v>
      </c>
      <c r="E3054" s="35">
        <v>44620</v>
      </c>
      <c r="F3054" s="34">
        <v>574.20000000000005</v>
      </c>
      <c r="G3054" s="36">
        <f>Tabla13[[#This Row],[Importe]]-Tabla13[[#This Row],[Pagado]]</f>
        <v>0</v>
      </c>
      <c r="H3054" s="38" t="s">
        <v>10</v>
      </c>
    </row>
    <row r="3055" spans="1:8" x14ac:dyDescent="0.25">
      <c r="A3055" s="31">
        <v>44620</v>
      </c>
      <c r="B3055" s="37" t="s">
        <v>6851</v>
      </c>
      <c r="C3055" s="38" t="s">
        <v>9</v>
      </c>
      <c r="D3055" s="34">
        <v>6969.8</v>
      </c>
      <c r="E3055" s="35">
        <v>44620</v>
      </c>
      <c r="F3055" s="34">
        <v>6969.8</v>
      </c>
      <c r="G3055" s="36">
        <f>Tabla13[[#This Row],[Importe]]-Tabla13[[#This Row],[Pagado]]</f>
        <v>0</v>
      </c>
      <c r="H3055" s="38" t="s">
        <v>10</v>
      </c>
    </row>
    <row r="3056" spans="1:8" x14ac:dyDescent="0.25">
      <c r="A3056" s="31">
        <v>44620</v>
      </c>
      <c r="B3056" s="37" t="s">
        <v>6852</v>
      </c>
      <c r="C3056" s="38" t="s">
        <v>109</v>
      </c>
      <c r="D3056" s="34">
        <v>3642.5</v>
      </c>
      <c r="E3056" s="35">
        <v>44621</v>
      </c>
      <c r="F3056" s="34">
        <v>3642.5</v>
      </c>
      <c r="G3056" s="36">
        <f>Tabla13[[#This Row],[Importe]]-Tabla13[[#This Row],[Pagado]]</f>
        <v>0</v>
      </c>
      <c r="H3056" s="38" t="s">
        <v>10</v>
      </c>
    </row>
    <row r="3057" spans="1:8" x14ac:dyDescent="0.25">
      <c r="A3057" s="31">
        <v>44620</v>
      </c>
      <c r="B3057" s="37" t="s">
        <v>6853</v>
      </c>
      <c r="C3057" s="38" t="s">
        <v>83</v>
      </c>
      <c r="D3057" s="34">
        <v>7876.4</v>
      </c>
      <c r="E3057" s="35">
        <v>44620</v>
      </c>
      <c r="F3057" s="34">
        <v>7876.4</v>
      </c>
      <c r="G3057" s="36">
        <f>Tabla13[[#This Row],[Importe]]-Tabla13[[#This Row],[Pagado]]</f>
        <v>0</v>
      </c>
      <c r="H3057" s="38" t="s">
        <v>10</v>
      </c>
    </row>
    <row r="3058" spans="1:8" x14ac:dyDescent="0.25">
      <c r="A3058" s="31">
        <v>44620</v>
      </c>
      <c r="B3058" s="37" t="s">
        <v>6854</v>
      </c>
      <c r="C3058" s="38" t="s">
        <v>326</v>
      </c>
      <c r="D3058" s="34">
        <v>3999.7</v>
      </c>
      <c r="E3058" s="35">
        <v>44624</v>
      </c>
      <c r="F3058" s="34">
        <v>3999.7</v>
      </c>
      <c r="G3058" s="36">
        <f>Tabla13[[#This Row],[Importe]]-Tabla13[[#This Row],[Pagado]]</f>
        <v>0</v>
      </c>
      <c r="H3058" s="38" t="s">
        <v>10</v>
      </c>
    </row>
    <row r="3059" spans="1:8" x14ac:dyDescent="0.25">
      <c r="A3059" s="31">
        <v>44620</v>
      </c>
      <c r="B3059" s="37" t="s">
        <v>6855</v>
      </c>
      <c r="C3059" s="38" t="s">
        <v>97</v>
      </c>
      <c r="D3059" s="34">
        <v>7816.1</v>
      </c>
      <c r="E3059" s="35">
        <v>44623</v>
      </c>
      <c r="F3059" s="34">
        <v>7816.1</v>
      </c>
      <c r="G3059" s="36">
        <f>Tabla13[[#This Row],[Importe]]-Tabla13[[#This Row],[Pagado]]</f>
        <v>0</v>
      </c>
      <c r="H3059" s="38" t="s">
        <v>10</v>
      </c>
    </row>
    <row r="3060" spans="1:8" x14ac:dyDescent="0.25">
      <c r="A3060" s="31">
        <v>44620</v>
      </c>
      <c r="B3060" s="37" t="s">
        <v>6856</v>
      </c>
      <c r="C3060" s="38" t="s">
        <v>111</v>
      </c>
      <c r="D3060" s="34">
        <v>3736.5</v>
      </c>
      <c r="E3060" s="35">
        <v>44622</v>
      </c>
      <c r="F3060" s="34">
        <v>3736.5</v>
      </c>
      <c r="G3060" s="36">
        <f>Tabla13[[#This Row],[Importe]]-Tabla13[[#This Row],[Pagado]]</f>
        <v>0</v>
      </c>
      <c r="H3060" s="38" t="s">
        <v>10</v>
      </c>
    </row>
    <row r="3061" spans="1:8" x14ac:dyDescent="0.25">
      <c r="A3061" s="31">
        <v>44620</v>
      </c>
      <c r="B3061" s="37" t="s">
        <v>6857</v>
      </c>
      <c r="C3061" s="38" t="s">
        <v>2563</v>
      </c>
      <c r="D3061" s="34">
        <v>3959.2</v>
      </c>
      <c r="E3061" s="35">
        <v>44620</v>
      </c>
      <c r="F3061" s="34">
        <v>3959.2</v>
      </c>
      <c r="G3061" s="36">
        <f>Tabla13[[#This Row],[Importe]]-Tabla13[[#This Row],[Pagado]]</f>
        <v>0</v>
      </c>
      <c r="H3061" s="38" t="s">
        <v>10</v>
      </c>
    </row>
    <row r="3062" spans="1:8" x14ac:dyDescent="0.25">
      <c r="A3062" s="31">
        <v>44620</v>
      </c>
      <c r="B3062" s="37" t="s">
        <v>6858</v>
      </c>
      <c r="C3062" s="38" t="s">
        <v>99</v>
      </c>
      <c r="D3062" s="34">
        <v>4032.6</v>
      </c>
      <c r="E3062" s="35">
        <v>44621</v>
      </c>
      <c r="F3062" s="34">
        <v>4032.6</v>
      </c>
      <c r="G3062" s="36">
        <f>Tabla13[[#This Row],[Importe]]-Tabla13[[#This Row],[Pagado]]</f>
        <v>0</v>
      </c>
      <c r="H3062" s="38" t="s">
        <v>10</v>
      </c>
    </row>
    <row r="3063" spans="1:8" x14ac:dyDescent="0.25">
      <c r="A3063" s="31">
        <v>44620</v>
      </c>
      <c r="B3063" s="37" t="s">
        <v>6859</v>
      </c>
      <c r="C3063" s="38" t="s">
        <v>87</v>
      </c>
      <c r="D3063" s="34">
        <v>2397.8000000000002</v>
      </c>
      <c r="E3063" s="35">
        <v>44620</v>
      </c>
      <c r="F3063" s="34">
        <v>2397.8000000000002</v>
      </c>
      <c r="G3063" s="36">
        <f>Tabla13[[#This Row],[Importe]]-Tabla13[[#This Row],[Pagado]]</f>
        <v>0</v>
      </c>
      <c r="H3063" s="38" t="s">
        <v>10</v>
      </c>
    </row>
    <row r="3064" spans="1:8" x14ac:dyDescent="0.25">
      <c r="A3064" s="31">
        <v>44620</v>
      </c>
      <c r="B3064" s="37" t="s">
        <v>6860</v>
      </c>
      <c r="C3064" s="38" t="s">
        <v>484</v>
      </c>
      <c r="D3064" s="34">
        <v>4024</v>
      </c>
      <c r="E3064" s="35">
        <v>44620</v>
      </c>
      <c r="F3064" s="34">
        <v>4024</v>
      </c>
      <c r="G3064" s="36">
        <f>Tabla13[[#This Row],[Importe]]-Tabla13[[#This Row],[Pagado]]</f>
        <v>0</v>
      </c>
      <c r="H3064" s="38" t="s">
        <v>10</v>
      </c>
    </row>
    <row r="3065" spans="1:8" x14ac:dyDescent="0.25">
      <c r="A3065" s="31">
        <v>44620</v>
      </c>
      <c r="B3065" s="37" t="s">
        <v>6861</v>
      </c>
      <c r="C3065" s="38" t="s">
        <v>314</v>
      </c>
      <c r="D3065" s="34">
        <v>1521.1</v>
      </c>
      <c r="E3065" s="35">
        <v>44620</v>
      </c>
      <c r="F3065" s="34">
        <v>1521.1</v>
      </c>
      <c r="G3065" s="36">
        <f>Tabla13[[#This Row],[Importe]]-Tabla13[[#This Row],[Pagado]]</f>
        <v>0</v>
      </c>
      <c r="H3065" s="38" t="s">
        <v>10</v>
      </c>
    </row>
    <row r="3066" spans="1:8" x14ac:dyDescent="0.25">
      <c r="A3066" s="31">
        <v>44620</v>
      </c>
      <c r="B3066" s="37" t="s">
        <v>6862</v>
      </c>
      <c r="C3066" s="38" t="s">
        <v>120</v>
      </c>
      <c r="D3066" s="34">
        <v>3836.7</v>
      </c>
      <c r="E3066" s="35">
        <v>44622</v>
      </c>
      <c r="F3066" s="34">
        <v>3836.7</v>
      </c>
      <c r="G3066" s="36">
        <f>Tabla13[[#This Row],[Importe]]-Tabla13[[#This Row],[Pagado]]</f>
        <v>0</v>
      </c>
      <c r="H3066" s="38" t="s">
        <v>10</v>
      </c>
    </row>
    <row r="3067" spans="1:8" x14ac:dyDescent="0.25">
      <c r="A3067" s="31">
        <v>44620</v>
      </c>
      <c r="B3067" s="37" t="s">
        <v>6863</v>
      </c>
      <c r="C3067" s="38" t="s">
        <v>6864</v>
      </c>
      <c r="D3067" s="34">
        <v>26982.7</v>
      </c>
      <c r="E3067" s="35">
        <v>44620</v>
      </c>
      <c r="F3067" s="34">
        <v>26982.7</v>
      </c>
      <c r="G3067" s="36">
        <f>Tabla13[[#This Row],[Importe]]-Tabla13[[#This Row],[Pagado]]</f>
        <v>0</v>
      </c>
      <c r="H3067" s="38" t="s">
        <v>10</v>
      </c>
    </row>
    <row r="3068" spans="1:8" x14ac:dyDescent="0.25">
      <c r="A3068" s="31">
        <v>44620</v>
      </c>
      <c r="B3068" s="37" t="s">
        <v>6865</v>
      </c>
      <c r="C3068" s="38" t="s">
        <v>60</v>
      </c>
      <c r="D3068" s="34">
        <v>3694.6</v>
      </c>
      <c r="E3068" s="35">
        <v>44621</v>
      </c>
      <c r="F3068" s="34">
        <v>3694.6</v>
      </c>
      <c r="G3068" s="36">
        <f>Tabla13[[#This Row],[Importe]]-Tabla13[[#This Row],[Pagado]]</f>
        <v>0</v>
      </c>
      <c r="H3068" s="38" t="s">
        <v>10</v>
      </c>
    </row>
    <row r="3069" spans="1:8" x14ac:dyDescent="0.25">
      <c r="A3069" s="31">
        <v>44620</v>
      </c>
      <c r="B3069" s="37" t="s">
        <v>6866</v>
      </c>
      <c r="C3069" s="38" t="s">
        <v>64</v>
      </c>
      <c r="D3069" s="34">
        <v>3635</v>
      </c>
      <c r="E3069" s="35">
        <v>44621</v>
      </c>
      <c r="F3069" s="34">
        <v>3635</v>
      </c>
      <c r="G3069" s="36">
        <f>Tabla13[[#This Row],[Importe]]-Tabla13[[#This Row],[Pagado]]</f>
        <v>0</v>
      </c>
      <c r="H3069" s="38" t="s">
        <v>10</v>
      </c>
    </row>
    <row r="3070" spans="1:8" x14ac:dyDescent="0.25">
      <c r="A3070" s="31">
        <v>44620</v>
      </c>
      <c r="B3070" s="37" t="s">
        <v>6867</v>
      </c>
      <c r="C3070" s="38" t="s">
        <v>89</v>
      </c>
      <c r="D3070" s="34">
        <v>5105.1000000000004</v>
      </c>
      <c r="E3070" s="35">
        <v>44621</v>
      </c>
      <c r="F3070" s="34">
        <v>5105.1000000000004</v>
      </c>
      <c r="G3070" s="36">
        <f>Tabla13[[#This Row],[Importe]]-Tabla13[[#This Row],[Pagado]]</f>
        <v>0</v>
      </c>
      <c r="H3070" s="38" t="s">
        <v>10</v>
      </c>
    </row>
    <row r="3071" spans="1:8" x14ac:dyDescent="0.25">
      <c r="A3071" s="31">
        <v>44620</v>
      </c>
      <c r="B3071" s="37" t="s">
        <v>6868</v>
      </c>
      <c r="C3071" s="38" t="s">
        <v>31</v>
      </c>
      <c r="D3071" s="34">
        <v>1804</v>
      </c>
      <c r="E3071" s="35">
        <v>44620</v>
      </c>
      <c r="F3071" s="34">
        <v>1804</v>
      </c>
      <c r="G3071" s="36">
        <f>Tabla13[[#This Row],[Importe]]-Tabla13[[#This Row],[Pagado]]</f>
        <v>0</v>
      </c>
      <c r="H3071" s="38" t="s">
        <v>10</v>
      </c>
    </row>
    <row r="3072" spans="1:8" x14ac:dyDescent="0.25">
      <c r="A3072" s="31">
        <v>44620</v>
      </c>
      <c r="B3072" s="37" t="s">
        <v>6869</v>
      </c>
      <c r="C3072" s="38" t="s">
        <v>348</v>
      </c>
      <c r="D3072" s="34">
        <v>2710.5</v>
      </c>
      <c r="E3072" s="35">
        <v>44621</v>
      </c>
      <c r="F3072" s="34">
        <v>2710.5</v>
      </c>
      <c r="G3072" s="36">
        <f>Tabla13[[#This Row],[Importe]]-Tabla13[[#This Row],[Pagado]]</f>
        <v>0</v>
      </c>
      <c r="H3072" s="38" t="s">
        <v>10</v>
      </c>
    </row>
    <row r="3073" spans="1:8" ht="31.5" x14ac:dyDescent="0.25">
      <c r="A3073" s="31">
        <v>44620</v>
      </c>
      <c r="B3073" s="37" t="s">
        <v>6870</v>
      </c>
      <c r="C3073" s="38" t="s">
        <v>39</v>
      </c>
      <c r="D3073" s="34">
        <v>23218.3</v>
      </c>
      <c r="E3073" s="35" t="s">
        <v>6978</v>
      </c>
      <c r="F3073" s="34">
        <f>5000+18218.3</f>
        <v>23218.3</v>
      </c>
      <c r="G3073" s="36">
        <f>Tabla13[[#This Row],[Importe]]-Tabla13[[#This Row],[Pagado]]</f>
        <v>0</v>
      </c>
      <c r="H3073" s="38" t="s">
        <v>10</v>
      </c>
    </row>
    <row r="3074" spans="1:8" x14ac:dyDescent="0.25">
      <c r="A3074" s="31">
        <v>44620</v>
      </c>
      <c r="B3074" s="37" t="s">
        <v>6871</v>
      </c>
      <c r="C3074" s="38" t="s">
        <v>137</v>
      </c>
      <c r="D3074" s="34">
        <v>2240</v>
      </c>
      <c r="E3074" s="35">
        <v>44620</v>
      </c>
      <c r="F3074" s="34">
        <v>2240</v>
      </c>
      <c r="G3074" s="36">
        <f>Tabla13[[#This Row],[Importe]]-Tabla13[[#This Row],[Pagado]]</f>
        <v>0</v>
      </c>
      <c r="H3074" s="38" t="s">
        <v>10</v>
      </c>
    </row>
    <row r="3075" spans="1:8" x14ac:dyDescent="0.25">
      <c r="A3075" s="31">
        <v>44620</v>
      </c>
      <c r="B3075" s="37" t="s">
        <v>6872</v>
      </c>
      <c r="C3075" s="38" t="s">
        <v>114</v>
      </c>
      <c r="D3075" s="34">
        <v>7928.5</v>
      </c>
      <c r="E3075" s="35">
        <v>44621</v>
      </c>
      <c r="F3075" s="34">
        <v>7928.5</v>
      </c>
      <c r="G3075" s="36">
        <f>Tabla13[[#This Row],[Importe]]-Tabla13[[#This Row],[Pagado]]</f>
        <v>0</v>
      </c>
      <c r="H3075" s="38" t="s">
        <v>10</v>
      </c>
    </row>
    <row r="3076" spans="1:8" x14ac:dyDescent="0.25">
      <c r="A3076" s="31">
        <v>44620</v>
      </c>
      <c r="B3076" s="37" t="s">
        <v>6873</v>
      </c>
      <c r="C3076" s="38" t="s">
        <v>924</v>
      </c>
      <c r="D3076" s="34">
        <v>12958.8</v>
      </c>
      <c r="E3076" s="35">
        <v>44620</v>
      </c>
      <c r="F3076" s="34">
        <v>12958.8</v>
      </c>
      <c r="G3076" s="36">
        <f>Tabla13[[#This Row],[Importe]]-Tabla13[[#This Row],[Pagado]]</f>
        <v>0</v>
      </c>
      <c r="H3076" s="38" t="s">
        <v>10</v>
      </c>
    </row>
    <row r="3077" spans="1:8" x14ac:dyDescent="0.25">
      <c r="A3077" s="31">
        <v>44620</v>
      </c>
      <c r="B3077" s="37" t="s">
        <v>6874</v>
      </c>
      <c r="C3077" s="38" t="s">
        <v>131</v>
      </c>
      <c r="D3077" s="34">
        <v>10712</v>
      </c>
      <c r="E3077" s="35">
        <v>44620</v>
      </c>
      <c r="F3077" s="34">
        <v>10712</v>
      </c>
      <c r="G3077" s="36">
        <f>Tabla13[[#This Row],[Importe]]-Tabla13[[#This Row],[Pagado]]</f>
        <v>0</v>
      </c>
      <c r="H3077" s="38" t="s">
        <v>10</v>
      </c>
    </row>
    <row r="3078" spans="1:8" x14ac:dyDescent="0.25">
      <c r="A3078" s="31">
        <v>44620</v>
      </c>
      <c r="B3078" s="37" t="s">
        <v>6875</v>
      </c>
      <c r="C3078" s="38" t="s">
        <v>1965</v>
      </c>
      <c r="D3078" s="34">
        <v>5538.6</v>
      </c>
      <c r="E3078" s="35">
        <v>44620</v>
      </c>
      <c r="F3078" s="34">
        <v>5538.6</v>
      </c>
      <c r="G3078" s="36">
        <f>Tabla13[[#This Row],[Importe]]-Tabla13[[#This Row],[Pagado]]</f>
        <v>0</v>
      </c>
      <c r="H3078" s="38" t="s">
        <v>10</v>
      </c>
    </row>
    <row r="3079" spans="1:8" ht="31.5" x14ac:dyDescent="0.25">
      <c r="A3079" s="31">
        <v>44620</v>
      </c>
      <c r="B3079" s="37" t="s">
        <v>6876</v>
      </c>
      <c r="C3079" s="38" t="s">
        <v>105</v>
      </c>
      <c r="D3079" s="34">
        <v>4637.8</v>
      </c>
      <c r="E3079" s="35" t="s">
        <v>6976</v>
      </c>
      <c r="F3079" s="34">
        <f>2700+1937.8</f>
        <v>4637.8</v>
      </c>
      <c r="G3079" s="36">
        <f>Tabla13[[#This Row],[Importe]]-Tabla13[[#This Row],[Pagado]]</f>
        <v>0</v>
      </c>
      <c r="H3079" s="38" t="s">
        <v>10</v>
      </c>
    </row>
    <row r="3080" spans="1:8" x14ac:dyDescent="0.25">
      <c r="A3080" s="31">
        <v>44620</v>
      </c>
      <c r="B3080" s="37" t="s">
        <v>6877</v>
      </c>
      <c r="C3080" s="38" t="s">
        <v>345</v>
      </c>
      <c r="D3080" s="34">
        <v>1499.9</v>
      </c>
      <c r="E3080" s="35">
        <v>44620</v>
      </c>
      <c r="F3080" s="34">
        <v>1499.9</v>
      </c>
      <c r="G3080" s="36">
        <f>Tabla13[[#This Row],[Importe]]-Tabla13[[#This Row],[Pagado]]</f>
        <v>0</v>
      </c>
      <c r="H3080" s="38" t="s">
        <v>10</v>
      </c>
    </row>
    <row r="3081" spans="1:8" x14ac:dyDescent="0.25">
      <c r="A3081" s="31">
        <v>44620</v>
      </c>
      <c r="B3081" s="37" t="s">
        <v>6878</v>
      </c>
      <c r="C3081" s="38" t="s">
        <v>93</v>
      </c>
      <c r="D3081" s="34">
        <v>5887</v>
      </c>
      <c r="E3081" s="35">
        <v>44621</v>
      </c>
      <c r="F3081" s="34">
        <v>5887</v>
      </c>
      <c r="G3081" s="36">
        <f>Tabla13[[#This Row],[Importe]]-Tabla13[[#This Row],[Pagado]]</f>
        <v>0</v>
      </c>
      <c r="H3081" s="38" t="s">
        <v>10</v>
      </c>
    </row>
    <row r="3082" spans="1:8" x14ac:dyDescent="0.25">
      <c r="A3082" s="31">
        <v>44620</v>
      </c>
      <c r="B3082" s="37" t="s">
        <v>6879</v>
      </c>
      <c r="C3082" s="38" t="s">
        <v>22</v>
      </c>
      <c r="D3082" s="34">
        <v>76111.7</v>
      </c>
      <c r="E3082" s="35">
        <v>44623</v>
      </c>
      <c r="F3082" s="34">
        <v>76111.7</v>
      </c>
      <c r="G3082" s="36">
        <f>Tabla13[[#This Row],[Importe]]-Tabla13[[#This Row],[Pagado]]</f>
        <v>0</v>
      </c>
      <c r="H3082" s="38" t="s">
        <v>10</v>
      </c>
    </row>
    <row r="3083" spans="1:8" x14ac:dyDescent="0.25">
      <c r="A3083" s="31">
        <v>44620</v>
      </c>
      <c r="B3083" s="37" t="s">
        <v>6880</v>
      </c>
      <c r="C3083" s="38" t="s">
        <v>414</v>
      </c>
      <c r="D3083" s="34">
        <v>3356.16</v>
      </c>
      <c r="E3083" s="35">
        <v>44620</v>
      </c>
      <c r="F3083" s="34">
        <v>3356.16</v>
      </c>
      <c r="G3083" s="36">
        <f>Tabla13[[#This Row],[Importe]]-Tabla13[[#This Row],[Pagado]]</f>
        <v>0</v>
      </c>
      <c r="H3083" s="38" t="s">
        <v>10</v>
      </c>
    </row>
    <row r="3084" spans="1:8" x14ac:dyDescent="0.25">
      <c r="A3084" s="31">
        <v>44620</v>
      </c>
      <c r="B3084" s="37" t="s">
        <v>6881</v>
      </c>
      <c r="C3084" s="38" t="s">
        <v>414</v>
      </c>
      <c r="D3084" s="34">
        <v>16260.4</v>
      </c>
      <c r="E3084" s="35">
        <v>44620</v>
      </c>
      <c r="F3084" s="34">
        <v>16260.4</v>
      </c>
      <c r="G3084" s="36">
        <f>Tabla13[[#This Row],[Importe]]-Tabla13[[#This Row],[Pagado]]</f>
        <v>0</v>
      </c>
      <c r="H3084" s="38" t="s">
        <v>10</v>
      </c>
    </row>
    <row r="3085" spans="1:8" x14ac:dyDescent="0.25">
      <c r="A3085" s="31">
        <v>44620</v>
      </c>
      <c r="B3085" s="37" t="s">
        <v>6882</v>
      </c>
      <c r="C3085" s="38" t="s">
        <v>16</v>
      </c>
      <c r="D3085" s="34">
        <v>2804.4</v>
      </c>
      <c r="E3085" s="35">
        <v>44620</v>
      </c>
      <c r="F3085" s="34">
        <v>2804.4</v>
      </c>
      <c r="G3085" s="36">
        <f>Tabla13[[#This Row],[Importe]]-Tabla13[[#This Row],[Pagado]]</f>
        <v>0</v>
      </c>
      <c r="H3085" s="38" t="s">
        <v>10</v>
      </c>
    </row>
    <row r="3086" spans="1:8" x14ac:dyDescent="0.25">
      <c r="A3086" s="31">
        <v>44620</v>
      </c>
      <c r="B3086" s="37" t="s">
        <v>6883</v>
      </c>
      <c r="C3086" s="38" t="s">
        <v>275</v>
      </c>
      <c r="D3086" s="34">
        <v>19093</v>
      </c>
      <c r="E3086" s="35">
        <v>44631</v>
      </c>
      <c r="F3086" s="34">
        <v>19093</v>
      </c>
      <c r="G3086" s="36">
        <f>Tabla13[[#This Row],[Importe]]-Tabla13[[#This Row],[Pagado]]</f>
        <v>0</v>
      </c>
      <c r="H3086" s="38" t="s">
        <v>10</v>
      </c>
    </row>
    <row r="3087" spans="1:8" x14ac:dyDescent="0.25">
      <c r="A3087" s="31">
        <v>44620</v>
      </c>
      <c r="B3087" s="37" t="s">
        <v>6884</v>
      </c>
      <c r="C3087" s="38" t="s">
        <v>6885</v>
      </c>
      <c r="D3087" s="34">
        <v>0</v>
      </c>
      <c r="E3087" s="39" t="s">
        <v>189</v>
      </c>
      <c r="F3087" s="34">
        <v>0</v>
      </c>
      <c r="G3087" s="36">
        <f>Tabla13[[#This Row],[Importe]]-Tabla13[[#This Row],[Pagado]]</f>
        <v>0</v>
      </c>
      <c r="H3087" s="40" t="s">
        <v>6886</v>
      </c>
    </row>
    <row r="3088" spans="1:8" x14ac:dyDescent="0.25">
      <c r="A3088" s="31">
        <v>44620</v>
      </c>
      <c r="B3088" s="37" t="s">
        <v>6887</v>
      </c>
      <c r="C3088" s="38" t="s">
        <v>27</v>
      </c>
      <c r="D3088" s="34">
        <v>3660.4</v>
      </c>
      <c r="E3088" s="35">
        <v>44620</v>
      </c>
      <c r="F3088" s="34">
        <v>3660.4</v>
      </c>
      <c r="G3088" s="36">
        <f>Tabla13[[#This Row],[Importe]]-Tabla13[[#This Row],[Pagado]]</f>
        <v>0</v>
      </c>
      <c r="H3088" s="38" t="s">
        <v>10</v>
      </c>
    </row>
    <row r="3089" spans="1:8" x14ac:dyDescent="0.25">
      <c r="A3089" s="31">
        <v>44620</v>
      </c>
      <c r="B3089" s="37" t="s">
        <v>6888</v>
      </c>
      <c r="C3089" s="38" t="s">
        <v>373</v>
      </c>
      <c r="D3089" s="34">
        <v>1250.8</v>
      </c>
      <c r="E3089" s="35">
        <v>44620</v>
      </c>
      <c r="F3089" s="34">
        <v>1250.8</v>
      </c>
      <c r="G3089" s="36">
        <f>Tabla13[[#This Row],[Importe]]-Tabla13[[#This Row],[Pagado]]</f>
        <v>0</v>
      </c>
      <c r="H3089" s="38" t="s">
        <v>10</v>
      </c>
    </row>
    <row r="3090" spans="1:8" x14ac:dyDescent="0.25">
      <c r="A3090" s="31">
        <v>44620</v>
      </c>
      <c r="B3090" s="37" t="s">
        <v>6889</v>
      </c>
      <c r="C3090" s="38" t="s">
        <v>226</v>
      </c>
      <c r="D3090" s="34">
        <v>2347.9</v>
      </c>
      <c r="E3090" s="35">
        <v>44620</v>
      </c>
      <c r="F3090" s="34">
        <v>2347.9</v>
      </c>
      <c r="G3090" s="36">
        <f>Tabla13[[#This Row],[Importe]]-Tabla13[[#This Row],[Pagado]]</f>
        <v>0</v>
      </c>
      <c r="H3090" s="38" t="s">
        <v>10</v>
      </c>
    </row>
    <row r="3091" spans="1:8" x14ac:dyDescent="0.25">
      <c r="A3091" s="31">
        <v>44620</v>
      </c>
      <c r="B3091" s="37" t="s">
        <v>6890</v>
      </c>
      <c r="C3091" s="38" t="s">
        <v>275</v>
      </c>
      <c r="D3091" s="34">
        <v>16162.2</v>
      </c>
      <c r="E3091" s="35">
        <v>44631</v>
      </c>
      <c r="F3091" s="34">
        <v>16162.2</v>
      </c>
      <c r="G3091" s="36">
        <f>Tabla13[[#This Row],[Importe]]-Tabla13[[#This Row],[Pagado]]</f>
        <v>0</v>
      </c>
      <c r="H3091" s="38" t="s">
        <v>10</v>
      </c>
    </row>
    <row r="3092" spans="1:8" x14ac:dyDescent="0.25">
      <c r="A3092" s="31">
        <v>44620</v>
      </c>
      <c r="B3092" s="37" t="s">
        <v>6891</v>
      </c>
      <c r="C3092" s="38" t="s">
        <v>357</v>
      </c>
      <c r="D3092" s="34">
        <v>2963.2</v>
      </c>
      <c r="E3092" s="35">
        <v>44620</v>
      </c>
      <c r="F3092" s="34">
        <v>2963.2</v>
      </c>
      <c r="G3092" s="36">
        <f>Tabla13[[#This Row],[Importe]]-Tabla13[[#This Row],[Pagado]]</f>
        <v>0</v>
      </c>
      <c r="H3092" s="38" t="s">
        <v>10</v>
      </c>
    </row>
    <row r="3093" spans="1:8" x14ac:dyDescent="0.25">
      <c r="A3093" s="31">
        <v>44620</v>
      </c>
      <c r="B3093" s="37" t="s">
        <v>6892</v>
      </c>
      <c r="C3093" s="38" t="s">
        <v>49</v>
      </c>
      <c r="D3093" s="34">
        <v>4290</v>
      </c>
      <c r="E3093" s="35">
        <v>44620</v>
      </c>
      <c r="F3093" s="34">
        <v>4290</v>
      </c>
      <c r="G3093" s="36">
        <f>Tabla13[[#This Row],[Importe]]-Tabla13[[#This Row],[Pagado]]</f>
        <v>0</v>
      </c>
      <c r="H3093" s="38" t="s">
        <v>10</v>
      </c>
    </row>
    <row r="3094" spans="1:8" x14ac:dyDescent="0.25">
      <c r="A3094" s="31">
        <v>44620</v>
      </c>
      <c r="B3094" s="37" t="s">
        <v>6893</v>
      </c>
      <c r="C3094" s="38" t="s">
        <v>175</v>
      </c>
      <c r="D3094" s="34">
        <v>7646.9</v>
      </c>
      <c r="E3094" s="35">
        <v>44620</v>
      </c>
      <c r="F3094" s="34">
        <v>7646.9</v>
      </c>
      <c r="G3094" s="36">
        <f>Tabla13[[#This Row],[Importe]]-Tabla13[[#This Row],[Pagado]]</f>
        <v>0</v>
      </c>
      <c r="H3094" s="38" t="s">
        <v>10</v>
      </c>
    </row>
    <row r="3095" spans="1:8" x14ac:dyDescent="0.25">
      <c r="A3095" s="31">
        <v>44620</v>
      </c>
      <c r="B3095" s="37" t="s">
        <v>6894</v>
      </c>
      <c r="C3095" s="38" t="s">
        <v>129</v>
      </c>
      <c r="D3095" s="34">
        <v>4312.6000000000004</v>
      </c>
      <c r="E3095" s="35">
        <v>44620</v>
      </c>
      <c r="F3095" s="34">
        <v>4312.6000000000004</v>
      </c>
      <c r="G3095" s="36">
        <f>Tabla13[[#This Row],[Importe]]-Tabla13[[#This Row],[Pagado]]</f>
        <v>0</v>
      </c>
      <c r="H3095" s="38" t="s">
        <v>10</v>
      </c>
    </row>
    <row r="3096" spans="1:8" x14ac:dyDescent="0.25">
      <c r="A3096" s="31">
        <v>44620</v>
      </c>
      <c r="B3096" s="37" t="s">
        <v>6895</v>
      </c>
      <c r="C3096" s="38" t="s">
        <v>196</v>
      </c>
      <c r="D3096" s="34">
        <v>63981.4</v>
      </c>
      <c r="E3096" s="35">
        <v>44624</v>
      </c>
      <c r="F3096" s="34">
        <v>63981.4</v>
      </c>
      <c r="G3096" s="36">
        <f>Tabla13[[#This Row],[Importe]]-Tabla13[[#This Row],[Pagado]]</f>
        <v>0</v>
      </c>
      <c r="H3096" s="38" t="s">
        <v>10</v>
      </c>
    </row>
    <row r="3097" spans="1:8" x14ac:dyDescent="0.25">
      <c r="A3097" s="31">
        <v>44620</v>
      </c>
      <c r="B3097" s="37" t="s">
        <v>6896</v>
      </c>
      <c r="C3097" s="38" t="s">
        <v>196</v>
      </c>
      <c r="D3097" s="34">
        <v>28417.4</v>
      </c>
      <c r="E3097" s="35">
        <v>44624</v>
      </c>
      <c r="F3097" s="34">
        <v>28417.4</v>
      </c>
      <c r="G3097" s="36">
        <f>Tabla13[[#This Row],[Importe]]-Tabla13[[#This Row],[Pagado]]</f>
        <v>0</v>
      </c>
      <c r="H3097" s="38" t="s">
        <v>10</v>
      </c>
    </row>
    <row r="3098" spans="1:8" x14ac:dyDescent="0.25">
      <c r="A3098" s="31">
        <v>44620</v>
      </c>
      <c r="B3098" s="37" t="s">
        <v>6897</v>
      </c>
      <c r="C3098" s="38" t="s">
        <v>339</v>
      </c>
      <c r="D3098" s="34">
        <v>1512</v>
      </c>
      <c r="E3098" s="35">
        <v>44620</v>
      </c>
      <c r="F3098" s="34">
        <v>1512</v>
      </c>
      <c r="G3098" s="36">
        <f>Tabla13[[#This Row],[Importe]]-Tabla13[[#This Row],[Pagado]]</f>
        <v>0</v>
      </c>
      <c r="H3098" s="38" t="s">
        <v>10</v>
      </c>
    </row>
    <row r="3099" spans="1:8" x14ac:dyDescent="0.25">
      <c r="A3099" s="31">
        <v>44620</v>
      </c>
      <c r="B3099" s="37" t="s">
        <v>6898</v>
      </c>
      <c r="C3099" s="38" t="s">
        <v>224</v>
      </c>
      <c r="D3099" s="34">
        <v>525.20000000000005</v>
      </c>
      <c r="E3099" s="35">
        <v>44620</v>
      </c>
      <c r="F3099" s="34">
        <v>525.20000000000005</v>
      </c>
      <c r="G3099" s="36">
        <f>Tabla13[[#This Row],[Importe]]-Tabla13[[#This Row],[Pagado]]</f>
        <v>0</v>
      </c>
      <c r="H3099" s="38" t="s">
        <v>10</v>
      </c>
    </row>
    <row r="3100" spans="1:8" x14ac:dyDescent="0.25">
      <c r="A3100" s="31">
        <v>44620</v>
      </c>
      <c r="B3100" s="37" t="s">
        <v>6899</v>
      </c>
      <c r="C3100" s="38" t="s">
        <v>5816</v>
      </c>
      <c r="D3100" s="34">
        <v>4340</v>
      </c>
      <c r="E3100" s="35">
        <v>44621</v>
      </c>
      <c r="F3100" s="34">
        <v>4340</v>
      </c>
      <c r="G3100" s="36">
        <f>Tabla13[[#This Row],[Importe]]-Tabla13[[#This Row],[Pagado]]</f>
        <v>0</v>
      </c>
      <c r="H3100" s="38" t="s">
        <v>10</v>
      </c>
    </row>
    <row r="3101" spans="1:8" x14ac:dyDescent="0.25">
      <c r="A3101" s="31">
        <v>44620</v>
      </c>
      <c r="B3101" s="37" t="s">
        <v>6900</v>
      </c>
      <c r="C3101" s="38" t="s">
        <v>127</v>
      </c>
      <c r="D3101" s="34">
        <v>4454.3999999999996</v>
      </c>
      <c r="E3101" s="35">
        <v>44620</v>
      </c>
      <c r="F3101" s="34">
        <v>4454.3999999999996</v>
      </c>
      <c r="G3101" s="36">
        <f>Tabla13[[#This Row],[Importe]]-Tabla13[[#This Row],[Pagado]]</f>
        <v>0</v>
      </c>
      <c r="H3101" s="38" t="s">
        <v>10</v>
      </c>
    </row>
    <row r="3102" spans="1:8" x14ac:dyDescent="0.25">
      <c r="A3102" s="31">
        <v>44620</v>
      </c>
      <c r="B3102" s="37" t="s">
        <v>6901</v>
      </c>
      <c r="C3102" s="38" t="s">
        <v>140</v>
      </c>
      <c r="D3102" s="34">
        <v>204</v>
      </c>
      <c r="E3102" s="35">
        <v>44620</v>
      </c>
      <c r="F3102" s="34">
        <v>204</v>
      </c>
      <c r="G3102" s="36">
        <f>Tabla13[[#This Row],[Importe]]-Tabla13[[#This Row],[Pagado]]</f>
        <v>0</v>
      </c>
      <c r="H3102" s="38" t="s">
        <v>10</v>
      </c>
    </row>
    <row r="3103" spans="1:8" x14ac:dyDescent="0.25">
      <c r="A3103" s="31">
        <v>44620</v>
      </c>
      <c r="B3103" s="37" t="s">
        <v>6902</v>
      </c>
      <c r="C3103" s="38" t="s">
        <v>133</v>
      </c>
      <c r="D3103" s="34">
        <v>13536.2</v>
      </c>
      <c r="E3103" s="35">
        <v>44621</v>
      </c>
      <c r="F3103" s="34">
        <v>13536.2</v>
      </c>
      <c r="G3103" s="36">
        <f>Tabla13[[#This Row],[Importe]]-Tabla13[[#This Row],[Pagado]]</f>
        <v>0</v>
      </c>
      <c r="H3103" s="38" t="s">
        <v>10</v>
      </c>
    </row>
    <row r="3104" spans="1:8" x14ac:dyDescent="0.25">
      <c r="A3104" s="31">
        <v>44620</v>
      </c>
      <c r="B3104" s="37" t="s">
        <v>6903</v>
      </c>
      <c r="C3104" s="38" t="s">
        <v>333</v>
      </c>
      <c r="D3104" s="34">
        <v>295.10000000000002</v>
      </c>
      <c r="E3104" s="35">
        <v>44620</v>
      </c>
      <c r="F3104" s="34">
        <v>295.10000000000002</v>
      </c>
      <c r="G3104" s="36">
        <f>Tabla13[[#This Row],[Importe]]-Tabla13[[#This Row],[Pagado]]</f>
        <v>0</v>
      </c>
      <c r="H3104" s="38" t="s">
        <v>10</v>
      </c>
    </row>
    <row r="3105" spans="1:8" x14ac:dyDescent="0.25">
      <c r="A3105" s="31">
        <v>44620</v>
      </c>
      <c r="B3105" s="37" t="s">
        <v>6904</v>
      </c>
      <c r="C3105" s="38" t="s">
        <v>191</v>
      </c>
      <c r="D3105" s="34">
        <v>1659.9</v>
      </c>
      <c r="E3105" s="35">
        <v>44620</v>
      </c>
      <c r="F3105" s="34">
        <v>1659.9</v>
      </c>
      <c r="G3105" s="36">
        <f>Tabla13[[#This Row],[Importe]]-Tabla13[[#This Row],[Pagado]]</f>
        <v>0</v>
      </c>
      <c r="H3105" s="38" t="s">
        <v>10</v>
      </c>
    </row>
    <row r="3106" spans="1:8" x14ac:dyDescent="0.25">
      <c r="A3106" s="31">
        <v>44620</v>
      </c>
      <c r="B3106" s="37" t="s">
        <v>6905</v>
      </c>
      <c r="C3106" s="38" t="s">
        <v>373</v>
      </c>
      <c r="D3106" s="34">
        <v>2622</v>
      </c>
      <c r="E3106" s="35">
        <v>44620</v>
      </c>
      <c r="F3106" s="34">
        <v>2622</v>
      </c>
      <c r="G3106" s="36">
        <f>Tabla13[[#This Row],[Importe]]-Tabla13[[#This Row],[Pagado]]</f>
        <v>0</v>
      </c>
      <c r="H3106" s="38" t="s">
        <v>10</v>
      </c>
    </row>
    <row r="3107" spans="1:8" x14ac:dyDescent="0.25">
      <c r="A3107" s="31">
        <v>44620</v>
      </c>
      <c r="B3107" s="37" t="s">
        <v>6906</v>
      </c>
      <c r="C3107" s="38" t="s">
        <v>31</v>
      </c>
      <c r="D3107" s="34">
        <v>720.6</v>
      </c>
      <c r="E3107" s="35">
        <v>44620</v>
      </c>
      <c r="F3107" s="34">
        <v>720.6</v>
      </c>
      <c r="G3107" s="36">
        <f>Tabla13[[#This Row],[Importe]]-Tabla13[[#This Row],[Pagado]]</f>
        <v>0</v>
      </c>
      <c r="H3107" s="38" t="s">
        <v>10</v>
      </c>
    </row>
    <row r="3108" spans="1:8" x14ac:dyDescent="0.25">
      <c r="A3108" s="31">
        <v>44620</v>
      </c>
      <c r="B3108" s="37" t="s">
        <v>6907</v>
      </c>
      <c r="C3108" s="38" t="s">
        <v>179</v>
      </c>
      <c r="D3108" s="34">
        <v>789.7</v>
      </c>
      <c r="E3108" s="35">
        <v>44620</v>
      </c>
      <c r="F3108" s="34">
        <v>789.7</v>
      </c>
      <c r="G3108" s="36">
        <f>Tabla13[[#This Row],[Importe]]-Tabla13[[#This Row],[Pagado]]</f>
        <v>0</v>
      </c>
      <c r="H3108" s="38" t="s">
        <v>10</v>
      </c>
    </row>
    <row r="3109" spans="1:8" x14ac:dyDescent="0.25">
      <c r="A3109" s="31">
        <v>44620</v>
      </c>
      <c r="B3109" s="37" t="s">
        <v>6908</v>
      </c>
      <c r="C3109" s="38" t="s">
        <v>45</v>
      </c>
      <c r="D3109" s="34">
        <v>7014.9</v>
      </c>
      <c r="E3109" s="35">
        <v>44620</v>
      </c>
      <c r="F3109" s="34">
        <v>7014.9</v>
      </c>
      <c r="G3109" s="36">
        <f>Tabla13[[#This Row],[Importe]]-Tabla13[[#This Row],[Pagado]]</f>
        <v>0</v>
      </c>
      <c r="H3109" s="38" t="s">
        <v>10</v>
      </c>
    </row>
    <row r="3110" spans="1:8" x14ac:dyDescent="0.25">
      <c r="A3110" s="31">
        <v>44620</v>
      </c>
      <c r="B3110" s="37" t="s">
        <v>6909</v>
      </c>
      <c r="C3110" s="38" t="s">
        <v>24</v>
      </c>
      <c r="D3110" s="34">
        <v>3607.4</v>
      </c>
      <c r="E3110" s="35">
        <v>44620</v>
      </c>
      <c r="F3110" s="34">
        <v>3607.4</v>
      </c>
      <c r="G3110" s="36">
        <f>Tabla13[[#This Row],[Importe]]-Tabla13[[#This Row],[Pagado]]</f>
        <v>0</v>
      </c>
      <c r="H3110" s="38" t="s">
        <v>10</v>
      </c>
    </row>
    <row r="3111" spans="1:8" x14ac:dyDescent="0.25">
      <c r="A3111" s="31">
        <v>44620</v>
      </c>
      <c r="B3111" s="37" t="s">
        <v>6910</v>
      </c>
      <c r="C3111" s="38" t="s">
        <v>2114</v>
      </c>
      <c r="D3111" s="34">
        <v>1536.5</v>
      </c>
      <c r="E3111" s="35">
        <v>44620</v>
      </c>
      <c r="F3111" s="34">
        <v>1536.5</v>
      </c>
      <c r="G3111" s="36">
        <f>Tabla13[[#This Row],[Importe]]-Tabla13[[#This Row],[Pagado]]</f>
        <v>0</v>
      </c>
      <c r="H3111" s="38" t="s">
        <v>10</v>
      </c>
    </row>
    <row r="3112" spans="1:8" x14ac:dyDescent="0.25">
      <c r="A3112" s="31">
        <v>44620</v>
      </c>
      <c r="B3112" s="37" t="s">
        <v>6911</v>
      </c>
      <c r="C3112" s="38" t="s">
        <v>216</v>
      </c>
      <c r="D3112" s="34">
        <v>1144.8</v>
      </c>
      <c r="E3112" s="35">
        <v>44620</v>
      </c>
      <c r="F3112" s="34">
        <v>1144.8</v>
      </c>
      <c r="G3112" s="36">
        <f>Tabla13[[#This Row],[Importe]]-Tabla13[[#This Row],[Pagado]]</f>
        <v>0</v>
      </c>
      <c r="H3112" s="38" t="s">
        <v>10</v>
      </c>
    </row>
    <row r="3113" spans="1:8" x14ac:dyDescent="0.25">
      <c r="A3113" s="31">
        <v>44620</v>
      </c>
      <c r="B3113" s="37" t="s">
        <v>6912</v>
      </c>
      <c r="C3113" s="38" t="s">
        <v>22</v>
      </c>
      <c r="D3113" s="34">
        <v>1738.88</v>
      </c>
      <c r="E3113" s="35">
        <v>44624</v>
      </c>
      <c r="F3113" s="34">
        <v>1738.88</v>
      </c>
      <c r="G3113" s="36">
        <f>Tabla13[[#This Row],[Importe]]-Tabla13[[#This Row],[Pagado]]</f>
        <v>0</v>
      </c>
      <c r="H3113" s="38" t="s">
        <v>10</v>
      </c>
    </row>
    <row r="3114" spans="1:8" x14ac:dyDescent="0.25">
      <c r="A3114" s="31">
        <v>44620</v>
      </c>
      <c r="B3114" s="37" t="s">
        <v>6913</v>
      </c>
      <c r="C3114" s="38" t="s">
        <v>154</v>
      </c>
      <c r="D3114" s="34">
        <v>23078.400000000001</v>
      </c>
      <c r="E3114" s="35">
        <v>44623</v>
      </c>
      <c r="F3114" s="34">
        <v>23078.400000000001</v>
      </c>
      <c r="G3114" s="36">
        <f>Tabla13[[#This Row],[Importe]]-Tabla13[[#This Row],[Pagado]]</f>
        <v>0</v>
      </c>
      <c r="H3114" s="38" t="s">
        <v>10</v>
      </c>
    </row>
    <row r="3115" spans="1:8" x14ac:dyDescent="0.25">
      <c r="A3115" s="31">
        <v>44620</v>
      </c>
      <c r="B3115" s="37" t="s">
        <v>6914</v>
      </c>
      <c r="C3115" s="38" t="s">
        <v>541</v>
      </c>
      <c r="D3115" s="34">
        <v>12544</v>
      </c>
      <c r="E3115" s="35">
        <v>44621</v>
      </c>
      <c r="F3115" s="34">
        <v>12544</v>
      </c>
      <c r="G3115" s="36">
        <f>Tabla13[[#This Row],[Importe]]-Tabla13[[#This Row],[Pagado]]</f>
        <v>0</v>
      </c>
      <c r="H3115" s="38" t="s">
        <v>10</v>
      </c>
    </row>
    <row r="3116" spans="1:8" x14ac:dyDescent="0.25">
      <c r="A3116" s="31">
        <v>44620</v>
      </c>
      <c r="B3116" s="37" t="s">
        <v>6915</v>
      </c>
      <c r="C3116" s="38" t="s">
        <v>31</v>
      </c>
      <c r="D3116" s="34">
        <v>16979.599999999999</v>
      </c>
      <c r="E3116" s="35">
        <v>44620</v>
      </c>
      <c r="F3116" s="34">
        <v>16979.599999999999</v>
      </c>
      <c r="G3116" s="36">
        <f>Tabla13[[#This Row],[Importe]]-Tabla13[[#This Row],[Pagado]]</f>
        <v>0</v>
      </c>
      <c r="H3116" s="38" t="s">
        <v>10</v>
      </c>
    </row>
    <row r="3117" spans="1:8" x14ac:dyDescent="0.25">
      <c r="A3117" s="31">
        <v>44620</v>
      </c>
      <c r="B3117" s="37" t="s">
        <v>6916</v>
      </c>
      <c r="C3117" s="38" t="s">
        <v>222</v>
      </c>
      <c r="D3117" s="34">
        <v>7805.4</v>
      </c>
      <c r="E3117" s="35">
        <v>44620</v>
      </c>
      <c r="F3117" s="34">
        <v>7805.4</v>
      </c>
      <c r="G3117" s="36">
        <f>Tabla13[[#This Row],[Importe]]-Tabla13[[#This Row],[Pagado]]</f>
        <v>0</v>
      </c>
      <c r="H3117" s="38" t="s">
        <v>10</v>
      </c>
    </row>
    <row r="3118" spans="1:8" x14ac:dyDescent="0.25">
      <c r="A3118" s="31">
        <v>44620</v>
      </c>
      <c r="B3118" s="37" t="s">
        <v>6917</v>
      </c>
      <c r="C3118" s="38" t="s">
        <v>212</v>
      </c>
      <c r="D3118" s="34">
        <v>35682.5</v>
      </c>
      <c r="E3118" s="35">
        <v>44623</v>
      </c>
      <c r="F3118" s="34">
        <v>35682.5</v>
      </c>
      <c r="G3118" s="36">
        <f>Tabla13[[#This Row],[Importe]]-Tabla13[[#This Row],[Pagado]]</f>
        <v>0</v>
      </c>
      <c r="H3118" s="38" t="s">
        <v>10</v>
      </c>
    </row>
    <row r="3119" spans="1:8" x14ac:dyDescent="0.25">
      <c r="A3119" s="31">
        <v>44620</v>
      </c>
      <c r="B3119" s="37" t="s">
        <v>6918</v>
      </c>
      <c r="C3119" s="38" t="s">
        <v>173</v>
      </c>
      <c r="D3119" s="34">
        <v>54982.8</v>
      </c>
      <c r="E3119" s="35">
        <v>44621</v>
      </c>
      <c r="F3119" s="34">
        <v>54982.8</v>
      </c>
      <c r="G3119" s="36">
        <f>Tabla13[[#This Row],[Importe]]-Tabla13[[#This Row],[Pagado]]</f>
        <v>0</v>
      </c>
      <c r="H3119" s="38" t="s">
        <v>10</v>
      </c>
    </row>
    <row r="3120" spans="1:8" x14ac:dyDescent="0.25">
      <c r="A3120" s="31">
        <v>44620</v>
      </c>
      <c r="B3120" s="37" t="s">
        <v>6919</v>
      </c>
      <c r="C3120" s="38" t="s">
        <v>6585</v>
      </c>
      <c r="D3120" s="34">
        <v>3173.5</v>
      </c>
      <c r="E3120" s="35">
        <v>44621</v>
      </c>
      <c r="F3120" s="34">
        <v>3173.5</v>
      </c>
      <c r="G3120" s="36">
        <f>Tabla13[[#This Row],[Importe]]-Tabla13[[#This Row],[Pagado]]</f>
        <v>0</v>
      </c>
      <c r="H3120" s="38" t="s">
        <v>10</v>
      </c>
    </row>
    <row r="3121" spans="1:8" x14ac:dyDescent="0.25">
      <c r="A3121" s="31">
        <v>44620</v>
      </c>
      <c r="B3121" s="37" t="s">
        <v>6920</v>
      </c>
      <c r="C3121" s="38" t="s">
        <v>698</v>
      </c>
      <c r="D3121" s="34">
        <v>6598.3</v>
      </c>
      <c r="E3121" s="35">
        <v>44620</v>
      </c>
      <c r="F3121" s="34">
        <v>6598.3</v>
      </c>
      <c r="G3121" s="36">
        <f>Tabla13[[#This Row],[Importe]]-Tabla13[[#This Row],[Pagado]]</f>
        <v>0</v>
      </c>
      <c r="H3121" s="38" t="s">
        <v>10</v>
      </c>
    </row>
    <row r="3122" spans="1:8" x14ac:dyDescent="0.25">
      <c r="A3122" s="31">
        <v>44620</v>
      </c>
      <c r="B3122" s="37" t="s">
        <v>6921</v>
      </c>
      <c r="C3122" s="38" t="s">
        <v>419</v>
      </c>
      <c r="D3122" s="34">
        <v>5528.4</v>
      </c>
      <c r="E3122" s="35">
        <v>44620</v>
      </c>
      <c r="F3122" s="34">
        <v>5528.4</v>
      </c>
      <c r="G3122" s="36">
        <f>Tabla13[[#This Row],[Importe]]-Tabla13[[#This Row],[Pagado]]</f>
        <v>0</v>
      </c>
      <c r="H3122" s="38" t="s">
        <v>10</v>
      </c>
    </row>
    <row r="3123" spans="1:8" x14ac:dyDescent="0.25">
      <c r="A3123" s="31">
        <v>44620</v>
      </c>
      <c r="B3123" s="37" t="s">
        <v>6922</v>
      </c>
      <c r="C3123" s="38" t="s">
        <v>214</v>
      </c>
      <c r="D3123" s="34">
        <v>1001.7</v>
      </c>
      <c r="E3123" s="35">
        <v>44620</v>
      </c>
      <c r="F3123" s="34">
        <v>1001.7</v>
      </c>
      <c r="G3123" s="36">
        <f>Tabla13[[#This Row],[Importe]]-Tabla13[[#This Row],[Pagado]]</f>
        <v>0</v>
      </c>
      <c r="H3123" s="38" t="s">
        <v>10</v>
      </c>
    </row>
    <row r="3124" spans="1:8" x14ac:dyDescent="0.25">
      <c r="A3124" s="31">
        <v>44620</v>
      </c>
      <c r="B3124" s="37" t="s">
        <v>6923</v>
      </c>
      <c r="C3124" s="38" t="s">
        <v>1239</v>
      </c>
      <c r="D3124" s="34">
        <v>9433.7999999999993</v>
      </c>
      <c r="E3124" s="35">
        <v>44620</v>
      </c>
      <c r="F3124" s="34">
        <v>9433.7999999999993</v>
      </c>
      <c r="G3124" s="36">
        <f>Tabla13[[#This Row],[Importe]]-Tabla13[[#This Row],[Pagado]]</f>
        <v>0</v>
      </c>
      <c r="H3124" s="38" t="s">
        <v>10</v>
      </c>
    </row>
    <row r="3125" spans="1:8" x14ac:dyDescent="0.25">
      <c r="A3125" s="31">
        <v>44620</v>
      </c>
      <c r="B3125" s="37" t="s">
        <v>6924</v>
      </c>
      <c r="C3125" s="38" t="s">
        <v>240</v>
      </c>
      <c r="D3125" s="34">
        <v>9766.4</v>
      </c>
      <c r="E3125" s="35">
        <v>44620</v>
      </c>
      <c r="F3125" s="34">
        <v>9766.4</v>
      </c>
      <c r="G3125" s="36">
        <f>Tabla13[[#This Row],[Importe]]-Tabla13[[#This Row],[Pagado]]</f>
        <v>0</v>
      </c>
      <c r="H3125" s="38" t="s">
        <v>10</v>
      </c>
    </row>
    <row r="3126" spans="1:8" x14ac:dyDescent="0.25">
      <c r="A3126" s="31">
        <v>44620</v>
      </c>
      <c r="B3126" s="37" t="s">
        <v>6925</v>
      </c>
      <c r="C3126" s="38" t="s">
        <v>31</v>
      </c>
      <c r="D3126" s="34">
        <v>1138.1600000000001</v>
      </c>
      <c r="E3126" s="35">
        <v>44620</v>
      </c>
      <c r="F3126" s="34">
        <v>1138.1600000000001</v>
      </c>
      <c r="G3126" s="36">
        <f>Tabla13[[#This Row],[Importe]]-Tabla13[[#This Row],[Pagado]]</f>
        <v>0</v>
      </c>
      <c r="H3126" s="38" t="s">
        <v>10</v>
      </c>
    </row>
    <row r="3127" spans="1:8" x14ac:dyDescent="0.25">
      <c r="A3127" s="31">
        <v>44620</v>
      </c>
      <c r="B3127" s="37" t="s">
        <v>6926</v>
      </c>
      <c r="C3127" s="38" t="s">
        <v>56</v>
      </c>
      <c r="D3127" s="34">
        <v>5557.5</v>
      </c>
      <c r="E3127" s="35">
        <v>44620</v>
      </c>
      <c r="F3127" s="34">
        <v>5557.5</v>
      </c>
      <c r="G3127" s="36">
        <f>Tabla13[[#This Row],[Importe]]-Tabla13[[#This Row],[Pagado]]</f>
        <v>0</v>
      </c>
      <c r="H3127" s="38" t="s">
        <v>10</v>
      </c>
    </row>
    <row r="3128" spans="1:8" x14ac:dyDescent="0.25">
      <c r="A3128" s="31">
        <v>44620</v>
      </c>
      <c r="B3128" s="37" t="s">
        <v>6927</v>
      </c>
      <c r="C3128" s="38" t="s">
        <v>56</v>
      </c>
      <c r="D3128" s="34">
        <v>26</v>
      </c>
      <c r="E3128" s="35">
        <v>44620</v>
      </c>
      <c r="F3128" s="34">
        <v>26</v>
      </c>
      <c r="G3128" s="36">
        <f>Tabla13[[#This Row],[Importe]]-Tabla13[[#This Row],[Pagado]]</f>
        <v>0</v>
      </c>
      <c r="H3128" s="38" t="s">
        <v>10</v>
      </c>
    </row>
    <row r="3129" spans="1:8" x14ac:dyDescent="0.25">
      <c r="A3129" s="31">
        <v>44620</v>
      </c>
      <c r="B3129" s="37" t="s">
        <v>6928</v>
      </c>
      <c r="C3129" s="38" t="s">
        <v>64</v>
      </c>
      <c r="D3129" s="34">
        <v>3470.5</v>
      </c>
      <c r="E3129" s="35">
        <v>44620</v>
      </c>
      <c r="F3129" s="34">
        <v>3470.5</v>
      </c>
      <c r="G3129" s="36">
        <f>Tabla13[[#This Row],[Importe]]-Tabla13[[#This Row],[Pagado]]</f>
        <v>0</v>
      </c>
      <c r="H3129" s="38" t="s">
        <v>10</v>
      </c>
    </row>
    <row r="3130" spans="1:8" x14ac:dyDescent="0.25">
      <c r="A3130" s="31">
        <v>44620</v>
      </c>
      <c r="B3130" s="37" t="s">
        <v>6929</v>
      </c>
      <c r="C3130" s="38" t="s">
        <v>475</v>
      </c>
      <c r="D3130" s="34">
        <v>31325.7</v>
      </c>
      <c r="E3130" s="35">
        <v>44621</v>
      </c>
      <c r="F3130" s="34">
        <v>31325.7</v>
      </c>
      <c r="G3130" s="36">
        <f>Tabla13[[#This Row],[Importe]]-Tabla13[[#This Row],[Pagado]]</f>
        <v>0</v>
      </c>
      <c r="H3130" s="38" t="s">
        <v>10</v>
      </c>
    </row>
    <row r="3131" spans="1:8" x14ac:dyDescent="0.25">
      <c r="A3131" s="31">
        <v>44620</v>
      </c>
      <c r="B3131" s="37" t="s">
        <v>6930</v>
      </c>
      <c r="C3131" s="38" t="s">
        <v>47</v>
      </c>
      <c r="D3131" s="34">
        <v>41461.800000000003</v>
      </c>
      <c r="E3131" s="35">
        <v>44620</v>
      </c>
      <c r="F3131" s="34">
        <v>41461.800000000003</v>
      </c>
      <c r="G3131" s="36">
        <f>Tabla13[[#This Row],[Importe]]-Tabla13[[#This Row],[Pagado]]</f>
        <v>0</v>
      </c>
      <c r="H3131" s="38" t="s">
        <v>10</v>
      </c>
    </row>
    <row r="3132" spans="1:8" x14ac:dyDescent="0.25">
      <c r="A3132" s="31">
        <v>44620</v>
      </c>
      <c r="B3132" s="37" t="s">
        <v>6931</v>
      </c>
      <c r="C3132" s="38" t="s">
        <v>58</v>
      </c>
      <c r="D3132" s="34">
        <v>2691</v>
      </c>
      <c r="E3132" s="35">
        <v>44620</v>
      </c>
      <c r="F3132" s="34">
        <v>2691</v>
      </c>
      <c r="G3132" s="36">
        <f>Tabla13[[#This Row],[Importe]]-Tabla13[[#This Row],[Pagado]]</f>
        <v>0</v>
      </c>
      <c r="H3132" s="38" t="s">
        <v>10</v>
      </c>
    </row>
    <row r="3133" spans="1:8" x14ac:dyDescent="0.25">
      <c r="A3133" s="31">
        <v>44620</v>
      </c>
      <c r="B3133" s="37" t="s">
        <v>6932</v>
      </c>
      <c r="C3133" s="38" t="s">
        <v>196</v>
      </c>
      <c r="D3133" s="34">
        <v>3848.8</v>
      </c>
      <c r="E3133" s="35">
        <v>44624</v>
      </c>
      <c r="F3133" s="34">
        <v>3848.8</v>
      </c>
      <c r="G3133" s="36">
        <f>Tabla13[[#This Row],[Importe]]-Tabla13[[#This Row],[Pagado]]</f>
        <v>0</v>
      </c>
      <c r="H3133" s="38" t="s">
        <v>10</v>
      </c>
    </row>
    <row r="3134" spans="1:8" x14ac:dyDescent="0.25">
      <c r="A3134" s="31">
        <v>44620</v>
      </c>
      <c r="B3134" s="37" t="s">
        <v>6933</v>
      </c>
      <c r="C3134" s="38" t="s">
        <v>3999</v>
      </c>
      <c r="D3134" s="34">
        <v>1560</v>
      </c>
      <c r="E3134" s="35">
        <v>44620</v>
      </c>
      <c r="F3134" s="34">
        <v>1560</v>
      </c>
      <c r="G3134" s="36">
        <f>Tabla13[[#This Row],[Importe]]-Tabla13[[#This Row],[Pagado]]</f>
        <v>0</v>
      </c>
      <c r="H3134" s="38" t="s">
        <v>10</v>
      </c>
    </row>
    <row r="3135" spans="1:8" x14ac:dyDescent="0.25">
      <c r="A3135" s="31">
        <v>44620</v>
      </c>
      <c r="B3135" s="37" t="s">
        <v>6934</v>
      </c>
      <c r="C3135" s="38" t="s">
        <v>208</v>
      </c>
      <c r="D3135" s="34">
        <v>11676.5</v>
      </c>
      <c r="E3135" s="35">
        <v>44625</v>
      </c>
      <c r="F3135" s="34">
        <v>11676.5</v>
      </c>
      <c r="G3135" s="36">
        <f>Tabla13[[#This Row],[Importe]]-Tabla13[[#This Row],[Pagado]]</f>
        <v>0</v>
      </c>
      <c r="H3135" s="38" t="s">
        <v>10</v>
      </c>
    </row>
    <row r="3136" spans="1:8" x14ac:dyDescent="0.25">
      <c r="A3136" s="31">
        <v>44620</v>
      </c>
      <c r="B3136" s="37" t="s">
        <v>6935</v>
      </c>
      <c r="C3136" s="38" t="s">
        <v>857</v>
      </c>
      <c r="D3136" s="34">
        <v>1160</v>
      </c>
      <c r="E3136" s="35">
        <v>44620</v>
      </c>
      <c r="F3136" s="34">
        <v>1160</v>
      </c>
      <c r="G3136" s="36">
        <f>Tabla13[[#This Row],[Importe]]-Tabla13[[#This Row],[Pagado]]</f>
        <v>0</v>
      </c>
      <c r="H3136" s="38" t="s">
        <v>10</v>
      </c>
    </row>
    <row r="3137" spans="1:8" x14ac:dyDescent="0.25">
      <c r="A3137" s="31">
        <v>44620</v>
      </c>
      <c r="B3137" s="37" t="s">
        <v>6936</v>
      </c>
      <c r="C3137" s="38" t="s">
        <v>218</v>
      </c>
      <c r="D3137" s="34">
        <v>12450</v>
      </c>
      <c r="E3137" s="35">
        <v>44623</v>
      </c>
      <c r="F3137" s="34">
        <v>12450</v>
      </c>
      <c r="G3137" s="36">
        <f>Tabla13[[#This Row],[Importe]]-Tabla13[[#This Row],[Pagado]]</f>
        <v>0</v>
      </c>
      <c r="H3137" s="38" t="s">
        <v>10</v>
      </c>
    </row>
    <row r="3138" spans="1:8" x14ac:dyDescent="0.25">
      <c r="A3138" s="31">
        <v>44620</v>
      </c>
      <c r="B3138" s="37" t="s">
        <v>6937</v>
      </c>
      <c r="C3138" s="38" t="s">
        <v>206</v>
      </c>
      <c r="D3138" s="34">
        <v>20487.099999999999</v>
      </c>
      <c r="E3138" s="35">
        <v>44623</v>
      </c>
      <c r="F3138" s="34">
        <v>20487.099999999999</v>
      </c>
      <c r="G3138" s="36">
        <f>Tabla13[[#This Row],[Importe]]-Tabla13[[#This Row],[Pagado]]</f>
        <v>0</v>
      </c>
      <c r="H3138" s="38" t="s">
        <v>10</v>
      </c>
    </row>
    <row r="3139" spans="1:8" x14ac:dyDescent="0.25">
      <c r="A3139" s="31">
        <v>44620</v>
      </c>
      <c r="B3139" s="37" t="s">
        <v>6938</v>
      </c>
      <c r="C3139" s="38" t="s">
        <v>4493</v>
      </c>
      <c r="D3139" s="34">
        <v>6318</v>
      </c>
      <c r="E3139" s="35">
        <v>44620</v>
      </c>
      <c r="F3139" s="34">
        <v>6318</v>
      </c>
      <c r="G3139" s="36">
        <f>Tabla13[[#This Row],[Importe]]-Tabla13[[#This Row],[Pagado]]</f>
        <v>0</v>
      </c>
      <c r="H3139" s="38" t="s">
        <v>10</v>
      </c>
    </row>
    <row r="3140" spans="1:8" x14ac:dyDescent="0.25">
      <c r="A3140" s="31">
        <v>44620</v>
      </c>
      <c r="B3140" s="37" t="s">
        <v>6939</v>
      </c>
      <c r="C3140" s="38" t="s">
        <v>71</v>
      </c>
      <c r="D3140" s="34">
        <v>2613.4</v>
      </c>
      <c r="E3140" s="35">
        <v>44620</v>
      </c>
      <c r="F3140" s="34">
        <v>2613.4</v>
      </c>
      <c r="G3140" s="36">
        <f>Tabla13[[#This Row],[Importe]]-Tabla13[[#This Row],[Pagado]]</f>
        <v>0</v>
      </c>
      <c r="H3140" s="38" t="s">
        <v>10</v>
      </c>
    </row>
    <row r="3141" spans="1:8" x14ac:dyDescent="0.25">
      <c r="A3141" s="31">
        <v>44620</v>
      </c>
      <c r="B3141" s="37" t="s">
        <v>6940</v>
      </c>
      <c r="C3141" s="38" t="s">
        <v>135</v>
      </c>
      <c r="D3141" s="34">
        <v>1263.5999999999999</v>
      </c>
      <c r="E3141" s="35">
        <v>44620</v>
      </c>
      <c r="F3141" s="34">
        <v>1263.5999999999999</v>
      </c>
      <c r="G3141" s="36">
        <f>Tabla13[[#This Row],[Importe]]-Tabla13[[#This Row],[Pagado]]</f>
        <v>0</v>
      </c>
      <c r="H3141" s="38" t="s">
        <v>10</v>
      </c>
    </row>
    <row r="3142" spans="1:8" x14ac:dyDescent="0.25">
      <c r="A3142" s="31">
        <v>44620</v>
      </c>
      <c r="B3142" s="37" t="s">
        <v>6941</v>
      </c>
      <c r="C3142" s="38" t="s">
        <v>53</v>
      </c>
      <c r="D3142" s="34">
        <v>2889</v>
      </c>
      <c r="E3142" s="35">
        <v>44620</v>
      </c>
      <c r="F3142" s="34">
        <v>2889</v>
      </c>
      <c r="G3142" s="36">
        <f>Tabla13[[#This Row],[Importe]]-Tabla13[[#This Row],[Pagado]]</f>
        <v>0</v>
      </c>
      <c r="H3142" s="38" t="s">
        <v>10</v>
      </c>
    </row>
    <row r="3143" spans="1:8" x14ac:dyDescent="0.25">
      <c r="A3143" s="31">
        <v>44620</v>
      </c>
      <c r="B3143" s="37" t="s">
        <v>6942</v>
      </c>
      <c r="C3143" s="38" t="s">
        <v>107</v>
      </c>
      <c r="D3143" s="34">
        <v>11703.3</v>
      </c>
      <c r="E3143" s="35">
        <v>44621</v>
      </c>
      <c r="F3143" s="34">
        <v>11703.3</v>
      </c>
      <c r="G3143" s="36">
        <f>Tabla13[[#This Row],[Importe]]-Tabla13[[#This Row],[Pagado]]</f>
        <v>0</v>
      </c>
      <c r="H3143" s="38" t="s">
        <v>10</v>
      </c>
    </row>
    <row r="3144" spans="1:8" x14ac:dyDescent="0.25">
      <c r="A3144" s="31">
        <v>44620</v>
      </c>
      <c r="B3144" s="37" t="s">
        <v>6943</v>
      </c>
      <c r="C3144" s="38" t="s">
        <v>664</v>
      </c>
      <c r="D3144" s="34">
        <v>5292</v>
      </c>
      <c r="E3144" s="35">
        <v>44621</v>
      </c>
      <c r="F3144" s="34">
        <v>5292</v>
      </c>
      <c r="G3144" s="36">
        <f>Tabla13[[#This Row],[Importe]]-Tabla13[[#This Row],[Pagado]]</f>
        <v>0</v>
      </c>
      <c r="H3144" s="38" t="s">
        <v>10</v>
      </c>
    </row>
    <row r="3145" spans="1:8" x14ac:dyDescent="0.25">
      <c r="A3145" s="31">
        <v>44620</v>
      </c>
      <c r="B3145" s="37" t="s">
        <v>6944</v>
      </c>
      <c r="C3145" s="38" t="s">
        <v>2393</v>
      </c>
      <c r="D3145" s="34">
        <v>53265</v>
      </c>
      <c r="E3145" s="35">
        <v>44620</v>
      </c>
      <c r="F3145" s="34">
        <v>53265</v>
      </c>
      <c r="G3145" s="36">
        <f>Tabla13[[#This Row],[Importe]]-Tabla13[[#This Row],[Pagado]]</f>
        <v>0</v>
      </c>
      <c r="H3145" s="38" t="s">
        <v>10</v>
      </c>
    </row>
    <row r="3146" spans="1:8" x14ac:dyDescent="0.25">
      <c r="A3146" s="31">
        <v>44620</v>
      </c>
      <c r="B3146" s="37" t="s">
        <v>6945</v>
      </c>
      <c r="C3146" s="38" t="s">
        <v>144</v>
      </c>
      <c r="D3146" s="34">
        <v>2228.6999999999998</v>
      </c>
      <c r="E3146" s="35">
        <v>44621</v>
      </c>
      <c r="F3146" s="34">
        <v>2228.6999999999998</v>
      </c>
      <c r="G3146" s="36">
        <f>Tabla13[[#This Row],[Importe]]-Tabla13[[#This Row],[Pagado]]</f>
        <v>0</v>
      </c>
      <c r="H3146" s="38" t="s">
        <v>10</v>
      </c>
    </row>
    <row r="3147" spans="1:8" x14ac:dyDescent="0.25">
      <c r="A3147" s="31">
        <v>44620</v>
      </c>
      <c r="B3147" s="37" t="s">
        <v>6946</v>
      </c>
      <c r="C3147" s="38" t="s">
        <v>6947</v>
      </c>
      <c r="D3147" s="34">
        <v>0</v>
      </c>
      <c r="E3147" s="39" t="s">
        <v>189</v>
      </c>
      <c r="F3147" s="34">
        <v>0</v>
      </c>
      <c r="G3147" s="36">
        <f>Tabla13[[#This Row],[Importe]]-Tabla13[[#This Row],[Pagado]]</f>
        <v>0</v>
      </c>
      <c r="H3147" s="38" t="s">
        <v>189</v>
      </c>
    </row>
    <row r="3148" spans="1:8" x14ac:dyDescent="0.25">
      <c r="A3148" s="31">
        <v>44620</v>
      </c>
      <c r="B3148" s="37" t="s">
        <v>6948</v>
      </c>
      <c r="C3148" s="38" t="s">
        <v>2393</v>
      </c>
      <c r="D3148" s="34">
        <v>1088</v>
      </c>
      <c r="E3148" s="35">
        <v>44620</v>
      </c>
      <c r="F3148" s="34">
        <v>1088</v>
      </c>
      <c r="G3148" s="36">
        <f>Tabla13[[#This Row],[Importe]]-Tabla13[[#This Row],[Pagado]]</f>
        <v>0</v>
      </c>
      <c r="H3148" s="38" t="s">
        <v>10</v>
      </c>
    </row>
    <row r="3149" spans="1:8" x14ac:dyDescent="0.25">
      <c r="A3149" s="31">
        <v>44620</v>
      </c>
      <c r="B3149" s="37" t="s">
        <v>6949</v>
      </c>
      <c r="C3149" s="38" t="s">
        <v>31</v>
      </c>
      <c r="D3149" s="34">
        <v>1836</v>
      </c>
      <c r="E3149" s="35">
        <v>44620</v>
      </c>
      <c r="F3149" s="34">
        <v>1836</v>
      </c>
      <c r="G3149" s="36">
        <f>Tabla13[[#This Row],[Importe]]-Tabla13[[#This Row],[Pagado]]</f>
        <v>0</v>
      </c>
      <c r="H3149" s="38" t="s">
        <v>10</v>
      </c>
    </row>
    <row r="3150" spans="1:8" x14ac:dyDescent="0.25">
      <c r="A3150" s="31">
        <v>44620</v>
      </c>
      <c r="B3150" s="37" t="s">
        <v>6950</v>
      </c>
      <c r="C3150" s="38" t="s">
        <v>4502</v>
      </c>
      <c r="D3150" s="34">
        <v>715.8</v>
      </c>
      <c r="E3150" s="35">
        <v>44620</v>
      </c>
      <c r="F3150" s="34">
        <v>715.8</v>
      </c>
      <c r="G3150" s="36">
        <f>Tabla13[[#This Row],[Importe]]-Tabla13[[#This Row],[Pagado]]</f>
        <v>0</v>
      </c>
      <c r="H3150" s="38" t="s">
        <v>10</v>
      </c>
    </row>
    <row r="3151" spans="1:8" x14ac:dyDescent="0.25">
      <c r="A3151" s="31">
        <v>44620</v>
      </c>
      <c r="B3151" s="37" t="s">
        <v>6951</v>
      </c>
      <c r="C3151" s="38" t="s">
        <v>414</v>
      </c>
      <c r="D3151" s="34">
        <v>3643.2</v>
      </c>
      <c r="E3151" s="35">
        <v>44621</v>
      </c>
      <c r="F3151" s="34">
        <v>3643.2</v>
      </c>
      <c r="G3151" s="36">
        <f>Tabla13[[#This Row],[Importe]]-Tabla13[[#This Row],[Pagado]]</f>
        <v>0</v>
      </c>
      <c r="H3151" s="38" t="s">
        <v>10</v>
      </c>
    </row>
    <row r="3152" spans="1:8" x14ac:dyDescent="0.25">
      <c r="A3152" s="31">
        <v>44620</v>
      </c>
      <c r="B3152" s="37" t="s">
        <v>6952</v>
      </c>
      <c r="C3152" s="38" t="s">
        <v>214</v>
      </c>
      <c r="D3152" s="34">
        <v>14669</v>
      </c>
      <c r="E3152" s="35">
        <v>44621</v>
      </c>
      <c r="F3152" s="34">
        <v>14669</v>
      </c>
      <c r="G3152" s="36">
        <f>Tabla13[[#This Row],[Importe]]-Tabla13[[#This Row],[Pagado]]</f>
        <v>0</v>
      </c>
      <c r="H3152" s="38" t="s">
        <v>10</v>
      </c>
    </row>
    <row r="3153" spans="1:8" x14ac:dyDescent="0.25">
      <c r="A3153" s="31">
        <v>44620</v>
      </c>
      <c r="B3153" s="37" t="s">
        <v>6953</v>
      </c>
      <c r="C3153" s="38" t="s">
        <v>261</v>
      </c>
      <c r="D3153" s="34">
        <v>48417.9</v>
      </c>
      <c r="E3153" s="35">
        <v>44620</v>
      </c>
      <c r="F3153" s="34">
        <v>48417.9</v>
      </c>
      <c r="G3153" s="36">
        <f>Tabla13[[#This Row],[Importe]]-Tabla13[[#This Row],[Pagado]]</f>
        <v>0</v>
      </c>
      <c r="H3153" s="38" t="s">
        <v>10</v>
      </c>
    </row>
    <row r="3154" spans="1:8" x14ac:dyDescent="0.25">
      <c r="A3154" s="31">
        <v>44620</v>
      </c>
      <c r="B3154" s="37" t="s">
        <v>6954</v>
      </c>
      <c r="C3154" s="38" t="s">
        <v>2961</v>
      </c>
      <c r="D3154" s="34">
        <v>49845.599999999999</v>
      </c>
      <c r="E3154" s="35">
        <v>44621</v>
      </c>
      <c r="F3154" s="34">
        <v>49845.599999999999</v>
      </c>
      <c r="G3154" s="36">
        <f>Tabla13[[#This Row],[Importe]]-Tabla13[[#This Row],[Pagado]]</f>
        <v>0</v>
      </c>
      <c r="H3154" s="38" t="s">
        <v>10</v>
      </c>
    </row>
    <row r="3155" spans="1:8" x14ac:dyDescent="0.25">
      <c r="A3155" s="31">
        <v>44620</v>
      </c>
      <c r="B3155" s="37" t="s">
        <v>6955</v>
      </c>
      <c r="C3155" s="38" t="s">
        <v>282</v>
      </c>
      <c r="D3155" s="34">
        <v>1600.6</v>
      </c>
      <c r="E3155" s="35">
        <v>11689</v>
      </c>
      <c r="F3155" s="34">
        <v>1600.6</v>
      </c>
      <c r="G3155" s="36">
        <f>Tabla13[[#This Row],[Importe]]-Tabla13[[#This Row],[Pagado]]</f>
        <v>0</v>
      </c>
      <c r="H3155" s="38" t="s">
        <v>10</v>
      </c>
    </row>
    <row r="3156" spans="1:8" x14ac:dyDescent="0.25">
      <c r="A3156" s="31">
        <v>44620</v>
      </c>
      <c r="B3156" s="37" t="s">
        <v>6956</v>
      </c>
      <c r="C3156" s="38" t="s">
        <v>284</v>
      </c>
      <c r="D3156" s="34">
        <v>5490.8</v>
      </c>
      <c r="E3156" s="35">
        <v>44621</v>
      </c>
      <c r="F3156" s="34">
        <v>5490.8</v>
      </c>
      <c r="G3156" s="36">
        <f>Tabla13[[#This Row],[Importe]]-Tabla13[[#This Row],[Pagado]]</f>
        <v>0</v>
      </c>
      <c r="H3156" s="38" t="s">
        <v>10</v>
      </c>
    </row>
    <row r="3157" spans="1:8" x14ac:dyDescent="0.25">
      <c r="A3157" s="31">
        <v>44620</v>
      </c>
      <c r="B3157" s="37" t="s">
        <v>6957</v>
      </c>
      <c r="C3157" s="38" t="s">
        <v>2139</v>
      </c>
      <c r="D3157" s="34">
        <v>1518.4</v>
      </c>
      <c r="E3157" s="35">
        <v>44620</v>
      </c>
      <c r="F3157" s="34">
        <v>1518.4</v>
      </c>
      <c r="G3157" s="36">
        <f>Tabla13[[#This Row],[Importe]]-Tabla13[[#This Row],[Pagado]]</f>
        <v>0</v>
      </c>
      <c r="H3157" s="38" t="s">
        <v>10</v>
      </c>
    </row>
    <row r="3158" spans="1:8" x14ac:dyDescent="0.25">
      <c r="A3158" s="31">
        <v>44620</v>
      </c>
      <c r="B3158" s="37" t="s">
        <v>6958</v>
      </c>
      <c r="C3158" s="38" t="s">
        <v>368</v>
      </c>
      <c r="D3158" s="34">
        <v>5656</v>
      </c>
      <c r="E3158" s="35">
        <v>44621</v>
      </c>
      <c r="F3158" s="34">
        <v>5656</v>
      </c>
      <c r="G3158" s="36">
        <f>Tabla13[[#This Row],[Importe]]-Tabla13[[#This Row],[Pagado]]</f>
        <v>0</v>
      </c>
      <c r="H3158" s="38" t="s">
        <v>10</v>
      </c>
    </row>
    <row r="3159" spans="1:8" x14ac:dyDescent="0.25">
      <c r="A3159" s="31">
        <v>44620</v>
      </c>
      <c r="B3159" s="37" t="s">
        <v>6959</v>
      </c>
      <c r="C3159" s="38" t="s">
        <v>291</v>
      </c>
      <c r="D3159" s="34">
        <v>2884</v>
      </c>
      <c r="E3159" s="35">
        <v>44621</v>
      </c>
      <c r="F3159" s="34">
        <v>2884</v>
      </c>
      <c r="G3159" s="36">
        <f>Tabla13[[#This Row],[Importe]]-Tabla13[[#This Row],[Pagado]]</f>
        <v>0</v>
      </c>
      <c r="H3159" s="38" t="s">
        <v>10</v>
      </c>
    </row>
    <row r="3160" spans="1:8" x14ac:dyDescent="0.25">
      <c r="A3160" s="31">
        <v>44620</v>
      </c>
      <c r="B3160" s="37" t="s">
        <v>6960</v>
      </c>
      <c r="C3160" s="38" t="s">
        <v>2961</v>
      </c>
      <c r="D3160" s="34">
        <v>52257.599999999999</v>
      </c>
      <c r="E3160" s="35">
        <v>44621</v>
      </c>
      <c r="F3160" s="34">
        <v>52257.599999999999</v>
      </c>
      <c r="G3160" s="36">
        <f>Tabla13[[#This Row],[Importe]]-Tabla13[[#This Row],[Pagado]]</f>
        <v>0</v>
      </c>
      <c r="H3160" s="38" t="s">
        <v>10</v>
      </c>
    </row>
    <row r="3161" spans="1:8" x14ac:dyDescent="0.25">
      <c r="A3161" s="31">
        <v>44620</v>
      </c>
      <c r="B3161" s="37" t="s">
        <v>6961</v>
      </c>
      <c r="C3161" s="38" t="s">
        <v>31</v>
      </c>
      <c r="D3161" s="34">
        <v>44.2</v>
      </c>
      <c r="E3161" s="35">
        <v>44620</v>
      </c>
      <c r="F3161" s="34">
        <v>44.2</v>
      </c>
      <c r="G3161" s="36">
        <f>Tabla13[[#This Row],[Importe]]-Tabla13[[#This Row],[Pagado]]</f>
        <v>0</v>
      </c>
      <c r="H3161" s="38" t="s">
        <v>10</v>
      </c>
    </row>
    <row r="3162" spans="1:8" x14ac:dyDescent="0.25">
      <c r="A3162" s="31">
        <v>44620</v>
      </c>
      <c r="B3162" s="37" t="s">
        <v>6962</v>
      </c>
      <c r="C3162" s="38" t="s">
        <v>6963</v>
      </c>
      <c r="D3162" s="34">
        <v>0</v>
      </c>
      <c r="E3162" s="39" t="s">
        <v>189</v>
      </c>
      <c r="F3162" s="34">
        <v>0</v>
      </c>
      <c r="G3162" s="36">
        <f>Tabla13[[#This Row],[Importe]]-Tabla13[[#This Row],[Pagado]]</f>
        <v>0</v>
      </c>
      <c r="H3162" s="40" t="s">
        <v>6964</v>
      </c>
    </row>
    <row r="3163" spans="1:8" x14ac:dyDescent="0.25">
      <c r="A3163" s="31">
        <v>44620</v>
      </c>
      <c r="B3163" s="37" t="s">
        <v>6965</v>
      </c>
      <c r="C3163" s="38" t="s">
        <v>14</v>
      </c>
      <c r="D3163" s="34">
        <v>13863.2</v>
      </c>
      <c r="E3163" s="35">
        <v>44620</v>
      </c>
      <c r="F3163" s="34">
        <v>13863.2</v>
      </c>
      <c r="G3163" s="36">
        <f>Tabla13[[#This Row],[Importe]]-Tabla13[[#This Row],[Pagado]]</f>
        <v>0</v>
      </c>
      <c r="H3163" s="38" t="s">
        <v>10</v>
      </c>
    </row>
    <row r="3164" spans="1:8" x14ac:dyDescent="0.25">
      <c r="A3164" s="31">
        <v>44620</v>
      </c>
      <c r="B3164" s="37" t="s">
        <v>6966</v>
      </c>
      <c r="C3164" s="38" t="s">
        <v>303</v>
      </c>
      <c r="D3164" s="34">
        <v>32666.2</v>
      </c>
      <c r="E3164" s="35">
        <v>44627</v>
      </c>
      <c r="F3164" s="34">
        <v>32666.2</v>
      </c>
      <c r="G3164" s="36">
        <f>Tabla13[[#This Row],[Importe]]-Tabla13[[#This Row],[Pagado]]</f>
        <v>0</v>
      </c>
      <c r="H3164" s="38" t="s">
        <v>10</v>
      </c>
    </row>
    <row r="3165" spans="1:8" x14ac:dyDescent="0.25">
      <c r="A3165" s="31">
        <v>44620</v>
      </c>
      <c r="B3165" s="37" t="s">
        <v>6967</v>
      </c>
      <c r="C3165" s="38" t="s">
        <v>31</v>
      </c>
      <c r="D3165" s="34">
        <v>739.2</v>
      </c>
      <c r="E3165" s="35">
        <v>44620</v>
      </c>
      <c r="F3165" s="34">
        <v>739.2</v>
      </c>
      <c r="G3165" s="36">
        <f>Tabla13[[#This Row],[Importe]]-Tabla13[[#This Row],[Pagado]]</f>
        <v>0</v>
      </c>
      <c r="H3165" s="38" t="s">
        <v>10</v>
      </c>
    </row>
    <row r="3166" spans="1:8" x14ac:dyDescent="0.25">
      <c r="A3166" s="31">
        <v>44620</v>
      </c>
      <c r="B3166" s="37" t="s">
        <v>6968</v>
      </c>
      <c r="C3166" s="38" t="s">
        <v>31</v>
      </c>
      <c r="D3166" s="34">
        <v>436.8</v>
      </c>
      <c r="E3166" s="35">
        <v>44620</v>
      </c>
      <c r="F3166" s="34">
        <v>436.8</v>
      </c>
      <c r="G3166" s="36">
        <f>Tabla13[[#This Row],[Importe]]-Tabla13[[#This Row],[Pagado]]</f>
        <v>0</v>
      </c>
      <c r="H3166" s="38" t="s">
        <v>10</v>
      </c>
    </row>
    <row r="3167" spans="1:8" x14ac:dyDescent="0.25">
      <c r="A3167" s="31">
        <v>44620</v>
      </c>
      <c r="B3167" s="37" t="s">
        <v>6969</v>
      </c>
      <c r="C3167" s="38" t="s">
        <v>1313</v>
      </c>
      <c r="D3167" s="34">
        <v>9145.7999999999993</v>
      </c>
      <c r="E3167" s="35">
        <v>44620</v>
      </c>
      <c r="F3167" s="34">
        <v>9145.7999999999993</v>
      </c>
      <c r="G3167" s="36">
        <f>Tabla13[[#This Row],[Importe]]-Tabla13[[#This Row],[Pagado]]</f>
        <v>0</v>
      </c>
      <c r="H3167" s="38" t="s">
        <v>10</v>
      </c>
    </row>
    <row r="3168" spans="1:8" x14ac:dyDescent="0.25">
      <c r="A3168" s="31">
        <v>44620</v>
      </c>
      <c r="B3168" s="37" t="s">
        <v>6970</v>
      </c>
      <c r="C3168" s="38" t="s">
        <v>22</v>
      </c>
      <c r="D3168" s="34">
        <v>8040.9</v>
      </c>
      <c r="E3168" s="35">
        <v>44623</v>
      </c>
      <c r="F3168" s="34">
        <v>8040.9</v>
      </c>
      <c r="G3168" s="36">
        <f>Tabla13[[#This Row],[Importe]]-Tabla13[[#This Row],[Pagado]]</f>
        <v>0</v>
      </c>
      <c r="H3168" s="38" t="s">
        <v>10</v>
      </c>
    </row>
    <row r="3169" spans="1:8" x14ac:dyDescent="0.25">
      <c r="A3169" s="31">
        <v>44620</v>
      </c>
      <c r="B3169" s="37" t="s">
        <v>6971</v>
      </c>
      <c r="C3169" s="38" t="s">
        <v>301</v>
      </c>
      <c r="D3169" s="34">
        <v>15953.6</v>
      </c>
      <c r="E3169" s="35">
        <v>44620</v>
      </c>
      <c r="F3169" s="34">
        <v>15953.6</v>
      </c>
      <c r="G3169" s="36">
        <f>Tabla13[[#This Row],[Importe]]-Tabla13[[#This Row],[Pagado]]</f>
        <v>0</v>
      </c>
      <c r="H3169" s="38" t="s">
        <v>10</v>
      </c>
    </row>
    <row r="3170" spans="1:8" x14ac:dyDescent="0.25">
      <c r="A3170" s="31">
        <v>44620</v>
      </c>
      <c r="B3170" s="37" t="s">
        <v>6972</v>
      </c>
      <c r="C3170" s="38" t="s">
        <v>289</v>
      </c>
      <c r="D3170" s="34">
        <v>9899.2999999999993</v>
      </c>
      <c r="E3170" s="35">
        <v>44620</v>
      </c>
      <c r="F3170" s="34">
        <v>9899.2999999999993</v>
      </c>
      <c r="G3170" s="36">
        <f>Tabla13[[#This Row],[Importe]]-Tabla13[[#This Row],[Pagado]]</f>
        <v>0</v>
      </c>
      <c r="H3170" s="38" t="s">
        <v>10</v>
      </c>
    </row>
    <row r="3171" spans="1:8" x14ac:dyDescent="0.25">
      <c r="A3171" s="31">
        <v>44620</v>
      </c>
      <c r="B3171" s="37" t="s">
        <v>6973</v>
      </c>
      <c r="C3171" s="38" t="s">
        <v>414</v>
      </c>
      <c r="D3171" s="34">
        <v>3340.8</v>
      </c>
      <c r="E3171" s="35">
        <v>44621</v>
      </c>
      <c r="F3171" s="34">
        <v>3340.8</v>
      </c>
      <c r="G3171" s="36">
        <f>Tabla13[[#This Row],[Importe]]-Tabla13[[#This Row],[Pagado]]</f>
        <v>0</v>
      </c>
      <c r="H3171" s="38" t="s">
        <v>10</v>
      </c>
    </row>
    <row r="3172" spans="1:8" x14ac:dyDescent="0.25">
      <c r="A3172" s="43"/>
      <c r="B3172" s="44"/>
      <c r="C3172" s="45"/>
      <c r="D3172" s="46">
        <f>SUBTOTAL(109,Tabla13[Importe])</f>
        <v>28472232.540000003</v>
      </c>
      <c r="E3172" s="47"/>
      <c r="F3172" s="46">
        <f>SUBTOTAL(109,Tabla13[Pagado])</f>
        <v>28453661.34</v>
      </c>
      <c r="G3172" s="48">
        <f>SUBTOTAL(109,Tabla13[Saldo])</f>
        <v>18571.2</v>
      </c>
      <c r="H3172" s="45"/>
    </row>
    <row r="3176" spans="1:8" ht="16.5" thickBot="1" x14ac:dyDescent="0.3">
      <c r="E3176" s="42"/>
      <c r="F3176" s="42"/>
    </row>
    <row r="3177" spans="1:8" x14ac:dyDescent="0.25">
      <c r="E3177" s="83">
        <f>Tabla13[[#Totals],[Importe]]-Tabla13[[#Totals],[Pagado]]</f>
        <v>18571.20000000298</v>
      </c>
      <c r="F3177" s="84"/>
    </row>
    <row r="3178" spans="1:8" ht="16.5" thickBot="1" x14ac:dyDescent="0.3">
      <c r="E3178" s="85"/>
      <c r="F3178" s="86"/>
    </row>
  </sheetData>
  <mergeCells count="3">
    <mergeCell ref="E3177:F3178"/>
    <mergeCell ref="Q1118:Q1119"/>
    <mergeCell ref="P1118:P1119"/>
  </mergeCells>
  <pageMargins left="0.17" right="0.13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3454"/>
  <sheetViews>
    <sheetView zoomScale="115" zoomScaleNormal="115" workbookViewId="0">
      <pane xSplit="2" ySplit="1" topLeftCell="D903" activePane="bottomRight" state="frozen"/>
      <selection pane="topRight" activeCell="C1" sqref="C1"/>
      <selection pane="bottomLeft" activeCell="A2" sqref="A2"/>
      <selection pane="bottomRight" activeCell="E913" sqref="E913"/>
    </sheetView>
  </sheetViews>
  <sheetFormatPr baseColWidth="10" defaultRowHeight="15.75" x14ac:dyDescent="0.25"/>
  <cols>
    <col min="1" max="1" width="16.28515625" style="31" customWidth="1"/>
    <col min="2" max="2" width="13" style="32" customWidth="1"/>
    <col min="3" max="3" width="50.140625" style="67" bestFit="1" customWidth="1"/>
    <col min="4" max="4" width="22.140625" style="58" customWidth="1"/>
    <col min="5" max="5" width="15.28515625" style="35" customWidth="1"/>
    <col min="6" max="6" width="21" style="58" bestFit="1" customWidth="1"/>
    <col min="7" max="7" width="20.140625" style="59" customWidth="1"/>
    <col min="8" max="8" width="17.7109375" style="32" customWidth="1"/>
    <col min="9" max="16384" width="11.42578125" style="33"/>
  </cols>
  <sheetData>
    <row r="1" spans="1:8" s="56" customFormat="1" ht="34.5" customHeight="1" x14ac:dyDescent="0.25">
      <c r="A1" s="50" t="s">
        <v>0</v>
      </c>
      <c r="B1" s="51" t="s">
        <v>1</v>
      </c>
      <c r="C1" s="52" t="s">
        <v>2</v>
      </c>
      <c r="D1" s="53" t="s">
        <v>3</v>
      </c>
      <c r="E1" s="54" t="s">
        <v>4</v>
      </c>
      <c r="F1" s="53" t="s">
        <v>5</v>
      </c>
      <c r="G1" s="55" t="s">
        <v>6</v>
      </c>
      <c r="H1" s="51" t="s">
        <v>7</v>
      </c>
    </row>
    <row r="2" spans="1:8" x14ac:dyDescent="0.25">
      <c r="A2" s="31">
        <v>44621</v>
      </c>
      <c r="B2" s="37" t="s">
        <v>6985</v>
      </c>
      <c r="C2" s="57" t="s">
        <v>887</v>
      </c>
      <c r="D2" s="58">
        <v>7508.2</v>
      </c>
      <c r="E2" s="35">
        <v>44622</v>
      </c>
      <c r="F2" s="58">
        <v>7508.2</v>
      </c>
      <c r="G2" s="59">
        <f>Tabla14[[#This Row],[Importe]]-Tabla14[[#This Row],[Pagado]]</f>
        <v>0</v>
      </c>
      <c r="H2" s="37" t="s">
        <v>10</v>
      </c>
    </row>
    <row r="3" spans="1:8" x14ac:dyDescent="0.25">
      <c r="A3" s="31">
        <v>44621</v>
      </c>
      <c r="B3" s="37" t="s">
        <v>6986</v>
      </c>
      <c r="C3" s="57" t="s">
        <v>475</v>
      </c>
      <c r="D3" s="58">
        <v>3395.7</v>
      </c>
      <c r="E3" s="35">
        <v>44624</v>
      </c>
      <c r="F3" s="58">
        <v>3395.7</v>
      </c>
      <c r="G3" s="59">
        <f>Tabla14[[#This Row],[Importe]]-Tabla14[[#This Row],[Pagado]]</f>
        <v>0</v>
      </c>
      <c r="H3" s="37" t="s">
        <v>10</v>
      </c>
    </row>
    <row r="4" spans="1:8" x14ac:dyDescent="0.25">
      <c r="A4" s="31">
        <v>44621</v>
      </c>
      <c r="B4" s="37" t="s">
        <v>6987</v>
      </c>
      <c r="C4" s="57" t="s">
        <v>887</v>
      </c>
      <c r="D4" s="58">
        <v>157.5</v>
      </c>
      <c r="E4" s="35">
        <v>44625</v>
      </c>
      <c r="F4" s="58">
        <v>157.5</v>
      </c>
      <c r="G4" s="59">
        <f>Tabla14[[#This Row],[Importe]]-Tabla14[[#This Row],[Pagado]]</f>
        <v>0</v>
      </c>
      <c r="H4" s="37" t="s">
        <v>10</v>
      </c>
    </row>
    <row r="5" spans="1:8" x14ac:dyDescent="0.25">
      <c r="A5" s="31">
        <v>44621</v>
      </c>
      <c r="B5" s="37" t="s">
        <v>6988</v>
      </c>
      <c r="C5" s="57" t="s">
        <v>75</v>
      </c>
      <c r="D5" s="58">
        <v>4377.8</v>
      </c>
      <c r="E5" s="35">
        <v>44621</v>
      </c>
      <c r="F5" s="58">
        <v>4377.8</v>
      </c>
      <c r="G5" s="59">
        <f>Tabla14[[#This Row],[Importe]]-Tabla14[[#This Row],[Pagado]]</f>
        <v>0</v>
      </c>
      <c r="H5" s="37" t="s">
        <v>10</v>
      </c>
    </row>
    <row r="6" spans="1:8" x14ac:dyDescent="0.25">
      <c r="A6" s="31">
        <v>44621</v>
      </c>
      <c r="B6" s="37" t="s">
        <v>6989</v>
      </c>
      <c r="C6" s="57" t="s">
        <v>473</v>
      </c>
      <c r="D6" s="58">
        <v>4664</v>
      </c>
      <c r="E6" s="35">
        <v>44621</v>
      </c>
      <c r="F6" s="58">
        <v>4664</v>
      </c>
      <c r="G6" s="59">
        <f>Tabla14[[#This Row],[Importe]]-Tabla14[[#This Row],[Pagado]]</f>
        <v>0</v>
      </c>
      <c r="H6" s="37" t="s">
        <v>10</v>
      </c>
    </row>
    <row r="7" spans="1:8" x14ac:dyDescent="0.25">
      <c r="A7" s="31">
        <v>44621</v>
      </c>
      <c r="B7" s="37" t="s">
        <v>6990</v>
      </c>
      <c r="C7" s="57" t="s">
        <v>481</v>
      </c>
      <c r="D7" s="58">
        <v>1464.4</v>
      </c>
      <c r="E7" s="35">
        <v>44621</v>
      </c>
      <c r="F7" s="58">
        <v>1464.4</v>
      </c>
      <c r="G7" s="59">
        <f>Tabla14[[#This Row],[Importe]]-Tabla14[[#This Row],[Pagado]]</f>
        <v>0</v>
      </c>
      <c r="H7" s="37" t="s">
        <v>10</v>
      </c>
    </row>
    <row r="8" spans="1:8" x14ac:dyDescent="0.25">
      <c r="A8" s="31">
        <v>44621</v>
      </c>
      <c r="B8" s="37" t="s">
        <v>6991</v>
      </c>
      <c r="C8" s="57" t="s">
        <v>12</v>
      </c>
      <c r="D8" s="58">
        <v>25103.599999999999</v>
      </c>
      <c r="E8" s="35">
        <v>44622</v>
      </c>
      <c r="F8" s="58">
        <v>25103.599999999999</v>
      </c>
      <c r="G8" s="59">
        <f>Tabla14[[#This Row],[Importe]]-Tabla14[[#This Row],[Pagado]]</f>
        <v>0</v>
      </c>
      <c r="H8" s="37" t="s">
        <v>10</v>
      </c>
    </row>
    <row r="9" spans="1:8" x14ac:dyDescent="0.25">
      <c r="A9" s="31">
        <v>44621</v>
      </c>
      <c r="B9" s="37" t="s">
        <v>6992</v>
      </c>
      <c r="C9" s="57" t="s">
        <v>9</v>
      </c>
      <c r="D9" s="58">
        <v>6569.2</v>
      </c>
      <c r="E9" s="35">
        <v>44621</v>
      </c>
      <c r="F9" s="58">
        <v>6569.2</v>
      </c>
      <c r="G9" s="59">
        <f>Tabla14[[#This Row],[Importe]]-Tabla14[[#This Row],[Pagado]]</f>
        <v>0</v>
      </c>
      <c r="H9" s="37" t="s">
        <v>10</v>
      </c>
    </row>
    <row r="10" spans="1:8" x14ac:dyDescent="0.25">
      <c r="A10" s="31">
        <v>44621</v>
      </c>
      <c r="B10" s="37" t="s">
        <v>6993</v>
      </c>
      <c r="C10" s="57" t="s">
        <v>18</v>
      </c>
      <c r="D10" s="58">
        <v>1455.8</v>
      </c>
      <c r="E10" s="35">
        <v>44621</v>
      </c>
      <c r="F10" s="58">
        <v>1455.8</v>
      </c>
      <c r="G10" s="59">
        <f>Tabla14[[#This Row],[Importe]]-Tabla14[[#This Row],[Pagado]]</f>
        <v>0</v>
      </c>
      <c r="H10" s="37" t="s">
        <v>10</v>
      </c>
    </row>
    <row r="11" spans="1:8" x14ac:dyDescent="0.25">
      <c r="A11" s="31">
        <v>44621</v>
      </c>
      <c r="B11" s="37" t="s">
        <v>6994</v>
      </c>
      <c r="C11" s="57" t="s">
        <v>105</v>
      </c>
      <c r="D11" s="58">
        <v>3962.1</v>
      </c>
      <c r="E11" s="35">
        <v>44622</v>
      </c>
      <c r="F11" s="58">
        <v>3962.1</v>
      </c>
      <c r="G11" s="59">
        <f>Tabla14[[#This Row],[Importe]]-Tabla14[[#This Row],[Pagado]]</f>
        <v>0</v>
      </c>
      <c r="H11" s="37" t="s">
        <v>10</v>
      </c>
    </row>
    <row r="12" spans="1:8" x14ac:dyDescent="0.25">
      <c r="A12" s="31">
        <v>44621</v>
      </c>
      <c r="B12" s="37" t="s">
        <v>6995</v>
      </c>
      <c r="C12" s="57" t="s">
        <v>345</v>
      </c>
      <c r="D12" s="58">
        <v>720.8</v>
      </c>
      <c r="E12" s="35">
        <v>44621</v>
      </c>
      <c r="F12" s="58">
        <v>720.8</v>
      </c>
      <c r="G12" s="59">
        <f>Tabla14[[#This Row],[Importe]]-Tabla14[[#This Row],[Pagado]]</f>
        <v>0</v>
      </c>
      <c r="H12" s="37" t="s">
        <v>10</v>
      </c>
    </row>
    <row r="13" spans="1:8" x14ac:dyDescent="0.25">
      <c r="A13" s="31">
        <v>44621</v>
      </c>
      <c r="B13" s="37" t="s">
        <v>6996</v>
      </c>
      <c r="C13" s="57" t="s">
        <v>109</v>
      </c>
      <c r="D13" s="58">
        <v>3708.3</v>
      </c>
      <c r="E13" s="35">
        <v>44622</v>
      </c>
      <c r="F13" s="58">
        <v>3708.3</v>
      </c>
      <c r="G13" s="59">
        <f>Tabla14[[#This Row],[Importe]]-Tabla14[[#This Row],[Pagado]]</f>
        <v>0</v>
      </c>
      <c r="H13" s="37" t="s">
        <v>10</v>
      </c>
    </row>
    <row r="14" spans="1:8" x14ac:dyDescent="0.25">
      <c r="A14" s="31">
        <v>44621</v>
      </c>
      <c r="B14" s="37" t="s">
        <v>6997</v>
      </c>
      <c r="C14" s="57" t="s">
        <v>116</v>
      </c>
      <c r="D14" s="58">
        <v>3567.2</v>
      </c>
      <c r="E14" s="35">
        <v>44623</v>
      </c>
      <c r="F14" s="58">
        <v>3567.2</v>
      </c>
      <c r="G14" s="59">
        <f>Tabla14[[#This Row],[Importe]]-Tabla14[[#This Row],[Pagado]]</f>
        <v>0</v>
      </c>
      <c r="H14" s="37" t="s">
        <v>10</v>
      </c>
    </row>
    <row r="15" spans="1:8" x14ac:dyDescent="0.25">
      <c r="A15" s="31">
        <v>44621</v>
      </c>
      <c r="B15" s="37" t="s">
        <v>6998</v>
      </c>
      <c r="C15" s="57" t="s">
        <v>111</v>
      </c>
      <c r="D15" s="58">
        <v>3938.6</v>
      </c>
      <c r="E15" s="35">
        <v>44623</v>
      </c>
      <c r="F15" s="58">
        <v>3938.6</v>
      </c>
      <c r="G15" s="59">
        <f>Tabla14[[#This Row],[Importe]]-Tabla14[[#This Row],[Pagado]]</f>
        <v>0</v>
      </c>
      <c r="H15" s="37" t="s">
        <v>10</v>
      </c>
    </row>
    <row r="16" spans="1:8" x14ac:dyDescent="0.25">
      <c r="A16" s="31">
        <v>44621</v>
      </c>
      <c r="B16" s="37" t="s">
        <v>6999</v>
      </c>
      <c r="C16" s="57" t="s">
        <v>99</v>
      </c>
      <c r="D16" s="58">
        <v>5402.9</v>
      </c>
      <c r="E16" s="35">
        <v>44624</v>
      </c>
      <c r="F16" s="58">
        <v>5402.9</v>
      </c>
      <c r="G16" s="59">
        <f>Tabla14[[#This Row],[Importe]]-Tabla14[[#This Row],[Pagado]]</f>
        <v>0</v>
      </c>
      <c r="H16" s="37" t="s">
        <v>10</v>
      </c>
    </row>
    <row r="17" spans="1:8" x14ac:dyDescent="0.25">
      <c r="A17" s="31">
        <v>44621</v>
      </c>
      <c r="B17" s="37" t="s">
        <v>7000</v>
      </c>
      <c r="C17" s="57" t="s">
        <v>93</v>
      </c>
      <c r="D17" s="58">
        <v>6008.7</v>
      </c>
      <c r="E17" s="35">
        <v>44622</v>
      </c>
      <c r="F17" s="58">
        <v>6008.7</v>
      </c>
      <c r="G17" s="59">
        <f>Tabla14[[#This Row],[Importe]]-Tabla14[[#This Row],[Pagado]]</f>
        <v>0</v>
      </c>
      <c r="H17" s="37" t="s">
        <v>10</v>
      </c>
    </row>
    <row r="18" spans="1:8" x14ac:dyDescent="0.25">
      <c r="A18" s="31">
        <v>44621</v>
      </c>
      <c r="B18" s="37" t="s">
        <v>7001</v>
      </c>
      <c r="C18" s="57" t="s">
        <v>64</v>
      </c>
      <c r="D18" s="58">
        <v>3913.8</v>
      </c>
      <c r="E18" s="35">
        <v>44623</v>
      </c>
      <c r="F18" s="58">
        <v>3913.8</v>
      </c>
      <c r="G18" s="59">
        <f>Tabla14[[#This Row],[Importe]]-Tabla14[[#This Row],[Pagado]]</f>
        <v>0</v>
      </c>
      <c r="H18" s="37" t="s">
        <v>10</v>
      </c>
    </row>
    <row r="19" spans="1:8" x14ac:dyDescent="0.25">
      <c r="A19" s="31">
        <v>44621</v>
      </c>
      <c r="B19" s="37" t="s">
        <v>7002</v>
      </c>
      <c r="C19" s="57" t="s">
        <v>2563</v>
      </c>
      <c r="D19" s="58">
        <v>3880.8</v>
      </c>
      <c r="E19" s="35">
        <v>44621</v>
      </c>
      <c r="F19" s="58">
        <v>3880.8</v>
      </c>
      <c r="G19" s="59">
        <f>Tabla14[[#This Row],[Importe]]-Tabla14[[#This Row],[Pagado]]</f>
        <v>0</v>
      </c>
      <c r="H19" s="37" t="s">
        <v>10</v>
      </c>
    </row>
    <row r="20" spans="1:8" x14ac:dyDescent="0.25">
      <c r="A20" s="31">
        <v>44621</v>
      </c>
      <c r="B20" s="37" t="s">
        <v>7003</v>
      </c>
      <c r="C20" s="57" t="s">
        <v>89</v>
      </c>
      <c r="D20" s="58">
        <v>6881.4</v>
      </c>
      <c r="E20" s="35">
        <v>44622</v>
      </c>
      <c r="F20" s="58">
        <v>6881.4</v>
      </c>
      <c r="G20" s="59">
        <f>Tabla14[[#This Row],[Importe]]-Tabla14[[#This Row],[Pagado]]</f>
        <v>0</v>
      </c>
      <c r="H20" s="37" t="s">
        <v>10</v>
      </c>
    </row>
    <row r="21" spans="1:8" x14ac:dyDescent="0.25">
      <c r="A21" s="31">
        <v>44621</v>
      </c>
      <c r="B21" s="37" t="s">
        <v>7004</v>
      </c>
      <c r="C21" s="57" t="s">
        <v>114</v>
      </c>
      <c r="D21" s="58">
        <v>4653.3999999999996</v>
      </c>
      <c r="E21" s="35">
        <v>44623</v>
      </c>
      <c r="F21" s="58">
        <v>4653.3999999999996</v>
      </c>
      <c r="G21" s="59">
        <f>Tabla14[[#This Row],[Importe]]-Tabla14[[#This Row],[Pagado]]</f>
        <v>0</v>
      </c>
      <c r="H21" s="37" t="s">
        <v>10</v>
      </c>
    </row>
    <row r="22" spans="1:8" x14ac:dyDescent="0.25">
      <c r="A22" s="31">
        <v>44621</v>
      </c>
      <c r="B22" s="37" t="s">
        <v>7005</v>
      </c>
      <c r="C22" s="57" t="s">
        <v>7006</v>
      </c>
      <c r="D22" s="58">
        <v>0</v>
      </c>
      <c r="E22" s="39" t="s">
        <v>189</v>
      </c>
      <c r="F22" s="58">
        <v>0</v>
      </c>
      <c r="G22" s="59">
        <f>Tabla14[[#This Row],[Importe]]-Tabla14[[#This Row],[Pagado]]</f>
        <v>0</v>
      </c>
      <c r="H22" s="37" t="s">
        <v>189</v>
      </c>
    </row>
    <row r="23" spans="1:8" x14ac:dyDescent="0.25">
      <c r="A23" s="31">
        <v>44621</v>
      </c>
      <c r="B23" s="37" t="s">
        <v>7007</v>
      </c>
      <c r="C23" s="57" t="s">
        <v>83</v>
      </c>
      <c r="D23" s="58">
        <v>4132.8</v>
      </c>
      <c r="E23" s="35">
        <v>44621</v>
      </c>
      <c r="F23" s="58">
        <v>4132.8</v>
      </c>
      <c r="G23" s="59">
        <f>Tabla14[[#This Row],[Importe]]-Tabla14[[#This Row],[Pagado]]</f>
        <v>0</v>
      </c>
      <c r="H23" s="37" t="s">
        <v>10</v>
      </c>
    </row>
    <row r="24" spans="1:8" x14ac:dyDescent="0.25">
      <c r="A24" s="31">
        <v>44621</v>
      </c>
      <c r="B24" s="37" t="s">
        <v>7008</v>
      </c>
      <c r="C24" s="57" t="s">
        <v>407</v>
      </c>
      <c r="D24" s="58">
        <v>7000</v>
      </c>
      <c r="E24" s="35">
        <v>44623</v>
      </c>
      <c r="F24" s="58">
        <v>7000</v>
      </c>
      <c r="G24" s="59">
        <f>Tabla14[[#This Row],[Importe]]-Tabla14[[#This Row],[Pagado]]</f>
        <v>0</v>
      </c>
      <c r="H24" s="37" t="s">
        <v>10</v>
      </c>
    </row>
    <row r="25" spans="1:8" x14ac:dyDescent="0.25">
      <c r="A25" s="31">
        <v>44621</v>
      </c>
      <c r="B25" s="37" t="s">
        <v>7009</v>
      </c>
      <c r="C25" s="57" t="s">
        <v>31</v>
      </c>
      <c r="D25" s="58">
        <v>1892.1</v>
      </c>
      <c r="E25" s="35">
        <v>44621</v>
      </c>
      <c r="F25" s="58">
        <v>1892.1</v>
      </c>
      <c r="G25" s="59">
        <f>Tabla14[[#This Row],[Importe]]-Tabla14[[#This Row],[Pagado]]</f>
        <v>0</v>
      </c>
      <c r="H25" s="37" t="s">
        <v>10</v>
      </c>
    </row>
    <row r="26" spans="1:8" x14ac:dyDescent="0.25">
      <c r="A26" s="31">
        <v>44621</v>
      </c>
      <c r="B26" s="37" t="s">
        <v>7010</v>
      </c>
      <c r="C26" s="57" t="s">
        <v>314</v>
      </c>
      <c r="D26" s="58">
        <v>1086.5</v>
      </c>
      <c r="E26" s="35">
        <v>44621</v>
      </c>
      <c r="F26" s="58">
        <v>1086.5</v>
      </c>
      <c r="G26" s="59">
        <f>Tabla14[[#This Row],[Importe]]-Tabla14[[#This Row],[Pagado]]</f>
        <v>0</v>
      </c>
      <c r="H26" s="37" t="s">
        <v>10</v>
      </c>
    </row>
    <row r="27" spans="1:8" x14ac:dyDescent="0.25">
      <c r="A27" s="31">
        <v>44621</v>
      </c>
      <c r="B27" s="37" t="s">
        <v>7011</v>
      </c>
      <c r="C27" s="57" t="s">
        <v>53</v>
      </c>
      <c r="D27" s="58">
        <v>3204.5</v>
      </c>
      <c r="E27" s="35">
        <v>44621</v>
      </c>
      <c r="F27" s="58">
        <v>3204.5</v>
      </c>
      <c r="G27" s="59">
        <f>Tabla14[[#This Row],[Importe]]-Tabla14[[#This Row],[Pagado]]</f>
        <v>0</v>
      </c>
      <c r="H27" s="37" t="s">
        <v>10</v>
      </c>
    </row>
    <row r="28" spans="1:8" x14ac:dyDescent="0.25">
      <c r="A28" s="31">
        <v>44621</v>
      </c>
      <c r="B28" s="37" t="s">
        <v>7012</v>
      </c>
      <c r="C28" s="57" t="s">
        <v>16</v>
      </c>
      <c r="D28" s="58">
        <v>3833.2</v>
      </c>
      <c r="E28" s="35">
        <v>44621</v>
      </c>
      <c r="F28" s="58">
        <v>3833.2</v>
      </c>
      <c r="G28" s="59">
        <f>Tabla14[[#This Row],[Importe]]-Tabla14[[#This Row],[Pagado]]</f>
        <v>0</v>
      </c>
      <c r="H28" s="37" t="s">
        <v>10</v>
      </c>
    </row>
    <row r="29" spans="1:8" x14ac:dyDescent="0.25">
      <c r="A29" s="31">
        <v>44621</v>
      </c>
      <c r="B29" s="37" t="s">
        <v>7013</v>
      </c>
      <c r="C29" s="57" t="s">
        <v>87</v>
      </c>
      <c r="D29" s="58">
        <v>1727</v>
      </c>
      <c r="E29" s="35">
        <v>44621</v>
      </c>
      <c r="F29" s="58">
        <v>1727</v>
      </c>
      <c r="G29" s="59">
        <f>Tabla14[[#This Row],[Importe]]-Tabla14[[#This Row],[Pagado]]</f>
        <v>0</v>
      </c>
      <c r="H29" s="37" t="s">
        <v>10</v>
      </c>
    </row>
    <row r="30" spans="1:8" x14ac:dyDescent="0.25">
      <c r="A30" s="31">
        <v>44621</v>
      </c>
      <c r="B30" s="37" t="s">
        <v>7014</v>
      </c>
      <c r="C30" s="57" t="s">
        <v>151</v>
      </c>
      <c r="D30" s="58">
        <v>6735.3</v>
      </c>
      <c r="E30" s="35">
        <v>44622</v>
      </c>
      <c r="F30" s="58">
        <v>6735.3</v>
      </c>
      <c r="G30" s="59">
        <f>Tabla14[[#This Row],[Importe]]-Tabla14[[#This Row],[Pagado]]</f>
        <v>0</v>
      </c>
      <c r="H30" s="37" t="s">
        <v>10</v>
      </c>
    </row>
    <row r="31" spans="1:8" x14ac:dyDescent="0.25">
      <c r="A31" s="31">
        <v>44621</v>
      </c>
      <c r="B31" s="37" t="s">
        <v>7015</v>
      </c>
      <c r="C31" s="57" t="s">
        <v>224</v>
      </c>
      <c r="D31" s="58">
        <v>1334</v>
      </c>
      <c r="E31" s="35">
        <v>44621</v>
      </c>
      <c r="F31" s="58">
        <v>1334</v>
      </c>
      <c r="G31" s="59">
        <f>Tabla14[[#This Row],[Importe]]-Tabla14[[#This Row],[Pagado]]</f>
        <v>0</v>
      </c>
      <c r="H31" s="37" t="s">
        <v>10</v>
      </c>
    </row>
    <row r="32" spans="1:8" x14ac:dyDescent="0.25">
      <c r="A32" s="31">
        <v>44621</v>
      </c>
      <c r="B32" s="37" t="s">
        <v>7016</v>
      </c>
      <c r="C32" s="57" t="s">
        <v>125</v>
      </c>
      <c r="D32" s="58">
        <v>4338.1000000000004</v>
      </c>
      <c r="E32" s="35">
        <v>44621</v>
      </c>
      <c r="F32" s="58">
        <v>4338.1000000000004</v>
      </c>
      <c r="G32" s="59">
        <f>Tabla14[[#This Row],[Importe]]-Tabla14[[#This Row],[Pagado]]</f>
        <v>0</v>
      </c>
      <c r="H32" s="37" t="s">
        <v>10</v>
      </c>
    </row>
    <row r="33" spans="1:8" x14ac:dyDescent="0.25">
      <c r="A33" s="31">
        <v>44621</v>
      </c>
      <c r="B33" s="37" t="s">
        <v>7017</v>
      </c>
      <c r="C33" s="57" t="s">
        <v>520</v>
      </c>
      <c r="D33" s="58">
        <v>10650</v>
      </c>
      <c r="E33" s="35">
        <v>44622</v>
      </c>
      <c r="F33" s="58">
        <v>10650</v>
      </c>
      <c r="G33" s="59">
        <f>Tabla14[[#This Row],[Importe]]-Tabla14[[#This Row],[Pagado]]</f>
        <v>0</v>
      </c>
      <c r="H33" s="37" t="s">
        <v>10</v>
      </c>
    </row>
    <row r="34" spans="1:8" x14ac:dyDescent="0.25">
      <c r="A34" s="31">
        <v>44621</v>
      </c>
      <c r="B34" s="37" t="s">
        <v>7018</v>
      </c>
      <c r="C34" s="57" t="s">
        <v>56</v>
      </c>
      <c r="D34" s="58">
        <v>6298.5</v>
      </c>
      <c r="E34" s="35">
        <v>44621</v>
      </c>
      <c r="F34" s="58">
        <v>6298.5</v>
      </c>
      <c r="G34" s="59">
        <f>Tabla14[[#This Row],[Importe]]-Tabla14[[#This Row],[Pagado]]</f>
        <v>0</v>
      </c>
      <c r="H34" s="37" t="s">
        <v>10</v>
      </c>
    </row>
    <row r="35" spans="1:8" x14ac:dyDescent="0.25">
      <c r="A35" s="31">
        <v>44621</v>
      </c>
      <c r="B35" s="37" t="s">
        <v>7019</v>
      </c>
      <c r="C35" s="57" t="s">
        <v>131</v>
      </c>
      <c r="D35" s="58">
        <v>9360</v>
      </c>
      <c r="E35" s="35">
        <v>44621</v>
      </c>
      <c r="F35" s="58">
        <v>9360</v>
      </c>
      <c r="G35" s="59">
        <f>Tabla14[[#This Row],[Importe]]-Tabla14[[#This Row],[Pagado]]</f>
        <v>0</v>
      </c>
      <c r="H35" s="37" t="s">
        <v>10</v>
      </c>
    </row>
    <row r="36" spans="1:8" x14ac:dyDescent="0.25">
      <c r="A36" s="31">
        <v>44621</v>
      </c>
      <c r="B36" s="37" t="s">
        <v>7020</v>
      </c>
      <c r="C36" s="57" t="s">
        <v>56</v>
      </c>
      <c r="D36" s="58">
        <v>26</v>
      </c>
      <c r="E36" s="35">
        <v>44621</v>
      </c>
      <c r="F36" s="58">
        <v>26</v>
      </c>
      <c r="G36" s="59">
        <f>Tabla14[[#This Row],[Importe]]-Tabla14[[#This Row],[Pagado]]</f>
        <v>0</v>
      </c>
      <c r="H36" s="37" t="s">
        <v>10</v>
      </c>
    </row>
    <row r="37" spans="1:8" x14ac:dyDescent="0.25">
      <c r="A37" s="31">
        <v>44621</v>
      </c>
      <c r="B37" s="37" t="s">
        <v>7021</v>
      </c>
      <c r="C37" s="57" t="s">
        <v>27</v>
      </c>
      <c r="D37" s="58">
        <v>1510.4</v>
      </c>
      <c r="E37" s="35">
        <v>44621</v>
      </c>
      <c r="F37" s="58">
        <v>1510.4</v>
      </c>
      <c r="G37" s="59">
        <f>Tabla14[[#This Row],[Importe]]-Tabla14[[#This Row],[Pagado]]</f>
        <v>0</v>
      </c>
      <c r="H37" s="37" t="s">
        <v>10</v>
      </c>
    </row>
    <row r="38" spans="1:8" x14ac:dyDescent="0.25">
      <c r="A38" s="31">
        <v>44621</v>
      </c>
      <c r="B38" s="37" t="s">
        <v>7022</v>
      </c>
      <c r="C38" s="57" t="s">
        <v>161</v>
      </c>
      <c r="D38" s="58">
        <v>3503.5</v>
      </c>
      <c r="E38" s="35">
        <v>44621</v>
      </c>
      <c r="F38" s="58">
        <v>3503.5</v>
      </c>
      <c r="G38" s="59">
        <f>Tabla14[[#This Row],[Importe]]-Tabla14[[#This Row],[Pagado]]</f>
        <v>0</v>
      </c>
      <c r="H38" s="37" t="s">
        <v>10</v>
      </c>
    </row>
    <row r="39" spans="1:8" x14ac:dyDescent="0.25">
      <c r="A39" s="31">
        <v>44621</v>
      </c>
      <c r="B39" s="37" t="s">
        <v>7023</v>
      </c>
      <c r="C39" s="57" t="s">
        <v>179</v>
      </c>
      <c r="D39" s="58">
        <v>816.2</v>
      </c>
      <c r="E39" s="35">
        <v>44621</v>
      </c>
      <c r="F39" s="58">
        <v>816.2</v>
      </c>
      <c r="G39" s="59">
        <f>Tabla14[[#This Row],[Importe]]-Tabla14[[#This Row],[Pagado]]</f>
        <v>0</v>
      </c>
      <c r="H39" s="37" t="s">
        <v>10</v>
      </c>
    </row>
    <row r="40" spans="1:8" x14ac:dyDescent="0.25">
      <c r="A40" s="31">
        <v>44621</v>
      </c>
      <c r="B40" s="37" t="s">
        <v>7024</v>
      </c>
      <c r="C40" s="57" t="s">
        <v>142</v>
      </c>
      <c r="D40" s="58">
        <v>74016.2</v>
      </c>
      <c r="E40" s="35" t="s">
        <v>7025</v>
      </c>
      <c r="F40" s="58">
        <v>74016.2</v>
      </c>
      <c r="G40" s="59">
        <f>Tabla14[[#This Row],[Importe]]-Tabla14[[#This Row],[Pagado]]</f>
        <v>0</v>
      </c>
      <c r="H40" s="37" t="s">
        <v>10</v>
      </c>
    </row>
    <row r="41" spans="1:8" x14ac:dyDescent="0.25">
      <c r="A41" s="31">
        <v>44621</v>
      </c>
      <c r="B41" s="37" t="s">
        <v>7026</v>
      </c>
      <c r="C41" s="57" t="s">
        <v>518</v>
      </c>
      <c r="D41" s="58">
        <v>1918.3</v>
      </c>
      <c r="E41" s="35">
        <v>44622</v>
      </c>
      <c r="F41" s="58">
        <v>1918.3</v>
      </c>
      <c r="G41" s="59">
        <f>Tabla14[[#This Row],[Importe]]-Tabla14[[#This Row],[Pagado]]</f>
        <v>0</v>
      </c>
      <c r="H41" s="37" t="s">
        <v>10</v>
      </c>
    </row>
    <row r="42" spans="1:8" x14ac:dyDescent="0.25">
      <c r="A42" s="31">
        <v>44621</v>
      </c>
      <c r="B42" s="37" t="s">
        <v>7027</v>
      </c>
      <c r="C42" s="57" t="s">
        <v>159</v>
      </c>
      <c r="D42" s="58">
        <v>750</v>
      </c>
      <c r="E42" s="35">
        <v>44622</v>
      </c>
      <c r="F42" s="58">
        <v>750</v>
      </c>
      <c r="G42" s="59">
        <f>Tabla14[[#This Row],[Importe]]-Tabla14[[#This Row],[Pagado]]</f>
        <v>0</v>
      </c>
      <c r="H42" s="37" t="s">
        <v>10</v>
      </c>
    </row>
    <row r="43" spans="1:8" x14ac:dyDescent="0.25">
      <c r="A43" s="31">
        <v>44621</v>
      </c>
      <c r="B43" s="37" t="s">
        <v>7028</v>
      </c>
      <c r="C43" s="57" t="s">
        <v>157</v>
      </c>
      <c r="D43" s="58">
        <v>3020</v>
      </c>
      <c r="E43" s="35">
        <v>44622</v>
      </c>
      <c r="F43" s="58">
        <v>3020</v>
      </c>
      <c r="G43" s="59">
        <f>Tabla14[[#This Row],[Importe]]-Tabla14[[#This Row],[Pagado]]</f>
        <v>0</v>
      </c>
      <c r="H43" s="37" t="s">
        <v>10</v>
      </c>
    </row>
    <row r="44" spans="1:8" x14ac:dyDescent="0.25">
      <c r="A44" s="31">
        <v>44621</v>
      </c>
      <c r="B44" s="37" t="s">
        <v>7029</v>
      </c>
      <c r="C44" s="57" t="s">
        <v>157</v>
      </c>
      <c r="D44" s="58">
        <v>1070</v>
      </c>
      <c r="E44" s="35">
        <v>44622</v>
      </c>
      <c r="F44" s="58">
        <v>1070</v>
      </c>
      <c r="G44" s="59">
        <f>Tabla14[[#This Row],[Importe]]-Tabla14[[#This Row],[Pagado]]</f>
        <v>0</v>
      </c>
      <c r="H44" s="37" t="s">
        <v>10</v>
      </c>
    </row>
    <row r="45" spans="1:8" x14ac:dyDescent="0.25">
      <c r="A45" s="31">
        <v>44621</v>
      </c>
      <c r="B45" s="37" t="s">
        <v>7030</v>
      </c>
      <c r="C45" s="57" t="s">
        <v>518</v>
      </c>
      <c r="D45" s="58">
        <v>2780.54</v>
      </c>
      <c r="E45" s="35">
        <v>44622</v>
      </c>
      <c r="F45" s="58">
        <v>2780.54</v>
      </c>
      <c r="G45" s="59">
        <f>Tabla14[[#This Row],[Importe]]-Tabla14[[#This Row],[Pagado]]</f>
        <v>0</v>
      </c>
      <c r="H45" s="37" t="s">
        <v>10</v>
      </c>
    </row>
    <row r="46" spans="1:8" x14ac:dyDescent="0.25">
      <c r="A46" s="31">
        <v>44621</v>
      </c>
      <c r="B46" s="37" t="s">
        <v>7031</v>
      </c>
      <c r="C46" s="57" t="s">
        <v>466</v>
      </c>
      <c r="D46" s="58">
        <v>16800</v>
      </c>
      <c r="E46" s="35">
        <v>44621</v>
      </c>
      <c r="F46" s="58">
        <v>16800</v>
      </c>
      <c r="G46" s="59">
        <f>Tabla14[[#This Row],[Importe]]-Tabla14[[#This Row],[Pagado]]</f>
        <v>0</v>
      </c>
      <c r="H46" s="37" t="s">
        <v>10</v>
      </c>
    </row>
    <row r="47" spans="1:8" x14ac:dyDescent="0.25">
      <c r="A47" s="31">
        <v>44621</v>
      </c>
      <c r="B47" s="37" t="s">
        <v>7032</v>
      </c>
      <c r="C47" s="57" t="s">
        <v>373</v>
      </c>
      <c r="D47" s="58">
        <v>2918.4</v>
      </c>
      <c r="E47" s="35">
        <v>44621</v>
      </c>
      <c r="F47" s="58">
        <v>2918.4</v>
      </c>
      <c r="G47" s="59">
        <f>Tabla14[[#This Row],[Importe]]-Tabla14[[#This Row],[Pagado]]</f>
        <v>0</v>
      </c>
      <c r="H47" s="37" t="s">
        <v>10</v>
      </c>
    </row>
    <row r="48" spans="1:8" x14ac:dyDescent="0.25">
      <c r="A48" s="31">
        <v>44621</v>
      </c>
      <c r="B48" s="37" t="s">
        <v>7033</v>
      </c>
      <c r="C48" s="57" t="s">
        <v>79</v>
      </c>
      <c r="D48" s="58">
        <v>4589.8</v>
      </c>
      <c r="E48" s="35">
        <v>44622</v>
      </c>
      <c r="F48" s="58">
        <v>4589.8</v>
      </c>
      <c r="G48" s="59">
        <f>Tabla14[[#This Row],[Importe]]-Tabla14[[#This Row],[Pagado]]</f>
        <v>0</v>
      </c>
      <c r="H48" s="37" t="s">
        <v>10</v>
      </c>
    </row>
    <row r="49" spans="1:8" x14ac:dyDescent="0.25">
      <c r="A49" s="31">
        <v>44621</v>
      </c>
      <c r="B49" s="37" t="s">
        <v>7034</v>
      </c>
      <c r="C49" s="57" t="s">
        <v>426</v>
      </c>
      <c r="D49" s="58">
        <v>3413.2</v>
      </c>
      <c r="E49" s="35">
        <v>44621</v>
      </c>
      <c r="F49" s="58">
        <v>3413.2</v>
      </c>
      <c r="G49" s="59">
        <f>Tabla14[[#This Row],[Importe]]-Tabla14[[#This Row],[Pagado]]</f>
        <v>0</v>
      </c>
      <c r="H49" s="37" t="s">
        <v>10</v>
      </c>
    </row>
    <row r="50" spans="1:8" x14ac:dyDescent="0.25">
      <c r="A50" s="31">
        <v>44621</v>
      </c>
      <c r="B50" s="37" t="s">
        <v>7035</v>
      </c>
      <c r="C50" s="57" t="s">
        <v>79</v>
      </c>
      <c r="D50" s="58">
        <v>6731</v>
      </c>
      <c r="E50" s="35">
        <v>44622</v>
      </c>
      <c r="F50" s="58">
        <v>6731</v>
      </c>
      <c r="G50" s="59">
        <f>Tabla14[[#This Row],[Importe]]-Tabla14[[#This Row],[Pagado]]</f>
        <v>0</v>
      </c>
      <c r="H50" s="37" t="s">
        <v>10</v>
      </c>
    </row>
    <row r="51" spans="1:8" x14ac:dyDescent="0.25">
      <c r="A51" s="31">
        <v>44621</v>
      </c>
      <c r="B51" s="37" t="s">
        <v>7036</v>
      </c>
      <c r="C51" s="57" t="s">
        <v>525</v>
      </c>
      <c r="D51" s="58">
        <v>290.5</v>
      </c>
      <c r="E51" s="35">
        <v>44622</v>
      </c>
      <c r="F51" s="58">
        <v>290.5</v>
      </c>
      <c r="G51" s="59">
        <f>Tabla14[[#This Row],[Importe]]-Tabla14[[#This Row],[Pagado]]</f>
        <v>0</v>
      </c>
      <c r="H51" s="37" t="s">
        <v>10</v>
      </c>
    </row>
    <row r="52" spans="1:8" x14ac:dyDescent="0.25">
      <c r="A52" s="31">
        <v>44621</v>
      </c>
      <c r="B52" s="37" t="s">
        <v>7037</v>
      </c>
      <c r="C52" s="57" t="s">
        <v>159</v>
      </c>
      <c r="D52" s="58">
        <v>108.5</v>
      </c>
      <c r="E52" s="35">
        <v>44622</v>
      </c>
      <c r="F52" s="58">
        <v>108.5</v>
      </c>
      <c r="G52" s="59">
        <f>Tabla14[[#This Row],[Importe]]-Tabla14[[#This Row],[Pagado]]</f>
        <v>0</v>
      </c>
      <c r="H52" s="37" t="s">
        <v>10</v>
      </c>
    </row>
    <row r="53" spans="1:8" x14ac:dyDescent="0.25">
      <c r="A53" s="31">
        <v>44621</v>
      </c>
      <c r="B53" s="37" t="s">
        <v>7038</v>
      </c>
      <c r="C53" s="57" t="s">
        <v>934</v>
      </c>
      <c r="D53" s="58">
        <v>1000</v>
      </c>
      <c r="E53" s="35">
        <v>44622</v>
      </c>
      <c r="F53" s="58">
        <v>1000</v>
      </c>
      <c r="G53" s="59">
        <f>Tabla14[[#This Row],[Importe]]-Tabla14[[#This Row],[Pagado]]</f>
        <v>0</v>
      </c>
      <c r="H53" s="37" t="s">
        <v>10</v>
      </c>
    </row>
    <row r="54" spans="1:8" x14ac:dyDescent="0.25">
      <c r="A54" s="31">
        <v>44621</v>
      </c>
      <c r="B54" s="37" t="s">
        <v>7039</v>
      </c>
      <c r="C54" s="57" t="s">
        <v>312</v>
      </c>
      <c r="D54" s="58">
        <v>3468.4</v>
      </c>
      <c r="E54" s="35">
        <v>44621</v>
      </c>
      <c r="F54" s="58">
        <v>3468.4</v>
      </c>
      <c r="G54" s="59">
        <f>Tabla14[[#This Row],[Importe]]-Tabla14[[#This Row],[Pagado]]</f>
        <v>0</v>
      </c>
      <c r="H54" s="37" t="s">
        <v>10</v>
      </c>
    </row>
    <row r="55" spans="1:8" x14ac:dyDescent="0.25">
      <c r="A55" s="31">
        <v>44621</v>
      </c>
      <c r="B55" s="37" t="s">
        <v>7040</v>
      </c>
      <c r="C55" s="57" t="s">
        <v>230</v>
      </c>
      <c r="D55" s="58">
        <v>4511.2</v>
      </c>
      <c r="E55" s="35">
        <v>44621</v>
      </c>
      <c r="F55" s="58">
        <v>4511.2</v>
      </c>
      <c r="G55" s="59">
        <f>Tabla14[[#This Row],[Importe]]-Tabla14[[#This Row],[Pagado]]</f>
        <v>0</v>
      </c>
      <c r="H55" s="37" t="s">
        <v>10</v>
      </c>
    </row>
    <row r="56" spans="1:8" x14ac:dyDescent="0.25">
      <c r="A56" s="31">
        <v>44621</v>
      </c>
      <c r="B56" s="37" t="s">
        <v>7041</v>
      </c>
      <c r="C56" s="57" t="s">
        <v>698</v>
      </c>
      <c r="D56" s="58">
        <v>5188.2</v>
      </c>
      <c r="E56" s="35">
        <v>44621</v>
      </c>
      <c r="F56" s="58">
        <v>5188.2</v>
      </c>
      <c r="G56" s="59">
        <f>Tabla14[[#This Row],[Importe]]-Tabla14[[#This Row],[Pagado]]</f>
        <v>0</v>
      </c>
      <c r="H56" s="37" t="s">
        <v>10</v>
      </c>
    </row>
    <row r="57" spans="1:8" x14ac:dyDescent="0.25">
      <c r="A57" s="31">
        <v>44621</v>
      </c>
      <c r="B57" s="37" t="s">
        <v>7042</v>
      </c>
      <c r="C57" s="57" t="s">
        <v>357</v>
      </c>
      <c r="D57" s="58">
        <v>251.6</v>
      </c>
      <c r="E57" s="35">
        <v>44621</v>
      </c>
      <c r="F57" s="58">
        <v>251.6</v>
      </c>
      <c r="G57" s="59">
        <f>Tabla14[[#This Row],[Importe]]-Tabla14[[#This Row],[Pagado]]</f>
        <v>0</v>
      </c>
      <c r="H57" s="37" t="s">
        <v>10</v>
      </c>
    </row>
    <row r="58" spans="1:8" x14ac:dyDescent="0.25">
      <c r="A58" s="31">
        <v>44621</v>
      </c>
      <c r="B58" s="37" t="s">
        <v>7043</v>
      </c>
      <c r="C58" s="57" t="s">
        <v>198</v>
      </c>
      <c r="D58" s="58">
        <v>3939.72</v>
      </c>
      <c r="E58" s="35">
        <v>44621</v>
      </c>
      <c r="F58" s="58">
        <v>3939.72</v>
      </c>
      <c r="G58" s="59">
        <f>Tabla14[[#This Row],[Importe]]-Tabla14[[#This Row],[Pagado]]</f>
        <v>0</v>
      </c>
      <c r="H58" s="37" t="s">
        <v>10</v>
      </c>
    </row>
    <row r="59" spans="1:8" x14ac:dyDescent="0.25">
      <c r="A59" s="31">
        <v>44621</v>
      </c>
      <c r="B59" s="37" t="s">
        <v>7044</v>
      </c>
      <c r="C59" s="57" t="s">
        <v>357</v>
      </c>
      <c r="D59" s="58">
        <v>1377</v>
      </c>
      <c r="E59" s="35">
        <v>44621</v>
      </c>
      <c r="F59" s="58">
        <v>1377</v>
      </c>
      <c r="G59" s="59">
        <f>Tabla14[[#This Row],[Importe]]-Tabla14[[#This Row],[Pagado]]</f>
        <v>0</v>
      </c>
      <c r="H59" s="37" t="s">
        <v>10</v>
      </c>
    </row>
    <row r="60" spans="1:8" x14ac:dyDescent="0.25">
      <c r="A60" s="31">
        <v>44621</v>
      </c>
      <c r="B60" s="37" t="s">
        <v>7045</v>
      </c>
      <c r="C60" s="57" t="s">
        <v>140</v>
      </c>
      <c r="D60" s="58">
        <v>2411</v>
      </c>
      <c r="E60" s="35">
        <v>44621</v>
      </c>
      <c r="F60" s="58">
        <v>2411</v>
      </c>
      <c r="G60" s="59">
        <f>Tabla14[[#This Row],[Importe]]-Tabla14[[#This Row],[Pagado]]</f>
        <v>0</v>
      </c>
      <c r="H60" s="37" t="s">
        <v>10</v>
      </c>
    </row>
    <row r="61" spans="1:8" x14ac:dyDescent="0.25">
      <c r="A61" s="31">
        <v>44621</v>
      </c>
      <c r="B61" s="37" t="s">
        <v>7046</v>
      </c>
      <c r="C61" s="57" t="s">
        <v>129</v>
      </c>
      <c r="D61" s="58">
        <v>3348.8</v>
      </c>
      <c r="E61" s="35">
        <v>44621</v>
      </c>
      <c r="F61" s="58">
        <v>3348.8</v>
      </c>
      <c r="G61" s="59">
        <f>Tabla14[[#This Row],[Importe]]-Tabla14[[#This Row],[Pagado]]</f>
        <v>0</v>
      </c>
      <c r="H61" s="37" t="s">
        <v>10</v>
      </c>
    </row>
    <row r="62" spans="1:8" x14ac:dyDescent="0.25">
      <c r="A62" s="31">
        <v>44621</v>
      </c>
      <c r="B62" s="37" t="s">
        <v>7047</v>
      </c>
      <c r="C62" s="57" t="s">
        <v>127</v>
      </c>
      <c r="D62" s="58">
        <v>4567.8</v>
      </c>
      <c r="E62" s="35">
        <v>44621</v>
      </c>
      <c r="F62" s="58">
        <v>4567.8</v>
      </c>
      <c r="G62" s="59">
        <f>Tabla14[[#This Row],[Importe]]-Tabla14[[#This Row],[Pagado]]</f>
        <v>0</v>
      </c>
      <c r="H62" s="37" t="s">
        <v>10</v>
      </c>
    </row>
    <row r="63" spans="1:8" x14ac:dyDescent="0.25">
      <c r="A63" s="31">
        <v>44621</v>
      </c>
      <c r="B63" s="37" t="s">
        <v>7048</v>
      </c>
      <c r="C63" s="57" t="s">
        <v>49</v>
      </c>
      <c r="D63" s="58">
        <v>3357.8</v>
      </c>
      <c r="E63" s="35">
        <v>44621</v>
      </c>
      <c r="F63" s="58">
        <v>3357.8</v>
      </c>
      <c r="G63" s="59">
        <f>Tabla14[[#This Row],[Importe]]-Tabla14[[#This Row],[Pagado]]</f>
        <v>0</v>
      </c>
      <c r="H63" s="37" t="s">
        <v>10</v>
      </c>
    </row>
    <row r="64" spans="1:8" x14ac:dyDescent="0.25">
      <c r="A64" s="31">
        <v>44621</v>
      </c>
      <c r="B64" s="37" t="s">
        <v>7049</v>
      </c>
      <c r="C64" s="57" t="s">
        <v>339</v>
      </c>
      <c r="D64" s="58">
        <v>486</v>
      </c>
      <c r="E64" s="35">
        <v>44625</v>
      </c>
      <c r="F64" s="58">
        <v>486</v>
      </c>
      <c r="G64" s="59">
        <f>Tabla14[[#This Row],[Importe]]-Tabla14[[#This Row],[Pagado]]</f>
        <v>0</v>
      </c>
      <c r="H64" s="37" t="s">
        <v>10</v>
      </c>
    </row>
    <row r="65" spans="1:8" x14ac:dyDescent="0.25">
      <c r="A65" s="31">
        <v>44621</v>
      </c>
      <c r="B65" s="37" t="s">
        <v>7050</v>
      </c>
      <c r="C65" s="57" t="s">
        <v>107</v>
      </c>
      <c r="D65" s="58">
        <v>8966</v>
      </c>
      <c r="E65" s="35">
        <v>44621</v>
      </c>
      <c r="F65" s="58">
        <v>8966</v>
      </c>
      <c r="G65" s="59">
        <f>Tabla14[[#This Row],[Importe]]-Tabla14[[#This Row],[Pagado]]</f>
        <v>0</v>
      </c>
      <c r="H65" s="37" t="s">
        <v>10</v>
      </c>
    </row>
    <row r="66" spans="1:8" x14ac:dyDescent="0.25">
      <c r="A66" s="31">
        <v>44621</v>
      </c>
      <c r="B66" s="37" t="s">
        <v>7051</v>
      </c>
      <c r="C66" s="57" t="s">
        <v>45</v>
      </c>
      <c r="D66" s="58">
        <v>6706.2</v>
      </c>
      <c r="E66" s="35">
        <v>44621</v>
      </c>
      <c r="F66" s="58">
        <v>6706.2</v>
      </c>
      <c r="G66" s="59">
        <f>Tabla14[[#This Row],[Importe]]-Tabla14[[#This Row],[Pagado]]</f>
        <v>0</v>
      </c>
      <c r="H66" s="37" t="s">
        <v>10</v>
      </c>
    </row>
    <row r="67" spans="1:8" x14ac:dyDescent="0.25">
      <c r="A67" s="31">
        <v>44621</v>
      </c>
      <c r="B67" s="37" t="s">
        <v>7052</v>
      </c>
      <c r="C67" s="57" t="s">
        <v>1339</v>
      </c>
      <c r="D67" s="58">
        <v>2776.8</v>
      </c>
      <c r="E67" s="35">
        <v>44628</v>
      </c>
      <c r="F67" s="58">
        <v>2776.8</v>
      </c>
      <c r="G67" s="59">
        <f>Tabla14[[#This Row],[Importe]]-Tabla14[[#This Row],[Pagado]]</f>
        <v>0</v>
      </c>
      <c r="H67" s="37" t="s">
        <v>10</v>
      </c>
    </row>
    <row r="68" spans="1:8" x14ac:dyDescent="0.25">
      <c r="A68" s="31">
        <v>44621</v>
      </c>
      <c r="B68" s="37" t="s">
        <v>7053</v>
      </c>
      <c r="C68" s="57" t="s">
        <v>24</v>
      </c>
      <c r="D68" s="58">
        <v>2280.3000000000002</v>
      </c>
      <c r="E68" s="35">
        <v>44621</v>
      </c>
      <c r="F68" s="58">
        <v>2280.3000000000002</v>
      </c>
      <c r="G68" s="59">
        <f>Tabla14[[#This Row],[Importe]]-Tabla14[[#This Row],[Pagado]]</f>
        <v>0</v>
      </c>
      <c r="H68" s="37" t="s">
        <v>10</v>
      </c>
    </row>
    <row r="69" spans="1:8" x14ac:dyDescent="0.25">
      <c r="A69" s="31">
        <v>44621</v>
      </c>
      <c r="B69" s="37" t="s">
        <v>7054</v>
      </c>
      <c r="C69" s="57" t="s">
        <v>396</v>
      </c>
      <c r="D69" s="58">
        <v>15813.5</v>
      </c>
      <c r="E69" s="35">
        <v>44629</v>
      </c>
      <c r="F69" s="58">
        <v>15813.5</v>
      </c>
      <c r="G69" s="59">
        <f>Tabla14[[#This Row],[Importe]]-Tabla14[[#This Row],[Pagado]]</f>
        <v>0</v>
      </c>
      <c r="H69" s="37" t="s">
        <v>10</v>
      </c>
    </row>
    <row r="70" spans="1:8" x14ac:dyDescent="0.25">
      <c r="A70" s="31">
        <v>44621</v>
      </c>
      <c r="B70" s="37" t="s">
        <v>7055</v>
      </c>
      <c r="C70" s="57" t="s">
        <v>31</v>
      </c>
      <c r="D70" s="58">
        <v>3645.6</v>
      </c>
      <c r="E70" s="35">
        <v>44621</v>
      </c>
      <c r="F70" s="58">
        <v>3645.6</v>
      </c>
      <c r="G70" s="59">
        <f>Tabla14[[#This Row],[Importe]]-Tabla14[[#This Row],[Pagado]]</f>
        <v>0</v>
      </c>
      <c r="H70" s="37" t="s">
        <v>10</v>
      </c>
    </row>
    <row r="71" spans="1:8" x14ac:dyDescent="0.25">
      <c r="A71" s="31">
        <v>44621</v>
      </c>
      <c r="B71" s="37" t="s">
        <v>7056</v>
      </c>
      <c r="C71" s="57" t="s">
        <v>58</v>
      </c>
      <c r="D71" s="58">
        <v>5731.8</v>
      </c>
      <c r="E71" s="35">
        <v>44621</v>
      </c>
      <c r="F71" s="58">
        <v>5731.8</v>
      </c>
      <c r="G71" s="59">
        <f>Tabla14[[#This Row],[Importe]]-Tabla14[[#This Row],[Pagado]]</f>
        <v>0</v>
      </c>
      <c r="H71" s="37" t="s">
        <v>10</v>
      </c>
    </row>
    <row r="72" spans="1:8" x14ac:dyDescent="0.25">
      <c r="A72" s="31">
        <v>44621</v>
      </c>
      <c r="B72" s="37" t="s">
        <v>7057</v>
      </c>
      <c r="C72" s="57" t="s">
        <v>333</v>
      </c>
      <c r="D72" s="58">
        <v>1404</v>
      </c>
      <c r="E72" s="35">
        <v>44621</v>
      </c>
      <c r="F72" s="58">
        <v>1404</v>
      </c>
      <c r="G72" s="59">
        <f>Tabla14[[#This Row],[Importe]]-Tabla14[[#This Row],[Pagado]]</f>
        <v>0</v>
      </c>
      <c r="H72" s="37" t="s">
        <v>10</v>
      </c>
    </row>
    <row r="73" spans="1:8" x14ac:dyDescent="0.25">
      <c r="A73" s="31">
        <v>44621</v>
      </c>
      <c r="B73" s="37" t="s">
        <v>7058</v>
      </c>
      <c r="C73" s="57" t="s">
        <v>146</v>
      </c>
      <c r="D73" s="58">
        <v>2138.4</v>
      </c>
      <c r="E73" s="35">
        <v>44621</v>
      </c>
      <c r="F73" s="58">
        <v>2138.4</v>
      </c>
      <c r="G73" s="59">
        <f>Tabla14[[#This Row],[Importe]]-Tabla14[[#This Row],[Pagado]]</f>
        <v>0</v>
      </c>
      <c r="H73" s="37" t="s">
        <v>10</v>
      </c>
    </row>
    <row r="74" spans="1:8" x14ac:dyDescent="0.25">
      <c r="A74" s="31">
        <v>44621</v>
      </c>
      <c r="B74" s="37" t="s">
        <v>7059</v>
      </c>
      <c r="C74" s="57" t="s">
        <v>179</v>
      </c>
      <c r="D74" s="58">
        <v>795</v>
      </c>
      <c r="E74" s="35">
        <v>44621</v>
      </c>
      <c r="F74" s="58">
        <v>795</v>
      </c>
      <c r="G74" s="59">
        <f>Tabla14[[#This Row],[Importe]]-Tabla14[[#This Row],[Pagado]]</f>
        <v>0</v>
      </c>
      <c r="H74" s="37" t="s">
        <v>10</v>
      </c>
    </row>
    <row r="75" spans="1:8" x14ac:dyDescent="0.25">
      <c r="A75" s="31">
        <v>44621</v>
      </c>
      <c r="B75" s="37" t="s">
        <v>7060</v>
      </c>
      <c r="C75" s="57" t="s">
        <v>216</v>
      </c>
      <c r="D75" s="58">
        <v>1701.3</v>
      </c>
      <c r="E75" s="35">
        <v>44621</v>
      </c>
      <c r="F75" s="58">
        <v>1701.3</v>
      </c>
      <c r="G75" s="59">
        <f>Tabla14[[#This Row],[Importe]]-Tabla14[[#This Row],[Pagado]]</f>
        <v>0</v>
      </c>
      <c r="H75" s="37" t="s">
        <v>10</v>
      </c>
    </row>
    <row r="76" spans="1:8" x14ac:dyDescent="0.25">
      <c r="A76" s="31">
        <v>44621</v>
      </c>
      <c r="B76" s="37" t="s">
        <v>7061</v>
      </c>
      <c r="C76" s="57" t="s">
        <v>419</v>
      </c>
      <c r="D76" s="58">
        <v>4723.7</v>
      </c>
      <c r="E76" s="35">
        <v>44621</v>
      </c>
      <c r="F76" s="58">
        <v>4723.7</v>
      </c>
      <c r="G76" s="59">
        <f>Tabla14[[#This Row],[Importe]]-Tabla14[[#This Row],[Pagado]]</f>
        <v>0</v>
      </c>
      <c r="H76" s="37" t="s">
        <v>10</v>
      </c>
    </row>
    <row r="77" spans="1:8" x14ac:dyDescent="0.25">
      <c r="A77" s="31">
        <v>44621</v>
      </c>
      <c r="B77" s="37" t="s">
        <v>7062</v>
      </c>
      <c r="C77" s="57" t="s">
        <v>31</v>
      </c>
      <c r="D77" s="58">
        <v>614.79999999999995</v>
      </c>
      <c r="E77" s="35">
        <v>44621</v>
      </c>
      <c r="F77" s="58">
        <v>614.79999999999995</v>
      </c>
      <c r="G77" s="59">
        <f>Tabla14[[#This Row],[Importe]]-Tabla14[[#This Row],[Pagado]]</f>
        <v>0</v>
      </c>
      <c r="H77" s="37" t="s">
        <v>10</v>
      </c>
    </row>
    <row r="78" spans="1:8" x14ac:dyDescent="0.25">
      <c r="A78" s="31">
        <v>44621</v>
      </c>
      <c r="B78" s="37" t="s">
        <v>7063</v>
      </c>
      <c r="C78" s="57" t="s">
        <v>419</v>
      </c>
      <c r="D78" s="58">
        <v>3615.6</v>
      </c>
      <c r="E78" s="35">
        <v>44621</v>
      </c>
      <c r="F78" s="58">
        <v>3615.6</v>
      </c>
      <c r="G78" s="59">
        <f>Tabla14[[#This Row],[Importe]]-Tabla14[[#This Row],[Pagado]]</f>
        <v>0</v>
      </c>
      <c r="H78" s="37" t="s">
        <v>10</v>
      </c>
    </row>
    <row r="79" spans="1:8" x14ac:dyDescent="0.25">
      <c r="A79" s="31">
        <v>44621</v>
      </c>
      <c r="B79" s="37" t="s">
        <v>7064</v>
      </c>
      <c r="C79" s="57" t="s">
        <v>51</v>
      </c>
      <c r="D79" s="58">
        <v>1550.4</v>
      </c>
      <c r="E79" s="35">
        <v>44621</v>
      </c>
      <c r="F79" s="58">
        <v>1550.4</v>
      </c>
      <c r="G79" s="59">
        <f>Tabla14[[#This Row],[Importe]]-Tabla14[[#This Row],[Pagado]]</f>
        <v>0</v>
      </c>
      <c r="H79" s="37" t="s">
        <v>10</v>
      </c>
    </row>
    <row r="80" spans="1:8" x14ac:dyDescent="0.25">
      <c r="A80" s="31">
        <v>44621</v>
      </c>
      <c r="B80" s="37" t="s">
        <v>7065</v>
      </c>
      <c r="C80" s="57" t="s">
        <v>191</v>
      </c>
      <c r="D80" s="58">
        <v>1458</v>
      </c>
      <c r="E80" s="35">
        <v>44621</v>
      </c>
      <c r="F80" s="58">
        <v>1458</v>
      </c>
      <c r="G80" s="59">
        <f>Tabla14[[#This Row],[Importe]]-Tabla14[[#This Row],[Pagado]]</f>
        <v>0</v>
      </c>
      <c r="H80" s="37" t="s">
        <v>10</v>
      </c>
    </row>
    <row r="81" spans="1:8" x14ac:dyDescent="0.25">
      <c r="A81" s="31">
        <v>44621</v>
      </c>
      <c r="B81" s="37" t="s">
        <v>7066</v>
      </c>
      <c r="C81" s="57" t="s">
        <v>275</v>
      </c>
      <c r="D81" s="58">
        <v>89472.2</v>
      </c>
      <c r="E81" s="35">
        <v>44631</v>
      </c>
      <c r="F81" s="58">
        <v>89472.2</v>
      </c>
      <c r="G81" s="59">
        <f>Tabla14[[#This Row],[Importe]]-Tabla14[[#This Row],[Pagado]]</f>
        <v>0</v>
      </c>
      <c r="H81" s="37" t="s">
        <v>10</v>
      </c>
    </row>
    <row r="82" spans="1:8" x14ac:dyDescent="0.25">
      <c r="A82" s="31">
        <v>44621</v>
      </c>
      <c r="B82" s="37" t="s">
        <v>7067</v>
      </c>
      <c r="C82" s="57" t="s">
        <v>233</v>
      </c>
      <c r="D82" s="58">
        <v>4017.4</v>
      </c>
      <c r="E82" s="35">
        <v>44621</v>
      </c>
      <c r="F82" s="58">
        <v>4017.4</v>
      </c>
      <c r="G82" s="59">
        <f>Tabla14[[#This Row],[Importe]]-Tabla14[[#This Row],[Pagado]]</f>
        <v>0</v>
      </c>
      <c r="H82" s="37" t="s">
        <v>10</v>
      </c>
    </row>
    <row r="83" spans="1:8" x14ac:dyDescent="0.25">
      <c r="A83" s="31">
        <v>44621</v>
      </c>
      <c r="B83" s="37" t="s">
        <v>7068</v>
      </c>
      <c r="C83" s="57" t="s">
        <v>670</v>
      </c>
      <c r="D83" s="58">
        <v>3689.8</v>
      </c>
      <c r="E83" s="35">
        <v>44621</v>
      </c>
      <c r="F83" s="58">
        <v>3689.8</v>
      </c>
      <c r="G83" s="59">
        <f>Tabla14[[#This Row],[Importe]]-Tabla14[[#This Row],[Pagado]]</f>
        <v>0</v>
      </c>
      <c r="H83" s="37" t="s">
        <v>10</v>
      </c>
    </row>
    <row r="84" spans="1:8" x14ac:dyDescent="0.25">
      <c r="A84" s="31">
        <v>44621</v>
      </c>
      <c r="B84" s="37" t="s">
        <v>7069</v>
      </c>
      <c r="C84" s="57" t="s">
        <v>273</v>
      </c>
      <c r="D84" s="58">
        <v>840</v>
      </c>
      <c r="E84" s="35">
        <v>44621</v>
      </c>
      <c r="F84" s="58">
        <v>840</v>
      </c>
      <c r="G84" s="59">
        <f>Tabla14[[#This Row],[Importe]]-Tabla14[[#This Row],[Pagado]]</f>
        <v>0</v>
      </c>
      <c r="H84" s="37" t="s">
        <v>10</v>
      </c>
    </row>
    <row r="85" spans="1:8" x14ac:dyDescent="0.25">
      <c r="A85" s="31">
        <v>44621</v>
      </c>
      <c r="B85" s="37" t="s">
        <v>7070</v>
      </c>
      <c r="C85" s="57" t="s">
        <v>244</v>
      </c>
      <c r="D85" s="58">
        <v>996.4</v>
      </c>
      <c r="E85" s="35">
        <v>44621</v>
      </c>
      <c r="F85" s="58">
        <v>996.4</v>
      </c>
      <c r="G85" s="59">
        <f>Tabla14[[#This Row],[Importe]]-Tabla14[[#This Row],[Pagado]]</f>
        <v>0</v>
      </c>
      <c r="H85" s="37" t="s">
        <v>10</v>
      </c>
    </row>
    <row r="86" spans="1:8" x14ac:dyDescent="0.25">
      <c r="A86" s="31">
        <v>44621</v>
      </c>
      <c r="B86" s="37" t="s">
        <v>7071</v>
      </c>
      <c r="C86" s="57" t="s">
        <v>69</v>
      </c>
      <c r="D86" s="58">
        <v>2114.6999999999998</v>
      </c>
      <c r="E86" s="35">
        <v>44621</v>
      </c>
      <c r="F86" s="58">
        <v>2114.6999999999998</v>
      </c>
      <c r="G86" s="59">
        <f>Tabla14[[#This Row],[Importe]]-Tabla14[[#This Row],[Pagado]]</f>
        <v>0</v>
      </c>
      <c r="H86" s="37" t="s">
        <v>10</v>
      </c>
    </row>
    <row r="87" spans="1:8" x14ac:dyDescent="0.25">
      <c r="A87" s="31">
        <v>44621</v>
      </c>
      <c r="B87" s="37" t="s">
        <v>7072</v>
      </c>
      <c r="C87" s="57" t="s">
        <v>857</v>
      </c>
      <c r="D87" s="58">
        <v>170.8</v>
      </c>
      <c r="E87" s="35">
        <v>44621</v>
      </c>
      <c r="F87" s="58">
        <v>170.8</v>
      </c>
      <c r="G87" s="59">
        <f>Tabla14[[#This Row],[Importe]]-Tabla14[[#This Row],[Pagado]]</f>
        <v>0</v>
      </c>
      <c r="H87" s="37" t="s">
        <v>10</v>
      </c>
    </row>
    <row r="88" spans="1:8" x14ac:dyDescent="0.25">
      <c r="A88" s="31">
        <v>44621</v>
      </c>
      <c r="B88" s="37" t="s">
        <v>7073</v>
      </c>
      <c r="C88" s="57" t="s">
        <v>67</v>
      </c>
      <c r="D88" s="58">
        <v>1545</v>
      </c>
      <c r="E88" s="35">
        <v>44621</v>
      </c>
      <c r="F88" s="58">
        <v>1545</v>
      </c>
      <c r="G88" s="59">
        <f>Tabla14[[#This Row],[Importe]]-Tabla14[[#This Row],[Pagado]]</f>
        <v>0</v>
      </c>
      <c r="H88" s="37" t="s">
        <v>10</v>
      </c>
    </row>
    <row r="89" spans="1:8" x14ac:dyDescent="0.25">
      <c r="A89" s="31">
        <v>44621</v>
      </c>
      <c r="B89" s="37" t="s">
        <v>7074</v>
      </c>
      <c r="C89" s="57" t="s">
        <v>31</v>
      </c>
      <c r="D89" s="58">
        <v>1113</v>
      </c>
      <c r="E89" s="35">
        <v>44621</v>
      </c>
      <c r="F89" s="58">
        <v>1113</v>
      </c>
      <c r="G89" s="59">
        <f>Tabla14[[#This Row],[Importe]]-Tabla14[[#This Row],[Pagado]]</f>
        <v>0</v>
      </c>
      <c r="H89" s="37" t="s">
        <v>10</v>
      </c>
    </row>
    <row r="90" spans="1:8" x14ac:dyDescent="0.25">
      <c r="A90" s="31">
        <v>44621</v>
      </c>
      <c r="B90" s="37" t="s">
        <v>7075</v>
      </c>
      <c r="C90" s="57" t="s">
        <v>39</v>
      </c>
      <c r="D90" s="58">
        <v>7212.8</v>
      </c>
      <c r="E90" s="35">
        <v>44622</v>
      </c>
      <c r="F90" s="58">
        <v>7212.8</v>
      </c>
      <c r="G90" s="59">
        <f>Tabla14[[#This Row],[Importe]]-Tabla14[[#This Row],[Pagado]]</f>
        <v>0</v>
      </c>
      <c r="H90" s="37" t="s">
        <v>10</v>
      </c>
    </row>
    <row r="91" spans="1:8" x14ac:dyDescent="0.25">
      <c r="A91" s="31">
        <v>44621</v>
      </c>
      <c r="B91" s="37" t="s">
        <v>7076</v>
      </c>
      <c r="C91" s="57" t="s">
        <v>1265</v>
      </c>
      <c r="D91" s="58">
        <v>2096</v>
      </c>
      <c r="E91" s="35">
        <v>44621</v>
      </c>
      <c r="F91" s="58">
        <v>2096</v>
      </c>
      <c r="G91" s="59">
        <f>Tabla14[[#This Row],[Importe]]-Tabla14[[#This Row],[Pagado]]</f>
        <v>0</v>
      </c>
      <c r="H91" s="37" t="s">
        <v>10</v>
      </c>
    </row>
    <row r="92" spans="1:8" x14ac:dyDescent="0.25">
      <c r="A92" s="31">
        <v>44621</v>
      </c>
      <c r="B92" s="37" t="s">
        <v>7077</v>
      </c>
      <c r="C92" s="57" t="s">
        <v>452</v>
      </c>
      <c r="D92" s="58">
        <v>3060.4</v>
      </c>
      <c r="E92" s="35">
        <v>44621</v>
      </c>
      <c r="F92" s="58">
        <v>3060.4</v>
      </c>
      <c r="G92" s="59">
        <f>Tabla14[[#This Row],[Importe]]-Tabla14[[#This Row],[Pagado]]</f>
        <v>0</v>
      </c>
      <c r="H92" s="37" t="s">
        <v>10</v>
      </c>
    </row>
    <row r="93" spans="1:8" x14ac:dyDescent="0.25">
      <c r="A93" s="31">
        <v>44621</v>
      </c>
      <c r="B93" s="37" t="s">
        <v>7078</v>
      </c>
      <c r="C93" s="57" t="s">
        <v>400</v>
      </c>
      <c r="D93" s="58">
        <v>9187.4</v>
      </c>
      <c r="E93" s="35">
        <v>44629</v>
      </c>
      <c r="F93" s="58">
        <v>9187.4</v>
      </c>
      <c r="G93" s="59">
        <f>Tabla14[[#This Row],[Importe]]-Tabla14[[#This Row],[Pagado]]</f>
        <v>0</v>
      </c>
      <c r="H93" s="37" t="s">
        <v>10</v>
      </c>
    </row>
    <row r="94" spans="1:8" x14ac:dyDescent="0.25">
      <c r="A94" s="31">
        <v>44621</v>
      </c>
      <c r="B94" s="37" t="s">
        <v>7079</v>
      </c>
      <c r="C94" s="57" t="s">
        <v>402</v>
      </c>
      <c r="D94" s="58">
        <v>14048.8</v>
      </c>
      <c r="E94" s="35">
        <v>44629</v>
      </c>
      <c r="F94" s="58">
        <v>14048.8</v>
      </c>
      <c r="G94" s="59">
        <f>Tabla14[[#This Row],[Importe]]-Tabla14[[#This Row],[Pagado]]</f>
        <v>0</v>
      </c>
      <c r="H94" s="37" t="s">
        <v>10</v>
      </c>
    </row>
    <row r="95" spans="1:8" x14ac:dyDescent="0.25">
      <c r="A95" s="31">
        <v>44621</v>
      </c>
      <c r="B95" s="37" t="s">
        <v>7080</v>
      </c>
      <c r="C95" s="57" t="s">
        <v>135</v>
      </c>
      <c r="D95" s="58">
        <v>1123.2</v>
      </c>
      <c r="E95" s="35">
        <v>44621</v>
      </c>
      <c r="F95" s="58">
        <v>1123.2</v>
      </c>
      <c r="G95" s="59">
        <f>Tabla14[[#This Row],[Importe]]-Tabla14[[#This Row],[Pagado]]</f>
        <v>0</v>
      </c>
      <c r="H95" s="37" t="s">
        <v>10</v>
      </c>
    </row>
    <row r="96" spans="1:8" x14ac:dyDescent="0.25">
      <c r="A96" s="31">
        <v>44621</v>
      </c>
      <c r="B96" s="37" t="s">
        <v>7081</v>
      </c>
      <c r="C96" s="57" t="s">
        <v>448</v>
      </c>
      <c r="D96" s="58">
        <v>19094.400000000001</v>
      </c>
      <c r="E96" s="35">
        <v>44621</v>
      </c>
      <c r="F96" s="58">
        <v>19094.400000000001</v>
      </c>
      <c r="G96" s="59">
        <f>Tabla14[[#This Row],[Importe]]-Tabla14[[#This Row],[Pagado]]</f>
        <v>0</v>
      </c>
      <c r="H96" s="37" t="s">
        <v>10</v>
      </c>
    </row>
    <row r="97" spans="1:8" x14ac:dyDescent="0.25">
      <c r="A97" s="31">
        <v>44621</v>
      </c>
      <c r="B97" s="37" t="s">
        <v>7082</v>
      </c>
      <c r="C97" s="57" t="s">
        <v>433</v>
      </c>
      <c r="D97" s="58">
        <v>28320</v>
      </c>
      <c r="E97" s="35">
        <v>44621</v>
      </c>
      <c r="F97" s="58">
        <v>28320</v>
      </c>
      <c r="G97" s="59">
        <f>Tabla14[[#This Row],[Importe]]-Tabla14[[#This Row],[Pagado]]</f>
        <v>0</v>
      </c>
      <c r="H97" s="37" t="s">
        <v>10</v>
      </c>
    </row>
    <row r="98" spans="1:8" x14ac:dyDescent="0.25">
      <c r="A98" s="31">
        <v>44621</v>
      </c>
      <c r="B98" s="37" t="s">
        <v>7083</v>
      </c>
      <c r="C98" s="57" t="s">
        <v>135</v>
      </c>
      <c r="D98" s="58">
        <v>95.2</v>
      </c>
      <c r="E98" s="35">
        <v>44621</v>
      </c>
      <c r="F98" s="58">
        <v>95.2</v>
      </c>
      <c r="G98" s="59">
        <f>Tabla14[[#This Row],[Importe]]-Tabla14[[#This Row],[Pagado]]</f>
        <v>0</v>
      </c>
      <c r="H98" s="37" t="s">
        <v>10</v>
      </c>
    </row>
    <row r="99" spans="1:8" x14ac:dyDescent="0.25">
      <c r="A99" s="31">
        <v>44621</v>
      </c>
      <c r="B99" s="37" t="s">
        <v>7084</v>
      </c>
      <c r="C99" s="57" t="s">
        <v>226</v>
      </c>
      <c r="D99" s="58">
        <v>5546.1</v>
      </c>
      <c r="E99" s="35">
        <v>44621</v>
      </c>
      <c r="F99" s="58">
        <v>5546.1</v>
      </c>
      <c r="G99" s="59">
        <f>Tabla14[[#This Row],[Importe]]-Tabla14[[#This Row],[Pagado]]</f>
        <v>0</v>
      </c>
      <c r="H99" s="37" t="s">
        <v>10</v>
      </c>
    </row>
    <row r="100" spans="1:8" x14ac:dyDescent="0.25">
      <c r="A100" s="31">
        <v>44621</v>
      </c>
      <c r="B100" s="37" t="s">
        <v>7085</v>
      </c>
      <c r="C100" s="57" t="s">
        <v>263</v>
      </c>
      <c r="D100" s="58">
        <v>17864</v>
      </c>
      <c r="E100" s="35">
        <v>44622</v>
      </c>
      <c r="F100" s="58">
        <v>17864</v>
      </c>
      <c r="G100" s="59">
        <f>Tabla14[[#This Row],[Importe]]-Tabla14[[#This Row],[Pagado]]</f>
        <v>0</v>
      </c>
      <c r="H100" s="37" t="s">
        <v>10</v>
      </c>
    </row>
    <row r="101" spans="1:8" x14ac:dyDescent="0.25">
      <c r="A101" s="31">
        <v>44621</v>
      </c>
      <c r="B101" s="37" t="s">
        <v>7086</v>
      </c>
      <c r="C101" s="57" t="s">
        <v>51</v>
      </c>
      <c r="D101" s="58">
        <v>193.2</v>
      </c>
      <c r="E101" s="35">
        <v>44621</v>
      </c>
      <c r="F101" s="58">
        <v>193.2</v>
      </c>
      <c r="G101" s="59">
        <f>Tabla14[[#This Row],[Importe]]-Tabla14[[#This Row],[Pagado]]</f>
        <v>0</v>
      </c>
      <c r="H101" s="37" t="s">
        <v>10</v>
      </c>
    </row>
    <row r="102" spans="1:8" x14ac:dyDescent="0.25">
      <c r="A102" s="31">
        <v>44621</v>
      </c>
      <c r="B102" s="37" t="s">
        <v>7087</v>
      </c>
      <c r="C102" s="57" t="s">
        <v>440</v>
      </c>
      <c r="D102" s="58">
        <v>20444.38</v>
      </c>
      <c r="E102" s="35">
        <v>44635</v>
      </c>
      <c r="F102" s="58">
        <v>20444.38</v>
      </c>
      <c r="G102" s="59">
        <f>Tabla14[[#This Row],[Importe]]-Tabla14[[#This Row],[Pagado]]</f>
        <v>0</v>
      </c>
      <c r="H102" s="37" t="s">
        <v>10</v>
      </c>
    </row>
    <row r="103" spans="1:8" x14ac:dyDescent="0.25">
      <c r="A103" s="31">
        <v>44621</v>
      </c>
      <c r="B103" s="37" t="s">
        <v>7088</v>
      </c>
      <c r="C103" s="57" t="s">
        <v>284</v>
      </c>
      <c r="D103" s="58">
        <v>6508.4</v>
      </c>
      <c r="E103" s="35">
        <v>44622</v>
      </c>
      <c r="F103" s="58">
        <v>6508.4</v>
      </c>
      <c r="G103" s="59">
        <f>Tabla14[[#This Row],[Importe]]-Tabla14[[#This Row],[Pagado]]</f>
        <v>0</v>
      </c>
      <c r="H103" s="37" t="s">
        <v>10</v>
      </c>
    </row>
    <row r="104" spans="1:8" x14ac:dyDescent="0.25">
      <c r="A104" s="31">
        <v>44621</v>
      </c>
      <c r="B104" s="37" t="s">
        <v>7089</v>
      </c>
      <c r="C104" s="57" t="s">
        <v>5345</v>
      </c>
      <c r="D104" s="58">
        <v>1033.5</v>
      </c>
      <c r="E104" s="35">
        <v>44622</v>
      </c>
      <c r="F104" s="58">
        <v>1033.5</v>
      </c>
      <c r="G104" s="59">
        <f>Tabla14[[#This Row],[Importe]]-Tabla14[[#This Row],[Pagado]]</f>
        <v>0</v>
      </c>
      <c r="H104" s="37" t="s">
        <v>10</v>
      </c>
    </row>
    <row r="105" spans="1:8" x14ac:dyDescent="0.25">
      <c r="A105" s="31">
        <v>44621</v>
      </c>
      <c r="B105" s="37" t="s">
        <v>7090</v>
      </c>
      <c r="C105" s="57" t="s">
        <v>280</v>
      </c>
      <c r="D105" s="58">
        <v>545.9</v>
      </c>
      <c r="E105" s="35">
        <v>44622</v>
      </c>
      <c r="F105" s="58">
        <v>545.9</v>
      </c>
      <c r="G105" s="59">
        <f>Tabla14[[#This Row],[Importe]]-Tabla14[[#This Row],[Pagado]]</f>
        <v>0</v>
      </c>
      <c r="H105" s="37" t="s">
        <v>10</v>
      </c>
    </row>
    <row r="106" spans="1:8" x14ac:dyDescent="0.25">
      <c r="A106" s="31">
        <v>44621</v>
      </c>
      <c r="B106" s="37" t="s">
        <v>7091</v>
      </c>
      <c r="C106" s="57" t="s">
        <v>181</v>
      </c>
      <c r="D106" s="58">
        <v>6867.2</v>
      </c>
      <c r="E106" s="35">
        <v>44622</v>
      </c>
      <c r="F106" s="58">
        <v>6867.2</v>
      </c>
      <c r="G106" s="59">
        <f>Tabla14[[#This Row],[Importe]]-Tabla14[[#This Row],[Pagado]]</f>
        <v>0</v>
      </c>
      <c r="H106" s="37" t="s">
        <v>10</v>
      </c>
    </row>
    <row r="107" spans="1:8" x14ac:dyDescent="0.25">
      <c r="A107" s="31">
        <v>44621</v>
      </c>
      <c r="B107" s="37" t="s">
        <v>7092</v>
      </c>
      <c r="C107" s="57" t="s">
        <v>181</v>
      </c>
      <c r="D107" s="58">
        <v>3421.6</v>
      </c>
      <c r="E107" s="35">
        <v>44622</v>
      </c>
      <c r="F107" s="58">
        <v>3421.6</v>
      </c>
      <c r="G107" s="59">
        <f>Tabla14[[#This Row],[Importe]]-Tabla14[[#This Row],[Pagado]]</f>
        <v>0</v>
      </c>
      <c r="H107" s="37" t="s">
        <v>10</v>
      </c>
    </row>
    <row r="108" spans="1:8" x14ac:dyDescent="0.25">
      <c r="A108" s="31">
        <v>44621</v>
      </c>
      <c r="B108" s="37" t="s">
        <v>7093</v>
      </c>
      <c r="C108" s="57" t="s">
        <v>368</v>
      </c>
      <c r="D108" s="58">
        <v>2608.4</v>
      </c>
      <c r="E108" s="35">
        <v>44622</v>
      </c>
      <c r="F108" s="58">
        <v>2608.4</v>
      </c>
      <c r="G108" s="59">
        <f>Tabla14[[#This Row],[Importe]]-Tabla14[[#This Row],[Pagado]]</f>
        <v>0</v>
      </c>
      <c r="H108" s="37" t="s">
        <v>10</v>
      </c>
    </row>
    <row r="109" spans="1:8" x14ac:dyDescent="0.25">
      <c r="A109" s="31">
        <v>44621</v>
      </c>
      <c r="B109" s="37" t="s">
        <v>7094</v>
      </c>
      <c r="C109" s="57" t="s">
        <v>200</v>
      </c>
      <c r="D109" s="58">
        <v>540.6</v>
      </c>
      <c r="E109" s="35">
        <v>44622</v>
      </c>
      <c r="F109" s="58">
        <v>540.6</v>
      </c>
      <c r="G109" s="59">
        <f>Tabla14[[#This Row],[Importe]]-Tabla14[[#This Row],[Pagado]]</f>
        <v>0</v>
      </c>
      <c r="H109" s="37" t="s">
        <v>10</v>
      </c>
    </row>
    <row r="110" spans="1:8" x14ac:dyDescent="0.25">
      <c r="A110" s="31">
        <v>44621</v>
      </c>
      <c r="B110" s="37" t="s">
        <v>7095</v>
      </c>
      <c r="C110" s="57" t="s">
        <v>31</v>
      </c>
      <c r="D110" s="58">
        <v>210.8</v>
      </c>
      <c r="E110" s="35">
        <v>44621</v>
      </c>
      <c r="F110" s="58">
        <v>210.8</v>
      </c>
      <c r="G110" s="59">
        <f>Tabla14[[#This Row],[Importe]]-Tabla14[[#This Row],[Pagado]]</f>
        <v>0</v>
      </c>
      <c r="H110" s="37" t="s">
        <v>10</v>
      </c>
    </row>
    <row r="111" spans="1:8" x14ac:dyDescent="0.25">
      <c r="A111" s="31">
        <v>44621</v>
      </c>
      <c r="B111" s="37" t="s">
        <v>7096</v>
      </c>
      <c r="C111" s="57" t="s">
        <v>459</v>
      </c>
      <c r="D111" s="58">
        <v>670.6</v>
      </c>
      <c r="E111" s="35">
        <v>44621</v>
      </c>
      <c r="F111" s="58">
        <v>670.6</v>
      </c>
      <c r="G111" s="59">
        <f>Tabla14[[#This Row],[Importe]]-Tabla14[[#This Row],[Pagado]]</f>
        <v>0</v>
      </c>
      <c r="H111" s="37" t="s">
        <v>10</v>
      </c>
    </row>
    <row r="112" spans="1:8" x14ac:dyDescent="0.25">
      <c r="A112" s="31">
        <v>44621</v>
      </c>
      <c r="B112" s="37" t="s">
        <v>7097</v>
      </c>
      <c r="C112" s="57" t="s">
        <v>71</v>
      </c>
      <c r="D112" s="58">
        <v>6686.4</v>
      </c>
      <c r="E112" s="35">
        <v>44621</v>
      </c>
      <c r="F112" s="58">
        <v>6686.4</v>
      </c>
      <c r="G112" s="59">
        <f>Tabla14[[#This Row],[Importe]]-Tabla14[[#This Row],[Pagado]]</f>
        <v>0</v>
      </c>
      <c r="H112" s="37" t="s">
        <v>10</v>
      </c>
    </row>
    <row r="113" spans="1:8" x14ac:dyDescent="0.25">
      <c r="A113" s="31">
        <v>44621</v>
      </c>
      <c r="B113" s="37" t="s">
        <v>7098</v>
      </c>
      <c r="C113" s="57" t="s">
        <v>7099</v>
      </c>
      <c r="D113" s="58">
        <v>1848</v>
      </c>
      <c r="E113" s="35">
        <v>44621</v>
      </c>
      <c r="F113" s="58">
        <v>1848</v>
      </c>
      <c r="G113" s="59">
        <f>Tabla14[[#This Row],[Importe]]-Tabla14[[#This Row],[Pagado]]</f>
        <v>0</v>
      </c>
      <c r="H113" s="37" t="s">
        <v>10</v>
      </c>
    </row>
    <row r="114" spans="1:8" x14ac:dyDescent="0.25">
      <c r="A114" s="31">
        <v>44621</v>
      </c>
      <c r="B114" s="37" t="s">
        <v>7100</v>
      </c>
      <c r="C114" s="57" t="s">
        <v>269</v>
      </c>
      <c r="D114" s="58">
        <v>750</v>
      </c>
      <c r="E114" s="35">
        <v>44621</v>
      </c>
      <c r="F114" s="58">
        <v>750</v>
      </c>
      <c r="G114" s="59">
        <f>Tabla14[[#This Row],[Importe]]-Tabla14[[#This Row],[Pagado]]</f>
        <v>0</v>
      </c>
      <c r="H114" s="37" t="s">
        <v>10</v>
      </c>
    </row>
    <row r="115" spans="1:8" x14ac:dyDescent="0.25">
      <c r="A115" s="31">
        <v>44621</v>
      </c>
      <c r="B115" s="37" t="s">
        <v>7101</v>
      </c>
      <c r="C115" s="57" t="s">
        <v>1706</v>
      </c>
      <c r="D115" s="58">
        <v>8760</v>
      </c>
      <c r="E115" s="35">
        <v>44621</v>
      </c>
      <c r="F115" s="58">
        <v>8760</v>
      </c>
      <c r="G115" s="59">
        <f>Tabla14[[#This Row],[Importe]]-Tabla14[[#This Row],[Pagado]]</f>
        <v>0</v>
      </c>
      <c r="H115" s="37" t="s">
        <v>10</v>
      </c>
    </row>
    <row r="116" spans="1:8" x14ac:dyDescent="0.25">
      <c r="A116" s="31">
        <v>44621</v>
      </c>
      <c r="B116" s="37" t="s">
        <v>7102</v>
      </c>
      <c r="C116" s="57" t="s">
        <v>263</v>
      </c>
      <c r="D116" s="58">
        <v>141439.79999999999</v>
      </c>
      <c r="E116" s="35">
        <v>44621</v>
      </c>
      <c r="F116" s="58">
        <v>141439.79999999999</v>
      </c>
      <c r="G116" s="59">
        <f>Tabla14[[#This Row],[Importe]]-Tabla14[[#This Row],[Pagado]]</f>
        <v>0</v>
      </c>
      <c r="H116" s="37" t="s">
        <v>10</v>
      </c>
    </row>
    <row r="117" spans="1:8" x14ac:dyDescent="0.25">
      <c r="A117" s="31">
        <v>44621</v>
      </c>
      <c r="B117" s="37" t="s">
        <v>7103</v>
      </c>
      <c r="C117" s="57" t="s">
        <v>414</v>
      </c>
      <c r="D117" s="58">
        <v>1.69</v>
      </c>
      <c r="E117" s="35">
        <v>44625</v>
      </c>
      <c r="F117" s="58">
        <v>1.69</v>
      </c>
      <c r="G117" s="59">
        <f>Tabla14[[#This Row],[Importe]]-Tabla14[[#This Row],[Pagado]]</f>
        <v>0</v>
      </c>
      <c r="H117" s="37" t="s">
        <v>10</v>
      </c>
    </row>
    <row r="118" spans="1:8" x14ac:dyDescent="0.25">
      <c r="A118" s="31">
        <v>44621</v>
      </c>
      <c r="B118" s="37" t="s">
        <v>7104</v>
      </c>
      <c r="C118" s="57" t="s">
        <v>994</v>
      </c>
      <c r="D118" s="58">
        <v>1050</v>
      </c>
      <c r="E118" s="35">
        <v>44621</v>
      </c>
      <c r="F118" s="58">
        <v>1050</v>
      </c>
      <c r="G118" s="59">
        <f>Tabla14[[#This Row],[Importe]]-Tabla14[[#This Row],[Pagado]]</f>
        <v>0</v>
      </c>
      <c r="H118" s="37" t="s">
        <v>10</v>
      </c>
    </row>
    <row r="119" spans="1:8" x14ac:dyDescent="0.25">
      <c r="A119" s="31">
        <v>44622</v>
      </c>
      <c r="B119" s="37" t="s">
        <v>7105</v>
      </c>
      <c r="C119" s="57" t="s">
        <v>20</v>
      </c>
      <c r="D119" s="58">
        <v>1266.9000000000001</v>
      </c>
      <c r="E119" s="35">
        <v>44622</v>
      </c>
      <c r="F119" s="58">
        <v>1266.9000000000001</v>
      </c>
      <c r="G119" s="59">
        <f>Tabla14[[#This Row],[Importe]]-Tabla14[[#This Row],[Pagado]]</f>
        <v>0</v>
      </c>
      <c r="H119" s="37" t="s">
        <v>10</v>
      </c>
    </row>
    <row r="120" spans="1:8" x14ac:dyDescent="0.25">
      <c r="A120" s="31">
        <v>44622</v>
      </c>
      <c r="B120" s="37" t="s">
        <v>7106</v>
      </c>
      <c r="C120" s="57" t="s">
        <v>924</v>
      </c>
      <c r="D120" s="58">
        <v>1272</v>
      </c>
      <c r="E120" s="35">
        <v>44622</v>
      </c>
      <c r="F120" s="58">
        <v>1272</v>
      </c>
      <c r="G120" s="59">
        <f>Tabla14[[#This Row],[Importe]]-Tabla14[[#This Row],[Pagado]]</f>
        <v>0</v>
      </c>
      <c r="H120" s="37" t="s">
        <v>10</v>
      </c>
    </row>
    <row r="121" spans="1:8" x14ac:dyDescent="0.25">
      <c r="A121" s="31">
        <v>44622</v>
      </c>
      <c r="B121" s="37" t="s">
        <v>7107</v>
      </c>
      <c r="C121" s="57" t="s">
        <v>95</v>
      </c>
      <c r="D121" s="58">
        <v>18005</v>
      </c>
      <c r="E121" s="35">
        <v>44622</v>
      </c>
      <c r="F121" s="58">
        <v>18005</v>
      </c>
      <c r="G121" s="59">
        <f>Tabla14[[#This Row],[Importe]]-Tabla14[[#This Row],[Pagado]]</f>
        <v>0</v>
      </c>
      <c r="H121" s="37" t="s">
        <v>10</v>
      </c>
    </row>
    <row r="122" spans="1:8" x14ac:dyDescent="0.25">
      <c r="A122" s="31">
        <v>44622</v>
      </c>
      <c r="B122" s="37" t="s">
        <v>7108</v>
      </c>
      <c r="C122" s="57" t="s">
        <v>18</v>
      </c>
      <c r="D122" s="58">
        <v>1518</v>
      </c>
      <c r="E122" s="35">
        <v>44622</v>
      </c>
      <c r="F122" s="58">
        <v>1518</v>
      </c>
      <c r="G122" s="59">
        <f>Tabla14[[#This Row],[Importe]]-Tabla14[[#This Row],[Pagado]]</f>
        <v>0</v>
      </c>
      <c r="H122" s="37" t="s">
        <v>10</v>
      </c>
    </row>
    <row r="123" spans="1:8" x14ac:dyDescent="0.25">
      <c r="A123" s="31">
        <v>44622</v>
      </c>
      <c r="B123" s="37" t="s">
        <v>7109</v>
      </c>
      <c r="C123" s="57" t="s">
        <v>31</v>
      </c>
      <c r="D123" s="58">
        <v>3924.5</v>
      </c>
      <c r="E123" s="35">
        <v>44622</v>
      </c>
      <c r="F123" s="58">
        <v>3924.5</v>
      </c>
      <c r="G123" s="59">
        <f>Tabla14[[#This Row],[Importe]]-Tabla14[[#This Row],[Pagado]]</f>
        <v>0</v>
      </c>
      <c r="H123" s="37" t="s">
        <v>10</v>
      </c>
    </row>
    <row r="124" spans="1:8" x14ac:dyDescent="0.25">
      <c r="A124" s="31">
        <v>44622</v>
      </c>
      <c r="B124" s="37" t="s">
        <v>7110</v>
      </c>
      <c r="C124" s="57" t="s">
        <v>348</v>
      </c>
      <c r="D124" s="58">
        <v>2552</v>
      </c>
      <c r="E124" s="35">
        <v>44622</v>
      </c>
      <c r="F124" s="58">
        <v>2552</v>
      </c>
      <c r="G124" s="59">
        <f>Tabla14[[#This Row],[Importe]]-Tabla14[[#This Row],[Pagado]]</f>
        <v>0</v>
      </c>
      <c r="H124" s="37" t="s">
        <v>10</v>
      </c>
    </row>
    <row r="125" spans="1:8" x14ac:dyDescent="0.25">
      <c r="A125" s="31">
        <v>44622</v>
      </c>
      <c r="B125" s="37" t="s">
        <v>7111</v>
      </c>
      <c r="C125" s="57" t="s">
        <v>105</v>
      </c>
      <c r="D125" s="58">
        <v>907.2</v>
      </c>
      <c r="E125" s="35">
        <v>44623</v>
      </c>
      <c r="F125" s="58">
        <v>907.2</v>
      </c>
      <c r="G125" s="59">
        <f>Tabla14[[#This Row],[Importe]]-Tabla14[[#This Row],[Pagado]]</f>
        <v>0</v>
      </c>
      <c r="H125" s="37" t="s">
        <v>10</v>
      </c>
    </row>
    <row r="126" spans="1:8" x14ac:dyDescent="0.25">
      <c r="A126" s="31">
        <v>44622</v>
      </c>
      <c r="B126" s="37" t="s">
        <v>7112</v>
      </c>
      <c r="C126" s="57" t="s">
        <v>89</v>
      </c>
      <c r="D126" s="58">
        <v>2612</v>
      </c>
      <c r="E126" s="35">
        <v>44623</v>
      </c>
      <c r="F126" s="58">
        <v>2612</v>
      </c>
      <c r="G126" s="59">
        <f>Tabla14[[#This Row],[Importe]]-Tabla14[[#This Row],[Pagado]]</f>
        <v>0</v>
      </c>
      <c r="H126" s="37" t="s">
        <v>10</v>
      </c>
    </row>
    <row r="127" spans="1:8" x14ac:dyDescent="0.25">
      <c r="A127" s="31">
        <v>44622</v>
      </c>
      <c r="B127" s="37" t="s">
        <v>7113</v>
      </c>
      <c r="C127" s="57" t="s">
        <v>99</v>
      </c>
      <c r="D127" s="58">
        <v>2322</v>
      </c>
      <c r="E127" s="35">
        <v>44623</v>
      </c>
      <c r="F127" s="58">
        <v>2322</v>
      </c>
      <c r="G127" s="59">
        <f>Tabla14[[#This Row],[Importe]]-Tabla14[[#This Row],[Pagado]]</f>
        <v>0</v>
      </c>
      <c r="H127" s="37" t="s">
        <v>10</v>
      </c>
    </row>
    <row r="128" spans="1:8" x14ac:dyDescent="0.25">
      <c r="A128" s="31">
        <v>44622</v>
      </c>
      <c r="B128" s="37" t="s">
        <v>7114</v>
      </c>
      <c r="C128" s="57" t="s">
        <v>9</v>
      </c>
      <c r="D128" s="58">
        <v>7253.9</v>
      </c>
      <c r="E128" s="35">
        <v>44622</v>
      </c>
      <c r="F128" s="58">
        <v>7253.9</v>
      </c>
      <c r="G128" s="59">
        <f>Tabla14[[#This Row],[Importe]]-Tabla14[[#This Row],[Pagado]]</f>
        <v>0</v>
      </c>
      <c r="H128" s="37" t="s">
        <v>10</v>
      </c>
    </row>
    <row r="129" spans="1:8" ht="31.5" x14ac:dyDescent="0.25">
      <c r="A129" s="31">
        <v>44622</v>
      </c>
      <c r="B129" s="37" t="s">
        <v>7115</v>
      </c>
      <c r="C129" s="57" t="s">
        <v>93</v>
      </c>
      <c r="D129" s="58">
        <v>6733.9</v>
      </c>
      <c r="E129" s="35" t="s">
        <v>7116</v>
      </c>
      <c r="F129" s="58">
        <f>3700+3033.9</f>
        <v>6733.9</v>
      </c>
      <c r="G129" s="59">
        <f>Tabla14[[#This Row],[Importe]]-Tabla14[[#This Row],[Pagado]]</f>
        <v>0</v>
      </c>
      <c r="H129" s="37" t="s">
        <v>10</v>
      </c>
    </row>
    <row r="130" spans="1:8" x14ac:dyDescent="0.25">
      <c r="A130" s="31">
        <v>44622</v>
      </c>
      <c r="B130" s="37" t="s">
        <v>7117</v>
      </c>
      <c r="C130" s="57" t="s">
        <v>109</v>
      </c>
      <c r="D130" s="58">
        <v>4201.8</v>
      </c>
      <c r="E130" s="35">
        <v>44623</v>
      </c>
      <c r="F130" s="58">
        <v>4201.8</v>
      </c>
      <c r="G130" s="59">
        <f>Tabla14[[#This Row],[Importe]]-Tabla14[[#This Row],[Pagado]]</f>
        <v>0</v>
      </c>
      <c r="H130" s="37" t="s">
        <v>10</v>
      </c>
    </row>
    <row r="131" spans="1:8" x14ac:dyDescent="0.25">
      <c r="A131" s="31">
        <v>44622</v>
      </c>
      <c r="B131" s="37" t="s">
        <v>7118</v>
      </c>
      <c r="C131" s="57" t="s">
        <v>484</v>
      </c>
      <c r="D131" s="58">
        <v>4600</v>
      </c>
      <c r="E131" s="35">
        <v>44622</v>
      </c>
      <c r="F131" s="58">
        <v>4600</v>
      </c>
      <c r="G131" s="59">
        <f>Tabla14[[#This Row],[Importe]]-Tabla14[[#This Row],[Pagado]]</f>
        <v>0</v>
      </c>
      <c r="H131" s="37" t="s">
        <v>10</v>
      </c>
    </row>
    <row r="132" spans="1:8" x14ac:dyDescent="0.25">
      <c r="A132" s="31">
        <v>44622</v>
      </c>
      <c r="B132" s="37" t="s">
        <v>7119</v>
      </c>
      <c r="C132" s="57" t="s">
        <v>131</v>
      </c>
      <c r="D132" s="58">
        <v>12667</v>
      </c>
      <c r="E132" s="35">
        <v>44622</v>
      </c>
      <c r="F132" s="58">
        <v>12667</v>
      </c>
      <c r="G132" s="59">
        <f>Tabla14[[#This Row],[Importe]]-Tabla14[[#This Row],[Pagado]]</f>
        <v>0</v>
      </c>
      <c r="H132" s="37" t="s">
        <v>10</v>
      </c>
    </row>
    <row r="133" spans="1:8" x14ac:dyDescent="0.25">
      <c r="A133" s="31">
        <v>44622</v>
      </c>
      <c r="B133" s="37" t="s">
        <v>7120</v>
      </c>
      <c r="C133" s="57" t="s">
        <v>12</v>
      </c>
      <c r="D133" s="58">
        <v>11895.4</v>
      </c>
      <c r="E133" s="35">
        <v>44622</v>
      </c>
      <c r="F133" s="58">
        <v>11895.4</v>
      </c>
      <c r="G133" s="59">
        <f>Tabla14[[#This Row],[Importe]]-Tabla14[[#This Row],[Pagado]]</f>
        <v>0</v>
      </c>
      <c r="H133" s="37" t="s">
        <v>10</v>
      </c>
    </row>
    <row r="134" spans="1:8" x14ac:dyDescent="0.25">
      <c r="A134" s="31">
        <v>44622</v>
      </c>
      <c r="B134" s="37" t="s">
        <v>7121</v>
      </c>
      <c r="C134" s="57" t="s">
        <v>53</v>
      </c>
      <c r="D134" s="58">
        <v>1243</v>
      </c>
      <c r="E134" s="35">
        <v>44622</v>
      </c>
      <c r="F134" s="58">
        <v>1243</v>
      </c>
      <c r="G134" s="59">
        <f>Tabla14[[#This Row],[Importe]]-Tabla14[[#This Row],[Pagado]]</f>
        <v>0</v>
      </c>
      <c r="H134" s="37" t="s">
        <v>10</v>
      </c>
    </row>
    <row r="135" spans="1:8" x14ac:dyDescent="0.25">
      <c r="A135" s="31">
        <v>44622</v>
      </c>
      <c r="B135" s="37" t="s">
        <v>7122</v>
      </c>
      <c r="C135" s="57" t="s">
        <v>83</v>
      </c>
      <c r="D135" s="58">
        <v>9156.7999999999993</v>
      </c>
      <c r="E135" s="35">
        <v>44622</v>
      </c>
      <c r="F135" s="58">
        <v>9156.7999999999993</v>
      </c>
      <c r="G135" s="59">
        <f>Tabla14[[#This Row],[Importe]]-Tabla14[[#This Row],[Pagado]]</f>
        <v>0</v>
      </c>
      <c r="H135" s="37" t="s">
        <v>10</v>
      </c>
    </row>
    <row r="136" spans="1:8" x14ac:dyDescent="0.25">
      <c r="A136" s="31">
        <v>44622</v>
      </c>
      <c r="B136" s="37" t="s">
        <v>7123</v>
      </c>
      <c r="C136" s="57" t="s">
        <v>87</v>
      </c>
      <c r="D136" s="58">
        <v>2087</v>
      </c>
      <c r="E136" s="35">
        <v>44622</v>
      </c>
      <c r="F136" s="58">
        <v>2087</v>
      </c>
      <c r="G136" s="59">
        <f>Tabla14[[#This Row],[Importe]]-Tabla14[[#This Row],[Pagado]]</f>
        <v>0</v>
      </c>
      <c r="H136" s="37" t="s">
        <v>10</v>
      </c>
    </row>
    <row r="137" spans="1:8" x14ac:dyDescent="0.25">
      <c r="A137" s="31">
        <v>44622</v>
      </c>
      <c r="B137" s="37" t="s">
        <v>7124</v>
      </c>
      <c r="C137" s="57" t="s">
        <v>27</v>
      </c>
      <c r="D137" s="58">
        <v>1451.4</v>
      </c>
      <c r="E137" s="35">
        <v>44622</v>
      </c>
      <c r="F137" s="58">
        <v>1451.4</v>
      </c>
      <c r="G137" s="59">
        <f>Tabla14[[#This Row],[Importe]]-Tabla14[[#This Row],[Pagado]]</f>
        <v>0</v>
      </c>
      <c r="H137" s="37" t="s">
        <v>10</v>
      </c>
    </row>
    <row r="138" spans="1:8" x14ac:dyDescent="0.25">
      <c r="A138" s="31">
        <v>44622</v>
      </c>
      <c r="B138" s="37" t="s">
        <v>7125</v>
      </c>
      <c r="C138" s="57" t="s">
        <v>7126</v>
      </c>
      <c r="D138" s="58">
        <v>2455.9</v>
      </c>
      <c r="E138" s="35">
        <v>44622</v>
      </c>
      <c r="F138" s="58">
        <v>2455.9</v>
      </c>
      <c r="G138" s="59">
        <f>Tabla14[[#This Row],[Importe]]-Tabla14[[#This Row],[Pagado]]</f>
        <v>0</v>
      </c>
      <c r="H138" s="37" t="s">
        <v>10</v>
      </c>
    </row>
    <row r="139" spans="1:8" x14ac:dyDescent="0.25">
      <c r="A139" s="31">
        <v>44622</v>
      </c>
      <c r="B139" s="37" t="s">
        <v>7127</v>
      </c>
      <c r="C139" s="57" t="s">
        <v>212</v>
      </c>
      <c r="D139" s="58">
        <v>22106.9</v>
      </c>
      <c r="E139" s="35">
        <v>44625</v>
      </c>
      <c r="F139" s="58">
        <v>22106.9</v>
      </c>
      <c r="G139" s="59">
        <f>Tabla14[[#This Row],[Importe]]-Tabla14[[#This Row],[Pagado]]</f>
        <v>0</v>
      </c>
      <c r="H139" s="37" t="s">
        <v>10</v>
      </c>
    </row>
    <row r="140" spans="1:8" x14ac:dyDescent="0.25">
      <c r="A140" s="31">
        <v>44622</v>
      </c>
      <c r="B140" s="37" t="s">
        <v>7128</v>
      </c>
      <c r="C140" s="57" t="s">
        <v>154</v>
      </c>
      <c r="D140" s="58">
        <v>24516.2</v>
      </c>
      <c r="E140" s="35">
        <v>44631</v>
      </c>
      <c r="F140" s="58">
        <v>24516.2</v>
      </c>
      <c r="G140" s="59">
        <f>Tabla14[[#This Row],[Importe]]-Tabla14[[#This Row],[Pagado]]</f>
        <v>0</v>
      </c>
      <c r="H140" s="37" t="s">
        <v>10</v>
      </c>
    </row>
    <row r="141" spans="1:8" x14ac:dyDescent="0.25">
      <c r="A141" s="31">
        <v>44622</v>
      </c>
      <c r="B141" s="37" t="s">
        <v>7129</v>
      </c>
      <c r="C141" s="57" t="s">
        <v>49</v>
      </c>
      <c r="D141" s="58">
        <v>3066</v>
      </c>
      <c r="E141" s="35">
        <v>44622</v>
      </c>
      <c r="F141" s="58">
        <v>3066</v>
      </c>
      <c r="G141" s="59">
        <f>Tabla14[[#This Row],[Importe]]-Tabla14[[#This Row],[Pagado]]</f>
        <v>0</v>
      </c>
      <c r="H141" s="37" t="s">
        <v>10</v>
      </c>
    </row>
    <row r="142" spans="1:8" x14ac:dyDescent="0.25">
      <c r="A142" s="31">
        <v>44622</v>
      </c>
      <c r="B142" s="37" t="s">
        <v>7130</v>
      </c>
      <c r="C142" s="57" t="s">
        <v>6585</v>
      </c>
      <c r="D142" s="58">
        <v>3575</v>
      </c>
      <c r="E142" s="35">
        <v>44623</v>
      </c>
      <c r="F142" s="58">
        <v>3575</v>
      </c>
      <c r="G142" s="59">
        <f>Tabla14[[#This Row],[Importe]]-Tabla14[[#This Row],[Pagado]]</f>
        <v>0</v>
      </c>
      <c r="H142" s="37" t="s">
        <v>10</v>
      </c>
    </row>
    <row r="143" spans="1:8" x14ac:dyDescent="0.25">
      <c r="A143" s="31">
        <v>44622</v>
      </c>
      <c r="B143" s="37" t="s">
        <v>7131</v>
      </c>
      <c r="C143" s="57" t="s">
        <v>218</v>
      </c>
      <c r="D143" s="58">
        <v>12743.6</v>
      </c>
      <c r="E143" s="35">
        <v>44625</v>
      </c>
      <c r="F143" s="58">
        <v>12743.6</v>
      </c>
      <c r="G143" s="59">
        <f>Tabla14[[#This Row],[Importe]]-Tabla14[[#This Row],[Pagado]]</f>
        <v>0</v>
      </c>
      <c r="H143" s="37" t="s">
        <v>10</v>
      </c>
    </row>
    <row r="144" spans="1:8" x14ac:dyDescent="0.25">
      <c r="A144" s="31">
        <v>44622</v>
      </c>
      <c r="B144" s="37" t="s">
        <v>7132</v>
      </c>
      <c r="C144" s="57" t="s">
        <v>142</v>
      </c>
      <c r="D144" s="58">
        <v>38036.6</v>
      </c>
      <c r="E144" s="35" t="s">
        <v>7025</v>
      </c>
      <c r="F144" s="58">
        <v>38036.6</v>
      </c>
      <c r="G144" s="59">
        <f>Tabla14[[#This Row],[Importe]]-Tabla14[[#This Row],[Pagado]]</f>
        <v>0</v>
      </c>
      <c r="H144" s="37" t="s">
        <v>10</v>
      </c>
    </row>
    <row r="145" spans="1:8" x14ac:dyDescent="0.25">
      <c r="A145" s="31">
        <v>44622</v>
      </c>
      <c r="B145" s="37" t="s">
        <v>7133</v>
      </c>
      <c r="C145" s="57" t="s">
        <v>206</v>
      </c>
      <c r="D145" s="58">
        <v>28144</v>
      </c>
      <c r="E145" s="35">
        <v>44625</v>
      </c>
      <c r="F145" s="58">
        <v>28144</v>
      </c>
      <c r="G145" s="59">
        <f>Tabla14[[#This Row],[Importe]]-Tabla14[[#This Row],[Pagado]]</f>
        <v>0</v>
      </c>
      <c r="H145" s="37" t="s">
        <v>10</v>
      </c>
    </row>
    <row r="146" spans="1:8" x14ac:dyDescent="0.25">
      <c r="A146" s="31">
        <v>44622</v>
      </c>
      <c r="B146" s="37" t="s">
        <v>7134</v>
      </c>
      <c r="C146" s="57" t="s">
        <v>3971</v>
      </c>
      <c r="D146" s="58">
        <v>1172.3</v>
      </c>
      <c r="E146" s="35">
        <v>44622</v>
      </c>
      <c r="F146" s="58">
        <v>1172.3</v>
      </c>
      <c r="G146" s="59">
        <f>Tabla14[[#This Row],[Importe]]-Tabla14[[#This Row],[Pagado]]</f>
        <v>0</v>
      </c>
      <c r="H146" s="37" t="s">
        <v>10</v>
      </c>
    </row>
    <row r="147" spans="1:8" x14ac:dyDescent="0.25">
      <c r="A147" s="31">
        <v>44622</v>
      </c>
      <c r="B147" s="37" t="s">
        <v>7135</v>
      </c>
      <c r="C147" s="57" t="s">
        <v>592</v>
      </c>
      <c r="D147" s="58">
        <v>28695.8</v>
      </c>
      <c r="E147" s="35">
        <v>44623</v>
      </c>
      <c r="F147" s="58">
        <v>28695.8</v>
      </c>
      <c r="G147" s="59">
        <f>Tabla14[[#This Row],[Importe]]-Tabla14[[#This Row],[Pagado]]</f>
        <v>0</v>
      </c>
      <c r="H147" s="37" t="s">
        <v>10</v>
      </c>
    </row>
    <row r="148" spans="1:8" x14ac:dyDescent="0.25">
      <c r="A148" s="31">
        <v>44622</v>
      </c>
      <c r="B148" s="37" t="s">
        <v>7136</v>
      </c>
      <c r="C148" s="57" t="s">
        <v>191</v>
      </c>
      <c r="D148" s="58">
        <v>1702.5</v>
      </c>
      <c r="E148" s="35">
        <v>44622</v>
      </c>
      <c r="F148" s="58">
        <v>1702.5</v>
      </c>
      <c r="G148" s="59">
        <f>Tabla14[[#This Row],[Importe]]-Tabla14[[#This Row],[Pagado]]</f>
        <v>0</v>
      </c>
      <c r="H148" s="37" t="s">
        <v>10</v>
      </c>
    </row>
    <row r="149" spans="1:8" x14ac:dyDescent="0.25">
      <c r="A149" s="31">
        <v>44622</v>
      </c>
      <c r="B149" s="37" t="s">
        <v>7137</v>
      </c>
      <c r="C149" s="57" t="s">
        <v>357</v>
      </c>
      <c r="D149" s="58">
        <v>892</v>
      </c>
      <c r="E149" s="35">
        <v>44622</v>
      </c>
      <c r="F149" s="58">
        <v>892</v>
      </c>
      <c r="G149" s="59">
        <f>Tabla14[[#This Row],[Importe]]-Tabla14[[#This Row],[Pagado]]</f>
        <v>0</v>
      </c>
      <c r="H149" s="37" t="s">
        <v>10</v>
      </c>
    </row>
    <row r="150" spans="1:8" x14ac:dyDescent="0.25">
      <c r="A150" s="31">
        <v>44622</v>
      </c>
      <c r="B150" s="37" t="s">
        <v>7138</v>
      </c>
      <c r="C150" s="57" t="s">
        <v>140</v>
      </c>
      <c r="D150" s="58">
        <v>4354.8</v>
      </c>
      <c r="E150" s="35">
        <v>44622</v>
      </c>
      <c r="F150" s="58">
        <v>4354.8</v>
      </c>
      <c r="G150" s="59">
        <f>Tabla14[[#This Row],[Importe]]-Tabla14[[#This Row],[Pagado]]</f>
        <v>0</v>
      </c>
      <c r="H150" s="37" t="s">
        <v>10</v>
      </c>
    </row>
    <row r="151" spans="1:8" x14ac:dyDescent="0.25">
      <c r="A151" s="31">
        <v>44622</v>
      </c>
      <c r="B151" s="37" t="s">
        <v>7139</v>
      </c>
      <c r="C151" s="57" t="s">
        <v>127</v>
      </c>
      <c r="D151" s="58">
        <v>1468.5</v>
      </c>
      <c r="E151" s="35">
        <v>44622</v>
      </c>
      <c r="F151" s="58">
        <v>1468.5</v>
      </c>
      <c r="G151" s="59">
        <f>Tabla14[[#This Row],[Importe]]-Tabla14[[#This Row],[Pagado]]</f>
        <v>0</v>
      </c>
      <c r="H151" s="37" t="s">
        <v>10</v>
      </c>
    </row>
    <row r="152" spans="1:8" x14ac:dyDescent="0.25">
      <c r="A152" s="31">
        <v>44622</v>
      </c>
      <c r="B152" s="37" t="s">
        <v>7140</v>
      </c>
      <c r="C152" s="57" t="s">
        <v>24</v>
      </c>
      <c r="D152" s="58">
        <v>2127</v>
      </c>
      <c r="E152" s="35">
        <v>44622</v>
      </c>
      <c r="F152" s="58">
        <v>2127</v>
      </c>
      <c r="G152" s="59">
        <f>Tabla14[[#This Row],[Importe]]-Tabla14[[#This Row],[Pagado]]</f>
        <v>0</v>
      </c>
      <c r="H152" s="37" t="s">
        <v>10</v>
      </c>
    </row>
    <row r="153" spans="1:8" x14ac:dyDescent="0.25">
      <c r="A153" s="31">
        <v>44622</v>
      </c>
      <c r="B153" s="37" t="s">
        <v>7141</v>
      </c>
      <c r="C153" s="57" t="s">
        <v>129</v>
      </c>
      <c r="D153" s="58">
        <v>1061.5</v>
      </c>
      <c r="E153" s="35">
        <v>44622</v>
      </c>
      <c r="F153" s="58">
        <v>1061.5</v>
      </c>
      <c r="G153" s="59">
        <f>Tabla14[[#This Row],[Importe]]-Tabla14[[#This Row],[Pagado]]</f>
        <v>0</v>
      </c>
      <c r="H153" s="37" t="s">
        <v>10</v>
      </c>
    </row>
    <row r="154" spans="1:8" x14ac:dyDescent="0.25">
      <c r="A154" s="31">
        <v>44622</v>
      </c>
      <c r="B154" s="37" t="s">
        <v>7142</v>
      </c>
      <c r="C154" s="57" t="s">
        <v>133</v>
      </c>
      <c r="D154" s="58">
        <v>10098</v>
      </c>
      <c r="E154" s="35">
        <v>44623</v>
      </c>
      <c r="F154" s="58">
        <v>10098</v>
      </c>
      <c r="G154" s="59">
        <f>Tabla14[[#This Row],[Importe]]-Tabla14[[#This Row],[Pagado]]</f>
        <v>0</v>
      </c>
      <c r="H154" s="37" t="s">
        <v>10</v>
      </c>
    </row>
    <row r="155" spans="1:8" x14ac:dyDescent="0.25">
      <c r="A155" s="31">
        <v>44622</v>
      </c>
      <c r="B155" s="37" t="s">
        <v>7143</v>
      </c>
      <c r="C155" s="57" t="s">
        <v>33</v>
      </c>
      <c r="D155" s="58">
        <v>13945.1</v>
      </c>
      <c r="E155" s="35">
        <v>44622</v>
      </c>
      <c r="F155" s="58">
        <v>13945.1</v>
      </c>
      <c r="G155" s="59">
        <f>Tabla14[[#This Row],[Importe]]-Tabla14[[#This Row],[Pagado]]</f>
        <v>0</v>
      </c>
      <c r="H155" s="37" t="s">
        <v>10</v>
      </c>
    </row>
    <row r="156" spans="1:8" x14ac:dyDescent="0.25">
      <c r="A156" s="31">
        <v>44622</v>
      </c>
      <c r="B156" s="37" t="s">
        <v>7144</v>
      </c>
      <c r="C156" s="57" t="s">
        <v>587</v>
      </c>
      <c r="D156" s="58">
        <v>5614.56</v>
      </c>
      <c r="E156" s="35">
        <v>44622</v>
      </c>
      <c r="F156" s="58">
        <v>5614.56</v>
      </c>
      <c r="G156" s="59">
        <f>Tabla14[[#This Row],[Importe]]-Tabla14[[#This Row],[Pagado]]</f>
        <v>0</v>
      </c>
      <c r="H156" s="37" t="s">
        <v>10</v>
      </c>
    </row>
    <row r="157" spans="1:8" x14ac:dyDescent="0.25">
      <c r="A157" s="31">
        <v>44622</v>
      </c>
      <c r="B157" s="37" t="s">
        <v>7145</v>
      </c>
      <c r="C157" s="57" t="s">
        <v>133</v>
      </c>
      <c r="D157" s="58">
        <v>2359.8000000000002</v>
      </c>
      <c r="E157" s="35">
        <v>44623</v>
      </c>
      <c r="F157" s="58">
        <v>2359.8000000000002</v>
      </c>
      <c r="G157" s="59">
        <f>Tabla14[[#This Row],[Importe]]-Tabla14[[#This Row],[Pagado]]</f>
        <v>0</v>
      </c>
      <c r="H157" s="37" t="s">
        <v>10</v>
      </c>
    </row>
    <row r="158" spans="1:8" x14ac:dyDescent="0.25">
      <c r="A158" s="31">
        <v>44622</v>
      </c>
      <c r="B158" s="37" t="s">
        <v>7146</v>
      </c>
      <c r="C158" s="57" t="s">
        <v>154</v>
      </c>
      <c r="D158" s="58">
        <v>1849.6</v>
      </c>
      <c r="E158" s="35">
        <v>44631</v>
      </c>
      <c r="F158" s="58">
        <v>1849.6</v>
      </c>
      <c r="G158" s="59">
        <f>Tabla14[[#This Row],[Importe]]-Tabla14[[#This Row],[Pagado]]</f>
        <v>0</v>
      </c>
      <c r="H158" s="37" t="s">
        <v>10</v>
      </c>
    </row>
    <row r="159" spans="1:8" x14ac:dyDescent="0.25">
      <c r="A159" s="31">
        <v>44622</v>
      </c>
      <c r="B159" s="37" t="s">
        <v>7147</v>
      </c>
      <c r="C159" s="57" t="s">
        <v>275</v>
      </c>
      <c r="D159" s="58">
        <v>92885.5</v>
      </c>
      <c r="E159" s="35">
        <v>44631</v>
      </c>
      <c r="F159" s="58">
        <v>92885.5</v>
      </c>
      <c r="G159" s="59">
        <f>Tabla14[[#This Row],[Importe]]-Tabla14[[#This Row],[Pagado]]</f>
        <v>0</v>
      </c>
      <c r="H159" s="37" t="s">
        <v>10</v>
      </c>
    </row>
    <row r="160" spans="1:8" x14ac:dyDescent="0.25">
      <c r="A160" s="31">
        <v>44622</v>
      </c>
      <c r="B160" s="37" t="s">
        <v>7148</v>
      </c>
      <c r="C160" s="57" t="s">
        <v>275</v>
      </c>
      <c r="D160" s="58">
        <v>9120.7999999999993</v>
      </c>
      <c r="E160" s="35">
        <v>44631</v>
      </c>
      <c r="F160" s="58">
        <v>9120.7999999999993</v>
      </c>
      <c r="G160" s="59">
        <f>Tabla14[[#This Row],[Importe]]-Tabla14[[#This Row],[Pagado]]</f>
        <v>0</v>
      </c>
      <c r="H160" s="37" t="s">
        <v>10</v>
      </c>
    </row>
    <row r="161" spans="1:8" x14ac:dyDescent="0.25">
      <c r="A161" s="31">
        <v>44622</v>
      </c>
      <c r="B161" s="37" t="s">
        <v>7149</v>
      </c>
      <c r="C161" s="57" t="s">
        <v>555</v>
      </c>
      <c r="D161" s="58">
        <v>32142.2</v>
      </c>
      <c r="E161" s="35">
        <v>44622</v>
      </c>
      <c r="F161" s="58">
        <v>32142.2</v>
      </c>
      <c r="G161" s="59">
        <f>Tabla14[[#This Row],[Importe]]-Tabla14[[#This Row],[Pagado]]</f>
        <v>0</v>
      </c>
      <c r="H161" s="37" t="s">
        <v>10</v>
      </c>
    </row>
    <row r="162" spans="1:8" x14ac:dyDescent="0.25">
      <c r="A162" s="31">
        <v>44622</v>
      </c>
      <c r="B162" s="37" t="s">
        <v>7150</v>
      </c>
      <c r="C162" s="57" t="s">
        <v>24</v>
      </c>
      <c r="D162" s="58">
        <v>224</v>
      </c>
      <c r="E162" s="35">
        <v>44622</v>
      </c>
      <c r="F162" s="58">
        <v>224</v>
      </c>
      <c r="G162" s="59">
        <f>Tabla14[[#This Row],[Importe]]-Tabla14[[#This Row],[Pagado]]</f>
        <v>0</v>
      </c>
      <c r="H162" s="37" t="s">
        <v>10</v>
      </c>
    </row>
    <row r="163" spans="1:8" x14ac:dyDescent="0.25">
      <c r="A163" s="31">
        <v>44622</v>
      </c>
      <c r="B163" s="37" t="s">
        <v>7151</v>
      </c>
      <c r="C163" s="57" t="s">
        <v>31</v>
      </c>
      <c r="D163" s="58">
        <v>817.2</v>
      </c>
      <c r="E163" s="35">
        <v>44622</v>
      </c>
      <c r="F163" s="58">
        <v>817.2</v>
      </c>
      <c r="G163" s="59">
        <f>Tabla14[[#This Row],[Importe]]-Tabla14[[#This Row],[Pagado]]</f>
        <v>0</v>
      </c>
      <c r="H163" s="37" t="s">
        <v>10</v>
      </c>
    </row>
    <row r="164" spans="1:8" x14ac:dyDescent="0.25">
      <c r="A164" s="31">
        <v>44622</v>
      </c>
      <c r="B164" s="37" t="s">
        <v>7152</v>
      </c>
      <c r="C164" s="57" t="s">
        <v>196</v>
      </c>
      <c r="D164" s="58">
        <v>20212.599999999999</v>
      </c>
      <c r="E164" s="35">
        <v>44624</v>
      </c>
      <c r="F164" s="58">
        <v>20212.599999999999</v>
      </c>
      <c r="G164" s="59">
        <f>Tabla14[[#This Row],[Importe]]-Tabla14[[#This Row],[Pagado]]</f>
        <v>0</v>
      </c>
      <c r="H164" s="37" t="s">
        <v>10</v>
      </c>
    </row>
    <row r="165" spans="1:8" x14ac:dyDescent="0.25">
      <c r="A165" s="31">
        <v>44622</v>
      </c>
      <c r="B165" s="37" t="s">
        <v>7153</v>
      </c>
      <c r="C165" s="57" t="s">
        <v>419</v>
      </c>
      <c r="D165" s="58">
        <v>9223.6</v>
      </c>
      <c r="E165" s="35">
        <v>44622</v>
      </c>
      <c r="F165" s="58">
        <v>9223.6</v>
      </c>
      <c r="G165" s="59">
        <f>Tabla14[[#This Row],[Importe]]-Tabla14[[#This Row],[Pagado]]</f>
        <v>0</v>
      </c>
      <c r="H165" s="37" t="s">
        <v>10</v>
      </c>
    </row>
    <row r="166" spans="1:8" x14ac:dyDescent="0.25">
      <c r="A166" s="31">
        <v>44622</v>
      </c>
      <c r="B166" s="37" t="s">
        <v>7154</v>
      </c>
      <c r="C166" s="57" t="s">
        <v>196</v>
      </c>
      <c r="D166" s="58">
        <v>2787.2</v>
      </c>
      <c r="E166" s="35">
        <v>44624</v>
      </c>
      <c r="F166" s="58">
        <v>2787.2</v>
      </c>
      <c r="G166" s="59">
        <f>Tabla14[[#This Row],[Importe]]-Tabla14[[#This Row],[Pagado]]</f>
        <v>0</v>
      </c>
      <c r="H166" s="37" t="s">
        <v>10</v>
      </c>
    </row>
    <row r="167" spans="1:8" x14ac:dyDescent="0.25">
      <c r="A167" s="31">
        <v>44622</v>
      </c>
      <c r="B167" s="37" t="s">
        <v>7155</v>
      </c>
      <c r="C167" s="57" t="s">
        <v>365</v>
      </c>
      <c r="D167" s="58">
        <v>317.3</v>
      </c>
      <c r="E167" s="35">
        <v>44622</v>
      </c>
      <c r="F167" s="58">
        <v>317.3</v>
      </c>
      <c r="G167" s="59">
        <f>Tabla14[[#This Row],[Importe]]-Tabla14[[#This Row],[Pagado]]</f>
        <v>0</v>
      </c>
      <c r="H167" s="37" t="s">
        <v>10</v>
      </c>
    </row>
    <row r="168" spans="1:8" x14ac:dyDescent="0.25">
      <c r="A168" s="31">
        <v>44622</v>
      </c>
      <c r="B168" s="37" t="s">
        <v>7156</v>
      </c>
      <c r="C168" s="57" t="s">
        <v>698</v>
      </c>
      <c r="D168" s="58">
        <v>4256.3999999999996</v>
      </c>
      <c r="E168" s="35">
        <v>44622</v>
      </c>
      <c r="F168" s="58">
        <v>4256.3999999999996</v>
      </c>
      <c r="G168" s="59">
        <f>Tabla14[[#This Row],[Importe]]-Tabla14[[#This Row],[Pagado]]</f>
        <v>0</v>
      </c>
      <c r="H168" s="37" t="s">
        <v>10</v>
      </c>
    </row>
    <row r="169" spans="1:8" x14ac:dyDescent="0.25">
      <c r="A169" s="31">
        <v>44622</v>
      </c>
      <c r="B169" s="37" t="s">
        <v>7157</v>
      </c>
      <c r="C169" s="57" t="s">
        <v>31</v>
      </c>
      <c r="D169" s="58">
        <v>10053.200000000001</v>
      </c>
      <c r="E169" s="35">
        <v>44622</v>
      </c>
      <c r="F169" s="58">
        <v>10053.200000000001</v>
      </c>
      <c r="G169" s="59">
        <f>Tabla14[[#This Row],[Importe]]-Tabla14[[#This Row],[Pagado]]</f>
        <v>0</v>
      </c>
      <c r="H169" s="37" t="s">
        <v>10</v>
      </c>
    </row>
    <row r="170" spans="1:8" x14ac:dyDescent="0.25">
      <c r="A170" s="31">
        <v>44622</v>
      </c>
      <c r="B170" s="37" t="s">
        <v>7158</v>
      </c>
      <c r="C170" s="57" t="s">
        <v>31</v>
      </c>
      <c r="D170" s="58">
        <v>714</v>
      </c>
      <c r="E170" s="35">
        <v>44622</v>
      </c>
      <c r="F170" s="58">
        <v>714</v>
      </c>
      <c r="G170" s="59">
        <f>Tabla14[[#This Row],[Importe]]-Tabla14[[#This Row],[Pagado]]</f>
        <v>0</v>
      </c>
      <c r="H170" s="37" t="s">
        <v>10</v>
      </c>
    </row>
    <row r="171" spans="1:8" x14ac:dyDescent="0.25">
      <c r="A171" s="31">
        <v>44622</v>
      </c>
      <c r="B171" s="37" t="s">
        <v>7159</v>
      </c>
      <c r="C171" s="57" t="s">
        <v>284</v>
      </c>
      <c r="D171" s="58">
        <v>6631.2</v>
      </c>
      <c r="E171" s="35">
        <v>44623</v>
      </c>
      <c r="F171" s="58">
        <v>6631.2</v>
      </c>
      <c r="G171" s="59">
        <f>Tabla14[[#This Row],[Importe]]-Tabla14[[#This Row],[Pagado]]</f>
        <v>0</v>
      </c>
      <c r="H171" s="37" t="s">
        <v>10</v>
      </c>
    </row>
    <row r="172" spans="1:8" x14ac:dyDescent="0.25">
      <c r="A172" s="31">
        <v>44622</v>
      </c>
      <c r="B172" s="37" t="s">
        <v>7160</v>
      </c>
      <c r="C172" s="57" t="s">
        <v>200</v>
      </c>
      <c r="D172" s="58">
        <v>610.20000000000005</v>
      </c>
      <c r="E172" s="35">
        <v>44623</v>
      </c>
      <c r="F172" s="58">
        <v>610.20000000000005</v>
      </c>
      <c r="G172" s="59">
        <f>Tabla14[[#This Row],[Importe]]-Tabla14[[#This Row],[Pagado]]</f>
        <v>0</v>
      </c>
      <c r="H172" s="37" t="s">
        <v>10</v>
      </c>
    </row>
    <row r="173" spans="1:8" x14ac:dyDescent="0.25">
      <c r="A173" s="31">
        <v>44622</v>
      </c>
      <c r="B173" s="37" t="s">
        <v>7161</v>
      </c>
      <c r="C173" s="57" t="s">
        <v>282</v>
      </c>
      <c r="D173" s="58">
        <v>2305.8000000000002</v>
      </c>
      <c r="E173" s="35">
        <v>44623</v>
      </c>
      <c r="F173" s="58">
        <v>2305.8000000000002</v>
      </c>
      <c r="G173" s="59">
        <f>Tabla14[[#This Row],[Importe]]-Tabla14[[#This Row],[Pagado]]</f>
        <v>0</v>
      </c>
      <c r="H173" s="37" t="s">
        <v>10</v>
      </c>
    </row>
    <row r="174" spans="1:8" x14ac:dyDescent="0.25">
      <c r="A174" s="31">
        <v>44622</v>
      </c>
      <c r="B174" s="37" t="s">
        <v>7162</v>
      </c>
      <c r="C174" s="57" t="s">
        <v>5345</v>
      </c>
      <c r="D174" s="58">
        <v>1593</v>
      </c>
      <c r="E174" s="35">
        <v>44623</v>
      </c>
      <c r="F174" s="58">
        <v>1593</v>
      </c>
      <c r="G174" s="59">
        <f>Tabla14[[#This Row],[Importe]]-Tabla14[[#This Row],[Pagado]]</f>
        <v>0</v>
      </c>
      <c r="H174" s="37" t="s">
        <v>10</v>
      </c>
    </row>
    <row r="175" spans="1:8" x14ac:dyDescent="0.25">
      <c r="A175" s="31">
        <v>44622</v>
      </c>
      <c r="B175" s="37" t="s">
        <v>7163</v>
      </c>
      <c r="C175" s="57" t="s">
        <v>280</v>
      </c>
      <c r="D175" s="58">
        <v>966.6</v>
      </c>
      <c r="E175" s="35">
        <v>44623</v>
      </c>
      <c r="F175" s="58">
        <v>966.6</v>
      </c>
      <c r="G175" s="59">
        <f>Tabla14[[#This Row],[Importe]]-Tabla14[[#This Row],[Pagado]]</f>
        <v>0</v>
      </c>
      <c r="H175" s="37" t="s">
        <v>10</v>
      </c>
    </row>
    <row r="176" spans="1:8" x14ac:dyDescent="0.25">
      <c r="A176" s="31">
        <v>44622</v>
      </c>
      <c r="B176" s="37" t="s">
        <v>7164</v>
      </c>
      <c r="C176" s="57" t="s">
        <v>263</v>
      </c>
      <c r="D176" s="58">
        <v>12980.4</v>
      </c>
      <c r="E176" s="35">
        <v>44629</v>
      </c>
      <c r="F176" s="58">
        <v>12980.4</v>
      </c>
      <c r="G176" s="59">
        <f>Tabla14[[#This Row],[Importe]]-Tabla14[[#This Row],[Pagado]]</f>
        <v>0</v>
      </c>
      <c r="H176" s="37" t="s">
        <v>10</v>
      </c>
    </row>
    <row r="177" spans="1:8" x14ac:dyDescent="0.25">
      <c r="A177" s="31">
        <v>44622</v>
      </c>
      <c r="B177" s="37" t="s">
        <v>7165</v>
      </c>
      <c r="C177" s="57" t="s">
        <v>31</v>
      </c>
      <c r="D177" s="58">
        <v>3969</v>
      </c>
      <c r="E177" s="35">
        <v>44622</v>
      </c>
      <c r="F177" s="58">
        <v>3969</v>
      </c>
      <c r="G177" s="59">
        <f>Tabla14[[#This Row],[Importe]]-Tabla14[[#This Row],[Pagado]]</f>
        <v>0</v>
      </c>
      <c r="H177" s="37" t="s">
        <v>10</v>
      </c>
    </row>
    <row r="178" spans="1:8" x14ac:dyDescent="0.25">
      <c r="A178" s="31">
        <v>44622</v>
      </c>
      <c r="B178" s="37" t="s">
        <v>7166</v>
      </c>
      <c r="C178" s="57" t="s">
        <v>435</v>
      </c>
      <c r="D178" s="58">
        <v>1313.2</v>
      </c>
      <c r="E178" s="35">
        <v>44622</v>
      </c>
      <c r="F178" s="58">
        <v>1313.2</v>
      </c>
      <c r="G178" s="59">
        <f>Tabla14[[#This Row],[Importe]]-Tabla14[[#This Row],[Pagado]]</f>
        <v>0</v>
      </c>
      <c r="H178" s="37" t="s">
        <v>10</v>
      </c>
    </row>
    <row r="179" spans="1:8" x14ac:dyDescent="0.25">
      <c r="A179" s="31">
        <v>44622</v>
      </c>
      <c r="B179" s="37" t="s">
        <v>7167</v>
      </c>
      <c r="C179" s="57" t="s">
        <v>7168</v>
      </c>
      <c r="D179" s="58">
        <v>1720.4</v>
      </c>
      <c r="E179" s="35">
        <v>44622</v>
      </c>
      <c r="F179" s="58">
        <v>1720.4</v>
      </c>
      <c r="G179" s="59">
        <f>Tabla14[[#This Row],[Importe]]-Tabla14[[#This Row],[Pagado]]</f>
        <v>0</v>
      </c>
      <c r="H179" s="37" t="s">
        <v>10</v>
      </c>
    </row>
    <row r="180" spans="1:8" x14ac:dyDescent="0.25">
      <c r="A180" s="31">
        <v>44622</v>
      </c>
      <c r="B180" s="37" t="s">
        <v>7169</v>
      </c>
      <c r="C180" s="57" t="s">
        <v>31</v>
      </c>
      <c r="D180" s="58">
        <v>2865.9</v>
      </c>
      <c r="E180" s="35">
        <v>44622</v>
      </c>
      <c r="F180" s="58">
        <v>2865.9</v>
      </c>
      <c r="G180" s="59">
        <f>Tabla14[[#This Row],[Importe]]-Tabla14[[#This Row],[Pagado]]</f>
        <v>0</v>
      </c>
      <c r="H180" s="37" t="s">
        <v>10</v>
      </c>
    </row>
    <row r="181" spans="1:8" x14ac:dyDescent="0.25">
      <c r="A181" s="31">
        <v>44622</v>
      </c>
      <c r="B181" s="37" t="s">
        <v>7170</v>
      </c>
      <c r="C181" s="57" t="s">
        <v>196</v>
      </c>
      <c r="D181" s="58">
        <v>76427.399999999994</v>
      </c>
      <c r="E181" s="35">
        <v>44624</v>
      </c>
      <c r="F181" s="58">
        <v>76427.399999999994</v>
      </c>
      <c r="G181" s="59">
        <f>Tabla14[[#This Row],[Importe]]-Tabla14[[#This Row],[Pagado]]</f>
        <v>0</v>
      </c>
      <c r="H181" s="37" t="s">
        <v>10</v>
      </c>
    </row>
    <row r="182" spans="1:8" x14ac:dyDescent="0.25">
      <c r="A182" s="31">
        <v>44622</v>
      </c>
      <c r="B182" s="37" t="s">
        <v>7171</v>
      </c>
      <c r="C182" s="57" t="s">
        <v>196</v>
      </c>
      <c r="D182" s="58">
        <v>21897</v>
      </c>
      <c r="E182" s="35">
        <v>44624</v>
      </c>
      <c r="F182" s="58">
        <v>21897</v>
      </c>
      <c r="G182" s="59">
        <f>Tabla14[[#This Row],[Importe]]-Tabla14[[#This Row],[Pagado]]</f>
        <v>0</v>
      </c>
      <c r="H182" s="37" t="s">
        <v>10</v>
      </c>
    </row>
    <row r="183" spans="1:8" x14ac:dyDescent="0.25">
      <c r="A183" s="31">
        <v>44622</v>
      </c>
      <c r="B183" s="37" t="s">
        <v>7172</v>
      </c>
      <c r="C183" s="57" t="s">
        <v>31</v>
      </c>
      <c r="D183" s="58">
        <v>832.2</v>
      </c>
      <c r="E183" s="35">
        <v>44622</v>
      </c>
      <c r="F183" s="58">
        <v>832.2</v>
      </c>
      <c r="G183" s="59">
        <f>Tabla14[[#This Row],[Importe]]-Tabla14[[#This Row],[Pagado]]</f>
        <v>0</v>
      </c>
      <c r="H183" s="37" t="s">
        <v>10</v>
      </c>
    </row>
    <row r="184" spans="1:8" x14ac:dyDescent="0.25">
      <c r="A184" s="31">
        <v>44622</v>
      </c>
      <c r="B184" s="37" t="s">
        <v>7173</v>
      </c>
      <c r="C184" s="57" t="s">
        <v>31</v>
      </c>
      <c r="D184" s="58">
        <v>416</v>
      </c>
      <c r="E184" s="35">
        <v>44622</v>
      </c>
      <c r="F184" s="58">
        <v>416</v>
      </c>
      <c r="G184" s="59">
        <f>Tabla14[[#This Row],[Importe]]-Tabla14[[#This Row],[Pagado]]</f>
        <v>0</v>
      </c>
      <c r="H184" s="37" t="s">
        <v>10</v>
      </c>
    </row>
    <row r="185" spans="1:8" x14ac:dyDescent="0.25">
      <c r="A185" s="31">
        <v>44622</v>
      </c>
      <c r="B185" s="37" t="s">
        <v>7174</v>
      </c>
      <c r="C185" s="57" t="s">
        <v>804</v>
      </c>
      <c r="D185" s="58">
        <v>10140</v>
      </c>
      <c r="E185" s="35">
        <v>44622</v>
      </c>
      <c r="F185" s="58">
        <v>10140</v>
      </c>
      <c r="G185" s="59">
        <f>Tabla14[[#This Row],[Importe]]-Tabla14[[#This Row],[Pagado]]</f>
        <v>0</v>
      </c>
      <c r="H185" s="37" t="s">
        <v>10</v>
      </c>
    </row>
    <row r="186" spans="1:8" x14ac:dyDescent="0.25">
      <c r="A186" s="31">
        <v>44622</v>
      </c>
      <c r="B186" s="37" t="s">
        <v>7175</v>
      </c>
      <c r="C186" s="57" t="s">
        <v>31</v>
      </c>
      <c r="D186" s="58">
        <v>128</v>
      </c>
      <c r="E186" s="35">
        <v>44622</v>
      </c>
      <c r="F186" s="58">
        <v>128</v>
      </c>
      <c r="G186" s="59">
        <f>Tabla14[[#This Row],[Importe]]-Tabla14[[#This Row],[Pagado]]</f>
        <v>0</v>
      </c>
      <c r="H186" s="37" t="s">
        <v>10</v>
      </c>
    </row>
    <row r="187" spans="1:8" x14ac:dyDescent="0.25">
      <c r="A187" s="31">
        <v>44622</v>
      </c>
      <c r="B187" s="37" t="s">
        <v>7176</v>
      </c>
      <c r="C187" s="57" t="s">
        <v>450</v>
      </c>
      <c r="D187" s="58">
        <v>2100</v>
      </c>
      <c r="E187" s="35">
        <v>44622</v>
      </c>
      <c r="F187" s="58">
        <v>2100</v>
      </c>
      <c r="G187" s="59">
        <f>Tabla14[[#This Row],[Importe]]-Tabla14[[#This Row],[Pagado]]</f>
        <v>0</v>
      </c>
      <c r="H187" s="37" t="s">
        <v>10</v>
      </c>
    </row>
    <row r="188" spans="1:8" x14ac:dyDescent="0.25">
      <c r="A188" s="31">
        <v>44622</v>
      </c>
      <c r="B188" s="37" t="s">
        <v>7177</v>
      </c>
      <c r="C188" s="57" t="s">
        <v>31</v>
      </c>
      <c r="D188" s="58">
        <v>3910.4</v>
      </c>
      <c r="E188" s="35">
        <v>44622</v>
      </c>
      <c r="F188" s="58">
        <v>3910.4</v>
      </c>
      <c r="G188" s="59">
        <f>Tabla14[[#This Row],[Importe]]-Tabla14[[#This Row],[Pagado]]</f>
        <v>0</v>
      </c>
      <c r="H188" s="37" t="s">
        <v>10</v>
      </c>
    </row>
    <row r="189" spans="1:8" x14ac:dyDescent="0.25">
      <c r="A189" s="31">
        <v>44622</v>
      </c>
      <c r="B189" s="37" t="s">
        <v>7178</v>
      </c>
      <c r="C189" s="57" t="s">
        <v>291</v>
      </c>
      <c r="D189" s="58">
        <v>724.5</v>
      </c>
      <c r="E189" s="35">
        <v>44623</v>
      </c>
      <c r="F189" s="58">
        <v>724.5</v>
      </c>
      <c r="G189" s="59">
        <f>Tabla14[[#This Row],[Importe]]-Tabla14[[#This Row],[Pagado]]</f>
        <v>0</v>
      </c>
      <c r="H189" s="37" t="s">
        <v>10</v>
      </c>
    </row>
    <row r="190" spans="1:8" x14ac:dyDescent="0.25">
      <c r="A190" s="31">
        <v>44622</v>
      </c>
      <c r="B190" s="37" t="s">
        <v>7179</v>
      </c>
      <c r="C190" s="57" t="s">
        <v>7180</v>
      </c>
      <c r="D190" s="58">
        <v>0</v>
      </c>
      <c r="E190" s="39" t="s">
        <v>189</v>
      </c>
      <c r="F190" s="58">
        <v>0</v>
      </c>
      <c r="G190" s="59">
        <f>Tabla14[[#This Row],[Importe]]-Tabla14[[#This Row],[Pagado]]</f>
        <v>0</v>
      </c>
      <c r="H190" s="60" t="s">
        <v>7181</v>
      </c>
    </row>
    <row r="191" spans="1:8" x14ac:dyDescent="0.25">
      <c r="A191" s="31">
        <v>44622</v>
      </c>
      <c r="B191" s="37" t="s">
        <v>7182</v>
      </c>
      <c r="C191" s="57" t="s">
        <v>291</v>
      </c>
      <c r="D191" s="58">
        <v>3646.8</v>
      </c>
      <c r="E191" s="35">
        <v>44623</v>
      </c>
      <c r="F191" s="58">
        <v>3646.8</v>
      </c>
      <c r="G191" s="59">
        <f>Tabla14[[#This Row],[Importe]]-Tabla14[[#This Row],[Pagado]]</f>
        <v>0</v>
      </c>
      <c r="H191" s="37" t="s">
        <v>10</v>
      </c>
    </row>
    <row r="192" spans="1:8" x14ac:dyDescent="0.25">
      <c r="A192" s="31">
        <v>44622</v>
      </c>
      <c r="B192" s="37" t="s">
        <v>7183</v>
      </c>
      <c r="C192" s="57" t="s">
        <v>31</v>
      </c>
      <c r="D192" s="58">
        <v>198</v>
      </c>
      <c r="E192" s="35">
        <v>44622</v>
      </c>
      <c r="F192" s="58">
        <v>198</v>
      </c>
      <c r="G192" s="59">
        <f>Tabla14[[#This Row],[Importe]]-Tabla14[[#This Row],[Pagado]]</f>
        <v>0</v>
      </c>
      <c r="H192" s="37" t="s">
        <v>10</v>
      </c>
    </row>
    <row r="193" spans="1:8" x14ac:dyDescent="0.25">
      <c r="A193" s="31">
        <v>44622</v>
      </c>
      <c r="B193" s="37" t="s">
        <v>7184</v>
      </c>
      <c r="C193" s="57" t="s">
        <v>53</v>
      </c>
      <c r="D193" s="58">
        <v>1369.5</v>
      </c>
      <c r="E193" s="35">
        <v>44622</v>
      </c>
      <c r="F193" s="58">
        <v>1369.5</v>
      </c>
      <c r="G193" s="59">
        <f>Tabla14[[#This Row],[Importe]]-Tabla14[[#This Row],[Pagado]]</f>
        <v>0</v>
      </c>
      <c r="H193" s="37" t="s">
        <v>10</v>
      </c>
    </row>
    <row r="194" spans="1:8" x14ac:dyDescent="0.25">
      <c r="A194" s="31">
        <v>44622</v>
      </c>
      <c r="B194" s="37" t="s">
        <v>7185</v>
      </c>
      <c r="C194" s="57" t="s">
        <v>610</v>
      </c>
      <c r="D194" s="58">
        <v>20059.2</v>
      </c>
      <c r="E194" s="35">
        <v>44622</v>
      </c>
      <c r="F194" s="58">
        <v>20059.2</v>
      </c>
      <c r="G194" s="59">
        <f>Tabla14[[#This Row],[Importe]]-Tabla14[[#This Row],[Pagado]]</f>
        <v>0</v>
      </c>
      <c r="H194" s="37" t="s">
        <v>10</v>
      </c>
    </row>
    <row r="195" spans="1:8" x14ac:dyDescent="0.25">
      <c r="A195" s="31">
        <v>44622</v>
      </c>
      <c r="B195" s="37" t="s">
        <v>7186</v>
      </c>
      <c r="C195" s="57" t="s">
        <v>3900</v>
      </c>
      <c r="D195" s="58">
        <v>1252.8</v>
      </c>
      <c r="E195" s="35">
        <v>44622</v>
      </c>
      <c r="F195" s="58">
        <v>1252.8</v>
      </c>
      <c r="G195" s="59">
        <f>Tabla14[[#This Row],[Importe]]-Tabla14[[#This Row],[Pagado]]</f>
        <v>0</v>
      </c>
      <c r="H195" s="37" t="s">
        <v>10</v>
      </c>
    </row>
    <row r="196" spans="1:8" x14ac:dyDescent="0.25">
      <c r="A196" s="31">
        <v>44622</v>
      </c>
      <c r="B196" s="37" t="s">
        <v>7187</v>
      </c>
      <c r="C196" s="57" t="s">
        <v>31</v>
      </c>
      <c r="D196" s="58">
        <v>185.6</v>
      </c>
      <c r="E196" s="35">
        <v>44644</v>
      </c>
      <c r="F196" s="58">
        <v>185.6</v>
      </c>
      <c r="G196" s="59">
        <f>Tabla14[[#This Row],[Importe]]-Tabla14[[#This Row],[Pagado]]</f>
        <v>0</v>
      </c>
      <c r="H196" s="37" t="s">
        <v>10</v>
      </c>
    </row>
    <row r="197" spans="1:8" x14ac:dyDescent="0.25">
      <c r="A197" s="31">
        <v>44623</v>
      </c>
      <c r="B197" s="37" t="s">
        <v>7188</v>
      </c>
      <c r="C197" s="57" t="s">
        <v>887</v>
      </c>
      <c r="D197" s="58">
        <v>12595.3</v>
      </c>
      <c r="E197" s="35">
        <v>44624</v>
      </c>
      <c r="F197" s="58">
        <v>12595.3</v>
      </c>
      <c r="G197" s="59">
        <f>Tabla14[[#This Row],[Importe]]-Tabla14[[#This Row],[Pagado]]</f>
        <v>0</v>
      </c>
      <c r="H197" s="37" t="s">
        <v>10</v>
      </c>
    </row>
    <row r="198" spans="1:8" x14ac:dyDescent="0.25">
      <c r="A198" s="31">
        <v>44623</v>
      </c>
      <c r="B198" s="37" t="s">
        <v>7189</v>
      </c>
      <c r="C198" s="57" t="s">
        <v>481</v>
      </c>
      <c r="D198" s="58">
        <v>440</v>
      </c>
      <c r="E198" s="35">
        <v>44623</v>
      </c>
      <c r="F198" s="58">
        <v>440</v>
      </c>
      <c r="G198" s="59">
        <f>Tabla14[[#This Row],[Importe]]-Tabla14[[#This Row],[Pagado]]</f>
        <v>0</v>
      </c>
      <c r="H198" s="37" t="s">
        <v>10</v>
      </c>
    </row>
    <row r="199" spans="1:8" ht="31.5" x14ac:dyDescent="0.25">
      <c r="A199" s="31">
        <v>44623</v>
      </c>
      <c r="B199" s="37" t="s">
        <v>7190</v>
      </c>
      <c r="C199" s="57" t="s">
        <v>475</v>
      </c>
      <c r="D199" s="58">
        <v>69455.100000000006</v>
      </c>
      <c r="E199" s="35" t="s">
        <v>7191</v>
      </c>
      <c r="F199" s="58">
        <f>62500+6955.1</f>
        <v>69455.100000000006</v>
      </c>
      <c r="G199" s="59">
        <f>Tabla14[[#This Row],[Importe]]-Tabla14[[#This Row],[Pagado]]</f>
        <v>0</v>
      </c>
      <c r="H199" s="37" t="s">
        <v>10</v>
      </c>
    </row>
    <row r="200" spans="1:8" x14ac:dyDescent="0.25">
      <c r="A200" s="31">
        <v>44623</v>
      </c>
      <c r="B200" s="37" t="s">
        <v>7192</v>
      </c>
      <c r="C200" s="57" t="s">
        <v>56</v>
      </c>
      <c r="D200" s="58">
        <v>6207.3</v>
      </c>
      <c r="E200" s="35">
        <v>44623</v>
      </c>
      <c r="F200" s="58">
        <v>6207.3</v>
      </c>
      <c r="G200" s="59">
        <f>Tabla14[[#This Row],[Importe]]-Tabla14[[#This Row],[Pagado]]</f>
        <v>0</v>
      </c>
      <c r="H200" s="37" t="s">
        <v>10</v>
      </c>
    </row>
    <row r="201" spans="1:8" x14ac:dyDescent="0.25">
      <c r="A201" s="31">
        <v>44623</v>
      </c>
      <c r="B201" s="37" t="s">
        <v>7193</v>
      </c>
      <c r="C201" s="57" t="s">
        <v>75</v>
      </c>
      <c r="D201" s="58">
        <v>3542.4</v>
      </c>
      <c r="E201" s="35">
        <v>44623</v>
      </c>
      <c r="F201" s="58">
        <v>3542.4</v>
      </c>
      <c r="G201" s="59">
        <f>Tabla14[[#This Row],[Importe]]-Tabla14[[#This Row],[Pagado]]</f>
        <v>0</v>
      </c>
      <c r="H201" s="37" t="s">
        <v>10</v>
      </c>
    </row>
    <row r="202" spans="1:8" x14ac:dyDescent="0.25">
      <c r="A202" s="31">
        <v>44623</v>
      </c>
      <c r="B202" s="37" t="s">
        <v>7194</v>
      </c>
      <c r="C202" s="57" t="s">
        <v>12</v>
      </c>
      <c r="D202" s="58">
        <v>36353.449999999997</v>
      </c>
      <c r="E202" s="35">
        <v>44624</v>
      </c>
      <c r="F202" s="58">
        <v>36353.449999999997</v>
      </c>
      <c r="G202" s="59">
        <f>Tabla14[[#This Row],[Importe]]-Tabla14[[#This Row],[Pagado]]</f>
        <v>0</v>
      </c>
      <c r="H202" s="37" t="s">
        <v>10</v>
      </c>
    </row>
    <row r="203" spans="1:8" x14ac:dyDescent="0.25">
      <c r="A203" s="31">
        <v>44623</v>
      </c>
      <c r="B203" s="37" t="s">
        <v>7195</v>
      </c>
      <c r="C203" s="57" t="s">
        <v>618</v>
      </c>
      <c r="D203" s="58">
        <v>9773.2000000000007</v>
      </c>
      <c r="E203" s="35">
        <v>44623</v>
      </c>
      <c r="F203" s="58">
        <v>9773.2000000000007</v>
      </c>
      <c r="G203" s="59">
        <f>Tabla14[[#This Row],[Importe]]-Tabla14[[#This Row],[Pagado]]</f>
        <v>0</v>
      </c>
      <c r="H203" s="37" t="s">
        <v>10</v>
      </c>
    </row>
    <row r="204" spans="1:8" x14ac:dyDescent="0.25">
      <c r="A204" s="31">
        <v>44623</v>
      </c>
      <c r="B204" s="37" t="s">
        <v>7196</v>
      </c>
      <c r="C204" s="57" t="s">
        <v>473</v>
      </c>
      <c r="D204" s="58">
        <v>10047.799999999999</v>
      </c>
      <c r="E204" s="35">
        <v>44623</v>
      </c>
      <c r="F204" s="58">
        <v>10047.799999999999</v>
      </c>
      <c r="G204" s="59">
        <f>Tabla14[[#This Row],[Importe]]-Tabla14[[#This Row],[Pagado]]</f>
        <v>0</v>
      </c>
      <c r="H204" s="37" t="s">
        <v>10</v>
      </c>
    </row>
    <row r="205" spans="1:8" x14ac:dyDescent="0.25">
      <c r="A205" s="31">
        <v>44623</v>
      </c>
      <c r="B205" s="37" t="s">
        <v>7197</v>
      </c>
      <c r="C205" s="57" t="s">
        <v>9</v>
      </c>
      <c r="D205" s="58">
        <v>3423.5</v>
      </c>
      <c r="E205" s="35">
        <v>44623</v>
      </c>
      <c r="F205" s="58">
        <v>3423.5</v>
      </c>
      <c r="G205" s="59">
        <f>Tabla14[[#This Row],[Importe]]-Tabla14[[#This Row],[Pagado]]</f>
        <v>0</v>
      </c>
      <c r="H205" s="37" t="s">
        <v>10</v>
      </c>
    </row>
    <row r="206" spans="1:8" x14ac:dyDescent="0.25">
      <c r="A206" s="31">
        <v>44623</v>
      </c>
      <c r="B206" s="37" t="s">
        <v>7198</v>
      </c>
      <c r="C206" s="57" t="s">
        <v>175</v>
      </c>
      <c r="D206" s="58">
        <v>17144.2</v>
      </c>
      <c r="E206" s="35">
        <v>44623</v>
      </c>
      <c r="F206" s="58">
        <v>17144.2</v>
      </c>
      <c r="G206" s="59">
        <f>Tabla14[[#This Row],[Importe]]-Tabla14[[#This Row],[Pagado]]</f>
        <v>0</v>
      </c>
      <c r="H206" s="37" t="s">
        <v>10</v>
      </c>
    </row>
    <row r="207" spans="1:8" x14ac:dyDescent="0.25">
      <c r="A207" s="31">
        <v>44623</v>
      </c>
      <c r="B207" s="37" t="s">
        <v>7199</v>
      </c>
      <c r="C207" s="57" t="s">
        <v>9</v>
      </c>
      <c r="D207" s="58">
        <v>1840</v>
      </c>
      <c r="E207" s="35">
        <v>44623</v>
      </c>
      <c r="F207" s="58">
        <v>1840</v>
      </c>
      <c r="G207" s="59">
        <f>Tabla14[[#This Row],[Importe]]-Tabla14[[#This Row],[Pagado]]</f>
        <v>0</v>
      </c>
      <c r="H207" s="37" t="s">
        <v>10</v>
      </c>
    </row>
    <row r="208" spans="1:8" x14ac:dyDescent="0.25">
      <c r="A208" s="31">
        <v>44623</v>
      </c>
      <c r="B208" s="37" t="s">
        <v>7200</v>
      </c>
      <c r="C208" s="57" t="s">
        <v>181</v>
      </c>
      <c r="D208" s="58">
        <v>11862.4</v>
      </c>
      <c r="E208" s="35">
        <v>44623</v>
      </c>
      <c r="F208" s="58">
        <v>11862.4</v>
      </c>
      <c r="G208" s="59">
        <f>Tabla14[[#This Row],[Importe]]-Tabla14[[#This Row],[Pagado]]</f>
        <v>0</v>
      </c>
      <c r="H208" s="37" t="s">
        <v>10</v>
      </c>
    </row>
    <row r="209" spans="1:8" x14ac:dyDescent="0.25">
      <c r="A209" s="31">
        <v>44623</v>
      </c>
      <c r="B209" s="37" t="s">
        <v>7201</v>
      </c>
      <c r="C209" s="57" t="s">
        <v>312</v>
      </c>
      <c r="D209" s="58">
        <v>979</v>
      </c>
      <c r="E209" s="35">
        <v>44623</v>
      </c>
      <c r="F209" s="58">
        <v>979</v>
      </c>
      <c r="G209" s="59">
        <f>Tabla14[[#This Row],[Importe]]-Tabla14[[#This Row],[Pagado]]</f>
        <v>0</v>
      </c>
      <c r="H209" s="37" t="s">
        <v>10</v>
      </c>
    </row>
    <row r="210" spans="1:8" x14ac:dyDescent="0.25">
      <c r="A210" s="31">
        <v>44623</v>
      </c>
      <c r="B210" s="37" t="s">
        <v>7202</v>
      </c>
      <c r="C210" s="57" t="s">
        <v>12</v>
      </c>
      <c r="D210" s="58">
        <v>3382.3</v>
      </c>
      <c r="E210" s="35">
        <v>44624</v>
      </c>
      <c r="F210" s="58">
        <v>3382.3</v>
      </c>
      <c r="G210" s="59">
        <f>Tabla14[[#This Row],[Importe]]-Tabla14[[#This Row],[Pagado]]</f>
        <v>0</v>
      </c>
      <c r="H210" s="37" t="s">
        <v>10</v>
      </c>
    </row>
    <row r="211" spans="1:8" x14ac:dyDescent="0.25">
      <c r="A211" s="31">
        <v>44623</v>
      </c>
      <c r="B211" s="37" t="s">
        <v>7203</v>
      </c>
      <c r="C211" s="57" t="s">
        <v>426</v>
      </c>
      <c r="D211" s="58">
        <v>2310</v>
      </c>
      <c r="E211" s="35">
        <v>44623</v>
      </c>
      <c r="F211" s="58">
        <v>2310</v>
      </c>
      <c r="G211" s="59">
        <f>Tabla14[[#This Row],[Importe]]-Tabla14[[#This Row],[Pagado]]</f>
        <v>0</v>
      </c>
      <c r="H211" s="37" t="s">
        <v>10</v>
      </c>
    </row>
    <row r="212" spans="1:8" x14ac:dyDescent="0.25">
      <c r="A212" s="31">
        <v>44623</v>
      </c>
      <c r="B212" s="37" t="s">
        <v>7204</v>
      </c>
      <c r="C212" s="57" t="s">
        <v>83</v>
      </c>
      <c r="D212" s="58">
        <v>13535.2</v>
      </c>
      <c r="E212" s="35">
        <v>44623</v>
      </c>
      <c r="F212" s="58">
        <v>13535.2</v>
      </c>
      <c r="G212" s="59">
        <f>Tabla14[[#This Row],[Importe]]-Tabla14[[#This Row],[Pagado]]</f>
        <v>0</v>
      </c>
      <c r="H212" s="37" t="s">
        <v>10</v>
      </c>
    </row>
    <row r="213" spans="1:8" x14ac:dyDescent="0.25">
      <c r="A213" s="31">
        <v>44623</v>
      </c>
      <c r="B213" s="37" t="s">
        <v>7205</v>
      </c>
      <c r="C213" s="57" t="s">
        <v>664</v>
      </c>
      <c r="D213" s="58">
        <v>11484</v>
      </c>
      <c r="E213" s="35">
        <v>44623</v>
      </c>
      <c r="F213" s="58">
        <v>11484</v>
      </c>
      <c r="G213" s="59">
        <f>Tabla14[[#This Row],[Importe]]-Tabla14[[#This Row],[Pagado]]</f>
        <v>0</v>
      </c>
      <c r="H213" s="37" t="s">
        <v>10</v>
      </c>
    </row>
    <row r="214" spans="1:8" x14ac:dyDescent="0.25">
      <c r="A214" s="31">
        <v>44623</v>
      </c>
      <c r="B214" s="37" t="s">
        <v>7206</v>
      </c>
      <c r="C214" s="57" t="s">
        <v>89</v>
      </c>
      <c r="D214" s="58">
        <v>5176</v>
      </c>
      <c r="E214" s="35">
        <v>44624</v>
      </c>
      <c r="F214" s="58">
        <v>5176</v>
      </c>
      <c r="G214" s="59">
        <f>Tabla14[[#This Row],[Importe]]-Tabla14[[#This Row],[Pagado]]</f>
        <v>0</v>
      </c>
      <c r="H214" s="37" t="s">
        <v>10</v>
      </c>
    </row>
    <row r="215" spans="1:8" x14ac:dyDescent="0.25">
      <c r="A215" s="31">
        <v>44623</v>
      </c>
      <c r="B215" s="37" t="s">
        <v>7207</v>
      </c>
      <c r="C215" s="57" t="s">
        <v>97</v>
      </c>
      <c r="D215" s="58">
        <v>8342.5</v>
      </c>
      <c r="E215" s="35">
        <v>44624</v>
      </c>
      <c r="F215" s="58">
        <v>8342.5</v>
      </c>
      <c r="G215" s="59">
        <f>Tabla14[[#This Row],[Importe]]-Tabla14[[#This Row],[Pagado]]</f>
        <v>0</v>
      </c>
      <c r="H215" s="37" t="s">
        <v>10</v>
      </c>
    </row>
    <row r="216" spans="1:8" x14ac:dyDescent="0.25">
      <c r="A216" s="31">
        <v>44623</v>
      </c>
      <c r="B216" s="37" t="s">
        <v>7208</v>
      </c>
      <c r="C216" s="57" t="s">
        <v>114</v>
      </c>
      <c r="D216" s="58">
        <v>9259</v>
      </c>
      <c r="E216" s="35">
        <v>44624</v>
      </c>
      <c r="F216" s="58">
        <v>9259</v>
      </c>
      <c r="G216" s="59">
        <f>Tabla14[[#This Row],[Importe]]-Tabla14[[#This Row],[Pagado]]</f>
        <v>0</v>
      </c>
      <c r="H216" s="37" t="s">
        <v>10</v>
      </c>
    </row>
    <row r="217" spans="1:8" x14ac:dyDescent="0.25">
      <c r="A217" s="31">
        <v>44623</v>
      </c>
      <c r="B217" s="37" t="s">
        <v>7209</v>
      </c>
      <c r="C217" s="57" t="s">
        <v>60</v>
      </c>
      <c r="D217" s="58">
        <v>3758.3</v>
      </c>
      <c r="E217" s="35">
        <v>44627</v>
      </c>
      <c r="F217" s="58">
        <v>3758.3</v>
      </c>
      <c r="G217" s="59">
        <f>Tabla14[[#This Row],[Importe]]-Tabla14[[#This Row],[Pagado]]</f>
        <v>0</v>
      </c>
      <c r="H217" s="37" t="s">
        <v>10</v>
      </c>
    </row>
    <row r="218" spans="1:8" x14ac:dyDescent="0.25">
      <c r="A218" s="31">
        <v>44623</v>
      </c>
      <c r="B218" s="37" t="s">
        <v>7210</v>
      </c>
      <c r="C218" s="57" t="s">
        <v>111</v>
      </c>
      <c r="D218" s="58">
        <v>3980.9</v>
      </c>
      <c r="E218" s="35">
        <v>44624</v>
      </c>
      <c r="F218" s="58">
        <v>3980.9</v>
      </c>
      <c r="G218" s="59">
        <f>Tabla14[[#This Row],[Importe]]-Tabla14[[#This Row],[Pagado]]</f>
        <v>0</v>
      </c>
      <c r="H218" s="37" t="s">
        <v>10</v>
      </c>
    </row>
    <row r="219" spans="1:8" x14ac:dyDescent="0.25">
      <c r="A219" s="31">
        <v>44623</v>
      </c>
      <c r="B219" s="37" t="s">
        <v>7211</v>
      </c>
      <c r="C219" s="57" t="s">
        <v>99</v>
      </c>
      <c r="D219" s="58">
        <v>4338.1000000000004</v>
      </c>
      <c r="E219" s="35">
        <v>44627</v>
      </c>
      <c r="F219" s="58">
        <v>4338.1000000000004</v>
      </c>
      <c r="G219" s="59">
        <f>Tabla14[[#This Row],[Importe]]-Tabla14[[#This Row],[Pagado]]</f>
        <v>0</v>
      </c>
      <c r="H219" s="37" t="s">
        <v>10</v>
      </c>
    </row>
    <row r="220" spans="1:8" x14ac:dyDescent="0.25">
      <c r="A220" s="31">
        <v>44623</v>
      </c>
      <c r="B220" s="37" t="s">
        <v>7212</v>
      </c>
      <c r="C220" s="57" t="s">
        <v>120</v>
      </c>
      <c r="D220" s="58">
        <v>4429.6000000000004</v>
      </c>
      <c r="E220" s="35">
        <v>44625</v>
      </c>
      <c r="F220" s="58">
        <v>4429.6000000000004</v>
      </c>
      <c r="G220" s="59">
        <f>Tabla14[[#This Row],[Importe]]-Tabla14[[#This Row],[Pagado]]</f>
        <v>0</v>
      </c>
      <c r="H220" s="37" t="s">
        <v>10</v>
      </c>
    </row>
    <row r="221" spans="1:8" x14ac:dyDescent="0.25">
      <c r="A221" s="31">
        <v>44623</v>
      </c>
      <c r="B221" s="37" t="s">
        <v>7213</v>
      </c>
      <c r="C221" s="57" t="s">
        <v>326</v>
      </c>
      <c r="D221" s="58">
        <v>4164.2</v>
      </c>
      <c r="E221" s="35">
        <v>44624</v>
      </c>
      <c r="F221" s="58">
        <v>4164.2</v>
      </c>
      <c r="G221" s="59">
        <f>Tabla14[[#This Row],[Importe]]-Tabla14[[#This Row],[Pagado]]</f>
        <v>0</v>
      </c>
      <c r="H221" s="37" t="s">
        <v>10</v>
      </c>
    </row>
    <row r="222" spans="1:8" x14ac:dyDescent="0.25">
      <c r="A222" s="31">
        <v>44623</v>
      </c>
      <c r="B222" s="37" t="s">
        <v>7214</v>
      </c>
      <c r="C222" s="57" t="s">
        <v>230</v>
      </c>
      <c r="D222" s="58">
        <v>5151.1000000000004</v>
      </c>
      <c r="E222" s="35">
        <v>44623</v>
      </c>
      <c r="F222" s="58">
        <v>5151.1000000000004</v>
      </c>
      <c r="G222" s="59">
        <f>Tabla14[[#This Row],[Importe]]-Tabla14[[#This Row],[Pagado]]</f>
        <v>0</v>
      </c>
      <c r="H222" s="37" t="s">
        <v>10</v>
      </c>
    </row>
    <row r="223" spans="1:8" x14ac:dyDescent="0.25">
      <c r="A223" s="31">
        <v>44623</v>
      </c>
      <c r="B223" s="37" t="s">
        <v>7215</v>
      </c>
      <c r="C223" s="57" t="s">
        <v>39</v>
      </c>
      <c r="D223" s="58">
        <v>22375</v>
      </c>
      <c r="E223" s="35">
        <v>44626</v>
      </c>
      <c r="F223" s="58">
        <v>22375</v>
      </c>
      <c r="G223" s="59">
        <f>Tabla14[[#This Row],[Importe]]-Tabla14[[#This Row],[Pagado]]</f>
        <v>0</v>
      </c>
      <c r="H223" s="37" t="s">
        <v>10</v>
      </c>
    </row>
    <row r="224" spans="1:8" x14ac:dyDescent="0.25">
      <c r="A224" s="31">
        <v>44623</v>
      </c>
      <c r="B224" s="37" t="s">
        <v>7216</v>
      </c>
      <c r="C224" s="57" t="s">
        <v>22</v>
      </c>
      <c r="D224" s="58">
        <v>45014.6</v>
      </c>
      <c r="E224" s="35">
        <v>44624</v>
      </c>
      <c r="F224" s="58">
        <v>45014.6</v>
      </c>
      <c r="G224" s="59">
        <f>Tabla14[[#This Row],[Importe]]-Tabla14[[#This Row],[Pagado]]</f>
        <v>0</v>
      </c>
      <c r="H224" s="37" t="s">
        <v>10</v>
      </c>
    </row>
    <row r="225" spans="1:8" x14ac:dyDescent="0.25">
      <c r="A225" s="31">
        <v>44623</v>
      </c>
      <c r="B225" s="37" t="s">
        <v>7217</v>
      </c>
      <c r="C225" s="57" t="s">
        <v>105</v>
      </c>
      <c r="D225" s="58">
        <v>5572.8</v>
      </c>
      <c r="E225" s="35">
        <v>44624</v>
      </c>
      <c r="F225" s="58">
        <v>5572.8</v>
      </c>
      <c r="G225" s="59">
        <f>Tabla14[[#This Row],[Importe]]-Tabla14[[#This Row],[Pagado]]</f>
        <v>0</v>
      </c>
      <c r="H225" s="37" t="s">
        <v>10</v>
      </c>
    </row>
    <row r="226" spans="1:8" x14ac:dyDescent="0.25">
      <c r="A226" s="31">
        <v>44623</v>
      </c>
      <c r="B226" s="37" t="s">
        <v>7218</v>
      </c>
      <c r="C226" s="57" t="s">
        <v>64</v>
      </c>
      <c r="D226" s="58">
        <v>4240.1000000000004</v>
      </c>
      <c r="E226" s="35">
        <v>44624</v>
      </c>
      <c r="F226" s="58">
        <v>4240.1000000000004</v>
      </c>
      <c r="G226" s="59">
        <f>Tabla14[[#This Row],[Importe]]-Tabla14[[#This Row],[Pagado]]</f>
        <v>0</v>
      </c>
      <c r="H226" s="37" t="s">
        <v>10</v>
      </c>
    </row>
    <row r="227" spans="1:8" x14ac:dyDescent="0.25">
      <c r="A227" s="31">
        <v>44623</v>
      </c>
      <c r="B227" s="37" t="s">
        <v>7219</v>
      </c>
      <c r="C227" s="57" t="s">
        <v>7220</v>
      </c>
      <c r="D227" s="58">
        <v>0</v>
      </c>
      <c r="E227" s="39" t="s">
        <v>189</v>
      </c>
      <c r="F227" s="58">
        <v>0</v>
      </c>
      <c r="G227" s="59">
        <f>Tabla14[[#This Row],[Importe]]-Tabla14[[#This Row],[Pagado]]</f>
        <v>0</v>
      </c>
      <c r="H227" s="37" t="s">
        <v>189</v>
      </c>
    </row>
    <row r="228" spans="1:8" x14ac:dyDescent="0.25">
      <c r="A228" s="31">
        <v>44623</v>
      </c>
      <c r="B228" s="37" t="s">
        <v>7221</v>
      </c>
      <c r="C228" s="57" t="s">
        <v>924</v>
      </c>
      <c r="D228" s="58">
        <v>12400.24</v>
      </c>
      <c r="E228" s="35">
        <v>44623</v>
      </c>
      <c r="F228" s="58">
        <v>12400.24</v>
      </c>
      <c r="G228" s="59">
        <f>Tabla14[[#This Row],[Importe]]-Tabla14[[#This Row],[Pagado]]</f>
        <v>0</v>
      </c>
      <c r="H228" s="37" t="s">
        <v>10</v>
      </c>
    </row>
    <row r="229" spans="1:8" x14ac:dyDescent="0.25">
      <c r="A229" s="31">
        <v>44623</v>
      </c>
      <c r="B229" s="37" t="s">
        <v>7222</v>
      </c>
      <c r="C229" s="57" t="s">
        <v>131</v>
      </c>
      <c r="D229" s="58">
        <v>11522.2</v>
      </c>
      <c r="E229" s="35">
        <v>44623</v>
      </c>
      <c r="F229" s="58">
        <v>11522.2</v>
      </c>
      <c r="G229" s="59">
        <f>Tabla14[[#This Row],[Importe]]-Tabla14[[#This Row],[Pagado]]</f>
        <v>0</v>
      </c>
      <c r="H229" s="37" t="s">
        <v>10</v>
      </c>
    </row>
    <row r="230" spans="1:8" x14ac:dyDescent="0.25">
      <c r="A230" s="31">
        <v>44623</v>
      </c>
      <c r="B230" s="37" t="s">
        <v>7223</v>
      </c>
      <c r="C230" s="57" t="s">
        <v>87</v>
      </c>
      <c r="D230" s="58">
        <v>2742.8</v>
      </c>
      <c r="E230" s="35">
        <v>44623</v>
      </c>
      <c r="F230" s="58">
        <v>2742.8</v>
      </c>
      <c r="G230" s="59">
        <f>Tabla14[[#This Row],[Importe]]-Tabla14[[#This Row],[Pagado]]</f>
        <v>0</v>
      </c>
      <c r="H230" s="37" t="s">
        <v>10</v>
      </c>
    </row>
    <row r="231" spans="1:8" x14ac:dyDescent="0.25">
      <c r="A231" s="31">
        <v>44623</v>
      </c>
      <c r="B231" s="37" t="s">
        <v>7224</v>
      </c>
      <c r="C231" s="57" t="s">
        <v>348</v>
      </c>
      <c r="D231" s="58">
        <v>2984</v>
      </c>
      <c r="E231" s="35">
        <v>44623</v>
      </c>
      <c r="F231" s="58">
        <v>2984</v>
      </c>
      <c r="G231" s="59">
        <f>Tabla14[[#This Row],[Importe]]-Tabla14[[#This Row],[Pagado]]</f>
        <v>0</v>
      </c>
      <c r="H231" s="37" t="s">
        <v>10</v>
      </c>
    </row>
    <row r="232" spans="1:8" x14ac:dyDescent="0.25">
      <c r="A232" s="31">
        <v>44623</v>
      </c>
      <c r="B232" s="37" t="s">
        <v>7225</v>
      </c>
      <c r="C232" s="57" t="s">
        <v>1481</v>
      </c>
      <c r="D232" s="58">
        <v>2804</v>
      </c>
      <c r="E232" s="35">
        <v>44623</v>
      </c>
      <c r="F232" s="58">
        <v>2804</v>
      </c>
      <c r="G232" s="59">
        <f>Tabla14[[#This Row],[Importe]]-Tabla14[[#This Row],[Pagado]]</f>
        <v>0</v>
      </c>
      <c r="H232" s="37" t="s">
        <v>10</v>
      </c>
    </row>
    <row r="233" spans="1:8" x14ac:dyDescent="0.25">
      <c r="A233" s="31">
        <v>44623</v>
      </c>
      <c r="B233" s="37" t="s">
        <v>7226</v>
      </c>
      <c r="C233" s="57" t="s">
        <v>157</v>
      </c>
      <c r="D233" s="58">
        <v>5828.9</v>
      </c>
      <c r="E233" s="35">
        <v>44623</v>
      </c>
      <c r="F233" s="58">
        <v>5828.9</v>
      </c>
      <c r="G233" s="59">
        <f>Tabla14[[#This Row],[Importe]]-Tabla14[[#This Row],[Pagado]]</f>
        <v>0</v>
      </c>
      <c r="H233" s="37" t="s">
        <v>10</v>
      </c>
    </row>
    <row r="234" spans="1:8" x14ac:dyDescent="0.25">
      <c r="A234" s="31">
        <v>44623</v>
      </c>
      <c r="B234" s="37" t="s">
        <v>7227</v>
      </c>
      <c r="C234" s="57" t="s">
        <v>14</v>
      </c>
      <c r="D234" s="58">
        <v>25377.8</v>
      </c>
      <c r="E234" s="35">
        <v>44623</v>
      </c>
      <c r="F234" s="58">
        <v>25377.8</v>
      </c>
      <c r="G234" s="59">
        <f>Tabla14[[#This Row],[Importe]]-Tabla14[[#This Row],[Pagado]]</f>
        <v>0</v>
      </c>
      <c r="H234" s="37" t="s">
        <v>10</v>
      </c>
    </row>
    <row r="235" spans="1:8" x14ac:dyDescent="0.25">
      <c r="A235" s="31">
        <v>44623</v>
      </c>
      <c r="B235" s="37" t="s">
        <v>7228</v>
      </c>
      <c r="C235" s="57" t="s">
        <v>359</v>
      </c>
      <c r="D235" s="58">
        <v>940</v>
      </c>
      <c r="E235" s="35">
        <v>44623</v>
      </c>
      <c r="F235" s="58">
        <v>940</v>
      </c>
      <c r="G235" s="59">
        <f>Tabla14[[#This Row],[Importe]]-Tabla14[[#This Row],[Pagado]]</f>
        <v>0</v>
      </c>
      <c r="H235" s="37" t="s">
        <v>10</v>
      </c>
    </row>
    <row r="236" spans="1:8" x14ac:dyDescent="0.25">
      <c r="A236" s="31">
        <v>44623</v>
      </c>
      <c r="B236" s="37" t="s">
        <v>7229</v>
      </c>
      <c r="C236" s="57" t="s">
        <v>200</v>
      </c>
      <c r="D236" s="58">
        <v>858.6</v>
      </c>
      <c r="E236" s="35">
        <v>44623</v>
      </c>
      <c r="F236" s="58">
        <v>858.6</v>
      </c>
      <c r="G236" s="59">
        <f>Tabla14[[#This Row],[Importe]]-Tabla14[[#This Row],[Pagado]]</f>
        <v>0</v>
      </c>
      <c r="H236" s="37" t="s">
        <v>10</v>
      </c>
    </row>
    <row r="237" spans="1:8" x14ac:dyDescent="0.25">
      <c r="A237" s="31">
        <v>44623</v>
      </c>
      <c r="B237" s="37" t="s">
        <v>7230</v>
      </c>
      <c r="C237" s="57" t="s">
        <v>159</v>
      </c>
      <c r="D237" s="58">
        <v>2116</v>
      </c>
      <c r="E237" s="35">
        <v>44623</v>
      </c>
      <c r="F237" s="58">
        <v>2116</v>
      </c>
      <c r="G237" s="59">
        <f>Tabla14[[#This Row],[Importe]]-Tabla14[[#This Row],[Pagado]]</f>
        <v>0</v>
      </c>
      <c r="H237" s="37" t="s">
        <v>10</v>
      </c>
    </row>
    <row r="238" spans="1:8" x14ac:dyDescent="0.25">
      <c r="A238" s="31">
        <v>44623</v>
      </c>
      <c r="B238" s="37" t="s">
        <v>7231</v>
      </c>
      <c r="C238" s="57" t="s">
        <v>484</v>
      </c>
      <c r="D238" s="58">
        <v>4088</v>
      </c>
      <c r="E238" s="35">
        <v>44623</v>
      </c>
      <c r="F238" s="58">
        <v>4088</v>
      </c>
      <c r="G238" s="59">
        <f>Tabla14[[#This Row],[Importe]]-Tabla14[[#This Row],[Pagado]]</f>
        <v>0</v>
      </c>
      <c r="H238" s="37" t="s">
        <v>10</v>
      </c>
    </row>
    <row r="239" spans="1:8" x14ac:dyDescent="0.25">
      <c r="A239" s="31">
        <v>44623</v>
      </c>
      <c r="B239" s="37" t="s">
        <v>7232</v>
      </c>
      <c r="C239" s="57" t="s">
        <v>49</v>
      </c>
      <c r="D239" s="58">
        <v>3018.8</v>
      </c>
      <c r="E239" s="35">
        <v>44623</v>
      </c>
      <c r="F239" s="58">
        <v>3018.8</v>
      </c>
      <c r="G239" s="59">
        <f>Tabla14[[#This Row],[Importe]]-Tabla14[[#This Row],[Pagado]]</f>
        <v>0</v>
      </c>
      <c r="H239" s="37" t="s">
        <v>10</v>
      </c>
    </row>
    <row r="240" spans="1:8" x14ac:dyDescent="0.25">
      <c r="A240" s="31">
        <v>44623</v>
      </c>
      <c r="B240" s="37" t="s">
        <v>7233</v>
      </c>
      <c r="C240" s="57" t="s">
        <v>142</v>
      </c>
      <c r="D240" s="58">
        <v>52111.11</v>
      </c>
      <c r="E240" s="35" t="s">
        <v>7025</v>
      </c>
      <c r="F240" s="58">
        <v>52111.11</v>
      </c>
      <c r="G240" s="59">
        <f>Tabla14[[#This Row],[Importe]]-Tabla14[[#This Row],[Pagado]]</f>
        <v>0</v>
      </c>
      <c r="H240" s="37" t="s">
        <v>10</v>
      </c>
    </row>
    <row r="241" spans="1:8" x14ac:dyDescent="0.25">
      <c r="A241" s="31">
        <v>44623</v>
      </c>
      <c r="B241" s="37" t="s">
        <v>7234</v>
      </c>
      <c r="C241" s="57" t="s">
        <v>319</v>
      </c>
      <c r="D241" s="58">
        <v>8138.5</v>
      </c>
      <c r="E241" s="35">
        <v>44623</v>
      </c>
      <c r="F241" s="58">
        <v>8138.5</v>
      </c>
      <c r="G241" s="59">
        <f>Tabla14[[#This Row],[Importe]]-Tabla14[[#This Row],[Pagado]]</f>
        <v>0</v>
      </c>
      <c r="H241" s="37" t="s">
        <v>10</v>
      </c>
    </row>
    <row r="242" spans="1:8" x14ac:dyDescent="0.25">
      <c r="A242" s="31">
        <v>44623</v>
      </c>
      <c r="B242" s="37" t="s">
        <v>7235</v>
      </c>
      <c r="C242" s="57" t="s">
        <v>31</v>
      </c>
      <c r="D242" s="58">
        <v>1454</v>
      </c>
      <c r="E242" s="35">
        <v>44623</v>
      </c>
      <c r="F242" s="58">
        <v>1454</v>
      </c>
      <c r="G242" s="59">
        <f>Tabla14[[#This Row],[Importe]]-Tabla14[[#This Row],[Pagado]]</f>
        <v>0</v>
      </c>
      <c r="H242" s="37" t="s">
        <v>10</v>
      </c>
    </row>
    <row r="243" spans="1:8" x14ac:dyDescent="0.25">
      <c r="A243" s="31">
        <v>44623</v>
      </c>
      <c r="B243" s="37" t="s">
        <v>7236</v>
      </c>
      <c r="C243" s="57" t="s">
        <v>157</v>
      </c>
      <c r="D243" s="58">
        <v>348.4</v>
      </c>
      <c r="E243" s="35">
        <v>44623</v>
      </c>
      <c r="F243" s="58">
        <v>348.4</v>
      </c>
      <c r="G243" s="59">
        <f>Tabla14[[#This Row],[Importe]]-Tabla14[[#This Row],[Pagado]]</f>
        <v>0</v>
      </c>
      <c r="H243" s="37" t="s">
        <v>10</v>
      </c>
    </row>
    <row r="244" spans="1:8" x14ac:dyDescent="0.25">
      <c r="A244" s="31">
        <v>44623</v>
      </c>
      <c r="B244" s="37" t="s">
        <v>7237</v>
      </c>
      <c r="C244" s="57" t="s">
        <v>27</v>
      </c>
      <c r="D244" s="58">
        <v>2884.2</v>
      </c>
      <c r="E244" s="35">
        <v>44623</v>
      </c>
      <c r="F244" s="58">
        <v>2884.2</v>
      </c>
      <c r="G244" s="59">
        <f>Tabla14[[#This Row],[Importe]]-Tabla14[[#This Row],[Pagado]]</f>
        <v>0</v>
      </c>
      <c r="H244" s="37" t="s">
        <v>10</v>
      </c>
    </row>
    <row r="245" spans="1:8" x14ac:dyDescent="0.25">
      <c r="A245" s="31">
        <v>44623</v>
      </c>
      <c r="B245" s="37" t="s">
        <v>7238</v>
      </c>
      <c r="C245" s="57" t="s">
        <v>647</v>
      </c>
      <c r="D245" s="58">
        <v>4510.1000000000004</v>
      </c>
      <c r="E245" s="35">
        <v>44623</v>
      </c>
      <c r="F245" s="58">
        <v>4510.1000000000004</v>
      </c>
      <c r="G245" s="59">
        <f>Tabla14[[#This Row],[Importe]]-Tabla14[[#This Row],[Pagado]]</f>
        <v>0</v>
      </c>
      <c r="H245" s="37" t="s">
        <v>10</v>
      </c>
    </row>
    <row r="246" spans="1:8" x14ac:dyDescent="0.25">
      <c r="A246" s="31">
        <v>44623</v>
      </c>
      <c r="B246" s="37" t="s">
        <v>7239</v>
      </c>
      <c r="C246" s="57" t="s">
        <v>7240</v>
      </c>
      <c r="D246" s="58">
        <v>6650</v>
      </c>
      <c r="E246" s="35">
        <v>44623</v>
      </c>
      <c r="F246" s="58">
        <v>6650</v>
      </c>
      <c r="G246" s="59">
        <f>Tabla14[[#This Row],[Importe]]-Tabla14[[#This Row],[Pagado]]</f>
        <v>0</v>
      </c>
      <c r="H246" s="37" t="s">
        <v>10</v>
      </c>
    </row>
    <row r="247" spans="1:8" x14ac:dyDescent="0.25">
      <c r="A247" s="31">
        <v>44623</v>
      </c>
      <c r="B247" s="37" t="s">
        <v>7241</v>
      </c>
      <c r="C247" s="57" t="s">
        <v>53</v>
      </c>
      <c r="D247" s="58">
        <v>2746.7</v>
      </c>
      <c r="E247" s="35">
        <v>44623</v>
      </c>
      <c r="F247" s="58">
        <v>2746.7</v>
      </c>
      <c r="G247" s="59">
        <f>Tabla14[[#This Row],[Importe]]-Tabla14[[#This Row],[Pagado]]</f>
        <v>0</v>
      </c>
      <c r="H247" s="37" t="s">
        <v>10</v>
      </c>
    </row>
    <row r="248" spans="1:8" x14ac:dyDescent="0.25">
      <c r="A248" s="31">
        <v>44623</v>
      </c>
      <c r="B248" s="37" t="s">
        <v>7242</v>
      </c>
      <c r="C248" s="57" t="s">
        <v>58</v>
      </c>
      <c r="D248" s="58">
        <v>3884</v>
      </c>
      <c r="E248" s="35">
        <v>44623</v>
      </c>
      <c r="F248" s="58">
        <v>3884</v>
      </c>
      <c r="G248" s="59">
        <f>Tabla14[[#This Row],[Importe]]-Tabla14[[#This Row],[Pagado]]</f>
        <v>0</v>
      </c>
      <c r="H248" s="37" t="s">
        <v>10</v>
      </c>
    </row>
    <row r="249" spans="1:8" x14ac:dyDescent="0.25">
      <c r="A249" s="31">
        <v>44623</v>
      </c>
      <c r="B249" s="37" t="s">
        <v>7243</v>
      </c>
      <c r="C249" s="57" t="s">
        <v>47</v>
      </c>
      <c r="D249" s="58">
        <v>52866.3</v>
      </c>
      <c r="E249" s="35">
        <v>44623</v>
      </c>
      <c r="F249" s="58">
        <v>52866.3</v>
      </c>
      <c r="G249" s="59">
        <f>Tabla14[[#This Row],[Importe]]-Tabla14[[#This Row],[Pagado]]</f>
        <v>0</v>
      </c>
      <c r="H249" s="37" t="s">
        <v>10</v>
      </c>
    </row>
    <row r="250" spans="1:8" x14ac:dyDescent="0.25">
      <c r="A250" s="31">
        <v>44623</v>
      </c>
      <c r="B250" s="37" t="s">
        <v>7244</v>
      </c>
      <c r="C250" s="57" t="s">
        <v>373</v>
      </c>
      <c r="D250" s="58">
        <v>506</v>
      </c>
      <c r="E250" s="35">
        <v>44623</v>
      </c>
      <c r="F250" s="58">
        <v>506</v>
      </c>
      <c r="G250" s="59">
        <f>Tabla14[[#This Row],[Importe]]-Tabla14[[#This Row],[Pagado]]</f>
        <v>0</v>
      </c>
      <c r="H250" s="37" t="s">
        <v>10</v>
      </c>
    </row>
    <row r="251" spans="1:8" x14ac:dyDescent="0.25">
      <c r="A251" s="31">
        <v>44623</v>
      </c>
      <c r="B251" s="37" t="s">
        <v>7245</v>
      </c>
      <c r="C251" s="57" t="s">
        <v>647</v>
      </c>
      <c r="D251" s="58">
        <v>1000.4</v>
      </c>
      <c r="E251" s="35">
        <v>44623</v>
      </c>
      <c r="F251" s="58">
        <v>1000.4</v>
      </c>
      <c r="G251" s="59">
        <f>Tabla14[[#This Row],[Importe]]-Tabla14[[#This Row],[Pagado]]</f>
        <v>0</v>
      </c>
      <c r="H251" s="37" t="s">
        <v>10</v>
      </c>
    </row>
    <row r="252" spans="1:8" x14ac:dyDescent="0.25">
      <c r="A252" s="31">
        <v>44623</v>
      </c>
      <c r="B252" s="37" t="s">
        <v>7246</v>
      </c>
      <c r="C252" s="57" t="s">
        <v>14</v>
      </c>
      <c r="D252" s="58">
        <v>4403.8999999999996</v>
      </c>
      <c r="E252" s="35">
        <v>44623</v>
      </c>
      <c r="F252" s="58">
        <v>4403.8999999999996</v>
      </c>
      <c r="G252" s="59">
        <f>Tabla14[[#This Row],[Importe]]-Tabla14[[#This Row],[Pagado]]</f>
        <v>0</v>
      </c>
      <c r="H252" s="37" t="s">
        <v>10</v>
      </c>
    </row>
    <row r="253" spans="1:8" x14ac:dyDescent="0.25">
      <c r="A253" s="31">
        <v>44623</v>
      </c>
      <c r="B253" s="37" t="s">
        <v>7247</v>
      </c>
      <c r="C253" s="57" t="s">
        <v>520</v>
      </c>
      <c r="D253" s="58">
        <v>12746</v>
      </c>
      <c r="E253" s="35">
        <v>44623</v>
      </c>
      <c r="F253" s="58">
        <v>12746</v>
      </c>
      <c r="G253" s="59">
        <f>Tabla14[[#This Row],[Importe]]-Tabla14[[#This Row],[Pagado]]</f>
        <v>0</v>
      </c>
      <c r="H253" s="37" t="s">
        <v>10</v>
      </c>
    </row>
    <row r="254" spans="1:8" x14ac:dyDescent="0.25">
      <c r="A254" s="31">
        <v>44623</v>
      </c>
      <c r="B254" s="37" t="s">
        <v>7248</v>
      </c>
      <c r="C254" s="57" t="s">
        <v>29</v>
      </c>
      <c r="D254" s="58">
        <v>3817.8</v>
      </c>
      <c r="E254" s="35">
        <v>44623</v>
      </c>
      <c r="F254" s="58">
        <v>3817.8</v>
      </c>
      <c r="G254" s="59">
        <f>Tabla14[[#This Row],[Importe]]-Tabla14[[#This Row],[Pagado]]</f>
        <v>0</v>
      </c>
      <c r="H254" s="37" t="s">
        <v>10</v>
      </c>
    </row>
    <row r="255" spans="1:8" x14ac:dyDescent="0.25">
      <c r="A255" s="31">
        <v>44623</v>
      </c>
      <c r="B255" s="37" t="s">
        <v>7249</v>
      </c>
      <c r="C255" s="57" t="s">
        <v>647</v>
      </c>
      <c r="D255" s="58">
        <v>352.8</v>
      </c>
      <c r="E255" s="35">
        <v>44623</v>
      </c>
      <c r="F255" s="58">
        <v>352.8</v>
      </c>
      <c r="G255" s="59">
        <f>Tabla14[[#This Row],[Importe]]-Tabla14[[#This Row],[Pagado]]</f>
        <v>0</v>
      </c>
      <c r="H255" s="37" t="s">
        <v>10</v>
      </c>
    </row>
    <row r="256" spans="1:8" x14ac:dyDescent="0.25">
      <c r="A256" s="31">
        <v>44623</v>
      </c>
      <c r="B256" s="37" t="s">
        <v>7250</v>
      </c>
      <c r="C256" s="57" t="s">
        <v>520</v>
      </c>
      <c r="D256" s="58">
        <v>301</v>
      </c>
      <c r="E256" s="35">
        <v>44623</v>
      </c>
      <c r="F256" s="58">
        <v>301</v>
      </c>
      <c r="G256" s="59">
        <f>Tabla14[[#This Row],[Importe]]-Tabla14[[#This Row],[Pagado]]</f>
        <v>0</v>
      </c>
      <c r="H256" s="37" t="s">
        <v>10</v>
      </c>
    </row>
    <row r="257" spans="1:8" x14ac:dyDescent="0.25">
      <c r="A257" s="31">
        <v>44623</v>
      </c>
      <c r="B257" s="37" t="s">
        <v>7251</v>
      </c>
      <c r="C257" s="57" t="s">
        <v>79</v>
      </c>
      <c r="D257" s="58">
        <v>6652.8</v>
      </c>
      <c r="E257" s="35">
        <v>44623</v>
      </c>
      <c r="F257" s="58">
        <v>6652.8</v>
      </c>
      <c r="G257" s="59">
        <f>Tabla14[[#This Row],[Importe]]-Tabla14[[#This Row],[Pagado]]</f>
        <v>0</v>
      </c>
      <c r="H257" s="37" t="s">
        <v>10</v>
      </c>
    </row>
    <row r="258" spans="1:8" x14ac:dyDescent="0.25">
      <c r="A258" s="31">
        <v>44623</v>
      </c>
      <c r="B258" s="37" t="s">
        <v>7252</v>
      </c>
      <c r="C258" s="57" t="s">
        <v>216</v>
      </c>
      <c r="D258" s="58">
        <v>1522.8</v>
      </c>
      <c r="E258" s="35">
        <v>44623</v>
      </c>
      <c r="F258" s="58">
        <v>1522.8</v>
      </c>
      <c r="G258" s="59">
        <f>Tabla14[[#This Row],[Importe]]-Tabla14[[#This Row],[Pagado]]</f>
        <v>0</v>
      </c>
      <c r="H258" s="37" t="s">
        <v>10</v>
      </c>
    </row>
    <row r="259" spans="1:8" x14ac:dyDescent="0.25">
      <c r="A259" s="31">
        <v>44623</v>
      </c>
      <c r="B259" s="37" t="s">
        <v>7253</v>
      </c>
      <c r="C259" s="57" t="s">
        <v>1239</v>
      </c>
      <c r="D259" s="58">
        <v>8782.2000000000007</v>
      </c>
      <c r="E259" s="35">
        <v>44623</v>
      </c>
      <c r="F259" s="58">
        <v>8782.2000000000007</v>
      </c>
      <c r="G259" s="59">
        <f>Tabla14[[#This Row],[Importe]]-Tabla14[[#This Row],[Pagado]]</f>
        <v>0</v>
      </c>
      <c r="H259" s="37" t="s">
        <v>10</v>
      </c>
    </row>
    <row r="260" spans="1:8" x14ac:dyDescent="0.25">
      <c r="A260" s="31">
        <v>44623</v>
      </c>
      <c r="B260" s="37" t="s">
        <v>7254</v>
      </c>
      <c r="C260" s="57" t="s">
        <v>45</v>
      </c>
      <c r="D260" s="58">
        <v>14224.4</v>
      </c>
      <c r="E260" s="35">
        <v>44623</v>
      </c>
      <c r="F260" s="58">
        <v>14224.4</v>
      </c>
      <c r="G260" s="59">
        <f>Tabla14[[#This Row],[Importe]]-Tabla14[[#This Row],[Pagado]]</f>
        <v>0</v>
      </c>
      <c r="H260" s="37" t="s">
        <v>10</v>
      </c>
    </row>
    <row r="261" spans="1:8" x14ac:dyDescent="0.25">
      <c r="A261" s="31">
        <v>44623</v>
      </c>
      <c r="B261" s="37" t="s">
        <v>7255</v>
      </c>
      <c r="C261" s="57" t="s">
        <v>518</v>
      </c>
      <c r="D261" s="58">
        <v>1386.4</v>
      </c>
      <c r="E261" s="35">
        <v>44623</v>
      </c>
      <c r="F261" s="58">
        <v>1386.4</v>
      </c>
      <c r="G261" s="59">
        <f>Tabla14[[#This Row],[Importe]]-Tabla14[[#This Row],[Pagado]]</f>
        <v>0</v>
      </c>
      <c r="H261" s="37" t="s">
        <v>10</v>
      </c>
    </row>
    <row r="262" spans="1:8" x14ac:dyDescent="0.25">
      <c r="A262" s="31">
        <v>44623</v>
      </c>
      <c r="B262" s="37" t="s">
        <v>7256</v>
      </c>
      <c r="C262" s="57" t="s">
        <v>222</v>
      </c>
      <c r="D262" s="58">
        <v>7430.6</v>
      </c>
      <c r="E262" s="35">
        <v>44623</v>
      </c>
      <c r="F262" s="58">
        <v>7430.6</v>
      </c>
      <c r="G262" s="59">
        <f>Tabla14[[#This Row],[Importe]]-Tabla14[[#This Row],[Pagado]]</f>
        <v>0</v>
      </c>
      <c r="H262" s="37" t="s">
        <v>10</v>
      </c>
    </row>
    <row r="263" spans="1:8" x14ac:dyDescent="0.25">
      <c r="A263" s="31">
        <v>44623</v>
      </c>
      <c r="B263" s="37" t="s">
        <v>7257</v>
      </c>
      <c r="C263" s="57" t="s">
        <v>214</v>
      </c>
      <c r="D263" s="58">
        <v>1117.8</v>
      </c>
      <c r="E263" s="35">
        <v>44623</v>
      </c>
      <c r="F263" s="58">
        <v>1117.8</v>
      </c>
      <c r="G263" s="59">
        <f>Tabla14[[#This Row],[Importe]]-Tabla14[[#This Row],[Pagado]]</f>
        <v>0</v>
      </c>
      <c r="H263" s="37" t="s">
        <v>10</v>
      </c>
    </row>
    <row r="264" spans="1:8" x14ac:dyDescent="0.25">
      <c r="A264" s="31">
        <v>44623</v>
      </c>
      <c r="B264" s="37" t="s">
        <v>7258</v>
      </c>
      <c r="C264" s="57" t="s">
        <v>24</v>
      </c>
      <c r="D264" s="58">
        <v>2911.6</v>
      </c>
      <c r="E264" s="35">
        <v>44623</v>
      </c>
      <c r="F264" s="58">
        <v>2911.6</v>
      </c>
      <c r="G264" s="59">
        <f>Tabla14[[#This Row],[Importe]]-Tabla14[[#This Row],[Pagado]]</f>
        <v>0</v>
      </c>
      <c r="H264" s="37" t="s">
        <v>10</v>
      </c>
    </row>
    <row r="265" spans="1:8" x14ac:dyDescent="0.25">
      <c r="A265" s="31">
        <v>44623</v>
      </c>
      <c r="B265" s="37" t="s">
        <v>7259</v>
      </c>
      <c r="C265" s="57" t="s">
        <v>228</v>
      </c>
      <c r="D265" s="58">
        <v>5538</v>
      </c>
      <c r="E265" s="35">
        <v>44623</v>
      </c>
      <c r="F265" s="58">
        <v>5538</v>
      </c>
      <c r="G265" s="59">
        <f>Tabla14[[#This Row],[Importe]]-Tabla14[[#This Row],[Pagado]]</f>
        <v>0</v>
      </c>
      <c r="H265" s="37" t="s">
        <v>10</v>
      </c>
    </row>
    <row r="266" spans="1:8" x14ac:dyDescent="0.25">
      <c r="A266" s="31">
        <v>44623</v>
      </c>
      <c r="B266" s="37" t="s">
        <v>7260</v>
      </c>
      <c r="C266" s="57" t="s">
        <v>1505</v>
      </c>
      <c r="D266" s="58">
        <v>7447.4</v>
      </c>
      <c r="E266" s="35">
        <v>44623</v>
      </c>
      <c r="F266" s="58">
        <v>7447.4</v>
      </c>
      <c r="G266" s="59">
        <f>Tabla14[[#This Row],[Importe]]-Tabla14[[#This Row],[Pagado]]</f>
        <v>0</v>
      </c>
      <c r="H266" s="37" t="s">
        <v>10</v>
      </c>
    </row>
    <row r="267" spans="1:8" x14ac:dyDescent="0.25">
      <c r="A267" s="31">
        <v>44623</v>
      </c>
      <c r="B267" s="37" t="s">
        <v>7261</v>
      </c>
      <c r="C267" s="57" t="s">
        <v>67</v>
      </c>
      <c r="D267" s="58">
        <v>10695.6</v>
      </c>
      <c r="E267" s="35">
        <v>44623</v>
      </c>
      <c r="F267" s="58">
        <v>10695.6</v>
      </c>
      <c r="G267" s="59">
        <f>Tabla14[[#This Row],[Importe]]-Tabla14[[#This Row],[Pagado]]</f>
        <v>0</v>
      </c>
      <c r="H267" s="37" t="s">
        <v>10</v>
      </c>
    </row>
    <row r="268" spans="1:8" x14ac:dyDescent="0.25">
      <c r="A268" s="31">
        <v>44623</v>
      </c>
      <c r="B268" s="37" t="s">
        <v>7262</v>
      </c>
      <c r="C268" s="57" t="s">
        <v>67</v>
      </c>
      <c r="D268" s="58">
        <v>1040</v>
      </c>
      <c r="E268" s="35">
        <v>44623</v>
      </c>
      <c r="F268" s="58">
        <v>1040</v>
      </c>
      <c r="G268" s="59">
        <f>Tabla14[[#This Row],[Importe]]-Tabla14[[#This Row],[Pagado]]</f>
        <v>0</v>
      </c>
      <c r="H268" s="37" t="s">
        <v>10</v>
      </c>
    </row>
    <row r="269" spans="1:8" x14ac:dyDescent="0.25">
      <c r="A269" s="31">
        <v>44623</v>
      </c>
      <c r="B269" s="37" t="s">
        <v>7263</v>
      </c>
      <c r="C269" s="57" t="s">
        <v>2383</v>
      </c>
      <c r="D269" s="58">
        <v>2040</v>
      </c>
      <c r="E269" s="35">
        <v>44623</v>
      </c>
      <c r="F269" s="58">
        <v>2040</v>
      </c>
      <c r="G269" s="59">
        <f>Tabla14[[#This Row],[Importe]]-Tabla14[[#This Row],[Pagado]]</f>
        <v>0</v>
      </c>
      <c r="H269" s="37" t="s">
        <v>10</v>
      </c>
    </row>
    <row r="270" spans="1:8" x14ac:dyDescent="0.25">
      <c r="A270" s="31">
        <v>44623</v>
      </c>
      <c r="B270" s="37" t="s">
        <v>7264</v>
      </c>
      <c r="C270" s="57" t="s">
        <v>142</v>
      </c>
      <c r="D270" s="58">
        <v>394.2</v>
      </c>
      <c r="E270" s="35" t="s">
        <v>7025</v>
      </c>
      <c r="F270" s="58">
        <v>394.2</v>
      </c>
      <c r="G270" s="59">
        <f>Tabla14[[#This Row],[Importe]]-Tabla14[[#This Row],[Pagado]]</f>
        <v>0</v>
      </c>
      <c r="H270" s="37" t="s">
        <v>10</v>
      </c>
    </row>
    <row r="271" spans="1:8" x14ac:dyDescent="0.25">
      <c r="A271" s="31">
        <v>44623</v>
      </c>
      <c r="B271" s="37" t="s">
        <v>7265</v>
      </c>
      <c r="C271" s="57" t="s">
        <v>715</v>
      </c>
      <c r="D271" s="58">
        <v>4800</v>
      </c>
      <c r="E271" s="35">
        <v>44623</v>
      </c>
      <c r="F271" s="58">
        <v>4800</v>
      </c>
      <c r="G271" s="59">
        <f>Tabla14[[#This Row],[Importe]]-Tabla14[[#This Row],[Pagado]]</f>
        <v>0</v>
      </c>
      <c r="H271" s="37" t="s">
        <v>10</v>
      </c>
    </row>
    <row r="272" spans="1:8" x14ac:dyDescent="0.25">
      <c r="A272" s="31">
        <v>44623</v>
      </c>
      <c r="B272" s="37" t="s">
        <v>7266</v>
      </c>
      <c r="C272" s="57" t="s">
        <v>146</v>
      </c>
      <c r="D272" s="58">
        <v>5540.4</v>
      </c>
      <c r="E272" s="35">
        <v>44623</v>
      </c>
      <c r="F272" s="58">
        <v>5540.4</v>
      </c>
      <c r="G272" s="59">
        <f>Tabla14[[#This Row],[Importe]]-Tabla14[[#This Row],[Pagado]]</f>
        <v>0</v>
      </c>
      <c r="H272" s="37" t="s">
        <v>10</v>
      </c>
    </row>
    <row r="273" spans="1:8" x14ac:dyDescent="0.25">
      <c r="A273" s="31">
        <v>44623</v>
      </c>
      <c r="B273" s="37" t="s">
        <v>7267</v>
      </c>
      <c r="C273" s="57" t="s">
        <v>146</v>
      </c>
      <c r="D273" s="58">
        <v>121.6</v>
      </c>
      <c r="E273" s="35">
        <v>44623</v>
      </c>
      <c r="F273" s="58">
        <v>121.6</v>
      </c>
      <c r="G273" s="59">
        <f>Tabla14[[#This Row],[Importe]]-Tabla14[[#This Row],[Pagado]]</f>
        <v>0</v>
      </c>
      <c r="H273" s="37" t="s">
        <v>10</v>
      </c>
    </row>
    <row r="274" spans="1:8" x14ac:dyDescent="0.25">
      <c r="A274" s="31">
        <v>44623</v>
      </c>
      <c r="B274" s="37" t="s">
        <v>7268</v>
      </c>
      <c r="C274" s="57" t="s">
        <v>339</v>
      </c>
      <c r="D274" s="58">
        <v>1046</v>
      </c>
      <c r="E274" s="35">
        <v>44623</v>
      </c>
      <c r="F274" s="58">
        <v>1046</v>
      </c>
      <c r="G274" s="59">
        <f>Tabla14[[#This Row],[Importe]]-Tabla14[[#This Row],[Pagado]]</f>
        <v>0</v>
      </c>
      <c r="H274" s="37" t="s">
        <v>10</v>
      </c>
    </row>
    <row r="275" spans="1:8" x14ac:dyDescent="0.25">
      <c r="A275" s="31">
        <v>44623</v>
      </c>
      <c r="B275" s="37" t="s">
        <v>7269</v>
      </c>
      <c r="C275" s="57" t="s">
        <v>125</v>
      </c>
      <c r="D275" s="58">
        <v>864</v>
      </c>
      <c r="E275" s="35">
        <v>44623</v>
      </c>
      <c r="F275" s="58">
        <v>864</v>
      </c>
      <c r="G275" s="59">
        <f>Tabla14[[#This Row],[Importe]]-Tabla14[[#This Row],[Pagado]]</f>
        <v>0</v>
      </c>
      <c r="H275" s="37" t="s">
        <v>10</v>
      </c>
    </row>
    <row r="276" spans="1:8" x14ac:dyDescent="0.25">
      <c r="A276" s="31">
        <v>44623</v>
      </c>
      <c r="B276" s="37" t="s">
        <v>7270</v>
      </c>
      <c r="C276" s="57" t="s">
        <v>357</v>
      </c>
      <c r="D276" s="58">
        <v>852.5</v>
      </c>
      <c r="E276" s="35">
        <v>44623</v>
      </c>
      <c r="F276" s="58">
        <v>852.5</v>
      </c>
      <c r="G276" s="59">
        <f>Tabla14[[#This Row],[Importe]]-Tabla14[[#This Row],[Pagado]]</f>
        <v>0</v>
      </c>
      <c r="H276" s="37" t="s">
        <v>10</v>
      </c>
    </row>
    <row r="277" spans="1:8" x14ac:dyDescent="0.25">
      <c r="A277" s="31">
        <v>44623</v>
      </c>
      <c r="B277" s="37" t="s">
        <v>7271</v>
      </c>
      <c r="C277" s="57" t="s">
        <v>140</v>
      </c>
      <c r="D277" s="58">
        <v>511.5</v>
      </c>
      <c r="E277" s="35">
        <v>44623</v>
      </c>
      <c r="F277" s="58">
        <v>511.5</v>
      </c>
      <c r="G277" s="59">
        <f>Tabla14[[#This Row],[Importe]]-Tabla14[[#This Row],[Pagado]]</f>
        <v>0</v>
      </c>
      <c r="H277" s="37" t="s">
        <v>10</v>
      </c>
    </row>
    <row r="278" spans="1:8" x14ac:dyDescent="0.25">
      <c r="A278" s="31">
        <v>44623</v>
      </c>
      <c r="B278" s="37" t="s">
        <v>7272</v>
      </c>
      <c r="C278" s="57" t="s">
        <v>127</v>
      </c>
      <c r="D278" s="58">
        <v>4130.3999999999996</v>
      </c>
      <c r="E278" s="35">
        <v>44623</v>
      </c>
      <c r="F278" s="58">
        <v>4130.3999999999996</v>
      </c>
      <c r="G278" s="59">
        <f>Tabla14[[#This Row],[Importe]]-Tabla14[[#This Row],[Pagado]]</f>
        <v>0</v>
      </c>
      <c r="H278" s="37" t="s">
        <v>10</v>
      </c>
    </row>
    <row r="279" spans="1:8" x14ac:dyDescent="0.25">
      <c r="A279" s="31">
        <v>44623</v>
      </c>
      <c r="B279" s="37" t="s">
        <v>7273</v>
      </c>
      <c r="C279" s="57" t="s">
        <v>129</v>
      </c>
      <c r="D279" s="58">
        <v>3348.8</v>
      </c>
      <c r="E279" s="35">
        <v>44623</v>
      </c>
      <c r="F279" s="58">
        <v>3348.8</v>
      </c>
      <c r="G279" s="59">
        <f>Tabla14[[#This Row],[Importe]]-Tabla14[[#This Row],[Pagado]]</f>
        <v>0</v>
      </c>
      <c r="H279" s="37" t="s">
        <v>10</v>
      </c>
    </row>
    <row r="280" spans="1:8" x14ac:dyDescent="0.25">
      <c r="A280" s="31">
        <v>44623</v>
      </c>
      <c r="B280" s="37" t="s">
        <v>7274</v>
      </c>
      <c r="C280" s="57" t="s">
        <v>107</v>
      </c>
      <c r="D280" s="58">
        <v>8182.8</v>
      </c>
      <c r="E280" s="35">
        <v>44623</v>
      </c>
      <c r="F280" s="58">
        <v>8182.8</v>
      </c>
      <c r="G280" s="59">
        <f>Tabla14[[#This Row],[Importe]]-Tabla14[[#This Row],[Pagado]]</f>
        <v>0</v>
      </c>
      <c r="H280" s="37" t="s">
        <v>10</v>
      </c>
    </row>
    <row r="281" spans="1:8" x14ac:dyDescent="0.25">
      <c r="A281" s="31">
        <v>44623</v>
      </c>
      <c r="B281" s="37" t="s">
        <v>7275</v>
      </c>
      <c r="C281" s="57" t="s">
        <v>69</v>
      </c>
      <c r="D281" s="58">
        <v>2160</v>
      </c>
      <c r="E281" s="35">
        <v>44623</v>
      </c>
      <c r="F281" s="58">
        <v>2160</v>
      </c>
      <c r="G281" s="59">
        <f>Tabla14[[#This Row],[Importe]]-Tabla14[[#This Row],[Pagado]]</f>
        <v>0</v>
      </c>
      <c r="H281" s="37" t="s">
        <v>10</v>
      </c>
    </row>
    <row r="282" spans="1:8" x14ac:dyDescent="0.25">
      <c r="A282" s="31">
        <v>44623</v>
      </c>
      <c r="B282" s="37" t="s">
        <v>7276</v>
      </c>
      <c r="C282" s="57" t="s">
        <v>562</v>
      </c>
      <c r="D282" s="58">
        <v>2768.4</v>
      </c>
      <c r="E282" s="35">
        <v>44623</v>
      </c>
      <c r="F282" s="58">
        <v>2768.4</v>
      </c>
      <c r="G282" s="59">
        <f>Tabla14[[#This Row],[Importe]]-Tabla14[[#This Row],[Pagado]]</f>
        <v>0</v>
      </c>
      <c r="H282" s="37" t="s">
        <v>10</v>
      </c>
    </row>
    <row r="283" spans="1:8" x14ac:dyDescent="0.25">
      <c r="A283" s="31">
        <v>44623</v>
      </c>
      <c r="B283" s="37" t="s">
        <v>7277</v>
      </c>
      <c r="C283" s="57" t="s">
        <v>664</v>
      </c>
      <c r="D283" s="58">
        <v>6398.8</v>
      </c>
      <c r="E283" s="35">
        <v>44623</v>
      </c>
      <c r="F283" s="58">
        <v>6398.8</v>
      </c>
      <c r="G283" s="59">
        <f>Tabla14[[#This Row],[Importe]]-Tabla14[[#This Row],[Pagado]]</f>
        <v>0</v>
      </c>
      <c r="H283" s="37" t="s">
        <v>10</v>
      </c>
    </row>
    <row r="284" spans="1:8" x14ac:dyDescent="0.25">
      <c r="A284" s="31">
        <v>44623</v>
      </c>
      <c r="B284" s="37" t="s">
        <v>7278</v>
      </c>
      <c r="C284" s="57" t="s">
        <v>4136</v>
      </c>
      <c r="D284" s="58">
        <v>1357.2</v>
      </c>
      <c r="E284" s="35">
        <v>44623</v>
      </c>
      <c r="F284" s="58">
        <v>1357.2</v>
      </c>
      <c r="G284" s="59">
        <f>Tabla14[[#This Row],[Importe]]-Tabla14[[#This Row],[Pagado]]</f>
        <v>0</v>
      </c>
      <c r="H284" s="37" t="s">
        <v>10</v>
      </c>
    </row>
    <row r="285" spans="1:8" x14ac:dyDescent="0.25">
      <c r="A285" s="31">
        <v>44623</v>
      </c>
      <c r="B285" s="37" t="s">
        <v>7279</v>
      </c>
      <c r="C285" s="57" t="s">
        <v>62</v>
      </c>
      <c r="D285" s="58">
        <v>5751.5</v>
      </c>
      <c r="E285" s="35">
        <v>44623</v>
      </c>
      <c r="F285" s="58">
        <v>5751.5</v>
      </c>
      <c r="G285" s="59">
        <f>Tabla14[[#This Row],[Importe]]-Tabla14[[#This Row],[Pagado]]</f>
        <v>0</v>
      </c>
      <c r="H285" s="37" t="s">
        <v>10</v>
      </c>
    </row>
    <row r="286" spans="1:8" x14ac:dyDescent="0.25">
      <c r="A286" s="31">
        <v>44623</v>
      </c>
      <c r="B286" s="37" t="s">
        <v>7280</v>
      </c>
      <c r="C286" s="57" t="s">
        <v>191</v>
      </c>
      <c r="D286" s="58">
        <v>1016.8</v>
      </c>
      <c r="E286" s="35">
        <v>44623</v>
      </c>
      <c r="F286" s="58">
        <v>1016.8</v>
      </c>
      <c r="G286" s="59">
        <f>Tabla14[[#This Row],[Importe]]-Tabla14[[#This Row],[Pagado]]</f>
        <v>0</v>
      </c>
      <c r="H286" s="37" t="s">
        <v>10</v>
      </c>
    </row>
    <row r="287" spans="1:8" x14ac:dyDescent="0.25">
      <c r="A287" s="31">
        <v>44623</v>
      </c>
      <c r="B287" s="37" t="s">
        <v>7281</v>
      </c>
      <c r="C287" s="57" t="s">
        <v>2114</v>
      </c>
      <c r="D287" s="58">
        <v>2652</v>
      </c>
      <c r="E287" s="35">
        <v>44623</v>
      </c>
      <c r="F287" s="58">
        <v>2652</v>
      </c>
      <c r="G287" s="59">
        <f>Tabla14[[#This Row],[Importe]]-Tabla14[[#This Row],[Pagado]]</f>
        <v>0</v>
      </c>
      <c r="H287" s="37" t="s">
        <v>10</v>
      </c>
    </row>
    <row r="288" spans="1:8" x14ac:dyDescent="0.25">
      <c r="A288" s="31">
        <v>44623</v>
      </c>
      <c r="B288" s="37" t="s">
        <v>7282</v>
      </c>
      <c r="C288" s="57" t="s">
        <v>407</v>
      </c>
      <c r="D288" s="58">
        <v>8104</v>
      </c>
      <c r="E288" s="35">
        <v>44626</v>
      </c>
      <c r="F288" s="58">
        <v>8104</v>
      </c>
      <c r="G288" s="59">
        <f>Tabla14[[#This Row],[Importe]]-Tabla14[[#This Row],[Pagado]]</f>
        <v>0</v>
      </c>
      <c r="H288" s="37" t="s">
        <v>10</v>
      </c>
    </row>
    <row r="289" spans="1:8" x14ac:dyDescent="0.25">
      <c r="A289" s="31">
        <v>44623</v>
      </c>
      <c r="B289" s="37" t="s">
        <v>7283</v>
      </c>
      <c r="C289" s="57" t="s">
        <v>414</v>
      </c>
      <c r="D289" s="58">
        <v>11383.2</v>
      </c>
      <c r="E289" s="35">
        <v>44623</v>
      </c>
      <c r="F289" s="58">
        <v>11383.2</v>
      </c>
      <c r="G289" s="59">
        <f>Tabla14[[#This Row],[Importe]]-Tabla14[[#This Row],[Pagado]]</f>
        <v>0</v>
      </c>
      <c r="H289" s="37" t="s">
        <v>10</v>
      </c>
    </row>
    <row r="290" spans="1:8" x14ac:dyDescent="0.25">
      <c r="A290" s="31">
        <v>44623</v>
      </c>
      <c r="B290" s="37" t="s">
        <v>7284</v>
      </c>
      <c r="C290" s="57" t="s">
        <v>670</v>
      </c>
      <c r="D290" s="58">
        <v>3943.5</v>
      </c>
      <c r="E290" s="35">
        <v>44623</v>
      </c>
      <c r="F290" s="58">
        <v>3943.5</v>
      </c>
      <c r="G290" s="59">
        <f>Tabla14[[#This Row],[Importe]]-Tabla14[[#This Row],[Pagado]]</f>
        <v>0</v>
      </c>
      <c r="H290" s="37" t="s">
        <v>10</v>
      </c>
    </row>
    <row r="291" spans="1:8" x14ac:dyDescent="0.25">
      <c r="A291" s="31">
        <v>44623</v>
      </c>
      <c r="B291" s="37" t="s">
        <v>7285</v>
      </c>
      <c r="C291" s="57" t="s">
        <v>31</v>
      </c>
      <c r="D291" s="58">
        <v>469.8</v>
      </c>
      <c r="E291" s="35">
        <v>44623</v>
      </c>
      <c r="F291" s="58">
        <v>469.8</v>
      </c>
      <c r="G291" s="59">
        <f>Tabla14[[#This Row],[Importe]]-Tabla14[[#This Row],[Pagado]]</f>
        <v>0</v>
      </c>
      <c r="H291" s="37" t="s">
        <v>10</v>
      </c>
    </row>
    <row r="292" spans="1:8" x14ac:dyDescent="0.25">
      <c r="A292" s="31">
        <v>44623</v>
      </c>
      <c r="B292" s="37" t="s">
        <v>7286</v>
      </c>
      <c r="C292" s="57" t="s">
        <v>421</v>
      </c>
      <c r="D292" s="58">
        <v>6754.8</v>
      </c>
      <c r="E292" s="35">
        <v>44623</v>
      </c>
      <c r="F292" s="58">
        <v>6754.8</v>
      </c>
      <c r="G292" s="59">
        <f>Tabla14[[#This Row],[Importe]]-Tabla14[[#This Row],[Pagado]]</f>
        <v>0</v>
      </c>
      <c r="H292" s="37" t="s">
        <v>10</v>
      </c>
    </row>
    <row r="293" spans="1:8" x14ac:dyDescent="0.25">
      <c r="A293" s="31">
        <v>44623</v>
      </c>
      <c r="B293" s="37" t="s">
        <v>7287</v>
      </c>
      <c r="C293" s="57" t="s">
        <v>275</v>
      </c>
      <c r="D293" s="58">
        <v>102727.54</v>
      </c>
      <c r="E293" s="35">
        <v>44631</v>
      </c>
      <c r="F293" s="58">
        <v>102727.54</v>
      </c>
      <c r="G293" s="59">
        <f>Tabla14[[#This Row],[Importe]]-Tabla14[[#This Row],[Pagado]]</f>
        <v>0</v>
      </c>
      <c r="H293" s="37" t="s">
        <v>10</v>
      </c>
    </row>
    <row r="294" spans="1:8" x14ac:dyDescent="0.25">
      <c r="A294" s="31">
        <v>44623</v>
      </c>
      <c r="B294" s="37" t="s">
        <v>7288</v>
      </c>
      <c r="C294" s="57" t="s">
        <v>698</v>
      </c>
      <c r="D294" s="58">
        <v>3987.6</v>
      </c>
      <c r="E294" s="35">
        <v>44623</v>
      </c>
      <c r="F294" s="58">
        <v>3987.6</v>
      </c>
      <c r="G294" s="59">
        <f>Tabla14[[#This Row],[Importe]]-Tabla14[[#This Row],[Pagado]]</f>
        <v>0</v>
      </c>
      <c r="H294" s="37" t="s">
        <v>10</v>
      </c>
    </row>
    <row r="295" spans="1:8" x14ac:dyDescent="0.25">
      <c r="A295" s="31">
        <v>44623</v>
      </c>
      <c r="B295" s="37" t="s">
        <v>7289</v>
      </c>
      <c r="C295" s="57" t="s">
        <v>135</v>
      </c>
      <c r="D295" s="58">
        <v>2064.1999999999998</v>
      </c>
      <c r="E295" s="35">
        <v>44623</v>
      </c>
      <c r="F295" s="58">
        <v>2064.1999999999998</v>
      </c>
      <c r="G295" s="59">
        <f>Tabla14[[#This Row],[Importe]]-Tabla14[[#This Row],[Pagado]]</f>
        <v>0</v>
      </c>
      <c r="H295" s="37" t="s">
        <v>10</v>
      </c>
    </row>
    <row r="296" spans="1:8" x14ac:dyDescent="0.25">
      <c r="A296" s="31">
        <v>44623</v>
      </c>
      <c r="B296" s="37" t="s">
        <v>7290</v>
      </c>
      <c r="C296" s="57" t="s">
        <v>284</v>
      </c>
      <c r="D296" s="58">
        <v>4384.8</v>
      </c>
      <c r="E296" s="35">
        <v>44624</v>
      </c>
      <c r="F296" s="58">
        <v>4384.8</v>
      </c>
      <c r="G296" s="59">
        <f>Tabla14[[#This Row],[Importe]]-Tabla14[[#This Row],[Pagado]]</f>
        <v>0</v>
      </c>
      <c r="H296" s="37" t="s">
        <v>10</v>
      </c>
    </row>
    <row r="297" spans="1:8" x14ac:dyDescent="0.25">
      <c r="A297" s="31">
        <v>44623</v>
      </c>
      <c r="B297" s="37" t="s">
        <v>7291</v>
      </c>
      <c r="C297" s="57" t="s">
        <v>282</v>
      </c>
      <c r="D297" s="58">
        <v>2316.6</v>
      </c>
      <c r="E297" s="35">
        <v>44624</v>
      </c>
      <c r="F297" s="58">
        <v>2316.6</v>
      </c>
      <c r="G297" s="59">
        <f>Tabla14[[#This Row],[Importe]]-Tabla14[[#This Row],[Pagado]]</f>
        <v>0</v>
      </c>
      <c r="H297" s="37" t="s">
        <v>10</v>
      </c>
    </row>
    <row r="298" spans="1:8" x14ac:dyDescent="0.25">
      <c r="A298" s="31">
        <v>44623</v>
      </c>
      <c r="B298" s="37" t="s">
        <v>7292</v>
      </c>
      <c r="C298" s="57" t="s">
        <v>5345</v>
      </c>
      <c r="D298" s="58">
        <v>1663.2</v>
      </c>
      <c r="E298" s="35">
        <v>44624</v>
      </c>
      <c r="F298" s="58">
        <v>1663.2</v>
      </c>
      <c r="G298" s="59">
        <f>Tabla14[[#This Row],[Importe]]-Tabla14[[#This Row],[Pagado]]</f>
        <v>0</v>
      </c>
      <c r="H298" s="37" t="s">
        <v>10</v>
      </c>
    </row>
    <row r="299" spans="1:8" x14ac:dyDescent="0.25">
      <c r="A299" s="31">
        <v>44623</v>
      </c>
      <c r="B299" s="37" t="s">
        <v>7293</v>
      </c>
      <c r="C299" s="57" t="s">
        <v>280</v>
      </c>
      <c r="D299" s="58">
        <v>610.20000000000005</v>
      </c>
      <c r="E299" s="35">
        <v>44624</v>
      </c>
      <c r="F299" s="58">
        <v>610.20000000000005</v>
      </c>
      <c r="G299" s="59">
        <f>Tabla14[[#This Row],[Importe]]-Tabla14[[#This Row],[Pagado]]</f>
        <v>0</v>
      </c>
      <c r="H299" s="37" t="s">
        <v>10</v>
      </c>
    </row>
    <row r="300" spans="1:8" x14ac:dyDescent="0.25">
      <c r="A300" s="31">
        <v>44623</v>
      </c>
      <c r="B300" s="37" t="s">
        <v>7294</v>
      </c>
      <c r="C300" s="57" t="s">
        <v>431</v>
      </c>
      <c r="D300" s="58">
        <v>567</v>
      </c>
      <c r="E300" s="35">
        <v>44624</v>
      </c>
      <c r="F300" s="58">
        <v>567</v>
      </c>
      <c r="G300" s="59">
        <f>Tabla14[[#This Row],[Importe]]-Tabla14[[#This Row],[Pagado]]</f>
        <v>0</v>
      </c>
      <c r="H300" s="37" t="s">
        <v>10</v>
      </c>
    </row>
    <row r="301" spans="1:8" x14ac:dyDescent="0.25">
      <c r="A301" s="31">
        <v>44623</v>
      </c>
      <c r="B301" s="37" t="s">
        <v>7295</v>
      </c>
      <c r="C301" s="57" t="s">
        <v>7296</v>
      </c>
      <c r="D301" s="58">
        <v>7463.4</v>
      </c>
      <c r="E301" s="35">
        <v>44623</v>
      </c>
      <c r="F301" s="58">
        <v>7463.4</v>
      </c>
      <c r="G301" s="59">
        <f>Tabla14[[#This Row],[Importe]]-Tabla14[[#This Row],[Pagado]]</f>
        <v>0</v>
      </c>
      <c r="H301" s="37" t="s">
        <v>10</v>
      </c>
    </row>
    <row r="302" spans="1:8" x14ac:dyDescent="0.25">
      <c r="A302" s="31">
        <v>44623</v>
      </c>
      <c r="B302" s="37" t="s">
        <v>7297</v>
      </c>
      <c r="C302" s="57" t="s">
        <v>7296</v>
      </c>
      <c r="D302" s="58">
        <v>2720.8</v>
      </c>
      <c r="E302" s="35">
        <v>44623</v>
      </c>
      <c r="F302" s="58">
        <v>2720.8</v>
      </c>
      <c r="G302" s="59">
        <f>Tabla14[[#This Row],[Importe]]-Tabla14[[#This Row],[Pagado]]</f>
        <v>0</v>
      </c>
      <c r="H302" s="37" t="s">
        <v>10</v>
      </c>
    </row>
    <row r="303" spans="1:8" x14ac:dyDescent="0.25">
      <c r="A303" s="31">
        <v>44623</v>
      </c>
      <c r="B303" s="37" t="s">
        <v>7298</v>
      </c>
      <c r="C303" s="57" t="s">
        <v>269</v>
      </c>
      <c r="D303" s="58">
        <v>2019.2</v>
      </c>
      <c r="E303" s="35">
        <v>44623</v>
      </c>
      <c r="F303" s="58">
        <v>2019.2</v>
      </c>
      <c r="G303" s="59">
        <f>Tabla14[[#This Row],[Importe]]-Tabla14[[#This Row],[Pagado]]</f>
        <v>0</v>
      </c>
      <c r="H303" s="37" t="s">
        <v>10</v>
      </c>
    </row>
    <row r="304" spans="1:8" x14ac:dyDescent="0.25">
      <c r="A304" s="31">
        <v>44623</v>
      </c>
      <c r="B304" s="37" t="s">
        <v>7299</v>
      </c>
      <c r="C304" s="57" t="s">
        <v>371</v>
      </c>
      <c r="D304" s="58">
        <v>6049.9</v>
      </c>
      <c r="E304" s="35">
        <v>44623</v>
      </c>
      <c r="F304" s="58">
        <v>6049.9</v>
      </c>
      <c r="G304" s="59">
        <f>Tabla14[[#This Row],[Importe]]-Tabla14[[#This Row],[Pagado]]</f>
        <v>0</v>
      </c>
      <c r="H304" s="37" t="s">
        <v>10</v>
      </c>
    </row>
    <row r="305" spans="1:8" x14ac:dyDescent="0.25">
      <c r="A305" s="31">
        <v>44623</v>
      </c>
      <c r="B305" s="37" t="s">
        <v>7300</v>
      </c>
      <c r="C305" s="57" t="s">
        <v>442</v>
      </c>
      <c r="D305" s="58">
        <v>4228</v>
      </c>
      <c r="E305" s="35">
        <v>44623</v>
      </c>
      <c r="F305" s="58">
        <v>4228</v>
      </c>
      <c r="G305" s="59">
        <f>Tabla14[[#This Row],[Importe]]-Tabla14[[#This Row],[Pagado]]</f>
        <v>0</v>
      </c>
      <c r="H305" s="37" t="s">
        <v>10</v>
      </c>
    </row>
    <row r="306" spans="1:8" x14ac:dyDescent="0.25">
      <c r="A306" s="31">
        <v>44623</v>
      </c>
      <c r="B306" s="37" t="s">
        <v>7301</v>
      </c>
      <c r="C306" s="57" t="s">
        <v>4523</v>
      </c>
      <c r="D306" s="58">
        <v>1046.5999999999999</v>
      </c>
      <c r="E306" s="35">
        <v>44623</v>
      </c>
      <c r="F306" s="58">
        <v>1046.5999999999999</v>
      </c>
      <c r="G306" s="59">
        <f>Tabla14[[#This Row],[Importe]]-Tabla14[[#This Row],[Pagado]]</f>
        <v>0</v>
      </c>
      <c r="H306" s="37" t="s">
        <v>10</v>
      </c>
    </row>
    <row r="307" spans="1:8" x14ac:dyDescent="0.25">
      <c r="A307" s="31">
        <v>44623</v>
      </c>
      <c r="B307" s="37" t="s">
        <v>7302</v>
      </c>
      <c r="C307" s="57" t="s">
        <v>583</v>
      </c>
      <c r="D307" s="58">
        <v>5771.22</v>
      </c>
      <c r="E307" s="35">
        <v>44623</v>
      </c>
      <c r="F307" s="58">
        <v>5771.22</v>
      </c>
      <c r="G307" s="59">
        <f>Tabla14[[#This Row],[Importe]]-Tabla14[[#This Row],[Pagado]]</f>
        <v>0</v>
      </c>
      <c r="H307" s="37" t="s">
        <v>10</v>
      </c>
    </row>
    <row r="308" spans="1:8" x14ac:dyDescent="0.25">
      <c r="A308" s="31">
        <v>44623</v>
      </c>
      <c r="B308" s="37" t="s">
        <v>7303</v>
      </c>
      <c r="C308" s="57" t="s">
        <v>1008</v>
      </c>
      <c r="D308" s="58">
        <v>3580.5</v>
      </c>
      <c r="E308" s="35">
        <v>44623</v>
      </c>
      <c r="F308" s="58">
        <v>3580.5</v>
      </c>
      <c r="G308" s="59">
        <f>Tabla14[[#This Row],[Importe]]-Tabla14[[#This Row],[Pagado]]</f>
        <v>0</v>
      </c>
      <c r="H308" s="37" t="s">
        <v>10</v>
      </c>
    </row>
    <row r="309" spans="1:8" x14ac:dyDescent="0.25">
      <c r="A309" s="31">
        <v>44623</v>
      </c>
      <c r="B309" s="37" t="s">
        <v>7304</v>
      </c>
      <c r="C309" s="57" t="s">
        <v>9</v>
      </c>
      <c r="D309" s="58">
        <v>686.4</v>
      </c>
      <c r="E309" s="35">
        <v>44623</v>
      </c>
      <c r="F309" s="58">
        <v>686.4</v>
      </c>
      <c r="G309" s="59">
        <f>Tabla14[[#This Row],[Importe]]-Tabla14[[#This Row],[Pagado]]</f>
        <v>0</v>
      </c>
      <c r="H309" s="37" t="s">
        <v>10</v>
      </c>
    </row>
    <row r="310" spans="1:8" x14ac:dyDescent="0.25">
      <c r="A310" s="31">
        <v>44623</v>
      </c>
      <c r="B310" s="37" t="s">
        <v>7305</v>
      </c>
      <c r="C310" s="57" t="s">
        <v>729</v>
      </c>
      <c r="D310" s="58">
        <v>21254.1</v>
      </c>
      <c r="E310" s="35">
        <v>44624</v>
      </c>
      <c r="F310" s="58">
        <v>21254.1</v>
      </c>
      <c r="G310" s="59">
        <f>Tabla14[[#This Row],[Importe]]-Tabla14[[#This Row],[Pagado]]</f>
        <v>0</v>
      </c>
      <c r="H310" s="37" t="s">
        <v>10</v>
      </c>
    </row>
    <row r="311" spans="1:8" x14ac:dyDescent="0.25">
      <c r="A311" s="31">
        <v>44623</v>
      </c>
      <c r="B311" s="37" t="s">
        <v>7306</v>
      </c>
      <c r="C311" s="57" t="s">
        <v>31</v>
      </c>
      <c r="D311" s="58">
        <v>506</v>
      </c>
      <c r="E311" s="35">
        <v>44624</v>
      </c>
      <c r="F311" s="58">
        <v>506</v>
      </c>
      <c r="G311" s="59">
        <f>Tabla14[[#This Row],[Importe]]-Tabla14[[#This Row],[Pagado]]</f>
        <v>0</v>
      </c>
      <c r="H311" s="37" t="s">
        <v>10</v>
      </c>
    </row>
    <row r="312" spans="1:8" x14ac:dyDescent="0.25">
      <c r="A312" s="31">
        <v>44623</v>
      </c>
      <c r="B312" s="37" t="s">
        <v>7307</v>
      </c>
      <c r="C312" s="57" t="s">
        <v>31</v>
      </c>
      <c r="D312" s="58">
        <v>48.6</v>
      </c>
      <c r="E312" s="35">
        <v>44623</v>
      </c>
      <c r="F312" s="58">
        <v>48.6</v>
      </c>
      <c r="G312" s="59">
        <f>Tabla14[[#This Row],[Importe]]-Tabla14[[#This Row],[Pagado]]</f>
        <v>0</v>
      </c>
      <c r="H312" s="37" t="s">
        <v>10</v>
      </c>
    </row>
    <row r="313" spans="1:8" x14ac:dyDescent="0.25">
      <c r="A313" s="31">
        <v>44623</v>
      </c>
      <c r="B313" s="37" t="s">
        <v>7308</v>
      </c>
      <c r="C313" s="57" t="s">
        <v>2020</v>
      </c>
      <c r="D313" s="58">
        <v>52000</v>
      </c>
      <c r="E313" s="35">
        <v>44623</v>
      </c>
      <c r="F313" s="58">
        <v>52000</v>
      </c>
      <c r="G313" s="59">
        <f>Tabla14[[#This Row],[Importe]]-Tabla14[[#This Row],[Pagado]]</f>
        <v>0</v>
      </c>
      <c r="H313" s="37" t="s">
        <v>10</v>
      </c>
    </row>
    <row r="314" spans="1:8" x14ac:dyDescent="0.25">
      <c r="A314" s="31">
        <v>44623</v>
      </c>
      <c r="B314" s="37" t="s">
        <v>7309</v>
      </c>
      <c r="C314" s="57" t="s">
        <v>2020</v>
      </c>
      <c r="D314" s="58">
        <v>1200</v>
      </c>
      <c r="E314" s="35">
        <v>44623</v>
      </c>
      <c r="F314" s="58">
        <v>1200</v>
      </c>
      <c r="G314" s="59">
        <f>Tabla14[[#This Row],[Importe]]-Tabla14[[#This Row],[Pagado]]</f>
        <v>0</v>
      </c>
      <c r="H314" s="37" t="s">
        <v>10</v>
      </c>
    </row>
    <row r="315" spans="1:8" x14ac:dyDescent="0.25">
      <c r="A315" s="31">
        <v>44623</v>
      </c>
      <c r="B315" s="37" t="s">
        <v>7310</v>
      </c>
      <c r="C315" s="57" t="s">
        <v>296</v>
      </c>
      <c r="D315" s="58">
        <v>1095</v>
      </c>
      <c r="E315" s="35">
        <v>44623</v>
      </c>
      <c r="F315" s="58">
        <v>1095</v>
      </c>
      <c r="G315" s="59">
        <f>Tabla14[[#This Row],[Importe]]-Tabla14[[#This Row],[Pagado]]</f>
        <v>0</v>
      </c>
      <c r="H315" s="37" t="s">
        <v>10</v>
      </c>
    </row>
    <row r="316" spans="1:8" x14ac:dyDescent="0.25">
      <c r="A316" s="31">
        <v>44623</v>
      </c>
      <c r="B316" s="37" t="s">
        <v>7311</v>
      </c>
      <c r="C316" s="57" t="s">
        <v>31</v>
      </c>
      <c r="D316" s="58">
        <v>484</v>
      </c>
      <c r="E316" s="35">
        <v>44623</v>
      </c>
      <c r="F316" s="58">
        <v>484</v>
      </c>
      <c r="G316" s="59">
        <f>Tabla14[[#This Row],[Importe]]-Tabla14[[#This Row],[Pagado]]</f>
        <v>0</v>
      </c>
      <c r="H316" s="37" t="s">
        <v>10</v>
      </c>
    </row>
    <row r="317" spans="1:8" x14ac:dyDescent="0.25">
      <c r="A317" s="31">
        <v>44623</v>
      </c>
      <c r="B317" s="37" t="s">
        <v>7312</v>
      </c>
      <c r="C317" s="57" t="s">
        <v>71</v>
      </c>
      <c r="D317" s="58">
        <v>4553.8999999999996</v>
      </c>
      <c r="E317" s="35">
        <v>44623</v>
      </c>
      <c r="F317" s="58">
        <v>4553.8999999999996</v>
      </c>
      <c r="G317" s="59">
        <f>Tabla14[[#This Row],[Importe]]-Tabla14[[#This Row],[Pagado]]</f>
        <v>0</v>
      </c>
      <c r="H317" s="37" t="s">
        <v>10</v>
      </c>
    </row>
    <row r="318" spans="1:8" x14ac:dyDescent="0.25">
      <c r="A318" s="31">
        <v>44623</v>
      </c>
      <c r="B318" s="37" t="s">
        <v>7313</v>
      </c>
      <c r="C318" s="57" t="s">
        <v>7314</v>
      </c>
      <c r="D318" s="58">
        <v>5568.9</v>
      </c>
      <c r="E318" s="35">
        <v>44623</v>
      </c>
      <c r="F318" s="58">
        <v>5568.9</v>
      </c>
      <c r="G318" s="59">
        <f>Tabla14[[#This Row],[Importe]]-Tabla14[[#This Row],[Pagado]]</f>
        <v>0</v>
      </c>
      <c r="H318" s="37" t="s">
        <v>10</v>
      </c>
    </row>
    <row r="319" spans="1:8" x14ac:dyDescent="0.25">
      <c r="A319" s="31">
        <v>44623</v>
      </c>
      <c r="B319" s="37" t="s">
        <v>7315</v>
      </c>
      <c r="C319" s="57" t="s">
        <v>31</v>
      </c>
      <c r="D319" s="58">
        <v>34.5</v>
      </c>
      <c r="E319" s="35">
        <v>44623</v>
      </c>
      <c r="F319" s="58">
        <v>34.5</v>
      </c>
      <c r="G319" s="59">
        <f>Tabla14[[#This Row],[Importe]]-Tabla14[[#This Row],[Pagado]]</f>
        <v>0</v>
      </c>
      <c r="H319" s="37" t="s">
        <v>10</v>
      </c>
    </row>
    <row r="320" spans="1:8" x14ac:dyDescent="0.25">
      <c r="A320" s="31">
        <v>44623</v>
      </c>
      <c r="B320" s="37" t="s">
        <v>7316</v>
      </c>
      <c r="C320" s="57" t="s">
        <v>27</v>
      </c>
      <c r="D320" s="58">
        <v>939.6</v>
      </c>
      <c r="E320" s="35">
        <v>44623</v>
      </c>
      <c r="F320" s="58">
        <v>939.6</v>
      </c>
      <c r="G320" s="59">
        <f>Tabla14[[#This Row],[Importe]]-Tabla14[[#This Row],[Pagado]]</f>
        <v>0</v>
      </c>
      <c r="H320" s="37" t="s">
        <v>10</v>
      </c>
    </row>
    <row r="321" spans="1:8" x14ac:dyDescent="0.25">
      <c r="A321" s="31">
        <v>44623</v>
      </c>
      <c r="B321" s="37" t="s">
        <v>7317</v>
      </c>
      <c r="C321" s="57" t="s">
        <v>179</v>
      </c>
      <c r="D321" s="58">
        <v>885.6</v>
      </c>
      <c r="E321" s="35">
        <v>44624</v>
      </c>
      <c r="F321" s="58">
        <v>885.6</v>
      </c>
      <c r="G321" s="59">
        <f>Tabla14[[#This Row],[Importe]]-Tabla14[[#This Row],[Pagado]]</f>
        <v>0</v>
      </c>
      <c r="H321" s="37" t="s">
        <v>10</v>
      </c>
    </row>
    <row r="322" spans="1:8" x14ac:dyDescent="0.25">
      <c r="A322" s="31">
        <v>44623</v>
      </c>
      <c r="B322" s="37" t="s">
        <v>7318</v>
      </c>
      <c r="C322" s="57" t="s">
        <v>4027</v>
      </c>
      <c r="D322" s="58">
        <v>665.2</v>
      </c>
      <c r="E322" s="35">
        <v>44624</v>
      </c>
      <c r="F322" s="58">
        <v>665.2</v>
      </c>
      <c r="G322" s="59">
        <f>Tabla14[[#This Row],[Importe]]-Tabla14[[#This Row],[Pagado]]</f>
        <v>0</v>
      </c>
      <c r="H322" s="37" t="s">
        <v>10</v>
      </c>
    </row>
    <row r="323" spans="1:8" x14ac:dyDescent="0.25">
      <c r="A323" s="31">
        <v>44624</v>
      </c>
      <c r="B323" s="37" t="s">
        <v>7319</v>
      </c>
      <c r="C323" s="57" t="s">
        <v>887</v>
      </c>
      <c r="D323" s="58">
        <v>11713.9</v>
      </c>
      <c r="E323" s="35">
        <v>44625</v>
      </c>
      <c r="F323" s="58">
        <v>11713.9</v>
      </c>
      <c r="G323" s="59">
        <f>Tabla14[[#This Row],[Importe]]-Tabla14[[#This Row],[Pagado]]</f>
        <v>0</v>
      </c>
      <c r="H323" s="37" t="s">
        <v>10</v>
      </c>
    </row>
    <row r="324" spans="1:8" x14ac:dyDescent="0.25">
      <c r="A324" s="31">
        <v>44624</v>
      </c>
      <c r="B324" s="37" t="s">
        <v>7320</v>
      </c>
      <c r="C324" s="57" t="s">
        <v>481</v>
      </c>
      <c r="D324" s="58">
        <v>1377.5</v>
      </c>
      <c r="E324" s="35">
        <v>44624</v>
      </c>
      <c r="F324" s="58">
        <v>1377.5</v>
      </c>
      <c r="G324" s="59">
        <f>Tabla14[[#This Row],[Importe]]-Tabla14[[#This Row],[Pagado]]</f>
        <v>0</v>
      </c>
      <c r="H324" s="37" t="s">
        <v>10</v>
      </c>
    </row>
    <row r="325" spans="1:8" x14ac:dyDescent="0.25">
      <c r="A325" s="31">
        <v>44624</v>
      </c>
      <c r="B325" s="37" t="s">
        <v>7321</v>
      </c>
      <c r="C325" s="57" t="s">
        <v>31</v>
      </c>
      <c r="D325" s="58">
        <v>437.4</v>
      </c>
      <c r="E325" s="35">
        <v>44624</v>
      </c>
      <c r="F325" s="58">
        <v>437.4</v>
      </c>
      <c r="G325" s="59">
        <f>Tabla14[[#This Row],[Importe]]-Tabla14[[#This Row],[Pagado]]</f>
        <v>0</v>
      </c>
      <c r="H325" s="37" t="s">
        <v>10</v>
      </c>
    </row>
    <row r="326" spans="1:8" ht="31.5" x14ac:dyDescent="0.25">
      <c r="A326" s="31">
        <v>44624</v>
      </c>
      <c r="B326" s="37" t="s">
        <v>7322</v>
      </c>
      <c r="C326" s="57" t="s">
        <v>475</v>
      </c>
      <c r="D326" s="58">
        <v>46407.9</v>
      </c>
      <c r="E326" s="35" t="s">
        <v>7323</v>
      </c>
      <c r="F326" s="58">
        <f>31000+15407.9</f>
        <v>46407.9</v>
      </c>
      <c r="G326" s="59">
        <f>Tabla14[[#This Row],[Importe]]-Tabla14[[#This Row],[Pagado]]</f>
        <v>0</v>
      </c>
      <c r="H326" s="37" t="s">
        <v>10</v>
      </c>
    </row>
    <row r="327" spans="1:8" x14ac:dyDescent="0.25">
      <c r="A327" s="31">
        <v>44624</v>
      </c>
      <c r="B327" s="37" t="s">
        <v>7324</v>
      </c>
      <c r="C327" s="57" t="s">
        <v>83</v>
      </c>
      <c r="D327" s="58">
        <v>8388.7999999999993</v>
      </c>
      <c r="E327" s="35">
        <v>44624</v>
      </c>
      <c r="F327" s="58">
        <v>8388.7999999999993</v>
      </c>
      <c r="G327" s="59">
        <f>Tabla14[[#This Row],[Importe]]-Tabla14[[#This Row],[Pagado]]</f>
        <v>0</v>
      </c>
      <c r="H327" s="37" t="s">
        <v>10</v>
      </c>
    </row>
    <row r="328" spans="1:8" x14ac:dyDescent="0.25">
      <c r="A328" s="31">
        <v>44624</v>
      </c>
      <c r="B328" s="37" t="s">
        <v>7325</v>
      </c>
      <c r="C328" s="57" t="s">
        <v>85</v>
      </c>
      <c r="D328" s="58">
        <v>1555.2</v>
      </c>
      <c r="E328" s="35">
        <v>44624</v>
      </c>
      <c r="F328" s="58">
        <v>1555.2</v>
      </c>
      <c r="G328" s="59">
        <f>Tabla14[[#This Row],[Importe]]-Tabla14[[#This Row],[Pagado]]</f>
        <v>0</v>
      </c>
      <c r="H328" s="37" t="s">
        <v>10</v>
      </c>
    </row>
    <row r="329" spans="1:8" x14ac:dyDescent="0.25">
      <c r="A329" s="31">
        <v>44624</v>
      </c>
      <c r="B329" s="37" t="s">
        <v>7326</v>
      </c>
      <c r="C329" s="57" t="s">
        <v>56</v>
      </c>
      <c r="D329" s="58">
        <v>7124.1</v>
      </c>
      <c r="E329" s="35">
        <v>44624</v>
      </c>
      <c r="F329" s="58">
        <v>7124.1</v>
      </c>
      <c r="G329" s="59">
        <f>Tabla14[[#This Row],[Importe]]-Tabla14[[#This Row],[Pagado]]</f>
        <v>0</v>
      </c>
      <c r="H329" s="37" t="s">
        <v>10</v>
      </c>
    </row>
    <row r="330" spans="1:8" x14ac:dyDescent="0.25">
      <c r="A330" s="31">
        <v>44624</v>
      </c>
      <c r="B330" s="37" t="s">
        <v>7327</v>
      </c>
      <c r="C330" s="57" t="s">
        <v>56</v>
      </c>
      <c r="D330" s="58">
        <v>717.6</v>
      </c>
      <c r="E330" s="35">
        <v>44624</v>
      </c>
      <c r="F330" s="58">
        <v>717.6</v>
      </c>
      <c r="G330" s="59">
        <f>Tabla14[[#This Row],[Importe]]-Tabla14[[#This Row],[Pagado]]</f>
        <v>0</v>
      </c>
      <c r="H330" s="37" t="s">
        <v>10</v>
      </c>
    </row>
    <row r="331" spans="1:8" x14ac:dyDescent="0.25">
      <c r="A331" s="31">
        <v>44624</v>
      </c>
      <c r="B331" s="37" t="s">
        <v>7328</v>
      </c>
      <c r="C331" s="57" t="s">
        <v>12</v>
      </c>
      <c r="D331" s="58">
        <v>47203.8</v>
      </c>
      <c r="E331" s="35">
        <v>44625</v>
      </c>
      <c r="F331" s="58">
        <v>47203.8</v>
      </c>
      <c r="G331" s="59">
        <f>Tabla14[[#This Row],[Importe]]-Tabla14[[#This Row],[Pagado]]</f>
        <v>0</v>
      </c>
      <c r="H331" s="37" t="s">
        <v>10</v>
      </c>
    </row>
    <row r="332" spans="1:8" x14ac:dyDescent="0.25">
      <c r="A332" s="31">
        <v>44624</v>
      </c>
      <c r="B332" s="37" t="s">
        <v>7329</v>
      </c>
      <c r="C332" s="57" t="s">
        <v>18</v>
      </c>
      <c r="D332" s="58">
        <v>1624</v>
      </c>
      <c r="E332" s="35">
        <v>44624</v>
      </c>
      <c r="F332" s="58">
        <v>1624</v>
      </c>
      <c r="G332" s="59">
        <f>Tabla14[[#This Row],[Importe]]-Tabla14[[#This Row],[Pagado]]</f>
        <v>0</v>
      </c>
      <c r="H332" s="37" t="s">
        <v>10</v>
      </c>
    </row>
    <row r="333" spans="1:8" x14ac:dyDescent="0.25">
      <c r="A333" s="31">
        <v>44624</v>
      </c>
      <c r="B333" s="37" t="s">
        <v>7330</v>
      </c>
      <c r="C333" s="57" t="s">
        <v>6667</v>
      </c>
      <c r="D333" s="58">
        <v>2892.4</v>
      </c>
      <c r="E333" s="35">
        <v>44624</v>
      </c>
      <c r="F333" s="58">
        <v>2892.4</v>
      </c>
      <c r="G333" s="59">
        <f>Tabla14[[#This Row],[Importe]]-Tabla14[[#This Row],[Pagado]]</f>
        <v>0</v>
      </c>
      <c r="H333" s="37" t="s">
        <v>10</v>
      </c>
    </row>
    <row r="334" spans="1:8" x14ac:dyDescent="0.25">
      <c r="A334" s="31">
        <v>44624</v>
      </c>
      <c r="B334" s="37" t="s">
        <v>7331</v>
      </c>
      <c r="C334" s="57" t="s">
        <v>31</v>
      </c>
      <c r="D334" s="58">
        <v>434.5</v>
      </c>
      <c r="E334" s="35">
        <v>44624</v>
      </c>
      <c r="F334" s="58">
        <v>434.5</v>
      </c>
      <c r="G334" s="59">
        <f>Tabla14[[#This Row],[Importe]]-Tabla14[[#This Row],[Pagado]]</f>
        <v>0</v>
      </c>
      <c r="H334" s="37" t="s">
        <v>10</v>
      </c>
    </row>
    <row r="335" spans="1:8" x14ac:dyDescent="0.25">
      <c r="A335" s="31">
        <v>44624</v>
      </c>
      <c r="B335" s="37" t="s">
        <v>7332</v>
      </c>
      <c r="C335" s="57" t="s">
        <v>9</v>
      </c>
      <c r="D335" s="58">
        <v>5097.2</v>
      </c>
      <c r="E335" s="35">
        <v>44624</v>
      </c>
      <c r="F335" s="58">
        <v>5097.2</v>
      </c>
      <c r="G335" s="59">
        <f>Tabla14[[#This Row],[Importe]]-Tabla14[[#This Row],[Pagado]]</f>
        <v>0</v>
      </c>
      <c r="H335" s="37" t="s">
        <v>10</v>
      </c>
    </row>
    <row r="336" spans="1:8" x14ac:dyDescent="0.25">
      <c r="A336" s="31">
        <v>44624</v>
      </c>
      <c r="B336" s="37" t="s">
        <v>7333</v>
      </c>
      <c r="C336" s="57" t="s">
        <v>142</v>
      </c>
      <c r="D336" s="58">
        <v>52173.7</v>
      </c>
      <c r="E336" s="35" t="s">
        <v>7025</v>
      </c>
      <c r="F336" s="58">
        <v>52173.7</v>
      </c>
      <c r="G336" s="59">
        <f>Tabla14[[#This Row],[Importe]]-Tabla14[[#This Row],[Pagado]]</f>
        <v>0</v>
      </c>
      <c r="H336" s="37" t="s">
        <v>10</v>
      </c>
    </row>
    <row r="337" spans="1:8" x14ac:dyDescent="0.25">
      <c r="A337" s="31">
        <v>44624</v>
      </c>
      <c r="B337" s="37" t="s">
        <v>7334</v>
      </c>
      <c r="C337" s="57" t="s">
        <v>326</v>
      </c>
      <c r="D337" s="58">
        <v>3966.8</v>
      </c>
      <c r="E337" s="35">
        <v>44625</v>
      </c>
      <c r="F337" s="58">
        <v>3966.8</v>
      </c>
      <c r="G337" s="59">
        <f>Tabla14[[#This Row],[Importe]]-Tabla14[[#This Row],[Pagado]]</f>
        <v>0</v>
      </c>
      <c r="H337" s="37" t="s">
        <v>10</v>
      </c>
    </row>
    <row r="338" spans="1:8" x14ac:dyDescent="0.25">
      <c r="A338" s="31">
        <v>44624</v>
      </c>
      <c r="B338" s="37" t="s">
        <v>7335</v>
      </c>
      <c r="C338" s="57" t="s">
        <v>382</v>
      </c>
      <c r="D338" s="58">
        <v>7117.2</v>
      </c>
      <c r="E338" s="35">
        <v>44624</v>
      </c>
      <c r="F338" s="58">
        <v>7117.2</v>
      </c>
      <c r="G338" s="59">
        <f>Tabla14[[#This Row],[Importe]]-Tabla14[[#This Row],[Pagado]]</f>
        <v>0</v>
      </c>
      <c r="H338" s="37" t="s">
        <v>10</v>
      </c>
    </row>
    <row r="339" spans="1:8" x14ac:dyDescent="0.25">
      <c r="A339" s="31">
        <v>44624</v>
      </c>
      <c r="B339" s="37" t="s">
        <v>7336</v>
      </c>
      <c r="C339" s="57" t="s">
        <v>97</v>
      </c>
      <c r="D339" s="58">
        <v>7858.4</v>
      </c>
      <c r="E339" s="35">
        <v>44625</v>
      </c>
      <c r="F339" s="58">
        <v>7858.4</v>
      </c>
      <c r="G339" s="59">
        <f>Tabla14[[#This Row],[Importe]]-Tabla14[[#This Row],[Pagado]]</f>
        <v>0</v>
      </c>
      <c r="H339" s="37" t="s">
        <v>10</v>
      </c>
    </row>
    <row r="340" spans="1:8" x14ac:dyDescent="0.25">
      <c r="A340" s="31">
        <v>44624</v>
      </c>
      <c r="B340" s="37" t="s">
        <v>7337</v>
      </c>
      <c r="C340" s="57" t="s">
        <v>111</v>
      </c>
      <c r="D340" s="58">
        <v>3764.7</v>
      </c>
      <c r="E340" s="35">
        <v>44625</v>
      </c>
      <c r="F340" s="58">
        <v>3764.7</v>
      </c>
      <c r="G340" s="59">
        <f>Tabla14[[#This Row],[Importe]]-Tabla14[[#This Row],[Pagado]]</f>
        <v>0</v>
      </c>
      <c r="H340" s="37" t="s">
        <v>10</v>
      </c>
    </row>
    <row r="341" spans="1:8" x14ac:dyDescent="0.25">
      <c r="A341" s="31">
        <v>44624</v>
      </c>
      <c r="B341" s="37" t="s">
        <v>7338</v>
      </c>
      <c r="C341" s="57" t="s">
        <v>109</v>
      </c>
      <c r="D341" s="58">
        <v>3985.6</v>
      </c>
      <c r="E341" s="35">
        <v>44625</v>
      </c>
      <c r="F341" s="58">
        <v>3985.6</v>
      </c>
      <c r="G341" s="59">
        <f>Tabla14[[#This Row],[Importe]]-Tabla14[[#This Row],[Pagado]]</f>
        <v>0</v>
      </c>
      <c r="H341" s="37" t="s">
        <v>10</v>
      </c>
    </row>
    <row r="342" spans="1:8" x14ac:dyDescent="0.25">
      <c r="A342" s="31">
        <v>44624</v>
      </c>
      <c r="B342" s="37" t="s">
        <v>7339</v>
      </c>
      <c r="C342" s="57" t="s">
        <v>89</v>
      </c>
      <c r="D342" s="58">
        <v>3722.4</v>
      </c>
      <c r="E342" s="35">
        <v>44625</v>
      </c>
      <c r="F342" s="58">
        <v>3722.4</v>
      </c>
      <c r="G342" s="59">
        <f>Tabla14[[#This Row],[Importe]]-Tabla14[[#This Row],[Pagado]]</f>
        <v>0</v>
      </c>
      <c r="H342" s="37" t="s">
        <v>10</v>
      </c>
    </row>
    <row r="343" spans="1:8" x14ac:dyDescent="0.25">
      <c r="A343" s="31">
        <v>44624</v>
      </c>
      <c r="B343" s="37" t="s">
        <v>7340</v>
      </c>
      <c r="C343" s="57" t="s">
        <v>93</v>
      </c>
      <c r="D343" s="58">
        <v>5916.6</v>
      </c>
      <c r="E343" s="35">
        <v>44625</v>
      </c>
      <c r="F343" s="58">
        <v>5916.6</v>
      </c>
      <c r="G343" s="59">
        <f>Tabla14[[#This Row],[Importe]]-Tabla14[[#This Row],[Pagado]]</f>
        <v>0</v>
      </c>
      <c r="H343" s="37" t="s">
        <v>10</v>
      </c>
    </row>
    <row r="344" spans="1:8" x14ac:dyDescent="0.25">
      <c r="A344" s="31">
        <v>44624</v>
      </c>
      <c r="B344" s="37" t="s">
        <v>7341</v>
      </c>
      <c r="C344" s="57" t="s">
        <v>64</v>
      </c>
      <c r="D344" s="58">
        <v>7705.1</v>
      </c>
      <c r="E344" s="35">
        <v>44625</v>
      </c>
      <c r="F344" s="58">
        <v>7705.1</v>
      </c>
      <c r="G344" s="59">
        <f>Tabla14[[#This Row],[Importe]]-Tabla14[[#This Row],[Pagado]]</f>
        <v>0</v>
      </c>
      <c r="H344" s="37" t="s">
        <v>10</v>
      </c>
    </row>
    <row r="345" spans="1:8" x14ac:dyDescent="0.25">
      <c r="A345" s="31">
        <v>44624</v>
      </c>
      <c r="B345" s="37" t="s">
        <v>7342</v>
      </c>
      <c r="C345" s="57" t="s">
        <v>39</v>
      </c>
      <c r="D345" s="58">
        <v>18755.5</v>
      </c>
      <c r="E345" s="35">
        <v>44624</v>
      </c>
      <c r="F345" s="58">
        <v>18755.5</v>
      </c>
      <c r="G345" s="59">
        <f>Tabla14[[#This Row],[Importe]]-Tabla14[[#This Row],[Pagado]]</f>
        <v>0</v>
      </c>
      <c r="H345" s="37" t="s">
        <v>10</v>
      </c>
    </row>
    <row r="346" spans="1:8" x14ac:dyDescent="0.25">
      <c r="A346" s="31">
        <v>44624</v>
      </c>
      <c r="B346" s="37" t="s">
        <v>7343</v>
      </c>
      <c r="C346" s="57" t="s">
        <v>114</v>
      </c>
      <c r="D346" s="58">
        <v>4190.8999999999996</v>
      </c>
      <c r="E346" s="35">
        <v>44625</v>
      </c>
      <c r="F346" s="58">
        <v>4190.8999999999996</v>
      </c>
      <c r="G346" s="59">
        <f>Tabla14[[#This Row],[Importe]]-Tabla14[[#This Row],[Pagado]]</f>
        <v>0</v>
      </c>
      <c r="H346" s="37" t="s">
        <v>10</v>
      </c>
    </row>
    <row r="347" spans="1:8" x14ac:dyDescent="0.25">
      <c r="A347" s="31">
        <v>44624</v>
      </c>
      <c r="B347" s="37" t="s">
        <v>7344</v>
      </c>
      <c r="C347" s="57" t="s">
        <v>6667</v>
      </c>
      <c r="D347" s="58">
        <v>3645.6</v>
      </c>
      <c r="E347" s="35">
        <v>44624</v>
      </c>
      <c r="F347" s="58">
        <v>3645.6</v>
      </c>
      <c r="G347" s="59">
        <f>Tabla14[[#This Row],[Importe]]-Tabla14[[#This Row],[Pagado]]</f>
        <v>0</v>
      </c>
      <c r="H347" s="37" t="s">
        <v>10</v>
      </c>
    </row>
    <row r="348" spans="1:8" x14ac:dyDescent="0.25">
      <c r="A348" s="31">
        <v>44624</v>
      </c>
      <c r="B348" s="37" t="s">
        <v>7345</v>
      </c>
      <c r="C348" s="57" t="s">
        <v>345</v>
      </c>
      <c r="D348" s="58">
        <v>361.8</v>
      </c>
      <c r="E348" s="35">
        <v>44624</v>
      </c>
      <c r="F348" s="58">
        <v>361.8</v>
      </c>
      <c r="G348" s="59">
        <f>Tabla14[[#This Row],[Importe]]-Tabla14[[#This Row],[Pagado]]</f>
        <v>0</v>
      </c>
      <c r="H348" s="37" t="s">
        <v>10</v>
      </c>
    </row>
    <row r="349" spans="1:8" x14ac:dyDescent="0.25">
      <c r="A349" s="31">
        <v>44624</v>
      </c>
      <c r="B349" s="37" t="s">
        <v>7346</v>
      </c>
      <c r="C349" s="57" t="s">
        <v>105</v>
      </c>
      <c r="D349" s="58">
        <v>8712</v>
      </c>
      <c r="E349" s="35">
        <v>44625</v>
      </c>
      <c r="F349" s="58">
        <v>8712</v>
      </c>
      <c r="G349" s="59">
        <f>Tabla14[[#This Row],[Importe]]-Tabla14[[#This Row],[Pagado]]</f>
        <v>0</v>
      </c>
      <c r="H349" s="37" t="s">
        <v>10</v>
      </c>
    </row>
    <row r="350" spans="1:8" x14ac:dyDescent="0.25">
      <c r="A350" s="31">
        <v>44624</v>
      </c>
      <c r="B350" s="37" t="s">
        <v>7347</v>
      </c>
      <c r="C350" s="57" t="s">
        <v>22</v>
      </c>
      <c r="D350" s="58">
        <v>38832.1</v>
      </c>
      <c r="E350" s="35">
        <v>44625</v>
      </c>
      <c r="F350" s="58">
        <v>38832.1</v>
      </c>
      <c r="G350" s="59">
        <f>Tabla14[[#This Row],[Importe]]-Tabla14[[#This Row],[Pagado]]</f>
        <v>0</v>
      </c>
      <c r="H350" s="37" t="s">
        <v>10</v>
      </c>
    </row>
    <row r="351" spans="1:8" x14ac:dyDescent="0.25">
      <c r="A351" s="31">
        <v>44624</v>
      </c>
      <c r="B351" s="37" t="s">
        <v>7348</v>
      </c>
      <c r="C351" s="57" t="s">
        <v>154</v>
      </c>
      <c r="D351" s="58">
        <v>50412.4</v>
      </c>
      <c r="E351" s="35">
        <v>44631</v>
      </c>
      <c r="F351" s="58">
        <v>50412.4</v>
      </c>
      <c r="G351" s="59">
        <f>Tabla14[[#This Row],[Importe]]-Tabla14[[#This Row],[Pagado]]</f>
        <v>0</v>
      </c>
      <c r="H351" s="37" t="s">
        <v>10</v>
      </c>
    </row>
    <row r="352" spans="1:8" x14ac:dyDescent="0.25">
      <c r="A352" s="31">
        <v>44624</v>
      </c>
      <c r="B352" s="37" t="s">
        <v>7349</v>
      </c>
      <c r="C352" s="57" t="s">
        <v>878</v>
      </c>
      <c r="D352" s="58">
        <v>2655.3</v>
      </c>
      <c r="E352" s="35">
        <v>44624</v>
      </c>
      <c r="F352" s="58">
        <v>2655.3</v>
      </c>
      <c r="G352" s="59">
        <f>Tabla14[[#This Row],[Importe]]-Tabla14[[#This Row],[Pagado]]</f>
        <v>0</v>
      </c>
      <c r="H352" s="37" t="s">
        <v>10</v>
      </c>
    </row>
    <row r="353" spans="1:8" x14ac:dyDescent="0.25">
      <c r="A353" s="31">
        <v>44624</v>
      </c>
      <c r="B353" s="37" t="s">
        <v>7350</v>
      </c>
      <c r="C353" s="57" t="s">
        <v>703</v>
      </c>
      <c r="D353" s="58">
        <v>6079.1</v>
      </c>
      <c r="E353" s="35">
        <v>44624</v>
      </c>
      <c r="F353" s="58">
        <v>6079.1</v>
      </c>
      <c r="G353" s="59">
        <f>Tabla14[[#This Row],[Importe]]-Tabla14[[#This Row],[Pagado]]</f>
        <v>0</v>
      </c>
      <c r="H353" s="37" t="s">
        <v>10</v>
      </c>
    </row>
    <row r="354" spans="1:8" x14ac:dyDescent="0.25">
      <c r="A354" s="31">
        <v>44624</v>
      </c>
      <c r="B354" s="37" t="s">
        <v>7351</v>
      </c>
      <c r="C354" s="57" t="s">
        <v>75</v>
      </c>
      <c r="D354" s="58">
        <v>5178.6000000000004</v>
      </c>
      <c r="E354" s="35">
        <v>44624</v>
      </c>
      <c r="F354" s="58">
        <v>5178.6000000000004</v>
      </c>
      <c r="G354" s="59">
        <f>Tabla14[[#This Row],[Importe]]-Tabla14[[#This Row],[Pagado]]</f>
        <v>0</v>
      </c>
      <c r="H354" s="37" t="s">
        <v>10</v>
      </c>
    </row>
    <row r="355" spans="1:8" x14ac:dyDescent="0.25">
      <c r="A355" s="31">
        <v>44624</v>
      </c>
      <c r="B355" s="37" t="s">
        <v>7352</v>
      </c>
      <c r="C355" s="57" t="s">
        <v>289</v>
      </c>
      <c r="D355" s="58">
        <v>8310.7999999999993</v>
      </c>
      <c r="E355" s="35">
        <v>44624</v>
      </c>
      <c r="F355" s="58">
        <v>8310.7999999999993</v>
      </c>
      <c r="G355" s="59">
        <f>Tabla14[[#This Row],[Importe]]-Tabla14[[#This Row],[Pagado]]</f>
        <v>0</v>
      </c>
      <c r="H355" s="37" t="s">
        <v>10</v>
      </c>
    </row>
    <row r="356" spans="1:8" x14ac:dyDescent="0.25">
      <c r="A356" s="31">
        <v>44624</v>
      </c>
      <c r="B356" s="37" t="s">
        <v>7353</v>
      </c>
      <c r="C356" s="57" t="s">
        <v>212</v>
      </c>
      <c r="D356" s="58">
        <v>63608.800000000003</v>
      </c>
      <c r="E356" s="35">
        <v>44630</v>
      </c>
      <c r="F356" s="58">
        <v>63608.800000000003</v>
      </c>
      <c r="G356" s="59">
        <f>Tabla14[[#This Row],[Importe]]-Tabla14[[#This Row],[Pagado]]</f>
        <v>0</v>
      </c>
      <c r="H356" s="37" t="s">
        <v>10</v>
      </c>
    </row>
    <row r="357" spans="1:8" x14ac:dyDescent="0.25">
      <c r="A357" s="31">
        <v>44624</v>
      </c>
      <c r="B357" s="37" t="s">
        <v>7354</v>
      </c>
      <c r="C357" s="57" t="s">
        <v>664</v>
      </c>
      <c r="D357" s="58">
        <v>9124.5</v>
      </c>
      <c r="E357" s="35">
        <v>44624</v>
      </c>
      <c r="F357" s="58">
        <v>9124.5</v>
      </c>
      <c r="G357" s="59">
        <f>Tabla14[[#This Row],[Importe]]-Tabla14[[#This Row],[Pagado]]</f>
        <v>0</v>
      </c>
      <c r="H357" s="37" t="s">
        <v>10</v>
      </c>
    </row>
    <row r="358" spans="1:8" x14ac:dyDescent="0.25">
      <c r="A358" s="31">
        <v>44624</v>
      </c>
      <c r="B358" s="37" t="s">
        <v>7355</v>
      </c>
      <c r="C358" s="57" t="s">
        <v>35</v>
      </c>
      <c r="D358" s="58">
        <v>3827</v>
      </c>
      <c r="E358" s="35">
        <v>44624</v>
      </c>
      <c r="F358" s="58">
        <v>3827</v>
      </c>
      <c r="G358" s="59">
        <f>Tabla14[[#This Row],[Importe]]-Tabla14[[#This Row],[Pagado]]</f>
        <v>0</v>
      </c>
      <c r="H358" s="37" t="s">
        <v>10</v>
      </c>
    </row>
    <row r="359" spans="1:8" x14ac:dyDescent="0.25">
      <c r="A359" s="31">
        <v>44624</v>
      </c>
      <c r="B359" s="37" t="s">
        <v>7356</v>
      </c>
      <c r="C359" s="57" t="s">
        <v>196</v>
      </c>
      <c r="D359" s="58">
        <v>117583.32</v>
      </c>
      <c r="E359" s="35">
        <v>44624</v>
      </c>
      <c r="F359" s="58">
        <v>117583.32</v>
      </c>
      <c r="G359" s="59">
        <f>Tabla14[[#This Row],[Importe]]-Tabla14[[#This Row],[Pagado]]</f>
        <v>0</v>
      </c>
      <c r="H359" s="37" t="s">
        <v>10</v>
      </c>
    </row>
    <row r="360" spans="1:8" x14ac:dyDescent="0.25">
      <c r="A360" s="31">
        <v>44624</v>
      </c>
      <c r="B360" s="37" t="s">
        <v>7357</v>
      </c>
      <c r="C360" s="57" t="s">
        <v>87</v>
      </c>
      <c r="D360" s="58">
        <v>2394.4</v>
      </c>
      <c r="E360" s="35">
        <v>44624</v>
      </c>
      <c r="F360" s="58">
        <v>2394.4</v>
      </c>
      <c r="G360" s="59">
        <f>Tabla14[[#This Row],[Importe]]-Tabla14[[#This Row],[Pagado]]</f>
        <v>0</v>
      </c>
      <c r="H360" s="37" t="s">
        <v>10</v>
      </c>
    </row>
    <row r="361" spans="1:8" x14ac:dyDescent="0.25">
      <c r="A361" s="31">
        <v>44624</v>
      </c>
      <c r="B361" s="37" t="s">
        <v>7358</v>
      </c>
      <c r="C361" s="57" t="s">
        <v>314</v>
      </c>
      <c r="D361" s="58">
        <v>2116.8000000000002</v>
      </c>
      <c r="E361" s="35">
        <v>44624</v>
      </c>
      <c r="F361" s="58">
        <v>2116.8000000000002</v>
      </c>
      <c r="G361" s="59">
        <f>Tabla14[[#This Row],[Importe]]-Tabla14[[#This Row],[Pagado]]</f>
        <v>0</v>
      </c>
      <c r="H361" s="37" t="s">
        <v>10</v>
      </c>
    </row>
    <row r="362" spans="1:8" x14ac:dyDescent="0.25">
      <c r="A362" s="31">
        <v>44624</v>
      </c>
      <c r="B362" s="37" t="s">
        <v>7359</v>
      </c>
      <c r="C362" s="57" t="s">
        <v>37</v>
      </c>
      <c r="D362" s="58">
        <v>4273</v>
      </c>
      <c r="E362" s="35">
        <v>44624</v>
      </c>
      <c r="F362" s="58">
        <v>4273</v>
      </c>
      <c r="G362" s="59">
        <f>Tabla14[[#This Row],[Importe]]-Tabla14[[#This Row],[Pagado]]</f>
        <v>0</v>
      </c>
      <c r="H362" s="37" t="s">
        <v>10</v>
      </c>
    </row>
    <row r="363" spans="1:8" x14ac:dyDescent="0.25">
      <c r="A363" s="31">
        <v>44624</v>
      </c>
      <c r="B363" s="37" t="s">
        <v>7360</v>
      </c>
      <c r="C363" s="57" t="s">
        <v>230</v>
      </c>
      <c r="D363" s="58">
        <v>2075.1999999999998</v>
      </c>
      <c r="E363" s="35">
        <v>44624</v>
      </c>
      <c r="F363" s="58">
        <v>2075.1999999999998</v>
      </c>
      <c r="G363" s="59">
        <f>Tabla14[[#This Row],[Importe]]-Tabla14[[#This Row],[Pagado]]</f>
        <v>0</v>
      </c>
      <c r="H363" s="37" t="s">
        <v>10</v>
      </c>
    </row>
    <row r="364" spans="1:8" x14ac:dyDescent="0.25">
      <c r="A364" s="31">
        <v>44624</v>
      </c>
      <c r="B364" s="37" t="s">
        <v>7361</v>
      </c>
      <c r="C364" s="57" t="s">
        <v>29</v>
      </c>
      <c r="D364" s="58">
        <v>4951.8</v>
      </c>
      <c r="E364" s="35">
        <v>44624</v>
      </c>
      <c r="F364" s="58">
        <v>4951.8</v>
      </c>
      <c r="G364" s="59">
        <f>Tabla14[[#This Row],[Importe]]-Tabla14[[#This Row],[Pagado]]</f>
        <v>0</v>
      </c>
      <c r="H364" s="37" t="s">
        <v>10</v>
      </c>
    </row>
    <row r="365" spans="1:8" x14ac:dyDescent="0.25">
      <c r="A365" s="31">
        <v>44624</v>
      </c>
      <c r="B365" s="37" t="s">
        <v>7362</v>
      </c>
      <c r="C365" s="57" t="s">
        <v>31</v>
      </c>
      <c r="D365" s="58">
        <v>1061.9000000000001</v>
      </c>
      <c r="E365" s="35">
        <v>44624</v>
      </c>
      <c r="F365" s="58">
        <v>1061.9000000000001</v>
      </c>
      <c r="G365" s="59">
        <f>Tabla14[[#This Row],[Importe]]-Tabla14[[#This Row],[Pagado]]</f>
        <v>0</v>
      </c>
      <c r="H365" s="37" t="s">
        <v>10</v>
      </c>
    </row>
    <row r="366" spans="1:8" x14ac:dyDescent="0.25">
      <c r="A366" s="31">
        <v>44624</v>
      </c>
      <c r="B366" s="37" t="s">
        <v>7363</v>
      </c>
      <c r="C366" s="57" t="s">
        <v>218</v>
      </c>
      <c r="D366" s="58">
        <v>20876.8</v>
      </c>
      <c r="E366" s="35">
        <v>44630</v>
      </c>
      <c r="F366" s="58">
        <v>20876.8</v>
      </c>
      <c r="G366" s="59">
        <f>Tabla14[[#This Row],[Importe]]-Tabla14[[#This Row],[Pagado]]</f>
        <v>0</v>
      </c>
      <c r="H366" s="37" t="s">
        <v>10</v>
      </c>
    </row>
    <row r="367" spans="1:8" x14ac:dyDescent="0.25">
      <c r="A367" s="31">
        <v>44624</v>
      </c>
      <c r="B367" s="37" t="s">
        <v>7364</v>
      </c>
      <c r="C367" s="57" t="s">
        <v>312</v>
      </c>
      <c r="D367" s="58">
        <v>3503</v>
      </c>
      <c r="E367" s="35">
        <v>44624</v>
      </c>
      <c r="F367" s="58">
        <v>3503</v>
      </c>
      <c r="G367" s="59">
        <f>Tabla14[[#This Row],[Importe]]-Tabla14[[#This Row],[Pagado]]</f>
        <v>0</v>
      </c>
      <c r="H367" s="37" t="s">
        <v>10</v>
      </c>
    </row>
    <row r="368" spans="1:8" x14ac:dyDescent="0.25">
      <c r="A368" s="31">
        <v>44624</v>
      </c>
      <c r="B368" s="37" t="s">
        <v>7365</v>
      </c>
      <c r="C368" s="57" t="s">
        <v>198</v>
      </c>
      <c r="D368" s="58">
        <v>4062.8</v>
      </c>
      <c r="E368" s="35">
        <v>44624</v>
      </c>
      <c r="F368" s="58">
        <v>4062.8</v>
      </c>
      <c r="G368" s="59">
        <f>Tabla14[[#This Row],[Importe]]-Tabla14[[#This Row],[Pagado]]</f>
        <v>0</v>
      </c>
      <c r="H368" s="37" t="s">
        <v>10</v>
      </c>
    </row>
    <row r="369" spans="1:8" x14ac:dyDescent="0.25">
      <c r="A369" s="31">
        <v>44624</v>
      </c>
      <c r="B369" s="37" t="s">
        <v>7366</v>
      </c>
      <c r="C369" s="57" t="s">
        <v>224</v>
      </c>
      <c r="D369" s="58">
        <v>11752.4</v>
      </c>
      <c r="E369" s="35">
        <v>44631</v>
      </c>
      <c r="F369" s="58">
        <v>11752.4</v>
      </c>
      <c r="G369" s="59">
        <f>Tabla14[[#This Row],[Importe]]-Tabla14[[#This Row],[Pagado]]</f>
        <v>0</v>
      </c>
      <c r="H369" s="37" t="s">
        <v>10</v>
      </c>
    </row>
    <row r="370" spans="1:8" x14ac:dyDescent="0.25">
      <c r="A370" s="31">
        <v>44624</v>
      </c>
      <c r="B370" s="37" t="s">
        <v>7367</v>
      </c>
      <c r="C370" s="57" t="s">
        <v>224</v>
      </c>
      <c r="D370" s="58">
        <v>1666.6</v>
      </c>
      <c r="E370" s="35">
        <v>44624</v>
      </c>
      <c r="F370" s="58">
        <v>1666.6</v>
      </c>
      <c r="G370" s="59">
        <f>Tabla14[[#This Row],[Importe]]-Tabla14[[#This Row],[Pagado]]</f>
        <v>0</v>
      </c>
      <c r="H370" s="37" t="s">
        <v>10</v>
      </c>
    </row>
    <row r="371" spans="1:8" x14ac:dyDescent="0.25">
      <c r="A371" s="31">
        <v>44624</v>
      </c>
      <c r="B371" s="37" t="s">
        <v>7368</v>
      </c>
      <c r="C371" s="57" t="s">
        <v>373</v>
      </c>
      <c r="D371" s="58">
        <v>1425.2</v>
      </c>
      <c r="E371" s="35">
        <v>44624</v>
      </c>
      <c r="F371" s="58">
        <v>1425.2</v>
      </c>
      <c r="G371" s="59">
        <f>Tabla14[[#This Row],[Importe]]-Tabla14[[#This Row],[Pagado]]</f>
        <v>0</v>
      </c>
      <c r="H371" s="37" t="s">
        <v>10</v>
      </c>
    </row>
    <row r="372" spans="1:8" x14ac:dyDescent="0.25">
      <c r="A372" s="31">
        <v>44624</v>
      </c>
      <c r="B372" s="37" t="s">
        <v>7369</v>
      </c>
      <c r="C372" s="57" t="s">
        <v>27</v>
      </c>
      <c r="D372" s="58">
        <v>3076.6</v>
      </c>
      <c r="E372" s="35">
        <v>44624</v>
      </c>
      <c r="F372" s="58">
        <v>3076.6</v>
      </c>
      <c r="G372" s="59">
        <f>Tabla14[[#This Row],[Importe]]-Tabla14[[#This Row],[Pagado]]</f>
        <v>0</v>
      </c>
      <c r="H372" s="37" t="s">
        <v>10</v>
      </c>
    </row>
    <row r="373" spans="1:8" x14ac:dyDescent="0.25">
      <c r="A373" s="31">
        <v>44624</v>
      </c>
      <c r="B373" s="37" t="s">
        <v>7370</v>
      </c>
      <c r="C373" s="57" t="s">
        <v>31</v>
      </c>
      <c r="D373" s="58">
        <v>168.2</v>
      </c>
      <c r="E373" s="35">
        <v>44624</v>
      </c>
      <c r="F373" s="58">
        <v>168.2</v>
      </c>
      <c r="G373" s="59">
        <f>Tabla14[[#This Row],[Importe]]-Tabla14[[#This Row],[Pagado]]</f>
        <v>0</v>
      </c>
      <c r="H373" s="37" t="s">
        <v>10</v>
      </c>
    </row>
    <row r="374" spans="1:8" x14ac:dyDescent="0.25">
      <c r="A374" s="31">
        <v>44624</v>
      </c>
      <c r="B374" s="37" t="s">
        <v>7371</v>
      </c>
      <c r="C374" s="57" t="s">
        <v>167</v>
      </c>
      <c r="D374" s="58">
        <v>2271.5</v>
      </c>
      <c r="E374" s="35">
        <v>44624</v>
      </c>
      <c r="F374" s="58">
        <v>2271.5</v>
      </c>
      <c r="G374" s="59">
        <f>Tabla14[[#This Row],[Importe]]-Tabla14[[#This Row],[Pagado]]</f>
        <v>0</v>
      </c>
      <c r="H374" s="37" t="s">
        <v>10</v>
      </c>
    </row>
    <row r="375" spans="1:8" x14ac:dyDescent="0.25">
      <c r="A375" s="31">
        <v>44624</v>
      </c>
      <c r="B375" s="37" t="s">
        <v>7372</v>
      </c>
      <c r="C375" s="57" t="s">
        <v>53</v>
      </c>
      <c r="D375" s="58">
        <v>968</v>
      </c>
      <c r="E375" s="35">
        <v>44624</v>
      </c>
      <c r="F375" s="58">
        <v>968</v>
      </c>
      <c r="G375" s="59">
        <f>Tabla14[[#This Row],[Importe]]-Tabla14[[#This Row],[Pagado]]</f>
        <v>0</v>
      </c>
      <c r="H375" s="37" t="s">
        <v>10</v>
      </c>
    </row>
    <row r="376" spans="1:8" x14ac:dyDescent="0.25">
      <c r="A376" s="31">
        <v>44624</v>
      </c>
      <c r="B376" s="37" t="s">
        <v>7373</v>
      </c>
      <c r="C376" s="57" t="s">
        <v>51</v>
      </c>
      <c r="D376" s="58">
        <v>2629.2</v>
      </c>
      <c r="E376" s="35">
        <v>44624</v>
      </c>
      <c r="F376" s="58">
        <v>2629.2</v>
      </c>
      <c r="G376" s="59">
        <f>Tabla14[[#This Row],[Importe]]-Tabla14[[#This Row],[Pagado]]</f>
        <v>0</v>
      </c>
      <c r="H376" s="37" t="s">
        <v>10</v>
      </c>
    </row>
    <row r="377" spans="1:8" x14ac:dyDescent="0.25">
      <c r="A377" s="31">
        <v>44624</v>
      </c>
      <c r="B377" s="37" t="s">
        <v>7374</v>
      </c>
      <c r="C377" s="57" t="s">
        <v>206</v>
      </c>
      <c r="D377" s="58">
        <v>33503.599999999999</v>
      </c>
      <c r="E377" s="35">
        <v>44630</v>
      </c>
      <c r="F377" s="58">
        <v>33503.599999999999</v>
      </c>
      <c r="G377" s="59">
        <f>Tabla14[[#This Row],[Importe]]-Tabla14[[#This Row],[Pagado]]</f>
        <v>0</v>
      </c>
      <c r="H377" s="37" t="s">
        <v>10</v>
      </c>
    </row>
    <row r="378" spans="1:8" x14ac:dyDescent="0.25">
      <c r="A378" s="31">
        <v>44624</v>
      </c>
      <c r="B378" s="37" t="s">
        <v>7375</v>
      </c>
      <c r="C378" s="57" t="s">
        <v>969</v>
      </c>
      <c r="D378" s="58">
        <v>8436.6</v>
      </c>
      <c r="E378" s="35">
        <v>44624</v>
      </c>
      <c r="F378" s="58">
        <v>8436.6</v>
      </c>
      <c r="G378" s="59">
        <f>Tabla14[[#This Row],[Importe]]-Tabla14[[#This Row],[Pagado]]</f>
        <v>0</v>
      </c>
      <c r="H378" s="37" t="s">
        <v>10</v>
      </c>
    </row>
    <row r="379" spans="1:8" x14ac:dyDescent="0.25">
      <c r="A379" s="31">
        <v>44624</v>
      </c>
      <c r="B379" s="37" t="s">
        <v>7376</v>
      </c>
      <c r="C379" s="57" t="s">
        <v>208</v>
      </c>
      <c r="D379" s="58">
        <v>18412.34</v>
      </c>
      <c r="E379" s="35">
        <v>44641</v>
      </c>
      <c r="F379" s="58">
        <v>18412.34</v>
      </c>
      <c r="G379" s="59">
        <f>Tabla14[[#This Row],[Importe]]-Tabla14[[#This Row],[Pagado]]</f>
        <v>0</v>
      </c>
      <c r="H379" s="37" t="s">
        <v>10</v>
      </c>
    </row>
    <row r="380" spans="1:8" x14ac:dyDescent="0.25">
      <c r="A380" s="31">
        <v>44624</v>
      </c>
      <c r="B380" s="37" t="s">
        <v>7377</v>
      </c>
      <c r="C380" s="57" t="s">
        <v>216</v>
      </c>
      <c r="D380" s="58">
        <v>2052</v>
      </c>
      <c r="E380" s="35">
        <v>44624</v>
      </c>
      <c r="F380" s="58">
        <v>2052</v>
      </c>
      <c r="G380" s="59">
        <f>Tabla14[[#This Row],[Importe]]-Tabla14[[#This Row],[Pagado]]</f>
        <v>0</v>
      </c>
      <c r="H380" s="37" t="s">
        <v>10</v>
      </c>
    </row>
    <row r="381" spans="1:8" x14ac:dyDescent="0.25">
      <c r="A381" s="31">
        <v>44624</v>
      </c>
      <c r="B381" s="37" t="s">
        <v>7378</v>
      </c>
      <c r="C381" s="57" t="s">
        <v>373</v>
      </c>
      <c r="D381" s="58">
        <v>145.6</v>
      </c>
      <c r="E381" s="35">
        <v>44624</v>
      </c>
      <c r="F381" s="58">
        <v>145.6</v>
      </c>
      <c r="G381" s="59">
        <f>Tabla14[[#This Row],[Importe]]-Tabla14[[#This Row],[Pagado]]</f>
        <v>0</v>
      </c>
      <c r="H381" s="37" t="s">
        <v>10</v>
      </c>
    </row>
    <row r="382" spans="1:8" x14ac:dyDescent="0.25">
      <c r="A382" s="31">
        <v>44624</v>
      </c>
      <c r="B382" s="37" t="s">
        <v>7379</v>
      </c>
      <c r="C382" s="57" t="s">
        <v>49</v>
      </c>
      <c r="D382" s="58">
        <v>3182.3</v>
      </c>
      <c r="E382" s="35">
        <v>44624</v>
      </c>
      <c r="F382" s="58">
        <v>3182.3</v>
      </c>
      <c r="G382" s="59">
        <f>Tabla14[[#This Row],[Importe]]-Tabla14[[#This Row],[Pagado]]</f>
        <v>0</v>
      </c>
      <c r="H382" s="37" t="s">
        <v>10</v>
      </c>
    </row>
    <row r="383" spans="1:8" x14ac:dyDescent="0.25">
      <c r="A383" s="31">
        <v>44624</v>
      </c>
      <c r="B383" s="37" t="s">
        <v>7380</v>
      </c>
      <c r="C383" s="57" t="s">
        <v>131</v>
      </c>
      <c r="D383" s="58">
        <v>15083.8</v>
      </c>
      <c r="E383" s="35">
        <v>44624</v>
      </c>
      <c r="F383" s="58">
        <v>15083.8</v>
      </c>
      <c r="G383" s="59">
        <f>Tabla14[[#This Row],[Importe]]-Tabla14[[#This Row],[Pagado]]</f>
        <v>0</v>
      </c>
      <c r="H383" s="37" t="s">
        <v>10</v>
      </c>
    </row>
    <row r="384" spans="1:8" x14ac:dyDescent="0.25">
      <c r="A384" s="31">
        <v>44624</v>
      </c>
      <c r="B384" s="37" t="s">
        <v>7381</v>
      </c>
      <c r="C384" s="57" t="s">
        <v>24</v>
      </c>
      <c r="D384" s="58">
        <v>2517.1999999999998</v>
      </c>
      <c r="E384" s="35">
        <v>44624</v>
      </c>
      <c r="F384" s="58">
        <v>2517.1999999999998</v>
      </c>
      <c r="G384" s="59">
        <f>Tabla14[[#This Row],[Importe]]-Tabla14[[#This Row],[Pagado]]</f>
        <v>0</v>
      </c>
      <c r="H384" s="37" t="s">
        <v>10</v>
      </c>
    </row>
    <row r="385" spans="1:8" x14ac:dyDescent="0.25">
      <c r="A385" s="31">
        <v>44624</v>
      </c>
      <c r="B385" s="37" t="s">
        <v>7382</v>
      </c>
      <c r="C385" s="57" t="s">
        <v>357</v>
      </c>
      <c r="D385" s="58">
        <v>1592.5</v>
      </c>
      <c r="E385" s="35">
        <v>44624</v>
      </c>
      <c r="F385" s="58">
        <v>1592.5</v>
      </c>
      <c r="G385" s="59">
        <f>Tabla14[[#This Row],[Importe]]-Tabla14[[#This Row],[Pagado]]</f>
        <v>0</v>
      </c>
      <c r="H385" s="37" t="s">
        <v>10</v>
      </c>
    </row>
    <row r="386" spans="1:8" x14ac:dyDescent="0.25">
      <c r="A386" s="31">
        <v>44624</v>
      </c>
      <c r="B386" s="37" t="s">
        <v>7383</v>
      </c>
      <c r="C386" s="57" t="s">
        <v>339</v>
      </c>
      <c r="D386" s="58">
        <v>418</v>
      </c>
      <c r="E386" s="35">
        <v>44624</v>
      </c>
      <c r="F386" s="58">
        <v>418</v>
      </c>
      <c r="G386" s="59">
        <f>Tabla14[[#This Row],[Importe]]-Tabla14[[#This Row],[Pagado]]</f>
        <v>0</v>
      </c>
      <c r="H386" s="37" t="s">
        <v>10</v>
      </c>
    </row>
    <row r="387" spans="1:8" x14ac:dyDescent="0.25">
      <c r="A387" s="31">
        <v>44624</v>
      </c>
      <c r="B387" s="37" t="s">
        <v>7384</v>
      </c>
      <c r="C387" s="57" t="s">
        <v>129</v>
      </c>
      <c r="D387" s="58">
        <v>1903.1</v>
      </c>
      <c r="E387" s="35">
        <v>44624</v>
      </c>
      <c r="F387" s="58">
        <v>1903.1</v>
      </c>
      <c r="G387" s="59">
        <f>Tabla14[[#This Row],[Importe]]-Tabla14[[#This Row],[Pagado]]</f>
        <v>0</v>
      </c>
      <c r="H387" s="37" t="s">
        <v>10</v>
      </c>
    </row>
    <row r="388" spans="1:8" x14ac:dyDescent="0.25">
      <c r="A388" s="31">
        <v>44624</v>
      </c>
      <c r="B388" s="37" t="s">
        <v>7385</v>
      </c>
      <c r="C388" s="57" t="s">
        <v>849</v>
      </c>
      <c r="D388" s="58">
        <v>3264.8</v>
      </c>
      <c r="E388" s="35">
        <v>44624</v>
      </c>
      <c r="F388" s="58">
        <v>3264.8</v>
      </c>
      <c r="G388" s="59">
        <f>Tabla14[[#This Row],[Importe]]-Tabla14[[#This Row],[Pagado]]</f>
        <v>0</v>
      </c>
      <c r="H388" s="37" t="s">
        <v>10</v>
      </c>
    </row>
    <row r="389" spans="1:8" x14ac:dyDescent="0.25">
      <c r="A389" s="31">
        <v>44624</v>
      </c>
      <c r="B389" s="37" t="s">
        <v>7386</v>
      </c>
      <c r="C389" s="57" t="s">
        <v>140</v>
      </c>
      <c r="D389" s="58">
        <v>2768.7</v>
      </c>
      <c r="E389" s="35">
        <v>44624</v>
      </c>
      <c r="F389" s="58">
        <v>2768.7</v>
      </c>
      <c r="G389" s="59">
        <f>Tabla14[[#This Row],[Importe]]-Tabla14[[#This Row],[Pagado]]</f>
        <v>0</v>
      </c>
      <c r="H389" s="37" t="s">
        <v>10</v>
      </c>
    </row>
    <row r="390" spans="1:8" x14ac:dyDescent="0.25">
      <c r="A390" s="31">
        <v>44624</v>
      </c>
      <c r="B390" s="37" t="s">
        <v>7387</v>
      </c>
      <c r="C390" s="57" t="s">
        <v>127</v>
      </c>
      <c r="D390" s="58">
        <v>4236</v>
      </c>
      <c r="E390" s="35">
        <v>44624</v>
      </c>
      <c r="F390" s="58">
        <v>4236</v>
      </c>
      <c r="G390" s="59">
        <f>Tabla14[[#This Row],[Importe]]-Tabla14[[#This Row],[Pagado]]</f>
        <v>0</v>
      </c>
      <c r="H390" s="37" t="s">
        <v>10</v>
      </c>
    </row>
    <row r="391" spans="1:8" x14ac:dyDescent="0.25">
      <c r="A391" s="31">
        <v>44624</v>
      </c>
      <c r="B391" s="37" t="s">
        <v>7388</v>
      </c>
      <c r="C391" s="57" t="s">
        <v>849</v>
      </c>
      <c r="D391" s="58">
        <v>506.6</v>
      </c>
      <c r="E391" s="35">
        <v>44624</v>
      </c>
      <c r="F391" s="58">
        <v>506.6</v>
      </c>
      <c r="G391" s="59">
        <f>Tabla14[[#This Row],[Importe]]-Tabla14[[#This Row],[Pagado]]</f>
        <v>0</v>
      </c>
      <c r="H391" s="37" t="s">
        <v>10</v>
      </c>
    </row>
    <row r="392" spans="1:8" x14ac:dyDescent="0.25">
      <c r="A392" s="31">
        <v>44624</v>
      </c>
      <c r="B392" s="37" t="s">
        <v>7389</v>
      </c>
      <c r="C392" s="57" t="s">
        <v>45</v>
      </c>
      <c r="D392" s="58">
        <v>14387.5</v>
      </c>
      <c r="E392" s="35">
        <v>44624</v>
      </c>
      <c r="F392" s="58">
        <v>14387.5</v>
      </c>
      <c r="G392" s="59">
        <f>Tabla14[[#This Row],[Importe]]-Tabla14[[#This Row],[Pagado]]</f>
        <v>0</v>
      </c>
      <c r="H392" s="37" t="s">
        <v>10</v>
      </c>
    </row>
    <row r="393" spans="1:8" x14ac:dyDescent="0.25">
      <c r="A393" s="31">
        <v>44624</v>
      </c>
      <c r="B393" s="37" t="s">
        <v>7390</v>
      </c>
      <c r="C393" s="57" t="s">
        <v>843</v>
      </c>
      <c r="D393" s="58">
        <v>1539.3</v>
      </c>
      <c r="E393" s="35">
        <v>44624</v>
      </c>
      <c r="F393" s="58">
        <v>1539.3</v>
      </c>
      <c r="G393" s="59">
        <f>Tabla14[[#This Row],[Importe]]-Tabla14[[#This Row],[Pagado]]</f>
        <v>0</v>
      </c>
      <c r="H393" s="37" t="s">
        <v>10</v>
      </c>
    </row>
    <row r="394" spans="1:8" x14ac:dyDescent="0.25">
      <c r="A394" s="31">
        <v>44624</v>
      </c>
      <c r="B394" s="37" t="s">
        <v>7391</v>
      </c>
      <c r="C394" s="57" t="s">
        <v>2114</v>
      </c>
      <c r="D394" s="58">
        <v>3000</v>
      </c>
      <c r="E394" s="35">
        <v>44624</v>
      </c>
      <c r="F394" s="58">
        <v>3000</v>
      </c>
      <c r="G394" s="59">
        <f>Tabla14[[#This Row],[Importe]]-Tabla14[[#This Row],[Pagado]]</f>
        <v>0</v>
      </c>
      <c r="H394" s="37" t="s">
        <v>10</v>
      </c>
    </row>
    <row r="395" spans="1:8" x14ac:dyDescent="0.25">
      <c r="A395" s="31">
        <v>44624</v>
      </c>
      <c r="B395" s="37" t="s">
        <v>7392</v>
      </c>
      <c r="C395" s="57" t="s">
        <v>244</v>
      </c>
      <c r="D395" s="58">
        <v>5596.6</v>
      </c>
      <c r="E395" s="35">
        <v>44624</v>
      </c>
      <c r="F395" s="58">
        <v>5596.6</v>
      </c>
      <c r="G395" s="59">
        <f>Tabla14[[#This Row],[Importe]]-Tabla14[[#This Row],[Pagado]]</f>
        <v>0</v>
      </c>
      <c r="H395" s="37" t="s">
        <v>10</v>
      </c>
    </row>
    <row r="396" spans="1:8" x14ac:dyDescent="0.25">
      <c r="A396" s="31">
        <v>44624</v>
      </c>
      <c r="B396" s="37" t="s">
        <v>7393</v>
      </c>
      <c r="C396" s="57" t="s">
        <v>58</v>
      </c>
      <c r="D396" s="58">
        <v>4781.8</v>
      </c>
      <c r="E396" s="35">
        <v>44624</v>
      </c>
      <c r="F396" s="58">
        <v>4781.8</v>
      </c>
      <c r="G396" s="59">
        <f>Tabla14[[#This Row],[Importe]]-Tabla14[[#This Row],[Pagado]]</f>
        <v>0</v>
      </c>
      <c r="H396" s="37" t="s">
        <v>10</v>
      </c>
    </row>
    <row r="397" spans="1:8" x14ac:dyDescent="0.25">
      <c r="A397" s="31">
        <v>44624</v>
      </c>
      <c r="B397" s="37" t="s">
        <v>7394</v>
      </c>
      <c r="C397" s="57" t="s">
        <v>275</v>
      </c>
      <c r="D397" s="58">
        <v>50938.12</v>
      </c>
      <c r="E397" s="35">
        <v>44631</v>
      </c>
      <c r="F397" s="58">
        <v>50938.12</v>
      </c>
      <c r="G397" s="59">
        <f>Tabla14[[#This Row],[Importe]]-Tabla14[[#This Row],[Pagado]]</f>
        <v>0</v>
      </c>
      <c r="H397" s="37" t="s">
        <v>10</v>
      </c>
    </row>
    <row r="398" spans="1:8" x14ac:dyDescent="0.25">
      <c r="A398" s="31">
        <v>44624</v>
      </c>
      <c r="B398" s="37" t="s">
        <v>7395</v>
      </c>
      <c r="C398" s="57" t="s">
        <v>5816</v>
      </c>
      <c r="D398" s="58">
        <v>3611.6</v>
      </c>
      <c r="E398" s="35">
        <v>44625</v>
      </c>
      <c r="F398" s="58">
        <v>3611.6</v>
      </c>
      <c r="G398" s="59">
        <f>Tabla14[[#This Row],[Importe]]-Tabla14[[#This Row],[Pagado]]</f>
        <v>0</v>
      </c>
      <c r="H398" s="37" t="s">
        <v>10</v>
      </c>
    </row>
    <row r="399" spans="1:8" x14ac:dyDescent="0.25">
      <c r="A399" s="31">
        <v>44624</v>
      </c>
      <c r="B399" s="37" t="s">
        <v>7396</v>
      </c>
      <c r="C399" s="57" t="s">
        <v>840</v>
      </c>
      <c r="D399" s="58">
        <v>7923.5</v>
      </c>
      <c r="E399" s="35">
        <v>44624</v>
      </c>
      <c r="F399" s="58">
        <v>7923.5</v>
      </c>
      <c r="G399" s="59">
        <f>Tabla14[[#This Row],[Importe]]-Tabla14[[#This Row],[Pagado]]</f>
        <v>0</v>
      </c>
      <c r="H399" s="37" t="s">
        <v>10</v>
      </c>
    </row>
    <row r="400" spans="1:8" x14ac:dyDescent="0.25">
      <c r="A400" s="31">
        <v>44624</v>
      </c>
      <c r="B400" s="37" t="s">
        <v>7397</v>
      </c>
      <c r="C400" s="57" t="s">
        <v>592</v>
      </c>
      <c r="D400" s="58">
        <v>19806</v>
      </c>
      <c r="E400" s="35">
        <v>44625</v>
      </c>
      <c r="F400" s="58">
        <v>19806</v>
      </c>
      <c r="G400" s="59">
        <f>Tabla14[[#This Row],[Importe]]-Tabla14[[#This Row],[Pagado]]</f>
        <v>0</v>
      </c>
      <c r="H400" s="37" t="s">
        <v>10</v>
      </c>
    </row>
    <row r="401" spans="1:8" x14ac:dyDescent="0.25">
      <c r="A401" s="31">
        <v>44624</v>
      </c>
      <c r="B401" s="37" t="s">
        <v>7398</v>
      </c>
      <c r="C401" s="57" t="s">
        <v>146</v>
      </c>
      <c r="D401" s="58">
        <v>10041</v>
      </c>
      <c r="E401" s="35">
        <v>44625</v>
      </c>
      <c r="F401" s="58">
        <v>10041</v>
      </c>
      <c r="G401" s="59">
        <f>Tabla14[[#This Row],[Importe]]-Tabla14[[#This Row],[Pagado]]</f>
        <v>0</v>
      </c>
      <c r="H401" s="37" t="s">
        <v>10</v>
      </c>
    </row>
    <row r="402" spans="1:8" x14ac:dyDescent="0.25">
      <c r="A402" s="31">
        <v>44624</v>
      </c>
      <c r="B402" s="37" t="s">
        <v>7399</v>
      </c>
      <c r="C402" s="57" t="s">
        <v>843</v>
      </c>
      <c r="D402" s="58">
        <v>13212.4</v>
      </c>
      <c r="E402" s="35">
        <v>44624</v>
      </c>
      <c r="F402" s="58">
        <v>13212.4</v>
      </c>
      <c r="G402" s="59">
        <f>Tabla14[[#This Row],[Importe]]-Tabla14[[#This Row],[Pagado]]</f>
        <v>0</v>
      </c>
      <c r="H402" s="37" t="s">
        <v>10</v>
      </c>
    </row>
    <row r="403" spans="1:8" x14ac:dyDescent="0.25">
      <c r="A403" s="31">
        <v>44624</v>
      </c>
      <c r="B403" s="37" t="s">
        <v>7400</v>
      </c>
      <c r="C403" s="57" t="s">
        <v>133</v>
      </c>
      <c r="D403" s="58">
        <v>18981</v>
      </c>
      <c r="E403" s="35">
        <v>44632</v>
      </c>
      <c r="F403" s="58">
        <v>18981</v>
      </c>
      <c r="G403" s="59">
        <f>Tabla14[[#This Row],[Importe]]-Tabla14[[#This Row],[Pagado]]</f>
        <v>0</v>
      </c>
      <c r="H403" s="37" t="s">
        <v>10</v>
      </c>
    </row>
    <row r="404" spans="1:8" x14ac:dyDescent="0.25">
      <c r="A404" s="31">
        <v>44624</v>
      </c>
      <c r="B404" s="37" t="s">
        <v>7401</v>
      </c>
      <c r="C404" s="57" t="s">
        <v>2114</v>
      </c>
      <c r="D404" s="58">
        <v>1324.4</v>
      </c>
      <c r="E404" s="35">
        <v>44624</v>
      </c>
      <c r="F404" s="58">
        <v>1324.4</v>
      </c>
      <c r="G404" s="59">
        <f>Tabla14[[#This Row],[Importe]]-Tabla14[[#This Row],[Pagado]]</f>
        <v>0</v>
      </c>
      <c r="H404" s="37" t="s">
        <v>10</v>
      </c>
    </row>
    <row r="405" spans="1:8" x14ac:dyDescent="0.25">
      <c r="A405" s="31">
        <v>44624</v>
      </c>
      <c r="B405" s="37" t="s">
        <v>7402</v>
      </c>
      <c r="C405" s="57" t="s">
        <v>173</v>
      </c>
      <c r="D405" s="58">
        <v>37106.400000000001</v>
      </c>
      <c r="E405" s="35">
        <v>44625</v>
      </c>
      <c r="F405" s="58">
        <v>37106.400000000001</v>
      </c>
      <c r="G405" s="59">
        <f>Tabla14[[#This Row],[Importe]]-Tabla14[[#This Row],[Pagado]]</f>
        <v>0</v>
      </c>
      <c r="H405" s="37" t="s">
        <v>10</v>
      </c>
    </row>
    <row r="406" spans="1:8" x14ac:dyDescent="0.25">
      <c r="A406" s="31">
        <v>44624</v>
      </c>
      <c r="B406" s="37" t="s">
        <v>7403</v>
      </c>
      <c r="C406" s="57" t="s">
        <v>484</v>
      </c>
      <c r="D406" s="58">
        <v>5640</v>
      </c>
      <c r="E406" s="35">
        <v>44624</v>
      </c>
      <c r="F406" s="58">
        <v>5640</v>
      </c>
      <c r="G406" s="59">
        <f>Tabla14[[#This Row],[Importe]]-Tabla14[[#This Row],[Pagado]]</f>
        <v>0</v>
      </c>
      <c r="H406" s="37" t="s">
        <v>10</v>
      </c>
    </row>
    <row r="407" spans="1:8" x14ac:dyDescent="0.25">
      <c r="A407" s="31">
        <v>44624</v>
      </c>
      <c r="B407" s="37" t="s">
        <v>7404</v>
      </c>
      <c r="C407" s="57" t="s">
        <v>214</v>
      </c>
      <c r="D407" s="58">
        <v>1069.2</v>
      </c>
      <c r="E407" s="35">
        <v>44624</v>
      </c>
      <c r="F407" s="58">
        <v>1069.2</v>
      </c>
      <c r="G407" s="59">
        <f>Tabla14[[#This Row],[Importe]]-Tabla14[[#This Row],[Pagado]]</f>
        <v>0</v>
      </c>
      <c r="H407" s="37" t="s">
        <v>10</v>
      </c>
    </row>
    <row r="408" spans="1:8" x14ac:dyDescent="0.25">
      <c r="A408" s="31">
        <v>44624</v>
      </c>
      <c r="B408" s="37" t="s">
        <v>7405</v>
      </c>
      <c r="C408" s="57" t="s">
        <v>125</v>
      </c>
      <c r="D408" s="58">
        <v>1420.2</v>
      </c>
      <c r="E408" s="35">
        <v>44625</v>
      </c>
      <c r="F408" s="58">
        <v>1420.2</v>
      </c>
      <c r="G408" s="59">
        <f>Tabla14[[#This Row],[Importe]]-Tabla14[[#This Row],[Pagado]]</f>
        <v>0</v>
      </c>
      <c r="H408" s="37" t="s">
        <v>10</v>
      </c>
    </row>
    <row r="409" spans="1:8" x14ac:dyDescent="0.25">
      <c r="A409" s="31">
        <v>44624</v>
      </c>
      <c r="B409" s="37" t="s">
        <v>7406</v>
      </c>
      <c r="C409" s="57" t="s">
        <v>107</v>
      </c>
      <c r="D409" s="58">
        <v>7880.5</v>
      </c>
      <c r="E409" s="35">
        <v>44625</v>
      </c>
      <c r="F409" s="58">
        <v>7880.5</v>
      </c>
      <c r="G409" s="59">
        <f>Tabla14[[#This Row],[Importe]]-Tabla14[[#This Row],[Pagado]]</f>
        <v>0</v>
      </c>
      <c r="H409" s="37" t="s">
        <v>10</v>
      </c>
    </row>
    <row r="410" spans="1:8" x14ac:dyDescent="0.25">
      <c r="A410" s="31">
        <v>44624</v>
      </c>
      <c r="B410" s="37" t="s">
        <v>7407</v>
      </c>
      <c r="C410" s="57" t="s">
        <v>204</v>
      </c>
      <c r="D410" s="58">
        <v>1996.8</v>
      </c>
      <c r="E410" s="35">
        <v>44624</v>
      </c>
      <c r="F410" s="58">
        <v>1996.8</v>
      </c>
      <c r="G410" s="59">
        <f>Tabla14[[#This Row],[Importe]]-Tabla14[[#This Row],[Pagado]]</f>
        <v>0</v>
      </c>
      <c r="H410" s="37" t="s">
        <v>10</v>
      </c>
    </row>
    <row r="411" spans="1:8" x14ac:dyDescent="0.25">
      <c r="A411" s="31">
        <v>44624</v>
      </c>
      <c r="B411" s="37" t="s">
        <v>7408</v>
      </c>
      <c r="C411" s="57" t="s">
        <v>67</v>
      </c>
      <c r="D411" s="58">
        <v>2417.1999999999998</v>
      </c>
      <c r="E411" s="35">
        <v>44624</v>
      </c>
      <c r="F411" s="58">
        <v>2417.1999999999998</v>
      </c>
      <c r="G411" s="59">
        <f>Tabla14[[#This Row],[Importe]]-Tabla14[[#This Row],[Pagado]]</f>
        <v>0</v>
      </c>
      <c r="H411" s="37" t="s">
        <v>10</v>
      </c>
    </row>
    <row r="412" spans="1:8" x14ac:dyDescent="0.25">
      <c r="A412" s="31">
        <v>44624</v>
      </c>
      <c r="B412" s="37" t="s">
        <v>7409</v>
      </c>
      <c r="C412" s="57" t="s">
        <v>664</v>
      </c>
      <c r="D412" s="58">
        <v>8116.2</v>
      </c>
      <c r="E412" s="35">
        <v>44625</v>
      </c>
      <c r="F412" s="58">
        <v>8116.2</v>
      </c>
      <c r="G412" s="59">
        <f>Tabla14[[#This Row],[Importe]]-Tabla14[[#This Row],[Pagado]]</f>
        <v>0</v>
      </c>
      <c r="H412" s="37" t="s">
        <v>10</v>
      </c>
    </row>
    <row r="413" spans="1:8" x14ac:dyDescent="0.25">
      <c r="A413" s="31">
        <v>44624</v>
      </c>
      <c r="B413" s="37" t="s">
        <v>7410</v>
      </c>
      <c r="C413" s="57" t="s">
        <v>31</v>
      </c>
      <c r="D413" s="58">
        <v>459</v>
      </c>
      <c r="E413" s="35">
        <v>44624</v>
      </c>
      <c r="F413" s="58">
        <v>459</v>
      </c>
      <c r="G413" s="59">
        <f>Tabla14[[#This Row],[Importe]]-Tabla14[[#This Row],[Pagado]]</f>
        <v>0</v>
      </c>
      <c r="H413" s="37" t="s">
        <v>10</v>
      </c>
    </row>
    <row r="414" spans="1:8" x14ac:dyDescent="0.25">
      <c r="A414" s="31">
        <v>44624</v>
      </c>
      <c r="B414" s="37" t="s">
        <v>7411</v>
      </c>
      <c r="C414" s="57" t="s">
        <v>6112</v>
      </c>
      <c r="D414" s="58">
        <v>4141.2</v>
      </c>
      <c r="E414" s="35">
        <v>44624</v>
      </c>
      <c r="F414" s="58">
        <v>4141.2</v>
      </c>
      <c r="G414" s="59">
        <f>Tabla14[[#This Row],[Importe]]-Tabla14[[#This Row],[Pagado]]</f>
        <v>0</v>
      </c>
      <c r="H414" s="37" t="s">
        <v>10</v>
      </c>
    </row>
    <row r="415" spans="1:8" x14ac:dyDescent="0.25">
      <c r="A415" s="31">
        <v>44624</v>
      </c>
      <c r="B415" s="37" t="s">
        <v>7412</v>
      </c>
      <c r="C415" s="57" t="s">
        <v>7413</v>
      </c>
      <c r="D415" s="58">
        <v>0</v>
      </c>
      <c r="E415" s="39" t="s">
        <v>189</v>
      </c>
      <c r="F415" s="58">
        <v>0</v>
      </c>
      <c r="G415" s="59">
        <f>Tabla14[[#This Row],[Importe]]-Tabla14[[#This Row],[Pagado]]</f>
        <v>0</v>
      </c>
      <c r="H415" s="37" t="s">
        <v>189</v>
      </c>
    </row>
    <row r="416" spans="1:8" x14ac:dyDescent="0.25">
      <c r="A416" s="31">
        <v>44624</v>
      </c>
      <c r="B416" s="37" t="s">
        <v>7414</v>
      </c>
      <c r="C416" s="57" t="s">
        <v>452</v>
      </c>
      <c r="D416" s="58">
        <v>5703.6</v>
      </c>
      <c r="E416" s="35">
        <v>44624</v>
      </c>
      <c r="F416" s="58">
        <v>5703.6</v>
      </c>
      <c r="G416" s="59">
        <f>Tabla14[[#This Row],[Importe]]-Tabla14[[#This Row],[Pagado]]</f>
        <v>0</v>
      </c>
      <c r="H416" s="37" t="s">
        <v>10</v>
      </c>
    </row>
    <row r="417" spans="1:8" x14ac:dyDescent="0.25">
      <c r="A417" s="31">
        <v>44624</v>
      </c>
      <c r="B417" s="37" t="s">
        <v>7415</v>
      </c>
      <c r="C417" s="57" t="s">
        <v>1362</v>
      </c>
      <c r="D417" s="58">
        <v>5267.6</v>
      </c>
      <c r="E417" s="35">
        <v>44625</v>
      </c>
      <c r="F417" s="58">
        <v>5267.6</v>
      </c>
      <c r="G417" s="59">
        <f>Tabla14[[#This Row],[Importe]]-Tabla14[[#This Row],[Pagado]]</f>
        <v>0</v>
      </c>
      <c r="H417" s="37" t="s">
        <v>10</v>
      </c>
    </row>
    <row r="418" spans="1:8" x14ac:dyDescent="0.25">
      <c r="A418" s="31">
        <v>44624</v>
      </c>
      <c r="B418" s="37" t="s">
        <v>7416</v>
      </c>
      <c r="C418" s="57" t="s">
        <v>698</v>
      </c>
      <c r="D418" s="58">
        <v>2656.2</v>
      </c>
      <c r="E418" s="35">
        <v>44624</v>
      </c>
      <c r="F418" s="58">
        <v>2656.2</v>
      </c>
      <c r="G418" s="59">
        <f>Tabla14[[#This Row],[Importe]]-Tabla14[[#This Row],[Pagado]]</f>
        <v>0</v>
      </c>
      <c r="H418" s="37" t="s">
        <v>10</v>
      </c>
    </row>
    <row r="419" spans="1:8" x14ac:dyDescent="0.25">
      <c r="A419" s="31">
        <v>44624</v>
      </c>
      <c r="B419" s="37" t="s">
        <v>7417</v>
      </c>
      <c r="C419" s="57" t="s">
        <v>31</v>
      </c>
      <c r="D419" s="58">
        <v>5698</v>
      </c>
      <c r="E419" s="35">
        <v>44625</v>
      </c>
      <c r="F419" s="58">
        <v>5698</v>
      </c>
      <c r="G419" s="59">
        <f>Tabla14[[#This Row],[Importe]]-Tabla14[[#This Row],[Pagado]]</f>
        <v>0</v>
      </c>
      <c r="H419" s="37" t="s">
        <v>10</v>
      </c>
    </row>
    <row r="420" spans="1:8" x14ac:dyDescent="0.25">
      <c r="A420" s="31">
        <v>44624</v>
      </c>
      <c r="B420" s="37" t="s">
        <v>7418</v>
      </c>
      <c r="C420" s="57" t="s">
        <v>2393</v>
      </c>
      <c r="D420" s="58">
        <v>22368.400000000001</v>
      </c>
      <c r="E420" s="35">
        <v>44624</v>
      </c>
      <c r="F420" s="58">
        <v>22368.400000000001</v>
      </c>
      <c r="G420" s="59">
        <f>Tabla14[[#This Row],[Importe]]-Tabla14[[#This Row],[Pagado]]</f>
        <v>0</v>
      </c>
      <c r="H420" s="37" t="s">
        <v>10</v>
      </c>
    </row>
    <row r="421" spans="1:8" x14ac:dyDescent="0.25">
      <c r="A421" s="31">
        <v>44624</v>
      </c>
      <c r="B421" s="37" t="s">
        <v>7419</v>
      </c>
      <c r="C421" s="57" t="s">
        <v>71</v>
      </c>
      <c r="D421" s="58">
        <v>688.8</v>
      </c>
      <c r="E421" s="35">
        <v>44624</v>
      </c>
      <c r="F421" s="58">
        <v>688.8</v>
      </c>
      <c r="G421" s="59">
        <f>Tabla14[[#This Row],[Importe]]-Tabla14[[#This Row],[Pagado]]</f>
        <v>0</v>
      </c>
      <c r="H421" s="37" t="s">
        <v>10</v>
      </c>
    </row>
    <row r="422" spans="1:8" x14ac:dyDescent="0.25">
      <c r="A422" s="31">
        <v>44624</v>
      </c>
      <c r="B422" s="37" t="s">
        <v>7420</v>
      </c>
      <c r="C422" s="57" t="s">
        <v>392</v>
      </c>
      <c r="D422" s="58">
        <v>9099.2000000000007</v>
      </c>
      <c r="E422" s="35">
        <v>44628</v>
      </c>
      <c r="F422" s="58">
        <v>9099.2000000000007</v>
      </c>
      <c r="G422" s="59">
        <f>Tabla14[[#This Row],[Importe]]-Tabla14[[#This Row],[Pagado]]</f>
        <v>0</v>
      </c>
      <c r="H422" s="37" t="s">
        <v>10</v>
      </c>
    </row>
    <row r="423" spans="1:8" x14ac:dyDescent="0.25">
      <c r="A423" s="31">
        <v>44624</v>
      </c>
      <c r="B423" s="37" t="s">
        <v>7421</v>
      </c>
      <c r="C423" s="57" t="s">
        <v>365</v>
      </c>
      <c r="D423" s="58">
        <v>965.2</v>
      </c>
      <c r="E423" s="35">
        <v>44624</v>
      </c>
      <c r="F423" s="58">
        <v>965.2</v>
      </c>
      <c r="G423" s="59">
        <f>Tabla14[[#This Row],[Importe]]-Tabla14[[#This Row],[Pagado]]</f>
        <v>0</v>
      </c>
      <c r="H423" s="37" t="s">
        <v>10</v>
      </c>
    </row>
    <row r="424" spans="1:8" x14ac:dyDescent="0.25">
      <c r="A424" s="31">
        <v>44624</v>
      </c>
      <c r="B424" s="37" t="s">
        <v>7422</v>
      </c>
      <c r="C424" s="57" t="s">
        <v>426</v>
      </c>
      <c r="D424" s="58">
        <v>3942.4</v>
      </c>
      <c r="E424" s="35">
        <v>44625</v>
      </c>
      <c r="F424" s="58">
        <v>3942.4</v>
      </c>
      <c r="G424" s="59">
        <f>Tabla14[[#This Row],[Importe]]-Tabla14[[#This Row],[Pagado]]</f>
        <v>0</v>
      </c>
      <c r="H424" s="37" t="s">
        <v>10</v>
      </c>
    </row>
    <row r="425" spans="1:8" x14ac:dyDescent="0.25">
      <c r="A425" s="31">
        <v>44624</v>
      </c>
      <c r="B425" s="37" t="s">
        <v>7423</v>
      </c>
      <c r="C425" s="57" t="s">
        <v>51</v>
      </c>
      <c r="D425" s="58">
        <v>2016.4</v>
      </c>
      <c r="E425" s="35">
        <v>44624</v>
      </c>
      <c r="F425" s="58">
        <v>2016.4</v>
      </c>
      <c r="G425" s="59">
        <f>Tabla14[[#This Row],[Importe]]-Tabla14[[#This Row],[Pagado]]</f>
        <v>0</v>
      </c>
      <c r="H425" s="37" t="s">
        <v>10</v>
      </c>
    </row>
    <row r="426" spans="1:8" x14ac:dyDescent="0.25">
      <c r="A426" s="31">
        <v>44624</v>
      </c>
      <c r="B426" s="37" t="s">
        <v>7424</v>
      </c>
      <c r="C426" s="57" t="s">
        <v>284</v>
      </c>
      <c r="D426" s="58">
        <v>9682.2000000000007</v>
      </c>
      <c r="E426" s="35">
        <v>44625</v>
      </c>
      <c r="F426" s="58">
        <v>9682.2000000000007</v>
      </c>
      <c r="G426" s="59">
        <f>Tabla14[[#This Row],[Importe]]-Tabla14[[#This Row],[Pagado]]</f>
        <v>0</v>
      </c>
      <c r="H426" s="37" t="s">
        <v>10</v>
      </c>
    </row>
    <row r="427" spans="1:8" x14ac:dyDescent="0.25">
      <c r="A427" s="31">
        <v>44624</v>
      </c>
      <c r="B427" s="37" t="s">
        <v>7425</v>
      </c>
      <c r="C427" s="57" t="s">
        <v>282</v>
      </c>
      <c r="D427" s="58">
        <v>2424.6</v>
      </c>
      <c r="E427" s="35">
        <v>44625</v>
      </c>
      <c r="F427" s="58">
        <v>2424.6</v>
      </c>
      <c r="G427" s="59">
        <f>Tabla14[[#This Row],[Importe]]-Tabla14[[#This Row],[Pagado]]</f>
        <v>0</v>
      </c>
      <c r="H427" s="37" t="s">
        <v>10</v>
      </c>
    </row>
    <row r="428" spans="1:8" x14ac:dyDescent="0.25">
      <c r="A428" s="31">
        <v>44624</v>
      </c>
      <c r="B428" s="37" t="s">
        <v>7426</v>
      </c>
      <c r="C428" s="57" t="s">
        <v>5345</v>
      </c>
      <c r="D428" s="58">
        <v>1566</v>
      </c>
      <c r="E428" s="35">
        <v>44625</v>
      </c>
      <c r="F428" s="58">
        <v>1566</v>
      </c>
      <c r="G428" s="59">
        <f>Tabla14[[#This Row],[Importe]]-Tabla14[[#This Row],[Pagado]]</f>
        <v>0</v>
      </c>
      <c r="H428" s="37" t="s">
        <v>10</v>
      </c>
    </row>
    <row r="429" spans="1:8" x14ac:dyDescent="0.25">
      <c r="A429" s="31">
        <v>44624</v>
      </c>
      <c r="B429" s="37" t="s">
        <v>7427</v>
      </c>
      <c r="C429" s="57" t="s">
        <v>1313</v>
      </c>
      <c r="D429" s="58">
        <v>2834.8</v>
      </c>
      <c r="E429" s="35">
        <v>44624</v>
      </c>
      <c r="F429" s="58">
        <v>2834.8</v>
      </c>
      <c r="G429" s="59">
        <f>Tabla14[[#This Row],[Importe]]-Tabla14[[#This Row],[Pagado]]</f>
        <v>0</v>
      </c>
      <c r="H429" s="37" t="s">
        <v>10</v>
      </c>
    </row>
    <row r="430" spans="1:8" x14ac:dyDescent="0.25">
      <c r="A430" s="31">
        <v>44624</v>
      </c>
      <c r="B430" s="37" t="s">
        <v>7428</v>
      </c>
      <c r="C430" s="57" t="s">
        <v>280</v>
      </c>
      <c r="D430" s="58">
        <v>496.8</v>
      </c>
      <c r="E430" s="35">
        <v>44625</v>
      </c>
      <c r="F430" s="58">
        <v>496.8</v>
      </c>
      <c r="G430" s="59">
        <f>Tabla14[[#This Row],[Importe]]-Tabla14[[#This Row],[Pagado]]</f>
        <v>0</v>
      </c>
      <c r="H430" s="37" t="s">
        <v>10</v>
      </c>
    </row>
    <row r="431" spans="1:8" x14ac:dyDescent="0.25">
      <c r="A431" s="31">
        <v>44624</v>
      </c>
      <c r="B431" s="37" t="s">
        <v>7429</v>
      </c>
      <c r="C431" s="57" t="s">
        <v>368</v>
      </c>
      <c r="D431" s="58">
        <v>2244</v>
      </c>
      <c r="E431" s="35">
        <v>44625</v>
      </c>
      <c r="F431" s="58">
        <v>2244</v>
      </c>
      <c r="G431" s="59">
        <f>Tabla14[[#This Row],[Importe]]-Tabla14[[#This Row],[Pagado]]</f>
        <v>0</v>
      </c>
      <c r="H431" s="37" t="s">
        <v>10</v>
      </c>
    </row>
    <row r="432" spans="1:8" x14ac:dyDescent="0.25">
      <c r="A432" s="31">
        <v>44624</v>
      </c>
      <c r="B432" s="37" t="s">
        <v>7430</v>
      </c>
      <c r="C432" s="57" t="s">
        <v>269</v>
      </c>
      <c r="D432" s="58">
        <v>3277.8</v>
      </c>
      <c r="E432" s="35">
        <v>44624</v>
      </c>
      <c r="F432" s="58">
        <v>3277.8</v>
      </c>
      <c r="G432" s="59">
        <f>Tabla14[[#This Row],[Importe]]-Tabla14[[#This Row],[Pagado]]</f>
        <v>0</v>
      </c>
      <c r="H432" s="37" t="s">
        <v>10</v>
      </c>
    </row>
    <row r="433" spans="1:8" x14ac:dyDescent="0.25">
      <c r="A433" s="31">
        <v>44624</v>
      </c>
      <c r="B433" s="37" t="s">
        <v>7431</v>
      </c>
      <c r="C433" s="57" t="s">
        <v>414</v>
      </c>
      <c r="D433" s="58">
        <v>10746</v>
      </c>
      <c r="E433" s="35">
        <v>44624</v>
      </c>
      <c r="F433" s="58">
        <v>10746</v>
      </c>
      <c r="G433" s="59">
        <f>Tabla14[[#This Row],[Importe]]-Tabla14[[#This Row],[Pagado]]</f>
        <v>0</v>
      </c>
      <c r="H433" s="37" t="s">
        <v>10</v>
      </c>
    </row>
    <row r="434" spans="1:8" x14ac:dyDescent="0.25">
      <c r="A434" s="31">
        <v>44624</v>
      </c>
      <c r="B434" s="37" t="s">
        <v>7432</v>
      </c>
      <c r="C434" s="57" t="s">
        <v>1558</v>
      </c>
      <c r="D434" s="58">
        <v>1148</v>
      </c>
      <c r="E434" s="35">
        <v>44624</v>
      </c>
      <c r="F434" s="58">
        <v>1148</v>
      </c>
      <c r="G434" s="59">
        <f>Tabla14[[#This Row],[Importe]]-Tabla14[[#This Row],[Pagado]]</f>
        <v>0</v>
      </c>
      <c r="H434" s="37" t="s">
        <v>10</v>
      </c>
    </row>
    <row r="435" spans="1:8" x14ac:dyDescent="0.25">
      <c r="A435" s="31">
        <v>44624</v>
      </c>
      <c r="B435" s="37" t="s">
        <v>7433</v>
      </c>
      <c r="C435" s="57" t="s">
        <v>1558</v>
      </c>
      <c r="D435" s="58">
        <v>280</v>
      </c>
      <c r="E435" s="35">
        <v>44624</v>
      </c>
      <c r="F435" s="58">
        <v>280</v>
      </c>
      <c r="G435" s="59">
        <f>Tabla14[[#This Row],[Importe]]-Tabla14[[#This Row],[Pagado]]</f>
        <v>0</v>
      </c>
      <c r="H435" s="37" t="s">
        <v>10</v>
      </c>
    </row>
    <row r="436" spans="1:8" x14ac:dyDescent="0.25">
      <c r="A436" s="31">
        <v>44624</v>
      </c>
      <c r="B436" s="37" t="s">
        <v>7434</v>
      </c>
      <c r="C436" s="57" t="s">
        <v>9</v>
      </c>
      <c r="D436" s="58">
        <v>870</v>
      </c>
      <c r="E436" s="35">
        <v>44624</v>
      </c>
      <c r="F436" s="58">
        <v>870</v>
      </c>
      <c r="G436" s="59">
        <f>Tabla14[[#This Row],[Importe]]-Tabla14[[#This Row],[Pagado]]</f>
        <v>0</v>
      </c>
      <c r="H436" s="37" t="s">
        <v>10</v>
      </c>
    </row>
    <row r="437" spans="1:8" x14ac:dyDescent="0.25">
      <c r="A437" s="31">
        <v>44624</v>
      </c>
      <c r="B437" s="37" t="s">
        <v>7435</v>
      </c>
      <c r="C437" s="57" t="s">
        <v>857</v>
      </c>
      <c r="D437" s="58">
        <v>579.6</v>
      </c>
      <c r="E437" s="35">
        <v>44624</v>
      </c>
      <c r="F437" s="58">
        <v>579.6</v>
      </c>
      <c r="G437" s="59">
        <f>Tabla14[[#This Row],[Importe]]-Tabla14[[#This Row],[Pagado]]</f>
        <v>0</v>
      </c>
      <c r="H437" s="37" t="s">
        <v>10</v>
      </c>
    </row>
    <row r="438" spans="1:8" x14ac:dyDescent="0.25">
      <c r="A438" s="31">
        <v>44624</v>
      </c>
      <c r="B438" s="37" t="s">
        <v>7436</v>
      </c>
      <c r="C438" s="57" t="s">
        <v>409</v>
      </c>
      <c r="D438" s="58">
        <v>3677.4</v>
      </c>
      <c r="E438" s="35">
        <v>44625</v>
      </c>
      <c r="F438" s="58">
        <v>3677.4</v>
      </c>
      <c r="G438" s="59">
        <f>Tabla14[[#This Row],[Importe]]-Tabla14[[#This Row],[Pagado]]</f>
        <v>0</v>
      </c>
      <c r="H438" s="37" t="s">
        <v>10</v>
      </c>
    </row>
    <row r="439" spans="1:8" x14ac:dyDescent="0.25">
      <c r="A439" s="31">
        <v>44624</v>
      </c>
      <c r="B439" s="37" t="s">
        <v>7437</v>
      </c>
      <c r="C439" s="57" t="s">
        <v>872</v>
      </c>
      <c r="D439" s="58">
        <v>594.5</v>
      </c>
      <c r="E439" s="35">
        <v>44624</v>
      </c>
      <c r="F439" s="58">
        <v>594.5</v>
      </c>
      <c r="G439" s="59">
        <f>Tabla14[[#This Row],[Importe]]-Tabla14[[#This Row],[Pagado]]</f>
        <v>0</v>
      </c>
      <c r="H439" s="37" t="s">
        <v>10</v>
      </c>
    </row>
    <row r="440" spans="1:8" x14ac:dyDescent="0.25">
      <c r="A440" s="31">
        <v>44624</v>
      </c>
      <c r="B440" s="37" t="s">
        <v>7438</v>
      </c>
      <c r="C440" s="57" t="s">
        <v>555</v>
      </c>
      <c r="D440" s="58">
        <v>26167.8</v>
      </c>
      <c r="E440" s="35">
        <v>44624</v>
      </c>
      <c r="F440" s="58">
        <v>26167.8</v>
      </c>
      <c r="G440" s="59">
        <f>Tabla14[[#This Row],[Importe]]-Tabla14[[#This Row],[Pagado]]</f>
        <v>0</v>
      </c>
      <c r="H440" s="37" t="s">
        <v>10</v>
      </c>
    </row>
    <row r="441" spans="1:8" x14ac:dyDescent="0.25">
      <c r="A441" s="31">
        <v>44624</v>
      </c>
      <c r="B441" s="37" t="s">
        <v>7439</v>
      </c>
      <c r="C441" s="57" t="s">
        <v>269</v>
      </c>
      <c r="D441" s="58">
        <v>846.6</v>
      </c>
      <c r="E441" s="35">
        <v>44624</v>
      </c>
      <c r="F441" s="58">
        <v>846.6</v>
      </c>
      <c r="G441" s="59">
        <f>Tabla14[[#This Row],[Importe]]-Tabla14[[#This Row],[Pagado]]</f>
        <v>0</v>
      </c>
      <c r="H441" s="37" t="s">
        <v>10</v>
      </c>
    </row>
    <row r="442" spans="1:8" x14ac:dyDescent="0.25">
      <c r="A442" s="31">
        <v>44624</v>
      </c>
      <c r="B442" s="37" t="s">
        <v>7440</v>
      </c>
      <c r="C442" s="57" t="s">
        <v>69</v>
      </c>
      <c r="D442" s="58">
        <v>1711.8</v>
      </c>
      <c r="E442" s="35">
        <v>44624</v>
      </c>
      <c r="F442" s="58">
        <v>1711.8</v>
      </c>
      <c r="G442" s="59">
        <f>Tabla14[[#This Row],[Importe]]-Tabla14[[#This Row],[Pagado]]</f>
        <v>0</v>
      </c>
      <c r="H442" s="37" t="s">
        <v>10</v>
      </c>
    </row>
    <row r="443" spans="1:8" x14ac:dyDescent="0.25">
      <c r="A443" s="31">
        <v>44624</v>
      </c>
      <c r="B443" s="37" t="s">
        <v>7441</v>
      </c>
      <c r="C443" s="57" t="s">
        <v>31</v>
      </c>
      <c r="D443" s="58">
        <v>3526</v>
      </c>
      <c r="E443" s="35">
        <v>44624</v>
      </c>
      <c r="F443" s="58">
        <v>3526</v>
      </c>
      <c r="G443" s="59">
        <f>Tabla14[[#This Row],[Importe]]-Tabla14[[#This Row],[Pagado]]</f>
        <v>0</v>
      </c>
      <c r="H443" s="37" t="s">
        <v>10</v>
      </c>
    </row>
    <row r="444" spans="1:8" x14ac:dyDescent="0.25">
      <c r="A444" s="31">
        <v>44624</v>
      </c>
      <c r="B444" s="37" t="s">
        <v>7442</v>
      </c>
      <c r="C444" s="57" t="s">
        <v>31</v>
      </c>
      <c r="D444" s="58">
        <v>80</v>
      </c>
      <c r="E444" s="35">
        <v>44624</v>
      </c>
      <c r="F444" s="58">
        <v>80</v>
      </c>
      <c r="G444" s="59">
        <f>Tabla14[[#This Row],[Importe]]-Tabla14[[#This Row],[Pagado]]</f>
        <v>0</v>
      </c>
      <c r="H444" s="37" t="s">
        <v>10</v>
      </c>
    </row>
    <row r="445" spans="1:8" x14ac:dyDescent="0.25">
      <c r="A445" s="31">
        <v>44624</v>
      </c>
      <c r="B445" s="37" t="s">
        <v>7443</v>
      </c>
      <c r="C445" s="57" t="s">
        <v>1421</v>
      </c>
      <c r="D445" s="58">
        <v>36273.800000000003</v>
      </c>
      <c r="E445" s="35">
        <v>44624</v>
      </c>
      <c r="F445" s="58">
        <v>36273.800000000003</v>
      </c>
      <c r="G445" s="59">
        <f>Tabla14[[#This Row],[Importe]]-Tabla14[[#This Row],[Pagado]]</f>
        <v>0</v>
      </c>
      <c r="H445" s="37" t="s">
        <v>10</v>
      </c>
    </row>
    <row r="446" spans="1:8" x14ac:dyDescent="0.25">
      <c r="A446" s="31">
        <v>44624</v>
      </c>
      <c r="B446" s="37" t="s">
        <v>7444</v>
      </c>
      <c r="C446" s="57" t="s">
        <v>7445</v>
      </c>
      <c r="D446" s="58">
        <v>18800.560000000001</v>
      </c>
      <c r="E446" s="35">
        <v>44638</v>
      </c>
      <c r="F446" s="58">
        <v>18800.560000000001</v>
      </c>
      <c r="G446" s="59">
        <f>Tabla14[[#This Row],[Importe]]-Tabla14[[#This Row],[Pagado]]</f>
        <v>0</v>
      </c>
      <c r="H446" s="37" t="s">
        <v>10</v>
      </c>
    </row>
    <row r="447" spans="1:8" x14ac:dyDescent="0.25">
      <c r="A447" s="31">
        <v>44624</v>
      </c>
      <c r="B447" s="37" t="s">
        <v>7446</v>
      </c>
      <c r="C447" s="57" t="s">
        <v>872</v>
      </c>
      <c r="D447" s="58">
        <v>4235.6400000000003</v>
      </c>
      <c r="E447" s="35">
        <v>44624</v>
      </c>
      <c r="F447" s="58">
        <v>4235.6400000000003</v>
      </c>
      <c r="G447" s="59">
        <f>Tabla14[[#This Row],[Importe]]-Tabla14[[#This Row],[Pagado]]</f>
        <v>0</v>
      </c>
      <c r="H447" s="37" t="s">
        <v>10</v>
      </c>
    </row>
    <row r="448" spans="1:8" x14ac:dyDescent="0.25">
      <c r="A448" s="31">
        <v>44624</v>
      </c>
      <c r="B448" s="37" t="s">
        <v>7447</v>
      </c>
      <c r="C448" s="57" t="s">
        <v>179</v>
      </c>
      <c r="D448" s="58">
        <v>1117.8</v>
      </c>
      <c r="E448" s="35">
        <v>44624</v>
      </c>
      <c r="F448" s="58">
        <v>1117.8</v>
      </c>
      <c r="G448" s="59">
        <f>Tabla14[[#This Row],[Importe]]-Tabla14[[#This Row],[Pagado]]</f>
        <v>0</v>
      </c>
      <c r="H448" s="37" t="s">
        <v>10</v>
      </c>
    </row>
    <row r="449" spans="1:8" x14ac:dyDescent="0.25">
      <c r="A449" s="31">
        <v>44624</v>
      </c>
      <c r="B449" s="37" t="s">
        <v>7448</v>
      </c>
      <c r="C449" s="57" t="s">
        <v>22</v>
      </c>
      <c r="D449" s="58">
        <v>2423.6999999999998</v>
      </c>
      <c r="E449" s="35">
        <v>44625</v>
      </c>
      <c r="F449" s="58">
        <v>2423.6999999999998</v>
      </c>
      <c r="G449" s="59">
        <f>Tabla14[[#This Row],[Importe]]-Tabla14[[#This Row],[Pagado]]</f>
        <v>0</v>
      </c>
      <c r="H449" s="37" t="s">
        <v>10</v>
      </c>
    </row>
    <row r="450" spans="1:8" x14ac:dyDescent="0.25">
      <c r="A450" s="31">
        <v>44624</v>
      </c>
      <c r="B450" s="37" t="s">
        <v>7449</v>
      </c>
      <c r="C450" s="57" t="s">
        <v>196</v>
      </c>
      <c r="D450" s="58">
        <v>23317.8</v>
      </c>
      <c r="E450" s="35">
        <v>44631</v>
      </c>
      <c r="F450" s="58">
        <v>23317.8</v>
      </c>
      <c r="G450" s="59">
        <f>Tabla14[[#This Row],[Importe]]-Tabla14[[#This Row],[Pagado]]</f>
        <v>0</v>
      </c>
      <c r="H450" s="37" t="s">
        <v>10</v>
      </c>
    </row>
    <row r="451" spans="1:8" x14ac:dyDescent="0.25">
      <c r="A451" s="31">
        <v>44624</v>
      </c>
      <c r="B451" s="37" t="s">
        <v>7450</v>
      </c>
      <c r="C451" s="57" t="s">
        <v>4027</v>
      </c>
      <c r="D451" s="58">
        <v>75</v>
      </c>
      <c r="E451" s="35">
        <v>44624</v>
      </c>
      <c r="F451" s="58">
        <v>75</v>
      </c>
      <c r="G451" s="59">
        <f>Tabla14[[#This Row],[Importe]]-Tabla14[[#This Row],[Pagado]]</f>
        <v>0</v>
      </c>
      <c r="H451" s="37" t="s">
        <v>10</v>
      </c>
    </row>
    <row r="452" spans="1:8" x14ac:dyDescent="0.25">
      <c r="A452" s="31">
        <v>44624</v>
      </c>
      <c r="B452" s="37" t="s">
        <v>7451</v>
      </c>
      <c r="C452" s="57" t="s">
        <v>169</v>
      </c>
      <c r="D452" s="58">
        <v>3524</v>
      </c>
      <c r="E452" s="35">
        <v>44625</v>
      </c>
      <c r="F452" s="58">
        <v>3524</v>
      </c>
      <c r="G452" s="59">
        <f>Tabla14[[#This Row],[Importe]]-Tabla14[[#This Row],[Pagado]]</f>
        <v>0</v>
      </c>
      <c r="H452" s="37" t="s">
        <v>10</v>
      </c>
    </row>
    <row r="453" spans="1:8" x14ac:dyDescent="0.25">
      <c r="A453" s="31">
        <v>44625</v>
      </c>
      <c r="B453" s="37" t="s">
        <v>7452</v>
      </c>
      <c r="C453" s="57" t="s">
        <v>887</v>
      </c>
      <c r="D453" s="58">
        <v>14244.3</v>
      </c>
      <c r="E453" s="35">
        <v>44630</v>
      </c>
      <c r="F453" s="58">
        <v>14244.3</v>
      </c>
      <c r="G453" s="59">
        <f>Tabla14[[#This Row],[Importe]]-Tabla14[[#This Row],[Pagado]]</f>
        <v>0</v>
      </c>
      <c r="H453" s="37" t="s">
        <v>10</v>
      </c>
    </row>
    <row r="454" spans="1:8" x14ac:dyDescent="0.25">
      <c r="A454" s="31">
        <v>44625</v>
      </c>
      <c r="B454" s="37" t="s">
        <v>7453</v>
      </c>
      <c r="C454" s="57" t="s">
        <v>481</v>
      </c>
      <c r="D454" s="58">
        <v>2190.4</v>
      </c>
      <c r="E454" s="35">
        <v>44625</v>
      </c>
      <c r="F454" s="58">
        <v>2190.4</v>
      </c>
      <c r="G454" s="59">
        <f>Tabla14[[#This Row],[Importe]]-Tabla14[[#This Row],[Pagado]]</f>
        <v>0</v>
      </c>
      <c r="H454" s="37" t="s">
        <v>10</v>
      </c>
    </row>
    <row r="455" spans="1:8" ht="31.5" x14ac:dyDescent="0.25">
      <c r="A455" s="31">
        <v>44625</v>
      </c>
      <c r="B455" s="37" t="s">
        <v>7454</v>
      </c>
      <c r="C455" s="57" t="s">
        <v>475</v>
      </c>
      <c r="D455" s="58">
        <v>66937.899999999994</v>
      </c>
      <c r="E455" s="35" t="s">
        <v>7455</v>
      </c>
      <c r="F455" s="58">
        <f>27000+39937.9</f>
        <v>66937.899999999994</v>
      </c>
      <c r="G455" s="59">
        <f>Tabla14[[#This Row],[Importe]]-Tabla14[[#This Row],[Pagado]]</f>
        <v>0</v>
      </c>
      <c r="H455" s="37" t="s">
        <v>10</v>
      </c>
    </row>
    <row r="456" spans="1:8" x14ac:dyDescent="0.25">
      <c r="A456" s="31">
        <v>44625</v>
      </c>
      <c r="B456" s="37" t="s">
        <v>7456</v>
      </c>
      <c r="C456" s="57" t="s">
        <v>12</v>
      </c>
      <c r="D456" s="58">
        <v>54425.95</v>
      </c>
      <c r="E456" s="35">
        <v>44626</v>
      </c>
      <c r="F456" s="58">
        <v>54425.95</v>
      </c>
      <c r="G456" s="59">
        <f>Tabla14[[#This Row],[Importe]]-Tabla14[[#This Row],[Pagado]]</f>
        <v>0</v>
      </c>
      <c r="H456" s="37" t="s">
        <v>10</v>
      </c>
    </row>
    <row r="457" spans="1:8" ht="31.5" x14ac:dyDescent="0.25">
      <c r="A457" s="31">
        <v>44625</v>
      </c>
      <c r="B457" s="37" t="s">
        <v>7457</v>
      </c>
      <c r="C457" s="57" t="s">
        <v>22</v>
      </c>
      <c r="D457" s="58">
        <v>55837</v>
      </c>
      <c r="E457" s="35" t="s">
        <v>7458</v>
      </c>
      <c r="F457" s="58">
        <f>43000+12837</f>
        <v>55837</v>
      </c>
      <c r="G457" s="59">
        <f>Tabla14[[#This Row],[Importe]]-Tabla14[[#This Row],[Pagado]]</f>
        <v>0</v>
      </c>
      <c r="H457" s="37" t="s">
        <v>10</v>
      </c>
    </row>
    <row r="458" spans="1:8" x14ac:dyDescent="0.25">
      <c r="A458" s="31">
        <v>44625</v>
      </c>
      <c r="B458" s="37" t="s">
        <v>7459</v>
      </c>
      <c r="C458" s="57" t="s">
        <v>56</v>
      </c>
      <c r="D458" s="58">
        <v>3932.8</v>
      </c>
      <c r="E458" s="35">
        <v>44625</v>
      </c>
      <c r="F458" s="58">
        <v>3932.8</v>
      </c>
      <c r="G458" s="59">
        <f>Tabla14[[#This Row],[Importe]]-Tabla14[[#This Row],[Pagado]]</f>
        <v>0</v>
      </c>
      <c r="H458" s="37" t="s">
        <v>10</v>
      </c>
    </row>
    <row r="459" spans="1:8" x14ac:dyDescent="0.25">
      <c r="A459" s="31">
        <v>44625</v>
      </c>
      <c r="B459" s="37" t="s">
        <v>7460</v>
      </c>
      <c r="C459" s="57" t="s">
        <v>149</v>
      </c>
      <c r="D459" s="58">
        <v>822.8</v>
      </c>
      <c r="E459" s="35">
        <v>44625</v>
      </c>
      <c r="F459" s="58">
        <v>822.8</v>
      </c>
      <c r="G459" s="59">
        <f>Tabla14[[#This Row],[Importe]]-Tabla14[[#This Row],[Pagado]]</f>
        <v>0</v>
      </c>
      <c r="H459" s="37" t="s">
        <v>10</v>
      </c>
    </row>
    <row r="460" spans="1:8" x14ac:dyDescent="0.25">
      <c r="A460" s="31">
        <v>44625</v>
      </c>
      <c r="B460" s="37" t="s">
        <v>7461</v>
      </c>
      <c r="C460" s="57" t="s">
        <v>47</v>
      </c>
      <c r="D460" s="58">
        <v>35234.68</v>
      </c>
      <c r="E460" s="35">
        <v>44625</v>
      </c>
      <c r="F460" s="58">
        <v>35234.68</v>
      </c>
      <c r="G460" s="59">
        <f>Tabla14[[#This Row],[Importe]]-Tabla14[[#This Row],[Pagado]]</f>
        <v>0</v>
      </c>
      <c r="H460" s="37" t="s">
        <v>10</v>
      </c>
    </row>
    <row r="461" spans="1:8" x14ac:dyDescent="0.25">
      <c r="A461" s="31">
        <v>44625</v>
      </c>
      <c r="B461" s="37" t="s">
        <v>7462</v>
      </c>
      <c r="C461" s="57" t="s">
        <v>79</v>
      </c>
      <c r="D461" s="58">
        <v>16934.400000000001</v>
      </c>
      <c r="E461" s="35">
        <v>44625</v>
      </c>
      <c r="F461" s="58">
        <v>16934.400000000001</v>
      </c>
      <c r="G461" s="59">
        <f>Tabla14[[#This Row],[Importe]]-Tabla14[[#This Row],[Pagado]]</f>
        <v>0</v>
      </c>
      <c r="H461" s="37" t="s">
        <v>10</v>
      </c>
    </row>
    <row r="462" spans="1:8" x14ac:dyDescent="0.25">
      <c r="A462" s="31">
        <v>44625</v>
      </c>
      <c r="B462" s="37" t="s">
        <v>7463</v>
      </c>
      <c r="C462" s="57" t="s">
        <v>79</v>
      </c>
      <c r="D462" s="58">
        <v>4498.2</v>
      </c>
      <c r="E462" s="35">
        <v>44625</v>
      </c>
      <c r="F462" s="58">
        <v>4498.2</v>
      </c>
      <c r="G462" s="59">
        <f>Tabla14[[#This Row],[Importe]]-Tabla14[[#This Row],[Pagado]]</f>
        <v>0</v>
      </c>
      <c r="H462" s="37" t="s">
        <v>10</v>
      </c>
    </row>
    <row r="463" spans="1:8" x14ac:dyDescent="0.25">
      <c r="A463" s="31">
        <v>44625</v>
      </c>
      <c r="B463" s="37" t="s">
        <v>7464</v>
      </c>
      <c r="C463" s="57" t="s">
        <v>75</v>
      </c>
      <c r="D463" s="58">
        <v>6534</v>
      </c>
      <c r="E463" s="35">
        <v>44626</v>
      </c>
      <c r="F463" s="58">
        <v>6534</v>
      </c>
      <c r="G463" s="59">
        <f>Tabla14[[#This Row],[Importe]]-Tabla14[[#This Row],[Pagado]]</f>
        <v>0</v>
      </c>
      <c r="H463" s="37" t="s">
        <v>10</v>
      </c>
    </row>
    <row r="464" spans="1:8" x14ac:dyDescent="0.25">
      <c r="A464" s="31">
        <v>44625</v>
      </c>
      <c r="B464" s="37" t="s">
        <v>7465</v>
      </c>
      <c r="C464" s="57" t="s">
        <v>9</v>
      </c>
      <c r="D464" s="58">
        <v>7568.9</v>
      </c>
      <c r="E464" s="35">
        <v>44625</v>
      </c>
      <c r="F464" s="58">
        <v>7568.9</v>
      </c>
      <c r="G464" s="59">
        <f>Tabla14[[#This Row],[Importe]]-Tabla14[[#This Row],[Pagado]]</f>
        <v>0</v>
      </c>
      <c r="H464" s="37" t="s">
        <v>10</v>
      </c>
    </row>
    <row r="465" spans="1:8" x14ac:dyDescent="0.25">
      <c r="A465" s="31">
        <v>44625</v>
      </c>
      <c r="B465" s="37" t="s">
        <v>7466</v>
      </c>
      <c r="C465" s="57" t="s">
        <v>75</v>
      </c>
      <c r="D465" s="58">
        <v>7101</v>
      </c>
      <c r="E465" s="35">
        <v>44625</v>
      </c>
      <c r="F465" s="58">
        <v>7101</v>
      </c>
      <c r="G465" s="59">
        <f>Tabla14[[#This Row],[Importe]]-Tabla14[[#This Row],[Pagado]]</f>
        <v>0</v>
      </c>
      <c r="H465" s="37" t="s">
        <v>10</v>
      </c>
    </row>
    <row r="466" spans="1:8" x14ac:dyDescent="0.25">
      <c r="A466" s="31">
        <v>44625</v>
      </c>
      <c r="B466" s="37" t="s">
        <v>7467</v>
      </c>
      <c r="C466" s="57" t="s">
        <v>31</v>
      </c>
      <c r="D466" s="58">
        <v>4334.3999999999996</v>
      </c>
      <c r="E466" s="35">
        <v>44625</v>
      </c>
      <c r="F466" s="58">
        <v>4334.3999999999996</v>
      </c>
      <c r="G466" s="59">
        <f>Tabla14[[#This Row],[Importe]]-Tabla14[[#This Row],[Pagado]]</f>
        <v>0</v>
      </c>
      <c r="H466" s="37" t="s">
        <v>10</v>
      </c>
    </row>
    <row r="467" spans="1:8" x14ac:dyDescent="0.25">
      <c r="A467" s="31">
        <v>44625</v>
      </c>
      <c r="B467" s="37" t="s">
        <v>7468</v>
      </c>
      <c r="C467" s="57" t="s">
        <v>161</v>
      </c>
      <c r="D467" s="58">
        <v>3470.5</v>
      </c>
      <c r="E467" s="35">
        <v>44625</v>
      </c>
      <c r="F467" s="58">
        <v>3470.5</v>
      </c>
      <c r="G467" s="59">
        <f>Tabla14[[#This Row],[Importe]]-Tabla14[[#This Row],[Pagado]]</f>
        <v>0</v>
      </c>
      <c r="H467" s="37" t="s">
        <v>10</v>
      </c>
    </row>
    <row r="468" spans="1:8" x14ac:dyDescent="0.25">
      <c r="A468" s="31">
        <v>44625</v>
      </c>
      <c r="B468" s="37" t="s">
        <v>7469</v>
      </c>
      <c r="C468" s="57" t="s">
        <v>109</v>
      </c>
      <c r="D468" s="58">
        <v>3755.3</v>
      </c>
      <c r="E468" s="35">
        <v>44625</v>
      </c>
      <c r="F468" s="58">
        <v>3755.3</v>
      </c>
      <c r="G468" s="59">
        <f>Tabla14[[#This Row],[Importe]]-Tabla14[[#This Row],[Pagado]]</f>
        <v>0</v>
      </c>
      <c r="H468" s="37" t="s">
        <v>10</v>
      </c>
    </row>
    <row r="469" spans="1:8" ht="63" x14ac:dyDescent="0.25">
      <c r="A469" s="31">
        <v>44625</v>
      </c>
      <c r="B469" s="37" t="s">
        <v>7470</v>
      </c>
      <c r="C469" s="57" t="s">
        <v>99</v>
      </c>
      <c r="D469" s="58">
        <v>12023.8</v>
      </c>
      <c r="E469" s="35" t="s">
        <v>7471</v>
      </c>
      <c r="F469" s="58">
        <f>7000+1500+3000+523.8</f>
        <v>12023.8</v>
      </c>
      <c r="G469" s="59">
        <f>Tabla14[[#This Row],[Importe]]-Tabla14[[#This Row],[Pagado]]</f>
        <v>0</v>
      </c>
      <c r="H469" s="37" t="s">
        <v>10</v>
      </c>
    </row>
    <row r="470" spans="1:8" x14ac:dyDescent="0.25">
      <c r="A470" s="31">
        <v>44625</v>
      </c>
      <c r="B470" s="37" t="s">
        <v>7472</v>
      </c>
      <c r="C470" s="57" t="s">
        <v>89</v>
      </c>
      <c r="D470" s="58">
        <v>9356</v>
      </c>
      <c r="E470" s="35">
        <v>44627</v>
      </c>
      <c r="F470" s="58">
        <v>9356</v>
      </c>
      <c r="G470" s="59">
        <f>Tabla14[[#This Row],[Importe]]-Tabla14[[#This Row],[Pagado]]</f>
        <v>0</v>
      </c>
      <c r="H470" s="37" t="s">
        <v>10</v>
      </c>
    </row>
    <row r="471" spans="1:8" x14ac:dyDescent="0.25">
      <c r="A471" s="31">
        <v>44625</v>
      </c>
      <c r="B471" s="37" t="s">
        <v>7473</v>
      </c>
      <c r="C471" s="57" t="s">
        <v>348</v>
      </c>
      <c r="D471" s="58">
        <v>4400</v>
      </c>
      <c r="E471" s="35">
        <v>44625</v>
      </c>
      <c r="F471" s="58">
        <v>4400</v>
      </c>
      <c r="G471" s="59">
        <f>Tabla14[[#This Row],[Importe]]-Tabla14[[#This Row],[Pagado]]</f>
        <v>0</v>
      </c>
      <c r="H471" s="37" t="s">
        <v>10</v>
      </c>
    </row>
    <row r="472" spans="1:8" x14ac:dyDescent="0.25">
      <c r="A472" s="31">
        <v>44625</v>
      </c>
      <c r="B472" s="37" t="s">
        <v>7474</v>
      </c>
      <c r="C472" s="57" t="s">
        <v>111</v>
      </c>
      <c r="D472" s="58">
        <v>8201.5</v>
      </c>
      <c r="E472" s="35">
        <v>44627</v>
      </c>
      <c r="F472" s="58">
        <v>8201.5</v>
      </c>
      <c r="G472" s="59">
        <f>Tabla14[[#This Row],[Importe]]-Tabla14[[#This Row],[Pagado]]</f>
        <v>0</v>
      </c>
      <c r="H472" s="37" t="s">
        <v>10</v>
      </c>
    </row>
    <row r="473" spans="1:8" x14ac:dyDescent="0.25">
      <c r="A473" s="31">
        <v>44625</v>
      </c>
      <c r="B473" s="37" t="s">
        <v>7475</v>
      </c>
      <c r="C473" s="57" t="s">
        <v>120</v>
      </c>
      <c r="D473" s="58">
        <v>3920</v>
      </c>
      <c r="E473" s="35">
        <v>44628</v>
      </c>
      <c r="F473" s="58">
        <v>3920</v>
      </c>
      <c r="G473" s="59">
        <f>Tabla14[[#This Row],[Importe]]-Tabla14[[#This Row],[Pagado]]</f>
        <v>0</v>
      </c>
      <c r="H473" s="37" t="s">
        <v>10</v>
      </c>
    </row>
    <row r="474" spans="1:8" x14ac:dyDescent="0.25">
      <c r="A474" s="31">
        <v>44625</v>
      </c>
      <c r="B474" s="37" t="s">
        <v>7476</v>
      </c>
      <c r="C474" s="57" t="s">
        <v>2563</v>
      </c>
      <c r="D474" s="58">
        <v>3567.2</v>
      </c>
      <c r="E474" s="35">
        <v>44625</v>
      </c>
      <c r="F474" s="58">
        <v>3567.2</v>
      </c>
      <c r="G474" s="59">
        <f>Tabla14[[#This Row],[Importe]]-Tabla14[[#This Row],[Pagado]]</f>
        <v>0</v>
      </c>
      <c r="H474" s="37" t="s">
        <v>10</v>
      </c>
    </row>
    <row r="475" spans="1:8" x14ac:dyDescent="0.25">
      <c r="A475" s="31">
        <v>44625</v>
      </c>
      <c r="B475" s="37" t="s">
        <v>7477</v>
      </c>
      <c r="C475" s="57" t="s">
        <v>105</v>
      </c>
      <c r="D475" s="58">
        <v>15714.2</v>
      </c>
      <c r="E475" s="35">
        <v>44628</v>
      </c>
      <c r="F475" s="58">
        <v>15714.2</v>
      </c>
      <c r="G475" s="59">
        <f>Tabla14[[#This Row],[Importe]]-Tabla14[[#This Row],[Pagado]]</f>
        <v>0</v>
      </c>
      <c r="H475" s="37" t="s">
        <v>10</v>
      </c>
    </row>
    <row r="476" spans="1:8" x14ac:dyDescent="0.25">
      <c r="A476" s="31">
        <v>44625</v>
      </c>
      <c r="B476" s="37" t="s">
        <v>7478</v>
      </c>
      <c r="C476" s="57" t="s">
        <v>93</v>
      </c>
      <c r="D476" s="58">
        <v>11800.3</v>
      </c>
      <c r="E476" s="35">
        <v>44627</v>
      </c>
      <c r="F476" s="58">
        <v>11800.3</v>
      </c>
      <c r="G476" s="59">
        <f>Tabla14[[#This Row],[Importe]]-Tabla14[[#This Row],[Pagado]]</f>
        <v>0</v>
      </c>
      <c r="H476" s="37" t="s">
        <v>10</v>
      </c>
    </row>
    <row r="477" spans="1:8" x14ac:dyDescent="0.25">
      <c r="A477" s="31">
        <v>44625</v>
      </c>
      <c r="B477" s="37" t="s">
        <v>7479</v>
      </c>
      <c r="C477" s="57" t="s">
        <v>326</v>
      </c>
      <c r="D477" s="58">
        <v>12666.5</v>
      </c>
      <c r="E477" s="35">
        <v>44627</v>
      </c>
      <c r="F477" s="58">
        <v>12666.5</v>
      </c>
      <c r="G477" s="59">
        <f>Tabla14[[#This Row],[Importe]]-Tabla14[[#This Row],[Pagado]]</f>
        <v>0</v>
      </c>
      <c r="H477" s="37" t="s">
        <v>10</v>
      </c>
    </row>
    <row r="478" spans="1:8" x14ac:dyDescent="0.25">
      <c r="A478" s="31">
        <v>44625</v>
      </c>
      <c r="B478" s="37" t="s">
        <v>7480</v>
      </c>
      <c r="C478" s="57" t="s">
        <v>131</v>
      </c>
      <c r="D478" s="58">
        <v>11066.4</v>
      </c>
      <c r="E478" s="35">
        <v>44625</v>
      </c>
      <c r="F478" s="58">
        <v>11066.4</v>
      </c>
      <c r="G478" s="59">
        <f>Tabla14[[#This Row],[Importe]]-Tabla14[[#This Row],[Pagado]]</f>
        <v>0</v>
      </c>
      <c r="H478" s="37" t="s">
        <v>10</v>
      </c>
    </row>
    <row r="479" spans="1:8" x14ac:dyDescent="0.25">
      <c r="A479" s="31">
        <v>44625</v>
      </c>
      <c r="B479" s="37" t="s">
        <v>7481</v>
      </c>
      <c r="C479" s="57" t="s">
        <v>60</v>
      </c>
      <c r="D479" s="58">
        <v>7686.8</v>
      </c>
      <c r="E479" s="35">
        <v>44630</v>
      </c>
      <c r="F479" s="58">
        <v>7686.8</v>
      </c>
      <c r="G479" s="59">
        <f>Tabla14[[#This Row],[Importe]]-Tabla14[[#This Row],[Pagado]]</f>
        <v>0</v>
      </c>
      <c r="H479" s="37" t="s">
        <v>10</v>
      </c>
    </row>
    <row r="480" spans="1:8" x14ac:dyDescent="0.25">
      <c r="A480" s="31">
        <v>44625</v>
      </c>
      <c r="B480" s="37" t="s">
        <v>7482</v>
      </c>
      <c r="C480" s="57" t="s">
        <v>64</v>
      </c>
      <c r="D480" s="58">
        <v>7784</v>
      </c>
      <c r="E480" s="35">
        <v>44628</v>
      </c>
      <c r="F480" s="58">
        <v>7784</v>
      </c>
      <c r="G480" s="59">
        <f>Tabla14[[#This Row],[Importe]]-Tabla14[[#This Row],[Pagado]]</f>
        <v>0</v>
      </c>
      <c r="H480" s="37" t="s">
        <v>10</v>
      </c>
    </row>
    <row r="481" spans="1:8" x14ac:dyDescent="0.25">
      <c r="A481" s="31">
        <v>44625</v>
      </c>
      <c r="B481" s="37" t="s">
        <v>7483</v>
      </c>
      <c r="C481" s="57" t="s">
        <v>39</v>
      </c>
      <c r="D481" s="58">
        <v>27905.8</v>
      </c>
      <c r="E481" s="35">
        <v>44629</v>
      </c>
      <c r="F481" s="58">
        <v>27905.8</v>
      </c>
      <c r="G481" s="59">
        <f>Tabla14[[#This Row],[Importe]]-Tabla14[[#This Row],[Pagado]]</f>
        <v>0</v>
      </c>
      <c r="H481" s="37" t="s">
        <v>10</v>
      </c>
    </row>
    <row r="482" spans="1:8" x14ac:dyDescent="0.25">
      <c r="A482" s="31">
        <v>44625</v>
      </c>
      <c r="B482" s="37" t="s">
        <v>7484</v>
      </c>
      <c r="C482" s="57" t="s">
        <v>114</v>
      </c>
      <c r="D482" s="58">
        <v>8393.9</v>
      </c>
      <c r="E482" s="35">
        <v>44628</v>
      </c>
      <c r="F482" s="58">
        <v>8393.9</v>
      </c>
      <c r="G482" s="59">
        <f>Tabla14[[#This Row],[Importe]]-Tabla14[[#This Row],[Pagado]]</f>
        <v>0</v>
      </c>
      <c r="H482" s="37" t="s">
        <v>10</v>
      </c>
    </row>
    <row r="483" spans="1:8" x14ac:dyDescent="0.25">
      <c r="A483" s="31">
        <v>44625</v>
      </c>
      <c r="B483" s="37" t="s">
        <v>7485</v>
      </c>
      <c r="C483" s="57" t="s">
        <v>97</v>
      </c>
      <c r="D483" s="58">
        <v>18321.2</v>
      </c>
      <c r="E483" s="35">
        <v>44627</v>
      </c>
      <c r="F483" s="58">
        <v>18321.2</v>
      </c>
      <c r="G483" s="59">
        <f>Tabla14[[#This Row],[Importe]]-Tabla14[[#This Row],[Pagado]]</f>
        <v>0</v>
      </c>
      <c r="H483" s="37" t="s">
        <v>10</v>
      </c>
    </row>
    <row r="484" spans="1:8" x14ac:dyDescent="0.25">
      <c r="A484" s="31">
        <v>44625</v>
      </c>
      <c r="B484" s="37" t="s">
        <v>7486</v>
      </c>
      <c r="C484" s="57" t="s">
        <v>114</v>
      </c>
      <c r="D484" s="58">
        <v>501.7</v>
      </c>
      <c r="E484" s="35">
        <v>44628</v>
      </c>
      <c r="F484" s="58">
        <v>501.7</v>
      </c>
      <c r="G484" s="59">
        <f>Tabla14[[#This Row],[Importe]]-Tabla14[[#This Row],[Pagado]]</f>
        <v>0</v>
      </c>
      <c r="H484" s="37" t="s">
        <v>10</v>
      </c>
    </row>
    <row r="485" spans="1:8" x14ac:dyDescent="0.25">
      <c r="A485" s="31">
        <v>44625</v>
      </c>
      <c r="B485" s="37" t="s">
        <v>7487</v>
      </c>
      <c r="C485" s="57" t="s">
        <v>22</v>
      </c>
      <c r="D485" s="58">
        <v>2308</v>
      </c>
      <c r="E485" s="35">
        <v>44626</v>
      </c>
      <c r="F485" s="58">
        <v>2308</v>
      </c>
      <c r="G485" s="59">
        <f>Tabla14[[#This Row],[Importe]]-Tabla14[[#This Row],[Pagado]]</f>
        <v>0</v>
      </c>
      <c r="H485" s="37" t="s">
        <v>10</v>
      </c>
    </row>
    <row r="486" spans="1:8" x14ac:dyDescent="0.25">
      <c r="A486" s="31">
        <v>44625</v>
      </c>
      <c r="B486" s="37" t="s">
        <v>7488</v>
      </c>
      <c r="C486" s="57" t="s">
        <v>142</v>
      </c>
      <c r="D486" s="58">
        <v>47563.28</v>
      </c>
      <c r="E486" s="35" t="s">
        <v>7025</v>
      </c>
      <c r="F486" s="58">
        <v>47563.28</v>
      </c>
      <c r="G486" s="59">
        <f>Tabla14[[#This Row],[Importe]]-Tabla14[[#This Row],[Pagado]]</f>
        <v>0</v>
      </c>
      <c r="H486" s="37" t="s">
        <v>10</v>
      </c>
    </row>
    <row r="487" spans="1:8" x14ac:dyDescent="0.25">
      <c r="A487" s="31">
        <v>44625</v>
      </c>
      <c r="B487" s="37" t="s">
        <v>7489</v>
      </c>
      <c r="C487" s="57" t="s">
        <v>16</v>
      </c>
      <c r="D487" s="58">
        <v>4618.5</v>
      </c>
      <c r="E487" s="35">
        <v>44625</v>
      </c>
      <c r="F487" s="58">
        <v>4618.5</v>
      </c>
      <c r="G487" s="59">
        <f>Tabla14[[#This Row],[Importe]]-Tabla14[[#This Row],[Pagado]]</f>
        <v>0</v>
      </c>
      <c r="H487" s="37" t="s">
        <v>10</v>
      </c>
    </row>
    <row r="488" spans="1:8" x14ac:dyDescent="0.25">
      <c r="A488" s="31">
        <v>44625</v>
      </c>
      <c r="B488" s="37" t="s">
        <v>7490</v>
      </c>
      <c r="C488" s="57" t="s">
        <v>27</v>
      </c>
      <c r="D488" s="58">
        <v>2090.4</v>
      </c>
      <c r="E488" s="35">
        <v>44625</v>
      </c>
      <c r="F488" s="58">
        <v>2090.4</v>
      </c>
      <c r="G488" s="59">
        <f>Tabla14[[#This Row],[Importe]]-Tabla14[[#This Row],[Pagado]]</f>
        <v>0</v>
      </c>
      <c r="H488" s="37" t="s">
        <v>10</v>
      </c>
    </row>
    <row r="489" spans="1:8" x14ac:dyDescent="0.25">
      <c r="A489" s="31">
        <v>44625</v>
      </c>
      <c r="B489" s="37" t="s">
        <v>7491</v>
      </c>
      <c r="C489" s="57" t="s">
        <v>1239</v>
      </c>
      <c r="D489" s="58">
        <v>13431.6</v>
      </c>
      <c r="E489" s="35">
        <v>44625</v>
      </c>
      <c r="F489" s="58">
        <v>13431.6</v>
      </c>
      <c r="G489" s="59">
        <f>Tabla14[[#This Row],[Importe]]-Tabla14[[#This Row],[Pagado]]</f>
        <v>0</v>
      </c>
      <c r="H489" s="37" t="s">
        <v>10</v>
      </c>
    </row>
    <row r="490" spans="1:8" x14ac:dyDescent="0.25">
      <c r="A490" s="31">
        <v>44625</v>
      </c>
      <c r="B490" s="37" t="s">
        <v>7492</v>
      </c>
      <c r="C490" s="57" t="s">
        <v>140</v>
      </c>
      <c r="D490" s="58">
        <v>2414.6</v>
      </c>
      <c r="E490" s="35">
        <v>44625</v>
      </c>
      <c r="F490" s="58">
        <v>2414.6</v>
      </c>
      <c r="G490" s="59">
        <f>Tabla14[[#This Row],[Importe]]-Tabla14[[#This Row],[Pagado]]</f>
        <v>0</v>
      </c>
      <c r="H490" s="37" t="s">
        <v>10</v>
      </c>
    </row>
    <row r="491" spans="1:8" x14ac:dyDescent="0.25">
      <c r="A491" s="31">
        <v>44625</v>
      </c>
      <c r="B491" s="37" t="s">
        <v>7493</v>
      </c>
      <c r="C491" s="57" t="s">
        <v>7494</v>
      </c>
      <c r="D491" s="58">
        <v>0</v>
      </c>
      <c r="E491" s="39" t="s">
        <v>189</v>
      </c>
      <c r="F491" s="58">
        <v>0</v>
      </c>
      <c r="G491" s="59">
        <f>Tabla14[[#This Row],[Importe]]-Tabla14[[#This Row],[Pagado]]</f>
        <v>0</v>
      </c>
      <c r="H491" s="37" t="s">
        <v>189</v>
      </c>
    </row>
    <row r="492" spans="1:8" x14ac:dyDescent="0.25">
      <c r="A492" s="31">
        <v>44625</v>
      </c>
      <c r="B492" s="37" t="s">
        <v>7495</v>
      </c>
      <c r="C492" s="57" t="s">
        <v>7496</v>
      </c>
      <c r="D492" s="58">
        <v>0</v>
      </c>
      <c r="E492" s="39" t="s">
        <v>189</v>
      </c>
      <c r="F492" s="58">
        <v>0</v>
      </c>
      <c r="G492" s="59">
        <f>Tabla14[[#This Row],[Importe]]-Tabla14[[#This Row],[Pagado]]</f>
        <v>0</v>
      </c>
      <c r="H492" s="37" t="s">
        <v>189</v>
      </c>
    </row>
    <row r="493" spans="1:8" x14ac:dyDescent="0.25">
      <c r="A493" s="31">
        <v>44625</v>
      </c>
      <c r="B493" s="37" t="s">
        <v>7497</v>
      </c>
      <c r="C493" s="57" t="s">
        <v>7498</v>
      </c>
      <c r="D493" s="58">
        <v>0</v>
      </c>
      <c r="E493" s="39" t="s">
        <v>189</v>
      </c>
      <c r="F493" s="58">
        <v>0</v>
      </c>
      <c r="G493" s="59">
        <f>Tabla14[[#This Row],[Importe]]-Tabla14[[#This Row],[Pagado]]</f>
        <v>0</v>
      </c>
      <c r="H493" s="37" t="s">
        <v>189</v>
      </c>
    </row>
    <row r="494" spans="1:8" x14ac:dyDescent="0.25">
      <c r="A494" s="31">
        <v>44625</v>
      </c>
      <c r="B494" s="37" t="s">
        <v>7499</v>
      </c>
      <c r="C494" s="57" t="s">
        <v>129</v>
      </c>
      <c r="D494" s="58">
        <v>6578.1</v>
      </c>
      <c r="E494" s="35">
        <v>44625</v>
      </c>
      <c r="F494" s="58">
        <v>6578.1</v>
      </c>
      <c r="G494" s="59">
        <f>Tabla14[[#This Row],[Importe]]-Tabla14[[#This Row],[Pagado]]</f>
        <v>0</v>
      </c>
      <c r="H494" s="37" t="s">
        <v>10</v>
      </c>
    </row>
    <row r="495" spans="1:8" x14ac:dyDescent="0.25">
      <c r="A495" s="31">
        <v>44625</v>
      </c>
      <c r="B495" s="37" t="s">
        <v>7500</v>
      </c>
      <c r="C495" s="57" t="s">
        <v>49</v>
      </c>
      <c r="D495" s="58">
        <v>2726.3</v>
      </c>
      <c r="E495" s="35">
        <v>44625</v>
      </c>
      <c r="F495" s="58">
        <v>2726.3</v>
      </c>
      <c r="G495" s="59">
        <f>Tabla14[[#This Row],[Importe]]-Tabla14[[#This Row],[Pagado]]</f>
        <v>0</v>
      </c>
      <c r="H495" s="37" t="s">
        <v>10</v>
      </c>
    </row>
    <row r="496" spans="1:8" x14ac:dyDescent="0.25">
      <c r="A496" s="31">
        <v>44625</v>
      </c>
      <c r="B496" s="37" t="s">
        <v>7501</v>
      </c>
      <c r="C496" s="57" t="s">
        <v>409</v>
      </c>
      <c r="D496" s="58">
        <v>7548</v>
      </c>
      <c r="E496" s="35">
        <v>44629</v>
      </c>
      <c r="F496" s="58">
        <v>7548</v>
      </c>
      <c r="G496" s="59">
        <f>Tabla14[[#This Row],[Importe]]-Tabla14[[#This Row],[Pagado]]</f>
        <v>0</v>
      </c>
      <c r="H496" s="37" t="s">
        <v>10</v>
      </c>
    </row>
    <row r="497" spans="1:8" x14ac:dyDescent="0.25">
      <c r="A497" s="31">
        <v>44625</v>
      </c>
      <c r="B497" s="37" t="s">
        <v>7502</v>
      </c>
      <c r="C497" s="57" t="s">
        <v>3687</v>
      </c>
      <c r="D497" s="58">
        <v>0</v>
      </c>
      <c r="E497" s="39" t="s">
        <v>189</v>
      </c>
      <c r="F497" s="58">
        <v>0</v>
      </c>
      <c r="G497" s="59">
        <f>Tabla14[[#This Row],[Importe]]-Tabla14[[#This Row],[Pagado]]</f>
        <v>0</v>
      </c>
      <c r="H497" s="37" t="s">
        <v>189</v>
      </c>
    </row>
    <row r="498" spans="1:8" x14ac:dyDescent="0.25">
      <c r="A498" s="31">
        <v>44625</v>
      </c>
      <c r="B498" s="37" t="s">
        <v>7503</v>
      </c>
      <c r="C498" s="57" t="s">
        <v>45</v>
      </c>
      <c r="D498" s="58">
        <v>10255.799999999999</v>
      </c>
      <c r="E498" s="35">
        <v>44625</v>
      </c>
      <c r="F498" s="58">
        <v>10255.799999999999</v>
      </c>
      <c r="G498" s="59">
        <f>Tabla14[[#This Row],[Importe]]-Tabla14[[#This Row],[Pagado]]</f>
        <v>0</v>
      </c>
      <c r="H498" s="37" t="s">
        <v>10</v>
      </c>
    </row>
    <row r="499" spans="1:8" x14ac:dyDescent="0.25">
      <c r="A499" s="31">
        <v>44625</v>
      </c>
      <c r="B499" s="37" t="s">
        <v>7504</v>
      </c>
      <c r="C499" s="57" t="s">
        <v>371</v>
      </c>
      <c r="D499" s="58">
        <v>13842</v>
      </c>
      <c r="E499" s="35">
        <v>44625</v>
      </c>
      <c r="F499" s="58">
        <v>13842</v>
      </c>
      <c r="G499" s="59">
        <f>Tabla14[[#This Row],[Importe]]-Tabla14[[#This Row],[Pagado]]</f>
        <v>0</v>
      </c>
      <c r="H499" s="37" t="s">
        <v>10</v>
      </c>
    </row>
    <row r="500" spans="1:8" x14ac:dyDescent="0.25">
      <c r="A500" s="31">
        <v>44625</v>
      </c>
      <c r="B500" s="37" t="s">
        <v>7505</v>
      </c>
      <c r="C500" s="57" t="s">
        <v>664</v>
      </c>
      <c r="D500" s="58">
        <v>3785.6</v>
      </c>
      <c r="E500" s="35">
        <v>44625</v>
      </c>
      <c r="F500" s="58">
        <v>3785.6</v>
      </c>
      <c r="G500" s="59">
        <f>Tabla14[[#This Row],[Importe]]-Tabla14[[#This Row],[Pagado]]</f>
        <v>0</v>
      </c>
      <c r="H500" s="37" t="s">
        <v>10</v>
      </c>
    </row>
    <row r="501" spans="1:8" x14ac:dyDescent="0.25">
      <c r="A501" s="31">
        <v>44625</v>
      </c>
      <c r="B501" s="37" t="s">
        <v>7506</v>
      </c>
      <c r="C501" s="57" t="s">
        <v>339</v>
      </c>
      <c r="D501" s="58">
        <v>495</v>
      </c>
      <c r="E501" s="35">
        <v>44625</v>
      </c>
      <c r="F501" s="58">
        <v>495</v>
      </c>
      <c r="G501" s="59">
        <f>Tabla14[[#This Row],[Importe]]-Tabla14[[#This Row],[Pagado]]</f>
        <v>0</v>
      </c>
      <c r="H501" s="37" t="s">
        <v>10</v>
      </c>
    </row>
    <row r="502" spans="1:8" x14ac:dyDescent="0.25">
      <c r="A502" s="31">
        <v>44625</v>
      </c>
      <c r="B502" s="37" t="s">
        <v>7507</v>
      </c>
      <c r="C502" s="57" t="s">
        <v>373</v>
      </c>
      <c r="D502" s="58">
        <v>762</v>
      </c>
      <c r="E502" s="35">
        <v>44625</v>
      </c>
      <c r="F502" s="58">
        <v>762</v>
      </c>
      <c r="G502" s="59">
        <f>Tabla14[[#This Row],[Importe]]-Tabla14[[#This Row],[Pagado]]</f>
        <v>0</v>
      </c>
      <c r="H502" s="37" t="s">
        <v>10</v>
      </c>
    </row>
    <row r="503" spans="1:8" x14ac:dyDescent="0.25">
      <c r="A503" s="31">
        <v>44625</v>
      </c>
      <c r="B503" s="37" t="s">
        <v>7508</v>
      </c>
      <c r="C503" s="57" t="s">
        <v>196</v>
      </c>
      <c r="D503" s="58">
        <v>92582.65</v>
      </c>
      <c r="E503" s="35">
        <v>44631</v>
      </c>
      <c r="F503" s="58">
        <v>92582.65</v>
      </c>
      <c r="G503" s="59">
        <f>Tabla14[[#This Row],[Importe]]-Tabla14[[#This Row],[Pagado]]</f>
        <v>0</v>
      </c>
      <c r="H503" s="37" t="s">
        <v>10</v>
      </c>
    </row>
    <row r="504" spans="1:8" x14ac:dyDescent="0.25">
      <c r="A504" s="31">
        <v>44625</v>
      </c>
      <c r="B504" s="37" t="s">
        <v>7509</v>
      </c>
      <c r="C504" s="57" t="s">
        <v>87</v>
      </c>
      <c r="D504" s="58">
        <v>3274.4</v>
      </c>
      <c r="E504" s="35">
        <v>44625</v>
      </c>
      <c r="F504" s="58">
        <v>3274.4</v>
      </c>
      <c r="G504" s="59">
        <f>Tabla14[[#This Row],[Importe]]-Tabla14[[#This Row],[Pagado]]</f>
        <v>0</v>
      </c>
      <c r="H504" s="37" t="s">
        <v>10</v>
      </c>
    </row>
    <row r="505" spans="1:8" x14ac:dyDescent="0.25">
      <c r="A505" s="31">
        <v>44625</v>
      </c>
      <c r="B505" s="37" t="s">
        <v>7510</v>
      </c>
      <c r="C505" s="57" t="s">
        <v>314</v>
      </c>
      <c r="D505" s="58">
        <v>4060.8</v>
      </c>
      <c r="E505" s="35">
        <v>44625</v>
      </c>
      <c r="F505" s="58">
        <v>4060.8</v>
      </c>
      <c r="G505" s="59">
        <f>Tabla14[[#This Row],[Importe]]-Tabla14[[#This Row],[Pagado]]</f>
        <v>0</v>
      </c>
      <c r="H505" s="37" t="s">
        <v>10</v>
      </c>
    </row>
    <row r="506" spans="1:8" x14ac:dyDescent="0.25">
      <c r="A506" s="31">
        <v>44625</v>
      </c>
      <c r="B506" s="37" t="s">
        <v>7511</v>
      </c>
      <c r="C506" s="57" t="s">
        <v>31</v>
      </c>
      <c r="D506" s="58">
        <v>310.8</v>
      </c>
      <c r="E506" s="35">
        <v>44625</v>
      </c>
      <c r="F506" s="58">
        <v>310.8</v>
      </c>
      <c r="G506" s="59">
        <f>Tabla14[[#This Row],[Importe]]-Tabla14[[#This Row],[Pagado]]</f>
        <v>0</v>
      </c>
      <c r="H506" s="37" t="s">
        <v>10</v>
      </c>
    </row>
    <row r="507" spans="1:8" x14ac:dyDescent="0.25">
      <c r="A507" s="31">
        <v>44625</v>
      </c>
      <c r="B507" s="37" t="s">
        <v>7512</v>
      </c>
      <c r="C507" s="57" t="s">
        <v>804</v>
      </c>
      <c r="D507" s="58">
        <v>16454.099999999999</v>
      </c>
      <c r="E507" s="35">
        <v>44625</v>
      </c>
      <c r="F507" s="58">
        <v>16454.099999999999</v>
      </c>
      <c r="G507" s="59">
        <f>Tabla14[[#This Row],[Importe]]-Tabla14[[#This Row],[Pagado]]</f>
        <v>0</v>
      </c>
      <c r="H507" s="37" t="s">
        <v>10</v>
      </c>
    </row>
    <row r="508" spans="1:8" x14ac:dyDescent="0.25">
      <c r="A508" s="31">
        <v>44625</v>
      </c>
      <c r="B508" s="37" t="s">
        <v>7513</v>
      </c>
      <c r="C508" s="57" t="s">
        <v>29</v>
      </c>
      <c r="D508" s="58">
        <v>5594.4</v>
      </c>
      <c r="E508" s="35">
        <v>44625</v>
      </c>
      <c r="F508" s="58">
        <v>5594.4</v>
      </c>
      <c r="G508" s="59">
        <f>Tabla14[[#This Row],[Importe]]-Tabla14[[#This Row],[Pagado]]</f>
        <v>0</v>
      </c>
      <c r="H508" s="37" t="s">
        <v>10</v>
      </c>
    </row>
    <row r="509" spans="1:8" x14ac:dyDescent="0.25">
      <c r="A509" s="31">
        <v>44625</v>
      </c>
      <c r="B509" s="37" t="s">
        <v>7514</v>
      </c>
      <c r="C509" s="57" t="s">
        <v>24</v>
      </c>
      <c r="D509" s="58">
        <v>968</v>
      </c>
      <c r="E509" s="35">
        <v>44625</v>
      </c>
      <c r="F509" s="58">
        <v>968</v>
      </c>
      <c r="G509" s="59">
        <f>Tabla14[[#This Row],[Importe]]-Tabla14[[#This Row],[Pagado]]</f>
        <v>0</v>
      </c>
      <c r="H509" s="37" t="s">
        <v>10</v>
      </c>
    </row>
    <row r="510" spans="1:8" x14ac:dyDescent="0.25">
      <c r="A510" s="31">
        <v>44625</v>
      </c>
      <c r="B510" s="37" t="s">
        <v>7515</v>
      </c>
      <c r="C510" s="57" t="s">
        <v>555</v>
      </c>
      <c r="D510" s="58">
        <v>33061.800000000003</v>
      </c>
      <c r="E510" s="35">
        <v>44625</v>
      </c>
      <c r="F510" s="58">
        <v>33061.800000000003</v>
      </c>
      <c r="G510" s="59">
        <f>Tabla14[[#This Row],[Importe]]-Tabla14[[#This Row],[Pagado]]</f>
        <v>0</v>
      </c>
      <c r="H510" s="37" t="s">
        <v>10</v>
      </c>
    </row>
    <row r="511" spans="1:8" x14ac:dyDescent="0.25">
      <c r="A511" s="31">
        <v>44625</v>
      </c>
      <c r="B511" s="37" t="s">
        <v>7516</v>
      </c>
      <c r="C511" s="57" t="s">
        <v>24</v>
      </c>
      <c r="D511" s="58">
        <v>473.2</v>
      </c>
      <c r="E511" s="35">
        <v>44625</v>
      </c>
      <c r="F511" s="58">
        <v>473.2</v>
      </c>
      <c r="G511" s="59">
        <f>Tabla14[[#This Row],[Importe]]-Tabla14[[#This Row],[Pagado]]</f>
        <v>0</v>
      </c>
      <c r="H511" s="37" t="s">
        <v>10</v>
      </c>
    </row>
    <row r="512" spans="1:8" x14ac:dyDescent="0.25">
      <c r="A512" s="31">
        <v>44625</v>
      </c>
      <c r="B512" s="37" t="s">
        <v>7517</v>
      </c>
      <c r="C512" s="57" t="s">
        <v>107</v>
      </c>
      <c r="D512" s="58">
        <v>16312.6</v>
      </c>
      <c r="E512" s="35">
        <v>44625</v>
      </c>
      <c r="F512" s="58">
        <v>16312.6</v>
      </c>
      <c r="G512" s="59">
        <f>Tabla14[[#This Row],[Importe]]-Tabla14[[#This Row],[Pagado]]</f>
        <v>0</v>
      </c>
      <c r="H512" s="37" t="s">
        <v>10</v>
      </c>
    </row>
    <row r="513" spans="1:8" ht="31.5" x14ac:dyDescent="0.25">
      <c r="A513" s="31">
        <v>44625</v>
      </c>
      <c r="B513" s="37" t="s">
        <v>7518</v>
      </c>
      <c r="C513" s="57" t="s">
        <v>275</v>
      </c>
      <c r="D513" s="58">
        <v>119606.8</v>
      </c>
      <c r="E513" s="35" t="s">
        <v>7519</v>
      </c>
      <c r="F513" s="58">
        <f>104624.56+14982.24</f>
        <v>119606.8</v>
      </c>
      <c r="G513" s="59">
        <f>Tabla14[[#This Row],[Importe]]-Tabla14[[#This Row],[Pagado]]</f>
        <v>0</v>
      </c>
      <c r="H513" s="37" t="s">
        <v>10</v>
      </c>
    </row>
    <row r="514" spans="1:8" x14ac:dyDescent="0.25">
      <c r="A514" s="31">
        <v>44625</v>
      </c>
      <c r="B514" s="37" t="s">
        <v>7520</v>
      </c>
      <c r="C514" s="57" t="s">
        <v>125</v>
      </c>
      <c r="D514" s="58">
        <v>3050.8</v>
      </c>
      <c r="E514" s="35">
        <v>44625</v>
      </c>
      <c r="F514" s="58">
        <v>3050.8</v>
      </c>
      <c r="G514" s="59">
        <f>Tabla14[[#This Row],[Importe]]-Tabla14[[#This Row],[Pagado]]</f>
        <v>0</v>
      </c>
      <c r="H514" s="37" t="s">
        <v>10</v>
      </c>
    </row>
    <row r="515" spans="1:8" x14ac:dyDescent="0.25">
      <c r="A515" s="31">
        <v>44625</v>
      </c>
      <c r="B515" s="37" t="s">
        <v>7521</v>
      </c>
      <c r="C515" s="57" t="s">
        <v>230</v>
      </c>
      <c r="D515" s="58">
        <v>4136</v>
      </c>
      <c r="E515" s="35">
        <v>44625</v>
      </c>
      <c r="F515" s="58">
        <v>4136</v>
      </c>
      <c r="G515" s="59">
        <f>Tabla14[[#This Row],[Importe]]-Tabla14[[#This Row],[Pagado]]</f>
        <v>0</v>
      </c>
      <c r="H515" s="37" t="s">
        <v>10</v>
      </c>
    </row>
    <row r="516" spans="1:8" x14ac:dyDescent="0.25">
      <c r="A516" s="31">
        <v>44625</v>
      </c>
      <c r="B516" s="37" t="s">
        <v>7522</v>
      </c>
      <c r="C516" s="57" t="s">
        <v>3402</v>
      </c>
      <c r="D516" s="58">
        <v>630</v>
      </c>
      <c r="E516" s="35">
        <v>44625</v>
      </c>
      <c r="F516" s="58">
        <v>630</v>
      </c>
      <c r="G516" s="59">
        <f>Tabla14[[#This Row],[Importe]]-Tabla14[[#This Row],[Pagado]]</f>
        <v>0</v>
      </c>
      <c r="H516" s="37" t="s">
        <v>10</v>
      </c>
    </row>
    <row r="517" spans="1:8" x14ac:dyDescent="0.25">
      <c r="A517" s="31">
        <v>44625</v>
      </c>
      <c r="B517" s="37" t="s">
        <v>7523</v>
      </c>
      <c r="C517" s="57" t="s">
        <v>53</v>
      </c>
      <c r="D517" s="58">
        <v>1848</v>
      </c>
      <c r="E517" s="35">
        <v>44625</v>
      </c>
      <c r="F517" s="58">
        <v>1848</v>
      </c>
      <c r="G517" s="59">
        <f>Tabla14[[#This Row],[Importe]]-Tabla14[[#This Row],[Pagado]]</f>
        <v>0</v>
      </c>
      <c r="H517" s="37" t="s">
        <v>10</v>
      </c>
    </row>
    <row r="518" spans="1:8" x14ac:dyDescent="0.25">
      <c r="A518" s="31">
        <v>44625</v>
      </c>
      <c r="B518" s="37" t="s">
        <v>7524</v>
      </c>
      <c r="C518" s="57" t="s">
        <v>62</v>
      </c>
      <c r="D518" s="58">
        <v>2730.3</v>
      </c>
      <c r="E518" s="35">
        <v>44625</v>
      </c>
      <c r="F518" s="58">
        <v>2730.3</v>
      </c>
      <c r="G518" s="59">
        <f>Tabla14[[#This Row],[Importe]]-Tabla14[[#This Row],[Pagado]]</f>
        <v>0</v>
      </c>
      <c r="H518" s="37" t="s">
        <v>10</v>
      </c>
    </row>
    <row r="519" spans="1:8" x14ac:dyDescent="0.25">
      <c r="A519" s="31">
        <v>44625</v>
      </c>
      <c r="B519" s="37" t="s">
        <v>7525</v>
      </c>
      <c r="C519" s="57" t="s">
        <v>62</v>
      </c>
      <c r="D519" s="58">
        <v>2520</v>
      </c>
      <c r="E519" s="35">
        <v>44625</v>
      </c>
      <c r="F519" s="58">
        <v>2520</v>
      </c>
      <c r="G519" s="59">
        <f>Tabla14[[#This Row],[Importe]]-Tabla14[[#This Row],[Pagado]]</f>
        <v>0</v>
      </c>
      <c r="H519" s="37" t="s">
        <v>10</v>
      </c>
    </row>
    <row r="520" spans="1:8" x14ac:dyDescent="0.25">
      <c r="A520" s="31">
        <v>44625</v>
      </c>
      <c r="B520" s="37" t="s">
        <v>7526</v>
      </c>
      <c r="C520" s="57" t="s">
        <v>191</v>
      </c>
      <c r="D520" s="58">
        <v>2749.2</v>
      </c>
      <c r="E520" s="35">
        <v>44625</v>
      </c>
      <c r="F520" s="58">
        <v>2749.2</v>
      </c>
      <c r="G520" s="59">
        <f>Tabla14[[#This Row],[Importe]]-Tabla14[[#This Row],[Pagado]]</f>
        <v>0</v>
      </c>
      <c r="H520" s="37" t="s">
        <v>10</v>
      </c>
    </row>
    <row r="521" spans="1:8" x14ac:dyDescent="0.25">
      <c r="A521" s="31">
        <v>44625</v>
      </c>
      <c r="B521" s="37" t="s">
        <v>7527</v>
      </c>
      <c r="C521" s="57" t="s">
        <v>392</v>
      </c>
      <c r="D521" s="58">
        <v>1733.4</v>
      </c>
      <c r="E521" s="35">
        <v>44625</v>
      </c>
      <c r="F521" s="58">
        <v>1733.4</v>
      </c>
      <c r="G521" s="59">
        <f>Tabla14[[#This Row],[Importe]]-Tabla14[[#This Row],[Pagado]]</f>
        <v>0</v>
      </c>
      <c r="H521" s="37" t="s">
        <v>10</v>
      </c>
    </row>
    <row r="522" spans="1:8" x14ac:dyDescent="0.25">
      <c r="A522" s="31">
        <v>44625</v>
      </c>
      <c r="B522" s="37" t="s">
        <v>7528</v>
      </c>
      <c r="C522" s="57" t="s">
        <v>31</v>
      </c>
      <c r="D522" s="58">
        <v>1153.5999999999999</v>
      </c>
      <c r="E522" s="35">
        <v>44625</v>
      </c>
      <c r="F522" s="58">
        <v>1153.5999999999999</v>
      </c>
      <c r="G522" s="59">
        <f>Tabla14[[#This Row],[Importe]]-Tabla14[[#This Row],[Pagado]]</f>
        <v>0</v>
      </c>
      <c r="H522" s="37" t="s">
        <v>10</v>
      </c>
    </row>
    <row r="523" spans="1:8" x14ac:dyDescent="0.25">
      <c r="A523" s="31">
        <v>44625</v>
      </c>
      <c r="B523" s="37" t="s">
        <v>7529</v>
      </c>
      <c r="C523" s="57" t="s">
        <v>233</v>
      </c>
      <c r="D523" s="58">
        <v>4851</v>
      </c>
      <c r="E523" s="35">
        <v>44625</v>
      </c>
      <c r="F523" s="58">
        <v>4851</v>
      </c>
      <c r="G523" s="59">
        <f>Tabla14[[#This Row],[Importe]]-Tabla14[[#This Row],[Pagado]]</f>
        <v>0</v>
      </c>
      <c r="H523" s="37" t="s">
        <v>10</v>
      </c>
    </row>
    <row r="524" spans="1:8" x14ac:dyDescent="0.25">
      <c r="A524" s="31">
        <v>44625</v>
      </c>
      <c r="B524" s="37" t="s">
        <v>7530</v>
      </c>
      <c r="C524" s="57" t="s">
        <v>159</v>
      </c>
      <c r="D524" s="58">
        <v>688.5</v>
      </c>
      <c r="E524" s="35">
        <v>44625</v>
      </c>
      <c r="F524" s="58">
        <v>688.5</v>
      </c>
      <c r="G524" s="59">
        <f>Tabla14[[#This Row],[Importe]]-Tabla14[[#This Row],[Pagado]]</f>
        <v>0</v>
      </c>
      <c r="H524" s="37" t="s">
        <v>10</v>
      </c>
    </row>
    <row r="525" spans="1:8" x14ac:dyDescent="0.25">
      <c r="A525" s="31">
        <v>44625</v>
      </c>
      <c r="B525" s="37" t="s">
        <v>7531</v>
      </c>
      <c r="C525" s="57" t="s">
        <v>518</v>
      </c>
      <c r="D525" s="58">
        <v>1447.2</v>
      </c>
      <c r="E525" s="35">
        <v>44625</v>
      </c>
      <c r="F525" s="58">
        <v>1447.2</v>
      </c>
      <c r="G525" s="59">
        <f>Tabla14[[#This Row],[Importe]]-Tabla14[[#This Row],[Pagado]]</f>
        <v>0</v>
      </c>
      <c r="H525" s="37" t="s">
        <v>10</v>
      </c>
    </row>
    <row r="526" spans="1:8" x14ac:dyDescent="0.25">
      <c r="A526" s="31">
        <v>44625</v>
      </c>
      <c r="B526" s="37" t="s">
        <v>7532</v>
      </c>
      <c r="C526" s="57" t="s">
        <v>518</v>
      </c>
      <c r="D526" s="58">
        <v>874.8</v>
      </c>
      <c r="E526" s="35">
        <v>44625</v>
      </c>
      <c r="F526" s="58">
        <v>874.8</v>
      </c>
      <c r="G526" s="59">
        <f>Tabla14[[#This Row],[Importe]]-Tabla14[[#This Row],[Pagado]]</f>
        <v>0</v>
      </c>
      <c r="H526" s="37" t="s">
        <v>10</v>
      </c>
    </row>
    <row r="527" spans="1:8" x14ac:dyDescent="0.25">
      <c r="A527" s="31">
        <v>44625</v>
      </c>
      <c r="B527" s="37" t="s">
        <v>7533</v>
      </c>
      <c r="C527" s="57" t="s">
        <v>319</v>
      </c>
      <c r="D527" s="58">
        <v>9188.1</v>
      </c>
      <c r="E527" s="35">
        <v>44625</v>
      </c>
      <c r="F527" s="58">
        <v>9188.1</v>
      </c>
      <c r="G527" s="59">
        <f>Tabla14[[#This Row],[Importe]]-Tabla14[[#This Row],[Pagado]]</f>
        <v>0</v>
      </c>
      <c r="H527" s="37" t="s">
        <v>10</v>
      </c>
    </row>
    <row r="528" spans="1:8" x14ac:dyDescent="0.25">
      <c r="A528" s="31">
        <v>44625</v>
      </c>
      <c r="B528" s="37" t="s">
        <v>7534</v>
      </c>
      <c r="C528" s="57" t="s">
        <v>319</v>
      </c>
      <c r="D528" s="58">
        <v>434.5</v>
      </c>
      <c r="E528" s="35">
        <v>44625</v>
      </c>
      <c r="F528" s="58">
        <v>434.5</v>
      </c>
      <c r="G528" s="59">
        <f>Tabla14[[#This Row],[Importe]]-Tabla14[[#This Row],[Pagado]]</f>
        <v>0</v>
      </c>
      <c r="H528" s="37" t="s">
        <v>10</v>
      </c>
    </row>
    <row r="529" spans="1:8" x14ac:dyDescent="0.25">
      <c r="A529" s="31">
        <v>44625</v>
      </c>
      <c r="B529" s="37" t="s">
        <v>7535</v>
      </c>
      <c r="C529" s="57" t="s">
        <v>226</v>
      </c>
      <c r="D529" s="58">
        <v>3136.5</v>
      </c>
      <c r="E529" s="35">
        <v>44625</v>
      </c>
      <c r="F529" s="58">
        <v>3136.5</v>
      </c>
      <c r="G529" s="59">
        <f>Tabla14[[#This Row],[Importe]]-Tabla14[[#This Row],[Pagado]]</f>
        <v>0</v>
      </c>
      <c r="H529" s="37" t="s">
        <v>10</v>
      </c>
    </row>
    <row r="530" spans="1:8" x14ac:dyDescent="0.25">
      <c r="A530" s="31">
        <v>44625</v>
      </c>
      <c r="B530" s="37" t="s">
        <v>7536</v>
      </c>
      <c r="C530" s="57" t="s">
        <v>966</v>
      </c>
      <c r="D530" s="58">
        <v>2372</v>
      </c>
      <c r="E530" s="35">
        <v>44625</v>
      </c>
      <c r="F530" s="58">
        <v>2372</v>
      </c>
      <c r="G530" s="59">
        <f>Tabla14[[#This Row],[Importe]]-Tabla14[[#This Row],[Pagado]]</f>
        <v>0</v>
      </c>
      <c r="H530" s="37" t="s">
        <v>10</v>
      </c>
    </row>
    <row r="531" spans="1:8" x14ac:dyDescent="0.25">
      <c r="A531" s="31">
        <v>44625</v>
      </c>
      <c r="B531" s="37" t="s">
        <v>7537</v>
      </c>
      <c r="C531" s="57" t="s">
        <v>520</v>
      </c>
      <c r="D531" s="58">
        <v>13489.7</v>
      </c>
      <c r="E531" s="35">
        <v>44625</v>
      </c>
      <c r="F531" s="58">
        <v>13489.7</v>
      </c>
      <c r="G531" s="59">
        <f>Tabla14[[#This Row],[Importe]]-Tabla14[[#This Row],[Pagado]]</f>
        <v>0</v>
      </c>
      <c r="H531" s="37" t="s">
        <v>10</v>
      </c>
    </row>
    <row r="532" spans="1:8" x14ac:dyDescent="0.25">
      <c r="A532" s="31">
        <v>44625</v>
      </c>
      <c r="B532" s="37" t="s">
        <v>7538</v>
      </c>
      <c r="C532" s="57" t="s">
        <v>419</v>
      </c>
      <c r="D532" s="58">
        <v>5802.6</v>
      </c>
      <c r="E532" s="35">
        <v>44625</v>
      </c>
      <c r="F532" s="58">
        <v>5802.6</v>
      </c>
      <c r="G532" s="59">
        <f>Tabla14[[#This Row],[Importe]]-Tabla14[[#This Row],[Pagado]]</f>
        <v>0</v>
      </c>
      <c r="H532" s="37" t="s">
        <v>10</v>
      </c>
    </row>
    <row r="533" spans="1:8" x14ac:dyDescent="0.25">
      <c r="A533" s="31">
        <v>44625</v>
      </c>
      <c r="B533" s="37" t="s">
        <v>7539</v>
      </c>
      <c r="C533" s="57" t="s">
        <v>994</v>
      </c>
      <c r="D533" s="58">
        <v>1985.4</v>
      </c>
      <c r="E533" s="35">
        <v>44625</v>
      </c>
      <c r="F533" s="58">
        <v>1985.4</v>
      </c>
      <c r="G533" s="59">
        <f>Tabla14[[#This Row],[Importe]]-Tabla14[[#This Row],[Pagado]]</f>
        <v>0</v>
      </c>
      <c r="H533" s="37" t="s">
        <v>10</v>
      </c>
    </row>
    <row r="534" spans="1:8" x14ac:dyDescent="0.25">
      <c r="A534" s="31">
        <v>44625</v>
      </c>
      <c r="B534" s="37" t="s">
        <v>7540</v>
      </c>
      <c r="C534" s="57" t="s">
        <v>157</v>
      </c>
      <c r="D534" s="58">
        <v>4869.1000000000004</v>
      </c>
      <c r="E534" s="35">
        <v>44625</v>
      </c>
      <c r="F534" s="58">
        <v>4869.1000000000004</v>
      </c>
      <c r="G534" s="59">
        <f>Tabla14[[#This Row],[Importe]]-Tabla14[[#This Row],[Pagado]]</f>
        <v>0</v>
      </c>
      <c r="H534" s="37" t="s">
        <v>10</v>
      </c>
    </row>
    <row r="535" spans="1:8" x14ac:dyDescent="0.25">
      <c r="A535" s="31">
        <v>44625</v>
      </c>
      <c r="B535" s="37" t="s">
        <v>7541</v>
      </c>
      <c r="C535" s="57" t="s">
        <v>4136</v>
      </c>
      <c r="D535" s="58">
        <v>2830.6</v>
      </c>
      <c r="E535" s="35">
        <v>44625</v>
      </c>
      <c r="F535" s="58">
        <v>2830.6</v>
      </c>
      <c r="G535" s="59">
        <f>Tabla14[[#This Row],[Importe]]-Tabla14[[#This Row],[Pagado]]</f>
        <v>0</v>
      </c>
      <c r="H535" s="37" t="s">
        <v>10</v>
      </c>
    </row>
    <row r="536" spans="1:8" x14ac:dyDescent="0.25">
      <c r="A536" s="31">
        <v>44625</v>
      </c>
      <c r="B536" s="37" t="s">
        <v>7542</v>
      </c>
      <c r="C536" s="57" t="s">
        <v>67</v>
      </c>
      <c r="D536" s="58">
        <v>1738.8</v>
      </c>
      <c r="E536" s="35">
        <v>44625</v>
      </c>
      <c r="F536" s="58">
        <v>1738.8</v>
      </c>
      <c r="G536" s="59">
        <f>Tabla14[[#This Row],[Importe]]-Tabla14[[#This Row],[Pagado]]</f>
        <v>0</v>
      </c>
      <c r="H536" s="37" t="s">
        <v>10</v>
      </c>
    </row>
    <row r="537" spans="1:8" x14ac:dyDescent="0.25">
      <c r="A537" s="31">
        <v>44625</v>
      </c>
      <c r="B537" s="37" t="s">
        <v>7543</v>
      </c>
      <c r="C537" s="57" t="s">
        <v>380</v>
      </c>
      <c r="D537" s="58">
        <v>5120.3999999999996</v>
      </c>
      <c r="E537" s="35">
        <v>44625</v>
      </c>
      <c r="F537" s="58">
        <v>5120.3999999999996</v>
      </c>
      <c r="G537" s="59">
        <f>Tabla14[[#This Row],[Importe]]-Tabla14[[#This Row],[Pagado]]</f>
        <v>0</v>
      </c>
      <c r="H537" s="37" t="s">
        <v>10</v>
      </c>
    </row>
    <row r="538" spans="1:8" x14ac:dyDescent="0.25">
      <c r="A538" s="31">
        <v>44625</v>
      </c>
      <c r="B538" s="37" t="s">
        <v>7544</v>
      </c>
      <c r="C538" s="57" t="s">
        <v>196</v>
      </c>
      <c r="D538" s="58">
        <v>37678.199999999997</v>
      </c>
      <c r="E538" s="35">
        <v>44631</v>
      </c>
      <c r="F538" s="58">
        <v>37678.199999999997</v>
      </c>
      <c r="G538" s="59">
        <f>Tabla14[[#This Row],[Importe]]-Tabla14[[#This Row],[Pagado]]</f>
        <v>0</v>
      </c>
      <c r="H538" s="37" t="s">
        <v>10</v>
      </c>
    </row>
    <row r="539" spans="1:8" x14ac:dyDescent="0.25">
      <c r="A539" s="31">
        <v>44625</v>
      </c>
      <c r="B539" s="37" t="s">
        <v>7545</v>
      </c>
      <c r="C539" s="57" t="s">
        <v>85</v>
      </c>
      <c r="D539" s="58">
        <v>1768.1</v>
      </c>
      <c r="E539" s="35">
        <v>44625</v>
      </c>
      <c r="F539" s="58">
        <v>1768.1</v>
      </c>
      <c r="G539" s="59">
        <f>Tabla14[[#This Row],[Importe]]-Tabla14[[#This Row],[Pagado]]</f>
        <v>0</v>
      </c>
      <c r="H539" s="37" t="s">
        <v>10</v>
      </c>
    </row>
    <row r="540" spans="1:8" x14ac:dyDescent="0.25">
      <c r="A540" s="31">
        <v>44625</v>
      </c>
      <c r="B540" s="37" t="s">
        <v>7546</v>
      </c>
      <c r="C540" s="57" t="s">
        <v>275</v>
      </c>
      <c r="D540" s="58">
        <v>4059.45</v>
      </c>
      <c r="E540" s="35">
        <v>44632</v>
      </c>
      <c r="F540" s="58">
        <v>4059.45</v>
      </c>
      <c r="G540" s="59">
        <f>Tabla14[[#This Row],[Importe]]-Tabla14[[#This Row],[Pagado]]</f>
        <v>0</v>
      </c>
      <c r="H540" s="37" t="s">
        <v>10</v>
      </c>
    </row>
    <row r="541" spans="1:8" x14ac:dyDescent="0.25">
      <c r="A541" s="31">
        <v>44625</v>
      </c>
      <c r="B541" s="37" t="s">
        <v>7547</v>
      </c>
      <c r="C541" s="57" t="s">
        <v>31</v>
      </c>
      <c r="D541" s="58">
        <v>1107</v>
      </c>
      <c r="E541" s="35">
        <v>44625</v>
      </c>
      <c r="F541" s="58">
        <v>1107</v>
      </c>
      <c r="G541" s="59">
        <f>Tabla14[[#This Row],[Importe]]-Tabla14[[#This Row],[Pagado]]</f>
        <v>0</v>
      </c>
      <c r="H541" s="37" t="s">
        <v>10</v>
      </c>
    </row>
    <row r="542" spans="1:8" x14ac:dyDescent="0.25">
      <c r="A542" s="31">
        <v>44625</v>
      </c>
      <c r="B542" s="37" t="s">
        <v>7548</v>
      </c>
      <c r="C542" s="57" t="s">
        <v>51</v>
      </c>
      <c r="D542" s="58">
        <v>4802.3999999999996</v>
      </c>
      <c r="E542" s="35">
        <v>44625</v>
      </c>
      <c r="F542" s="58">
        <v>4802.3999999999996</v>
      </c>
      <c r="G542" s="59">
        <f>Tabla14[[#This Row],[Importe]]-Tabla14[[#This Row],[Pagado]]</f>
        <v>0</v>
      </c>
      <c r="H542" s="37" t="s">
        <v>10</v>
      </c>
    </row>
    <row r="543" spans="1:8" x14ac:dyDescent="0.25">
      <c r="A543" s="31">
        <v>44625</v>
      </c>
      <c r="B543" s="37" t="s">
        <v>7549</v>
      </c>
      <c r="C543" s="57" t="s">
        <v>1174</v>
      </c>
      <c r="D543" s="58">
        <v>33454.400000000001</v>
      </c>
      <c r="E543" s="35">
        <v>44625</v>
      </c>
      <c r="F543" s="58">
        <v>33454.400000000001</v>
      </c>
      <c r="G543" s="59">
        <f>Tabla14[[#This Row],[Importe]]-Tabla14[[#This Row],[Pagado]]</f>
        <v>0</v>
      </c>
      <c r="H543" s="37" t="s">
        <v>10</v>
      </c>
    </row>
    <row r="544" spans="1:8" x14ac:dyDescent="0.25">
      <c r="A544" s="31">
        <v>44625</v>
      </c>
      <c r="B544" s="37" t="s">
        <v>7550</v>
      </c>
      <c r="C544" s="57" t="s">
        <v>31</v>
      </c>
      <c r="D544" s="58">
        <v>176.9</v>
      </c>
      <c r="E544" s="35">
        <v>44625</v>
      </c>
      <c r="F544" s="58">
        <v>176.9</v>
      </c>
      <c r="G544" s="59">
        <f>Tabla14[[#This Row],[Importe]]-Tabla14[[#This Row],[Pagado]]</f>
        <v>0</v>
      </c>
      <c r="H544" s="37" t="s">
        <v>10</v>
      </c>
    </row>
    <row r="545" spans="1:8" x14ac:dyDescent="0.25">
      <c r="A545" s="31">
        <v>44625</v>
      </c>
      <c r="B545" s="37" t="s">
        <v>7551</v>
      </c>
      <c r="C545" s="57" t="s">
        <v>214</v>
      </c>
      <c r="D545" s="58">
        <v>1198.8</v>
      </c>
      <c r="E545" s="35">
        <v>44625</v>
      </c>
      <c r="F545" s="58">
        <v>1198.8</v>
      </c>
      <c r="G545" s="59">
        <f>Tabla14[[#This Row],[Importe]]-Tabla14[[#This Row],[Pagado]]</f>
        <v>0</v>
      </c>
      <c r="H545" s="37" t="s">
        <v>10</v>
      </c>
    </row>
    <row r="546" spans="1:8" x14ac:dyDescent="0.25">
      <c r="A546" s="31">
        <v>44625</v>
      </c>
      <c r="B546" s="37" t="s">
        <v>7552</v>
      </c>
      <c r="C546" s="57" t="s">
        <v>71</v>
      </c>
      <c r="D546" s="58">
        <v>935.2</v>
      </c>
      <c r="E546" s="35">
        <v>44625</v>
      </c>
      <c r="F546" s="58">
        <v>935.2</v>
      </c>
      <c r="G546" s="59">
        <f>Tabla14[[#This Row],[Importe]]-Tabla14[[#This Row],[Pagado]]</f>
        <v>0</v>
      </c>
      <c r="H546" s="37" t="s">
        <v>10</v>
      </c>
    </row>
    <row r="547" spans="1:8" x14ac:dyDescent="0.25">
      <c r="A547" s="31">
        <v>44625</v>
      </c>
      <c r="B547" s="37" t="s">
        <v>7553</v>
      </c>
      <c r="C547" s="57" t="s">
        <v>698</v>
      </c>
      <c r="D547" s="58">
        <v>4109.7</v>
      </c>
      <c r="E547" s="35">
        <v>44625</v>
      </c>
      <c r="F547" s="58">
        <v>4109.7</v>
      </c>
      <c r="G547" s="59">
        <f>Tabla14[[#This Row],[Importe]]-Tabla14[[#This Row],[Pagado]]</f>
        <v>0</v>
      </c>
      <c r="H547" s="37" t="s">
        <v>10</v>
      </c>
    </row>
    <row r="548" spans="1:8" x14ac:dyDescent="0.25">
      <c r="A548" s="31">
        <v>44625</v>
      </c>
      <c r="B548" s="37" t="s">
        <v>7554</v>
      </c>
      <c r="C548" s="57" t="s">
        <v>284</v>
      </c>
      <c r="D548" s="58">
        <v>9919.7999999999993</v>
      </c>
      <c r="E548" s="35">
        <v>44627</v>
      </c>
      <c r="F548" s="58">
        <v>9919.7999999999993</v>
      </c>
      <c r="G548" s="59">
        <f>Tabla14[[#This Row],[Importe]]-Tabla14[[#This Row],[Pagado]]</f>
        <v>0</v>
      </c>
      <c r="H548" s="37" t="s">
        <v>10</v>
      </c>
    </row>
    <row r="549" spans="1:8" x14ac:dyDescent="0.25">
      <c r="A549" s="31">
        <v>44625</v>
      </c>
      <c r="B549" s="37" t="s">
        <v>7555</v>
      </c>
      <c r="C549" s="57" t="s">
        <v>5345</v>
      </c>
      <c r="D549" s="58">
        <v>1690.2</v>
      </c>
      <c r="E549" s="35">
        <v>44627</v>
      </c>
      <c r="F549" s="58">
        <v>1690.2</v>
      </c>
      <c r="G549" s="59">
        <f>Tabla14[[#This Row],[Importe]]-Tabla14[[#This Row],[Pagado]]</f>
        <v>0</v>
      </c>
      <c r="H549" s="37" t="s">
        <v>10</v>
      </c>
    </row>
    <row r="550" spans="1:8" x14ac:dyDescent="0.25">
      <c r="A550" s="31">
        <v>44625</v>
      </c>
      <c r="B550" s="37" t="s">
        <v>7556</v>
      </c>
      <c r="C550" s="57" t="s">
        <v>280</v>
      </c>
      <c r="D550" s="58">
        <v>1490.4</v>
      </c>
      <c r="E550" s="35">
        <v>44627</v>
      </c>
      <c r="F550" s="58">
        <v>1490.4</v>
      </c>
      <c r="G550" s="59">
        <f>Tabla14[[#This Row],[Importe]]-Tabla14[[#This Row],[Pagado]]</f>
        <v>0</v>
      </c>
      <c r="H550" s="37" t="s">
        <v>10</v>
      </c>
    </row>
    <row r="551" spans="1:8" x14ac:dyDescent="0.25">
      <c r="A551" s="31">
        <v>44625</v>
      </c>
      <c r="B551" s="37" t="s">
        <v>7557</v>
      </c>
      <c r="C551" s="57" t="s">
        <v>31</v>
      </c>
      <c r="D551" s="58">
        <v>1396.2</v>
      </c>
      <c r="E551" s="35">
        <v>44625</v>
      </c>
      <c r="F551" s="58">
        <v>1396.2</v>
      </c>
      <c r="G551" s="59">
        <f>Tabla14[[#This Row],[Importe]]-Tabla14[[#This Row],[Pagado]]</f>
        <v>0</v>
      </c>
      <c r="H551" s="37" t="s">
        <v>10</v>
      </c>
    </row>
    <row r="552" spans="1:8" x14ac:dyDescent="0.25">
      <c r="A552" s="31">
        <v>44625</v>
      </c>
      <c r="B552" s="37" t="s">
        <v>7558</v>
      </c>
      <c r="C552" s="57" t="s">
        <v>282</v>
      </c>
      <c r="D552" s="58">
        <v>5571.5</v>
      </c>
      <c r="E552" s="35">
        <v>44627</v>
      </c>
      <c r="F552" s="58">
        <v>5571.5</v>
      </c>
      <c r="G552" s="59">
        <f>Tabla14[[#This Row],[Importe]]-Tabla14[[#This Row],[Pagado]]</f>
        <v>0</v>
      </c>
      <c r="H552" s="37" t="s">
        <v>10</v>
      </c>
    </row>
    <row r="553" spans="1:8" x14ac:dyDescent="0.25">
      <c r="A553" s="31">
        <v>44625</v>
      </c>
      <c r="B553" s="37" t="s">
        <v>7559</v>
      </c>
      <c r="C553" s="57" t="s">
        <v>181</v>
      </c>
      <c r="D553" s="58">
        <v>15970.3</v>
      </c>
      <c r="E553" s="35">
        <v>44627</v>
      </c>
      <c r="F553" s="58">
        <v>15970.3</v>
      </c>
      <c r="G553" s="59">
        <f>Tabla14[[#This Row],[Importe]]-Tabla14[[#This Row],[Pagado]]</f>
        <v>0</v>
      </c>
      <c r="H553" s="37" t="s">
        <v>10</v>
      </c>
    </row>
    <row r="554" spans="1:8" x14ac:dyDescent="0.25">
      <c r="A554" s="31">
        <v>44625</v>
      </c>
      <c r="B554" s="37" t="s">
        <v>7560</v>
      </c>
      <c r="C554" s="57" t="s">
        <v>368</v>
      </c>
      <c r="D554" s="58">
        <v>1218</v>
      </c>
      <c r="E554" s="35">
        <v>44627</v>
      </c>
      <c r="F554" s="58">
        <v>1218</v>
      </c>
      <c r="G554" s="59">
        <f>Tabla14[[#This Row],[Importe]]-Tabla14[[#This Row],[Pagado]]</f>
        <v>0</v>
      </c>
      <c r="H554" s="37" t="s">
        <v>10</v>
      </c>
    </row>
    <row r="555" spans="1:8" x14ac:dyDescent="0.25">
      <c r="A555" s="31">
        <v>44625</v>
      </c>
      <c r="B555" s="37" t="s">
        <v>7561</v>
      </c>
      <c r="C555" s="57" t="s">
        <v>135</v>
      </c>
      <c r="D555" s="58">
        <v>1875.1</v>
      </c>
      <c r="E555" s="35">
        <v>44625</v>
      </c>
      <c r="F555" s="58">
        <v>1875.1</v>
      </c>
      <c r="G555" s="59">
        <f>Tabla14[[#This Row],[Importe]]-Tabla14[[#This Row],[Pagado]]</f>
        <v>0</v>
      </c>
      <c r="H555" s="37" t="s">
        <v>10</v>
      </c>
    </row>
    <row r="556" spans="1:8" x14ac:dyDescent="0.25">
      <c r="A556" s="31">
        <v>44625</v>
      </c>
      <c r="B556" s="37" t="s">
        <v>7562</v>
      </c>
      <c r="C556" s="57" t="s">
        <v>284</v>
      </c>
      <c r="D556" s="58">
        <v>1058.75</v>
      </c>
      <c r="E556" s="35">
        <v>44627</v>
      </c>
      <c r="F556" s="58">
        <v>1058.75</v>
      </c>
      <c r="G556" s="59">
        <f>Tabla14[[#This Row],[Importe]]-Tabla14[[#This Row],[Pagado]]</f>
        <v>0</v>
      </c>
      <c r="H556" s="37" t="s">
        <v>10</v>
      </c>
    </row>
    <row r="557" spans="1:8" x14ac:dyDescent="0.25">
      <c r="A557" s="31">
        <v>44625</v>
      </c>
      <c r="B557" s="37" t="s">
        <v>7563</v>
      </c>
      <c r="C557" s="57" t="s">
        <v>142</v>
      </c>
      <c r="D557" s="58">
        <v>1406</v>
      </c>
      <c r="E557" s="35" t="s">
        <v>7025</v>
      </c>
      <c r="F557" s="58">
        <v>1406</v>
      </c>
      <c r="G557" s="59">
        <f>Tabla14[[#This Row],[Importe]]-Tabla14[[#This Row],[Pagado]]</f>
        <v>0</v>
      </c>
      <c r="H557" s="37" t="s">
        <v>10</v>
      </c>
    </row>
    <row r="558" spans="1:8" x14ac:dyDescent="0.25">
      <c r="A558" s="31">
        <v>44625</v>
      </c>
      <c r="B558" s="37" t="s">
        <v>7564</v>
      </c>
      <c r="C558" s="57" t="s">
        <v>16</v>
      </c>
      <c r="D558" s="58">
        <v>570.4</v>
      </c>
      <c r="E558" s="35">
        <v>44625</v>
      </c>
      <c r="F558" s="58">
        <v>570.4</v>
      </c>
      <c r="G558" s="59">
        <f>Tabla14[[#This Row],[Importe]]-Tabla14[[#This Row],[Pagado]]</f>
        <v>0</v>
      </c>
      <c r="H558" s="37" t="s">
        <v>10</v>
      </c>
    </row>
    <row r="559" spans="1:8" x14ac:dyDescent="0.25">
      <c r="A559" s="31">
        <v>44625</v>
      </c>
      <c r="B559" s="37" t="s">
        <v>7565</v>
      </c>
      <c r="C559" s="57" t="s">
        <v>9</v>
      </c>
      <c r="D559" s="58">
        <v>1137.5999999999999</v>
      </c>
      <c r="E559" s="35">
        <v>44625</v>
      </c>
      <c r="F559" s="58">
        <v>1137.5999999999999</v>
      </c>
      <c r="G559" s="59">
        <f>Tabla14[[#This Row],[Importe]]-Tabla14[[#This Row],[Pagado]]</f>
        <v>0</v>
      </c>
      <c r="H559" s="37" t="s">
        <v>10</v>
      </c>
    </row>
    <row r="560" spans="1:8" x14ac:dyDescent="0.25">
      <c r="A560" s="31">
        <v>44625</v>
      </c>
      <c r="B560" s="37" t="s">
        <v>7566</v>
      </c>
      <c r="C560" s="57" t="s">
        <v>69</v>
      </c>
      <c r="D560" s="58">
        <v>2205.5</v>
      </c>
      <c r="E560" s="35">
        <v>44625</v>
      </c>
      <c r="F560" s="58">
        <v>2205.5</v>
      </c>
      <c r="G560" s="59">
        <f>Tabla14[[#This Row],[Importe]]-Tabla14[[#This Row],[Pagado]]</f>
        <v>0</v>
      </c>
      <c r="H560" s="37" t="s">
        <v>10</v>
      </c>
    </row>
    <row r="561" spans="1:8" x14ac:dyDescent="0.25">
      <c r="A561" s="31">
        <v>44625</v>
      </c>
      <c r="B561" s="37" t="s">
        <v>7567</v>
      </c>
      <c r="C561" s="57" t="s">
        <v>1706</v>
      </c>
      <c r="D561" s="58">
        <v>4425.6000000000004</v>
      </c>
      <c r="E561" s="35">
        <v>44625</v>
      </c>
      <c r="F561" s="58">
        <v>4425.6000000000004</v>
      </c>
      <c r="G561" s="59">
        <f>Tabla14[[#This Row],[Importe]]-Tabla14[[#This Row],[Pagado]]</f>
        <v>0</v>
      </c>
      <c r="H561" s="37" t="s">
        <v>10</v>
      </c>
    </row>
    <row r="562" spans="1:8" x14ac:dyDescent="0.25">
      <c r="A562" s="31">
        <v>44625</v>
      </c>
      <c r="B562" s="37" t="s">
        <v>7568</v>
      </c>
      <c r="C562" s="57" t="s">
        <v>179</v>
      </c>
      <c r="D562" s="58">
        <v>891</v>
      </c>
      <c r="E562" s="35">
        <v>44626</v>
      </c>
      <c r="F562" s="58">
        <v>891</v>
      </c>
      <c r="G562" s="59">
        <f>Tabla14[[#This Row],[Importe]]-Tabla14[[#This Row],[Pagado]]</f>
        <v>0</v>
      </c>
      <c r="H562" s="37" t="s">
        <v>10</v>
      </c>
    </row>
    <row r="563" spans="1:8" x14ac:dyDescent="0.25">
      <c r="A563" s="31">
        <v>44625</v>
      </c>
      <c r="B563" s="37" t="s">
        <v>7569</v>
      </c>
      <c r="C563" s="57" t="s">
        <v>22</v>
      </c>
      <c r="D563" s="58">
        <v>4341.3999999999996</v>
      </c>
      <c r="E563" s="35">
        <v>44626</v>
      </c>
      <c r="F563" s="58">
        <v>4341.3999999999996</v>
      </c>
      <c r="G563" s="59">
        <f>Tabla14[[#This Row],[Importe]]-Tabla14[[#This Row],[Pagado]]</f>
        <v>0</v>
      </c>
      <c r="H563" s="37" t="s">
        <v>10</v>
      </c>
    </row>
    <row r="564" spans="1:8" x14ac:dyDescent="0.25">
      <c r="A564" s="31">
        <v>44625</v>
      </c>
      <c r="B564" s="37" t="s">
        <v>7570</v>
      </c>
      <c r="C564" s="57" t="s">
        <v>31</v>
      </c>
      <c r="D564" s="58">
        <v>2700</v>
      </c>
      <c r="E564" s="35">
        <v>44625</v>
      </c>
      <c r="F564" s="58">
        <v>2700</v>
      </c>
      <c r="G564" s="59">
        <f>Tabla14[[#This Row],[Importe]]-Tabla14[[#This Row],[Pagado]]</f>
        <v>0</v>
      </c>
      <c r="H564" s="37" t="s">
        <v>10</v>
      </c>
    </row>
    <row r="565" spans="1:8" x14ac:dyDescent="0.25">
      <c r="A565" s="31">
        <v>44625</v>
      </c>
      <c r="B565" s="37" t="s">
        <v>7571</v>
      </c>
      <c r="C565" s="57" t="s">
        <v>7572</v>
      </c>
      <c r="D565" s="58">
        <v>0</v>
      </c>
      <c r="E565" s="39" t="s">
        <v>189</v>
      </c>
      <c r="F565" s="58">
        <v>0</v>
      </c>
      <c r="G565" s="59">
        <f>Tabla14[[#This Row],[Importe]]-Tabla14[[#This Row],[Pagado]]</f>
        <v>0</v>
      </c>
      <c r="H565" s="37" t="s">
        <v>189</v>
      </c>
    </row>
    <row r="566" spans="1:8" x14ac:dyDescent="0.25">
      <c r="A566" s="31">
        <v>44625</v>
      </c>
      <c r="B566" s="37" t="s">
        <v>7573</v>
      </c>
      <c r="C566" s="57" t="s">
        <v>407</v>
      </c>
      <c r="D566" s="58">
        <v>46958.84</v>
      </c>
      <c r="E566" s="35">
        <v>44637</v>
      </c>
      <c r="F566" s="58">
        <v>46958.84</v>
      </c>
      <c r="G566" s="59">
        <f>Tabla14[[#This Row],[Importe]]-Tabla14[[#This Row],[Pagado]]</f>
        <v>0</v>
      </c>
      <c r="H566" s="37" t="s">
        <v>10</v>
      </c>
    </row>
    <row r="567" spans="1:8" x14ac:dyDescent="0.25">
      <c r="A567" s="31">
        <v>44625</v>
      </c>
      <c r="B567" s="37" t="s">
        <v>7574</v>
      </c>
      <c r="C567" s="57" t="s">
        <v>681</v>
      </c>
      <c r="D567" s="58">
        <v>5.63</v>
      </c>
      <c r="E567" s="35">
        <v>44629</v>
      </c>
      <c r="F567" s="58">
        <v>5.63</v>
      </c>
      <c r="G567" s="59">
        <f>Tabla14[[#This Row],[Importe]]-Tabla14[[#This Row],[Pagado]]</f>
        <v>0</v>
      </c>
      <c r="H567" s="37" t="s">
        <v>10</v>
      </c>
    </row>
    <row r="568" spans="1:8" x14ac:dyDescent="0.25">
      <c r="A568" s="31">
        <v>44625</v>
      </c>
      <c r="B568" s="37" t="s">
        <v>7575</v>
      </c>
      <c r="C568" s="57" t="s">
        <v>53</v>
      </c>
      <c r="D568" s="58">
        <v>1708</v>
      </c>
      <c r="E568" s="35">
        <v>44625</v>
      </c>
      <c r="F568" s="58">
        <v>1708</v>
      </c>
      <c r="G568" s="59">
        <f>Tabla14[[#This Row],[Importe]]-Tabla14[[#This Row],[Pagado]]</f>
        <v>0</v>
      </c>
      <c r="H568" s="37" t="s">
        <v>10</v>
      </c>
    </row>
    <row r="569" spans="1:8" x14ac:dyDescent="0.25">
      <c r="A569" s="31">
        <v>44625</v>
      </c>
      <c r="B569" s="37" t="s">
        <v>7576</v>
      </c>
      <c r="C569" s="57" t="s">
        <v>857</v>
      </c>
      <c r="D569" s="58">
        <v>1313.2</v>
      </c>
      <c r="E569" s="35">
        <v>44625</v>
      </c>
      <c r="F569" s="58">
        <v>1313.2</v>
      </c>
      <c r="G569" s="59">
        <f>Tabla14[[#This Row],[Importe]]-Tabla14[[#This Row],[Pagado]]</f>
        <v>0</v>
      </c>
      <c r="H569" s="37" t="s">
        <v>10</v>
      </c>
    </row>
    <row r="570" spans="1:8" x14ac:dyDescent="0.25">
      <c r="A570" s="31">
        <v>44625</v>
      </c>
      <c r="B570" s="37" t="s">
        <v>7577</v>
      </c>
      <c r="C570" s="57" t="s">
        <v>35</v>
      </c>
      <c r="D570" s="58">
        <v>2375.8000000000002</v>
      </c>
      <c r="E570" s="35">
        <v>44625</v>
      </c>
      <c r="F570" s="58">
        <v>2375.8000000000002</v>
      </c>
      <c r="G570" s="59">
        <f>Tabla14[[#This Row],[Importe]]-Tabla14[[#This Row],[Pagado]]</f>
        <v>0</v>
      </c>
      <c r="H570" s="37" t="s">
        <v>10</v>
      </c>
    </row>
    <row r="571" spans="1:8" x14ac:dyDescent="0.25">
      <c r="A571" s="31">
        <v>44625</v>
      </c>
      <c r="B571" s="37" t="s">
        <v>7578</v>
      </c>
      <c r="C571" s="57" t="s">
        <v>31</v>
      </c>
      <c r="D571" s="58">
        <v>2167.1999999999998</v>
      </c>
      <c r="E571" s="35">
        <v>44625</v>
      </c>
      <c r="F571" s="58">
        <v>2167.1999999999998</v>
      </c>
      <c r="G571" s="59">
        <f>Tabla14[[#This Row],[Importe]]-Tabla14[[#This Row],[Pagado]]</f>
        <v>0</v>
      </c>
      <c r="H571" s="37" t="s">
        <v>10</v>
      </c>
    </row>
    <row r="572" spans="1:8" x14ac:dyDescent="0.25">
      <c r="A572" s="31">
        <v>44625</v>
      </c>
      <c r="B572" s="37" t="s">
        <v>7579</v>
      </c>
      <c r="C572" s="57" t="s">
        <v>140</v>
      </c>
      <c r="D572" s="58">
        <v>56</v>
      </c>
      <c r="E572" s="35">
        <v>44625</v>
      </c>
      <c r="F572" s="58">
        <v>56</v>
      </c>
      <c r="G572" s="59">
        <f>Tabla14[[#This Row],[Importe]]-Tabla14[[#This Row],[Pagado]]</f>
        <v>0</v>
      </c>
      <c r="H572" s="37" t="s">
        <v>10</v>
      </c>
    </row>
    <row r="573" spans="1:8" x14ac:dyDescent="0.25">
      <c r="A573" s="31">
        <v>44625</v>
      </c>
      <c r="B573" s="37" t="s">
        <v>7580</v>
      </c>
      <c r="C573" s="57" t="s">
        <v>31</v>
      </c>
      <c r="D573" s="58">
        <v>363</v>
      </c>
      <c r="E573" s="35">
        <v>44625</v>
      </c>
      <c r="F573" s="58">
        <v>363</v>
      </c>
      <c r="G573" s="59">
        <f>Tabla14[[#This Row],[Importe]]-Tabla14[[#This Row],[Pagado]]</f>
        <v>0</v>
      </c>
      <c r="H573" s="37" t="s">
        <v>10</v>
      </c>
    </row>
    <row r="574" spans="1:8" x14ac:dyDescent="0.25">
      <c r="A574" s="31">
        <v>44625</v>
      </c>
      <c r="B574" s="37" t="s">
        <v>7581</v>
      </c>
      <c r="C574" s="57" t="s">
        <v>732</v>
      </c>
      <c r="D574" s="58">
        <v>9988</v>
      </c>
      <c r="E574" s="35">
        <v>44625</v>
      </c>
      <c r="F574" s="58">
        <v>9988</v>
      </c>
      <c r="G574" s="59">
        <f>Tabla14[[#This Row],[Importe]]-Tabla14[[#This Row],[Pagado]]</f>
        <v>0</v>
      </c>
      <c r="H574" s="37" t="s">
        <v>10</v>
      </c>
    </row>
    <row r="575" spans="1:8" x14ac:dyDescent="0.25">
      <c r="A575" s="31">
        <v>44625</v>
      </c>
      <c r="B575" s="37" t="s">
        <v>7582</v>
      </c>
      <c r="C575" s="57" t="s">
        <v>31</v>
      </c>
      <c r="D575" s="58">
        <v>763.8</v>
      </c>
      <c r="E575" s="35">
        <v>44625</v>
      </c>
      <c r="F575" s="58">
        <v>763.8</v>
      </c>
      <c r="G575" s="59">
        <f>Tabla14[[#This Row],[Importe]]-Tabla14[[#This Row],[Pagado]]</f>
        <v>0</v>
      </c>
      <c r="H575" s="37" t="s">
        <v>10</v>
      </c>
    </row>
    <row r="576" spans="1:8" x14ac:dyDescent="0.25">
      <c r="A576" s="31">
        <v>44625</v>
      </c>
      <c r="B576" s="37" t="s">
        <v>7583</v>
      </c>
      <c r="C576" s="57" t="s">
        <v>463</v>
      </c>
      <c r="D576" s="58">
        <v>550</v>
      </c>
      <c r="E576" s="35">
        <v>44625</v>
      </c>
      <c r="F576" s="58">
        <v>550</v>
      </c>
      <c r="G576" s="59">
        <f>Tabla14[[#This Row],[Importe]]-Tabla14[[#This Row],[Pagado]]</f>
        <v>0</v>
      </c>
      <c r="H576" s="37" t="s">
        <v>10</v>
      </c>
    </row>
    <row r="577" spans="1:8" x14ac:dyDescent="0.25">
      <c r="A577" s="31">
        <v>44625</v>
      </c>
      <c r="B577" s="37" t="s">
        <v>7584</v>
      </c>
      <c r="C577" s="57" t="s">
        <v>461</v>
      </c>
      <c r="D577" s="58">
        <v>394</v>
      </c>
      <c r="E577" s="35">
        <v>44625</v>
      </c>
      <c r="F577" s="58">
        <v>394</v>
      </c>
      <c r="G577" s="59">
        <f>Tabla14[[#This Row],[Importe]]-Tabla14[[#This Row],[Pagado]]</f>
        <v>0</v>
      </c>
      <c r="H577" s="37" t="s">
        <v>10</v>
      </c>
    </row>
    <row r="578" spans="1:8" x14ac:dyDescent="0.25">
      <c r="A578" s="31">
        <v>44625</v>
      </c>
      <c r="B578" s="37" t="s">
        <v>7585</v>
      </c>
      <c r="C578" s="57" t="s">
        <v>457</v>
      </c>
      <c r="D578" s="58">
        <v>198</v>
      </c>
      <c r="E578" s="35">
        <v>44625</v>
      </c>
      <c r="F578" s="58">
        <v>198</v>
      </c>
      <c r="G578" s="59">
        <f>Tabla14[[#This Row],[Importe]]-Tabla14[[#This Row],[Pagado]]</f>
        <v>0</v>
      </c>
      <c r="H578" s="37" t="s">
        <v>10</v>
      </c>
    </row>
    <row r="579" spans="1:8" x14ac:dyDescent="0.25">
      <c r="A579" s="31">
        <v>44625</v>
      </c>
      <c r="B579" s="37" t="s">
        <v>7586</v>
      </c>
      <c r="C579" s="57" t="s">
        <v>459</v>
      </c>
      <c r="D579" s="58">
        <v>213</v>
      </c>
      <c r="E579" s="35">
        <v>44625</v>
      </c>
      <c r="F579" s="58">
        <v>213</v>
      </c>
      <c r="G579" s="59">
        <f>Tabla14[[#This Row],[Importe]]-Tabla14[[#This Row],[Pagado]]</f>
        <v>0</v>
      </c>
      <c r="H579" s="37" t="s">
        <v>10</v>
      </c>
    </row>
    <row r="580" spans="1:8" x14ac:dyDescent="0.25">
      <c r="A580" s="31">
        <v>44625</v>
      </c>
      <c r="B580" s="37" t="s">
        <v>7587</v>
      </c>
      <c r="C580" s="57" t="s">
        <v>275</v>
      </c>
      <c r="D580" s="58">
        <v>10358.799999999999</v>
      </c>
      <c r="E580" s="35">
        <v>44632</v>
      </c>
      <c r="F580" s="58">
        <v>10358.799999999999</v>
      </c>
      <c r="G580" s="59">
        <f>Tabla14[[#This Row],[Importe]]-Tabla14[[#This Row],[Pagado]]</f>
        <v>0</v>
      </c>
      <c r="H580" s="37" t="s">
        <v>10</v>
      </c>
    </row>
    <row r="581" spans="1:8" x14ac:dyDescent="0.25">
      <c r="A581" s="31">
        <v>44625</v>
      </c>
      <c r="B581" s="37" t="s">
        <v>7588</v>
      </c>
      <c r="C581" s="57" t="s">
        <v>14</v>
      </c>
      <c r="D581" s="58">
        <v>8546.7999999999993</v>
      </c>
      <c r="E581" s="35">
        <v>44625</v>
      </c>
      <c r="F581" s="58">
        <v>8546.7999999999993</v>
      </c>
      <c r="G581" s="59">
        <f>Tabla14[[#This Row],[Importe]]-Tabla14[[#This Row],[Pagado]]</f>
        <v>0</v>
      </c>
      <c r="H581" s="37" t="s">
        <v>10</v>
      </c>
    </row>
    <row r="582" spans="1:8" x14ac:dyDescent="0.25">
      <c r="A582" s="31">
        <v>44625</v>
      </c>
      <c r="B582" s="37" t="s">
        <v>7589</v>
      </c>
      <c r="C582" s="57" t="s">
        <v>71</v>
      </c>
      <c r="D582" s="58">
        <v>3403.4</v>
      </c>
      <c r="E582" s="35">
        <v>44625</v>
      </c>
      <c r="F582" s="58">
        <v>3403.4</v>
      </c>
      <c r="G582" s="59">
        <f>Tabla14[[#This Row],[Importe]]-Tabla14[[#This Row],[Pagado]]</f>
        <v>0</v>
      </c>
      <c r="H582" s="37" t="s">
        <v>10</v>
      </c>
    </row>
    <row r="583" spans="1:8" x14ac:dyDescent="0.25">
      <c r="A583" s="31">
        <v>44626</v>
      </c>
      <c r="B583" s="37" t="s">
        <v>7590</v>
      </c>
      <c r="C583" s="57" t="s">
        <v>56</v>
      </c>
      <c r="D583" s="58">
        <v>6281.4</v>
      </c>
      <c r="E583" s="35">
        <v>44626</v>
      </c>
      <c r="F583" s="58">
        <v>6281.4</v>
      </c>
      <c r="G583" s="59">
        <f>Tabla14[[#This Row],[Importe]]-Tabla14[[#This Row],[Pagado]]</f>
        <v>0</v>
      </c>
      <c r="H583" s="37" t="s">
        <v>10</v>
      </c>
    </row>
    <row r="584" spans="1:8" x14ac:dyDescent="0.25">
      <c r="A584" s="31">
        <v>44626</v>
      </c>
      <c r="B584" s="37" t="s">
        <v>7591</v>
      </c>
      <c r="C584" s="57" t="s">
        <v>56</v>
      </c>
      <c r="D584" s="58">
        <v>702</v>
      </c>
      <c r="E584" s="35">
        <v>44626</v>
      </c>
      <c r="F584" s="58">
        <v>702</v>
      </c>
      <c r="G584" s="59">
        <f>Tabla14[[#This Row],[Importe]]-Tabla14[[#This Row],[Pagado]]</f>
        <v>0</v>
      </c>
      <c r="H584" s="37" t="s">
        <v>10</v>
      </c>
    </row>
    <row r="585" spans="1:8" x14ac:dyDescent="0.25">
      <c r="A585" s="31">
        <v>44626</v>
      </c>
      <c r="B585" s="37" t="s">
        <v>7592</v>
      </c>
      <c r="C585" s="57" t="s">
        <v>9</v>
      </c>
      <c r="D585" s="58">
        <v>6852.9</v>
      </c>
      <c r="E585" s="35">
        <v>44626</v>
      </c>
      <c r="F585" s="58">
        <v>6852.9</v>
      </c>
      <c r="G585" s="59">
        <f>Tabla14[[#This Row],[Importe]]-Tabla14[[#This Row],[Pagado]]</f>
        <v>0</v>
      </c>
      <c r="H585" s="37" t="s">
        <v>10</v>
      </c>
    </row>
    <row r="586" spans="1:8" x14ac:dyDescent="0.25">
      <c r="A586" s="31">
        <v>44626</v>
      </c>
      <c r="B586" s="37" t="s">
        <v>7593</v>
      </c>
      <c r="C586" s="57" t="s">
        <v>12</v>
      </c>
      <c r="D586" s="58">
        <v>56973</v>
      </c>
      <c r="E586" s="35">
        <v>44627</v>
      </c>
      <c r="F586" s="58">
        <v>56973</v>
      </c>
      <c r="G586" s="59">
        <f>Tabla14[[#This Row],[Importe]]-Tabla14[[#This Row],[Pagado]]</f>
        <v>0</v>
      </c>
      <c r="H586" s="37" t="s">
        <v>10</v>
      </c>
    </row>
    <row r="587" spans="1:8" x14ac:dyDescent="0.25">
      <c r="A587" s="31">
        <v>44626</v>
      </c>
      <c r="B587" s="37" t="s">
        <v>7594</v>
      </c>
      <c r="C587" s="57" t="s">
        <v>481</v>
      </c>
      <c r="D587" s="58">
        <v>938.6</v>
      </c>
      <c r="E587" s="35">
        <v>44626</v>
      </c>
      <c r="F587" s="58">
        <v>938.6</v>
      </c>
      <c r="G587" s="59">
        <f>Tabla14[[#This Row],[Importe]]-Tabla14[[#This Row],[Pagado]]</f>
        <v>0</v>
      </c>
      <c r="H587" s="37" t="s">
        <v>10</v>
      </c>
    </row>
    <row r="588" spans="1:8" x14ac:dyDescent="0.25">
      <c r="A588" s="31">
        <v>44626</v>
      </c>
      <c r="B588" s="37" t="s">
        <v>7595</v>
      </c>
      <c r="C588" s="57" t="s">
        <v>20</v>
      </c>
      <c r="D588" s="58">
        <v>7280.2</v>
      </c>
      <c r="E588" s="35">
        <v>44626</v>
      </c>
      <c r="F588" s="58">
        <v>7280.2</v>
      </c>
      <c r="G588" s="59">
        <f>Tabla14[[#This Row],[Importe]]-Tabla14[[#This Row],[Pagado]]</f>
        <v>0</v>
      </c>
      <c r="H588" s="37" t="s">
        <v>10</v>
      </c>
    </row>
    <row r="589" spans="1:8" x14ac:dyDescent="0.25">
      <c r="A589" s="31">
        <v>44626</v>
      </c>
      <c r="B589" s="37" t="s">
        <v>7596</v>
      </c>
      <c r="C589" s="57" t="s">
        <v>924</v>
      </c>
      <c r="D589" s="58">
        <v>12470.4</v>
      </c>
      <c r="E589" s="35">
        <v>44626</v>
      </c>
      <c r="F589" s="58">
        <v>12470.4</v>
      </c>
      <c r="G589" s="59">
        <f>Tabla14[[#This Row],[Importe]]-Tabla14[[#This Row],[Pagado]]</f>
        <v>0</v>
      </c>
      <c r="H589" s="37" t="s">
        <v>10</v>
      </c>
    </row>
    <row r="590" spans="1:8" x14ac:dyDescent="0.25">
      <c r="A590" s="31">
        <v>44626</v>
      </c>
      <c r="B590" s="37" t="s">
        <v>7597</v>
      </c>
      <c r="C590" s="57" t="s">
        <v>58</v>
      </c>
      <c r="D590" s="58">
        <v>3210.3</v>
      </c>
      <c r="E590" s="35">
        <v>44626</v>
      </c>
      <c r="F590" s="58">
        <v>3210.3</v>
      </c>
      <c r="G590" s="59">
        <f>Tabla14[[#This Row],[Importe]]-Tabla14[[#This Row],[Pagado]]</f>
        <v>0</v>
      </c>
      <c r="H590" s="37" t="s">
        <v>10</v>
      </c>
    </row>
    <row r="591" spans="1:8" x14ac:dyDescent="0.25">
      <c r="A591" s="31">
        <v>44626</v>
      </c>
      <c r="B591" s="37" t="s">
        <v>7598</v>
      </c>
      <c r="C591" s="57" t="s">
        <v>22</v>
      </c>
      <c r="D591" s="58">
        <v>46289.4</v>
      </c>
      <c r="E591" s="35">
        <v>44627</v>
      </c>
      <c r="F591" s="58">
        <v>46289.4</v>
      </c>
      <c r="G591" s="59">
        <f>Tabla14[[#This Row],[Importe]]-Tabla14[[#This Row],[Pagado]]</f>
        <v>0</v>
      </c>
      <c r="H591" s="37" t="s">
        <v>10</v>
      </c>
    </row>
    <row r="592" spans="1:8" x14ac:dyDescent="0.25">
      <c r="A592" s="31">
        <v>44626</v>
      </c>
      <c r="B592" s="37" t="s">
        <v>7599</v>
      </c>
      <c r="C592" s="57" t="s">
        <v>224</v>
      </c>
      <c r="D592" s="58">
        <v>843.2</v>
      </c>
      <c r="E592" s="35">
        <v>44626</v>
      </c>
      <c r="F592" s="58">
        <v>843.2</v>
      </c>
      <c r="G592" s="59">
        <f>Tabla14[[#This Row],[Importe]]-Tabla14[[#This Row],[Pagado]]</f>
        <v>0</v>
      </c>
      <c r="H592" s="37" t="s">
        <v>10</v>
      </c>
    </row>
    <row r="593" spans="1:8" x14ac:dyDescent="0.25">
      <c r="A593" s="31">
        <v>44626</v>
      </c>
      <c r="B593" s="37" t="s">
        <v>7600</v>
      </c>
      <c r="C593" s="57" t="s">
        <v>16</v>
      </c>
      <c r="D593" s="58">
        <v>9073.2000000000007</v>
      </c>
      <c r="E593" s="35">
        <v>44626</v>
      </c>
      <c r="F593" s="58">
        <v>9073.2000000000007</v>
      </c>
      <c r="G593" s="59">
        <f>Tabla14[[#This Row],[Importe]]-Tabla14[[#This Row],[Pagado]]</f>
        <v>0</v>
      </c>
      <c r="H593" s="37" t="s">
        <v>10</v>
      </c>
    </row>
    <row r="594" spans="1:8" x14ac:dyDescent="0.25">
      <c r="A594" s="31">
        <v>44626</v>
      </c>
      <c r="B594" s="37" t="s">
        <v>7601</v>
      </c>
      <c r="C594" s="57" t="s">
        <v>216</v>
      </c>
      <c r="D594" s="58">
        <v>1677.6</v>
      </c>
      <c r="E594" s="35">
        <v>44626</v>
      </c>
      <c r="F594" s="58">
        <v>1677.6</v>
      </c>
      <c r="G594" s="59">
        <f>Tabla14[[#This Row],[Importe]]-Tabla14[[#This Row],[Pagado]]</f>
        <v>0</v>
      </c>
      <c r="H594" s="37" t="s">
        <v>10</v>
      </c>
    </row>
    <row r="595" spans="1:8" x14ac:dyDescent="0.25">
      <c r="A595" s="31">
        <v>44626</v>
      </c>
      <c r="B595" s="37" t="s">
        <v>7602</v>
      </c>
      <c r="C595" s="57" t="s">
        <v>27</v>
      </c>
      <c r="D595" s="58">
        <v>2626</v>
      </c>
      <c r="E595" s="35">
        <v>44626</v>
      </c>
      <c r="F595" s="58">
        <v>2626</v>
      </c>
      <c r="G595" s="59">
        <f>Tabla14[[#This Row],[Importe]]-Tabla14[[#This Row],[Pagado]]</f>
        <v>0</v>
      </c>
      <c r="H595" s="37" t="s">
        <v>10</v>
      </c>
    </row>
    <row r="596" spans="1:8" x14ac:dyDescent="0.25">
      <c r="A596" s="31">
        <v>44626</v>
      </c>
      <c r="B596" s="37" t="s">
        <v>7603</v>
      </c>
      <c r="C596" s="57" t="s">
        <v>2114</v>
      </c>
      <c r="D596" s="58">
        <v>1102.5</v>
      </c>
      <c r="E596" s="35">
        <v>44626</v>
      </c>
      <c r="F596" s="58">
        <v>1102.5</v>
      </c>
      <c r="G596" s="59">
        <f>Tabla14[[#This Row],[Importe]]-Tabla14[[#This Row],[Pagado]]</f>
        <v>0</v>
      </c>
      <c r="H596" s="37" t="s">
        <v>10</v>
      </c>
    </row>
    <row r="597" spans="1:8" x14ac:dyDescent="0.25">
      <c r="A597" s="31">
        <v>44626</v>
      </c>
      <c r="B597" s="37" t="s">
        <v>7604</v>
      </c>
      <c r="C597" s="57" t="s">
        <v>29</v>
      </c>
      <c r="D597" s="58">
        <v>6204</v>
      </c>
      <c r="E597" s="35">
        <v>44626</v>
      </c>
      <c r="F597" s="58">
        <v>6204</v>
      </c>
      <c r="G597" s="59">
        <f>Tabla14[[#This Row],[Importe]]-Tabla14[[#This Row],[Pagado]]</f>
        <v>0</v>
      </c>
      <c r="H597" s="37" t="s">
        <v>10</v>
      </c>
    </row>
    <row r="598" spans="1:8" x14ac:dyDescent="0.25">
      <c r="A598" s="31">
        <v>44626</v>
      </c>
      <c r="B598" s="37" t="s">
        <v>7605</v>
      </c>
      <c r="C598" s="57" t="s">
        <v>373</v>
      </c>
      <c r="D598" s="58">
        <v>2770.2</v>
      </c>
      <c r="E598" s="35">
        <v>44626</v>
      </c>
      <c r="F598" s="58">
        <v>2770.2</v>
      </c>
      <c r="G598" s="59">
        <f>Tabla14[[#This Row],[Importe]]-Tabla14[[#This Row],[Pagado]]</f>
        <v>0</v>
      </c>
      <c r="H598" s="37" t="s">
        <v>10</v>
      </c>
    </row>
    <row r="599" spans="1:8" x14ac:dyDescent="0.25">
      <c r="A599" s="31">
        <v>44626</v>
      </c>
      <c r="B599" s="37" t="s">
        <v>7606</v>
      </c>
      <c r="C599" s="57" t="s">
        <v>2114</v>
      </c>
      <c r="D599" s="58">
        <v>1134</v>
      </c>
      <c r="E599" s="35">
        <v>44626</v>
      </c>
      <c r="F599" s="58">
        <v>1134</v>
      </c>
      <c r="G599" s="59">
        <f>Tabla14[[#This Row],[Importe]]-Tabla14[[#This Row],[Pagado]]</f>
        <v>0</v>
      </c>
      <c r="H599" s="37" t="s">
        <v>10</v>
      </c>
    </row>
    <row r="600" spans="1:8" x14ac:dyDescent="0.25">
      <c r="A600" s="31">
        <v>44626</v>
      </c>
      <c r="B600" s="37" t="s">
        <v>7607</v>
      </c>
      <c r="C600" s="57" t="s">
        <v>49</v>
      </c>
      <c r="D600" s="58">
        <v>5144.3999999999996</v>
      </c>
      <c r="E600" s="35">
        <v>44626</v>
      </c>
      <c r="F600" s="58">
        <v>5144.3999999999996</v>
      </c>
      <c r="G600" s="59">
        <f>Tabla14[[#This Row],[Importe]]-Tabla14[[#This Row],[Pagado]]</f>
        <v>0</v>
      </c>
      <c r="H600" s="37" t="s">
        <v>10</v>
      </c>
    </row>
    <row r="601" spans="1:8" x14ac:dyDescent="0.25">
      <c r="A601" s="31">
        <v>44626</v>
      </c>
      <c r="B601" s="37" t="s">
        <v>7608</v>
      </c>
      <c r="C601" s="57" t="s">
        <v>348</v>
      </c>
      <c r="D601" s="58">
        <v>1629.6</v>
      </c>
      <c r="E601" s="35">
        <v>44626</v>
      </c>
      <c r="F601" s="58">
        <v>1629.6</v>
      </c>
      <c r="G601" s="59">
        <f>Tabla14[[#This Row],[Importe]]-Tabla14[[#This Row],[Pagado]]</f>
        <v>0</v>
      </c>
      <c r="H601" s="37" t="s">
        <v>10</v>
      </c>
    </row>
    <row r="602" spans="1:8" x14ac:dyDescent="0.25">
      <c r="A602" s="31">
        <v>44626</v>
      </c>
      <c r="B602" s="37" t="s">
        <v>7609</v>
      </c>
      <c r="C602" s="57" t="s">
        <v>31</v>
      </c>
      <c r="D602" s="58">
        <v>963.2</v>
      </c>
      <c r="E602" s="35">
        <v>44626</v>
      </c>
      <c r="F602" s="58">
        <v>963.2</v>
      </c>
      <c r="G602" s="59">
        <f>Tabla14[[#This Row],[Importe]]-Tabla14[[#This Row],[Pagado]]</f>
        <v>0</v>
      </c>
      <c r="H602" s="37" t="s">
        <v>10</v>
      </c>
    </row>
    <row r="603" spans="1:8" x14ac:dyDescent="0.25">
      <c r="A603" s="31">
        <v>44626</v>
      </c>
      <c r="B603" s="37" t="s">
        <v>7610</v>
      </c>
      <c r="C603" s="57" t="s">
        <v>47</v>
      </c>
      <c r="D603" s="58">
        <v>23588.6</v>
      </c>
      <c r="E603" s="35">
        <v>44626</v>
      </c>
      <c r="F603" s="58">
        <v>23588.6</v>
      </c>
      <c r="G603" s="59">
        <f>Tabla14[[#This Row],[Importe]]-Tabla14[[#This Row],[Pagado]]</f>
        <v>0</v>
      </c>
      <c r="H603" s="37" t="s">
        <v>10</v>
      </c>
    </row>
    <row r="604" spans="1:8" x14ac:dyDescent="0.25">
      <c r="A604" s="31">
        <v>44626</v>
      </c>
      <c r="B604" s="37" t="s">
        <v>7611</v>
      </c>
      <c r="C604" s="57" t="s">
        <v>45</v>
      </c>
      <c r="D604" s="58">
        <v>9038.5</v>
      </c>
      <c r="E604" s="35">
        <v>44626</v>
      </c>
      <c r="F604" s="58">
        <v>9038.5</v>
      </c>
      <c r="G604" s="59">
        <f>Tabla14[[#This Row],[Importe]]-Tabla14[[#This Row],[Pagado]]</f>
        <v>0</v>
      </c>
      <c r="H604" s="37" t="s">
        <v>10</v>
      </c>
    </row>
    <row r="605" spans="1:8" x14ac:dyDescent="0.25">
      <c r="A605" s="31">
        <v>44626</v>
      </c>
      <c r="B605" s="37" t="s">
        <v>7612</v>
      </c>
      <c r="C605" s="57" t="s">
        <v>24</v>
      </c>
      <c r="D605" s="58">
        <v>524.20000000000005</v>
      </c>
      <c r="E605" s="35">
        <v>44626</v>
      </c>
      <c r="F605" s="58">
        <v>524.20000000000005</v>
      </c>
      <c r="G605" s="59">
        <f>Tabla14[[#This Row],[Importe]]-Tabla14[[#This Row],[Pagado]]</f>
        <v>0</v>
      </c>
      <c r="H605" s="37" t="s">
        <v>10</v>
      </c>
    </row>
    <row r="606" spans="1:8" x14ac:dyDescent="0.25">
      <c r="A606" s="31">
        <v>44626</v>
      </c>
      <c r="B606" s="37" t="s">
        <v>7613</v>
      </c>
      <c r="C606" s="57" t="s">
        <v>244</v>
      </c>
      <c r="D606" s="58">
        <v>448</v>
      </c>
      <c r="E606" s="35">
        <v>44626</v>
      </c>
      <c r="F606" s="58">
        <v>448</v>
      </c>
      <c r="G606" s="59">
        <f>Tabla14[[#This Row],[Importe]]-Tabla14[[#This Row],[Pagado]]</f>
        <v>0</v>
      </c>
      <c r="H606" s="37" t="s">
        <v>10</v>
      </c>
    </row>
    <row r="607" spans="1:8" x14ac:dyDescent="0.25">
      <c r="A607" s="31">
        <v>44626</v>
      </c>
      <c r="B607" s="37" t="s">
        <v>7614</v>
      </c>
      <c r="C607" s="57" t="s">
        <v>840</v>
      </c>
      <c r="D607" s="58">
        <v>9664.7000000000007</v>
      </c>
      <c r="E607" s="35">
        <v>44626</v>
      </c>
      <c r="F607" s="58">
        <v>9664.7000000000007</v>
      </c>
      <c r="G607" s="59">
        <f>Tabla14[[#This Row],[Importe]]-Tabla14[[#This Row],[Pagado]]</f>
        <v>0</v>
      </c>
      <c r="H607" s="37" t="s">
        <v>10</v>
      </c>
    </row>
    <row r="608" spans="1:8" x14ac:dyDescent="0.25">
      <c r="A608" s="31">
        <v>44626</v>
      </c>
      <c r="B608" s="37" t="s">
        <v>7615</v>
      </c>
      <c r="C608" s="57" t="s">
        <v>53</v>
      </c>
      <c r="D608" s="58">
        <v>1332.8</v>
      </c>
      <c r="E608" s="35">
        <v>44626</v>
      </c>
      <c r="F608" s="58">
        <v>1332.8</v>
      </c>
      <c r="G608" s="59">
        <f>Tabla14[[#This Row],[Importe]]-Tabla14[[#This Row],[Pagado]]</f>
        <v>0</v>
      </c>
      <c r="H608" s="37" t="s">
        <v>10</v>
      </c>
    </row>
    <row r="609" spans="1:8" x14ac:dyDescent="0.25">
      <c r="A609" s="31">
        <v>44626</v>
      </c>
      <c r="B609" s="37" t="s">
        <v>7616</v>
      </c>
      <c r="C609" s="57" t="s">
        <v>670</v>
      </c>
      <c r="D609" s="58">
        <v>3939.6</v>
      </c>
      <c r="E609" s="35">
        <v>44626</v>
      </c>
      <c r="F609" s="58">
        <v>3939.6</v>
      </c>
      <c r="G609" s="59">
        <f>Tabla14[[#This Row],[Importe]]-Tabla14[[#This Row],[Pagado]]</f>
        <v>0</v>
      </c>
      <c r="H609" s="37" t="s">
        <v>10</v>
      </c>
    </row>
    <row r="610" spans="1:8" x14ac:dyDescent="0.25">
      <c r="A610" s="31">
        <v>44626</v>
      </c>
      <c r="B610" s="37" t="s">
        <v>7617</v>
      </c>
      <c r="C610" s="57" t="s">
        <v>226</v>
      </c>
      <c r="D610" s="58">
        <v>9762.5</v>
      </c>
      <c r="E610" s="35">
        <v>44626</v>
      </c>
      <c r="F610" s="58">
        <v>9762.5</v>
      </c>
      <c r="G610" s="59">
        <f>Tabla14[[#This Row],[Importe]]-Tabla14[[#This Row],[Pagado]]</f>
        <v>0</v>
      </c>
      <c r="H610" s="37" t="s">
        <v>10</v>
      </c>
    </row>
    <row r="611" spans="1:8" x14ac:dyDescent="0.25">
      <c r="A611" s="31">
        <v>44626</v>
      </c>
      <c r="B611" s="37" t="s">
        <v>7618</v>
      </c>
      <c r="C611" s="57" t="s">
        <v>31</v>
      </c>
      <c r="D611" s="58">
        <v>12807.2</v>
      </c>
      <c r="E611" s="35">
        <v>44626</v>
      </c>
      <c r="F611" s="58">
        <v>12807.2</v>
      </c>
      <c r="G611" s="59">
        <f>Tabla14[[#This Row],[Importe]]-Tabla14[[#This Row],[Pagado]]</f>
        <v>0</v>
      </c>
      <c r="H611" s="37" t="s">
        <v>10</v>
      </c>
    </row>
    <row r="612" spans="1:8" x14ac:dyDescent="0.25">
      <c r="A612" s="31">
        <v>44626</v>
      </c>
      <c r="B612" s="37" t="s">
        <v>7619</v>
      </c>
      <c r="C612" s="57" t="s">
        <v>994</v>
      </c>
      <c r="D612" s="58">
        <v>1368</v>
      </c>
      <c r="E612" s="35">
        <v>44626</v>
      </c>
      <c r="F612" s="58">
        <v>1368</v>
      </c>
      <c r="G612" s="59">
        <f>Tabla14[[#This Row],[Importe]]-Tabla14[[#This Row],[Pagado]]</f>
        <v>0</v>
      </c>
      <c r="H612" s="37" t="s">
        <v>10</v>
      </c>
    </row>
    <row r="613" spans="1:8" x14ac:dyDescent="0.25">
      <c r="A613" s="31">
        <v>44626</v>
      </c>
      <c r="B613" s="37" t="s">
        <v>7620</v>
      </c>
      <c r="C613" s="57" t="s">
        <v>16</v>
      </c>
      <c r="D613" s="58">
        <v>441</v>
      </c>
      <c r="E613" s="35">
        <v>44626</v>
      </c>
      <c r="F613" s="58">
        <v>441</v>
      </c>
      <c r="G613" s="59">
        <f>Tabla14[[#This Row],[Importe]]-Tabla14[[#This Row],[Pagado]]</f>
        <v>0</v>
      </c>
      <c r="H613" s="37" t="s">
        <v>10</v>
      </c>
    </row>
    <row r="614" spans="1:8" x14ac:dyDescent="0.25">
      <c r="A614" s="31">
        <v>44626</v>
      </c>
      <c r="B614" s="37" t="s">
        <v>7621</v>
      </c>
      <c r="C614" s="57" t="s">
        <v>289</v>
      </c>
      <c r="D614" s="58">
        <v>7891.9</v>
      </c>
      <c r="E614" s="35">
        <v>44626</v>
      </c>
      <c r="F614" s="58">
        <v>7891.9</v>
      </c>
      <c r="G614" s="59">
        <f>Tabla14[[#This Row],[Importe]]-Tabla14[[#This Row],[Pagado]]</f>
        <v>0</v>
      </c>
      <c r="H614" s="37" t="s">
        <v>10</v>
      </c>
    </row>
    <row r="615" spans="1:8" x14ac:dyDescent="0.25">
      <c r="A615" s="31">
        <v>44626</v>
      </c>
      <c r="B615" s="37" t="s">
        <v>7622</v>
      </c>
      <c r="C615" s="57" t="s">
        <v>62</v>
      </c>
      <c r="D615" s="58">
        <v>5355.1</v>
      </c>
      <c r="E615" s="35">
        <v>44626</v>
      </c>
      <c r="F615" s="58">
        <v>5355.1</v>
      </c>
      <c r="G615" s="59">
        <f>Tabla14[[#This Row],[Importe]]-Tabla14[[#This Row],[Pagado]]</f>
        <v>0</v>
      </c>
      <c r="H615" s="37" t="s">
        <v>10</v>
      </c>
    </row>
    <row r="616" spans="1:8" x14ac:dyDescent="0.25">
      <c r="A616" s="31">
        <v>44626</v>
      </c>
      <c r="B616" s="37" t="s">
        <v>7623</v>
      </c>
      <c r="C616" s="57" t="s">
        <v>67</v>
      </c>
      <c r="D616" s="58">
        <v>2761</v>
      </c>
      <c r="E616" s="35">
        <v>44626</v>
      </c>
      <c r="F616" s="58">
        <v>2761</v>
      </c>
      <c r="G616" s="59">
        <f>Tabla14[[#This Row],[Importe]]-Tabla14[[#This Row],[Pagado]]</f>
        <v>0</v>
      </c>
      <c r="H616" s="37" t="s">
        <v>10</v>
      </c>
    </row>
    <row r="617" spans="1:8" x14ac:dyDescent="0.25">
      <c r="A617" s="31">
        <v>44626</v>
      </c>
      <c r="B617" s="37" t="s">
        <v>7624</v>
      </c>
      <c r="C617" s="57" t="s">
        <v>7625</v>
      </c>
      <c r="D617" s="58">
        <v>6425.6</v>
      </c>
      <c r="E617" s="35">
        <v>44626</v>
      </c>
      <c r="F617" s="58">
        <v>6425.6</v>
      </c>
      <c r="G617" s="59">
        <f>Tabla14[[#This Row],[Importe]]-Tabla14[[#This Row],[Pagado]]</f>
        <v>0</v>
      </c>
      <c r="H617" s="37" t="s">
        <v>10</v>
      </c>
    </row>
    <row r="618" spans="1:8" x14ac:dyDescent="0.25">
      <c r="A618" s="31">
        <v>44626</v>
      </c>
      <c r="B618" s="37" t="s">
        <v>7626</v>
      </c>
      <c r="C618" s="57" t="s">
        <v>71</v>
      </c>
      <c r="D618" s="58">
        <v>2418.6</v>
      </c>
      <c r="E618" s="35">
        <v>44626</v>
      </c>
      <c r="F618" s="58">
        <v>2418.6</v>
      </c>
      <c r="G618" s="59">
        <f>Tabla14[[#This Row],[Importe]]-Tabla14[[#This Row],[Pagado]]</f>
        <v>0</v>
      </c>
      <c r="H618" s="37" t="s">
        <v>10</v>
      </c>
    </row>
    <row r="619" spans="1:8" x14ac:dyDescent="0.25">
      <c r="A619" s="31">
        <v>44626</v>
      </c>
      <c r="B619" s="37" t="s">
        <v>7627</v>
      </c>
      <c r="C619" s="57" t="s">
        <v>31</v>
      </c>
      <c r="D619" s="58">
        <v>3774.4</v>
      </c>
      <c r="E619" s="35">
        <v>44626</v>
      </c>
      <c r="F619" s="58">
        <v>3774.4</v>
      </c>
      <c r="G619" s="59">
        <f>Tabla14[[#This Row],[Importe]]-Tabla14[[#This Row],[Pagado]]</f>
        <v>0</v>
      </c>
      <c r="H619" s="37" t="s">
        <v>10</v>
      </c>
    </row>
    <row r="620" spans="1:8" x14ac:dyDescent="0.25">
      <c r="A620" s="31">
        <v>44626</v>
      </c>
      <c r="B620" s="37" t="s">
        <v>7628</v>
      </c>
      <c r="C620" s="57" t="s">
        <v>373</v>
      </c>
      <c r="D620" s="58">
        <v>555.5</v>
      </c>
      <c r="E620" s="35">
        <v>44626</v>
      </c>
      <c r="F620" s="58">
        <v>555.5</v>
      </c>
      <c r="G620" s="59">
        <f>Tabla14[[#This Row],[Importe]]-Tabla14[[#This Row],[Pagado]]</f>
        <v>0</v>
      </c>
      <c r="H620" s="37" t="s">
        <v>10</v>
      </c>
    </row>
    <row r="621" spans="1:8" x14ac:dyDescent="0.25">
      <c r="A621" s="31">
        <v>44626</v>
      </c>
      <c r="B621" s="37" t="s">
        <v>7629</v>
      </c>
      <c r="C621" s="57" t="s">
        <v>214</v>
      </c>
      <c r="D621" s="58">
        <v>1369.5</v>
      </c>
      <c r="E621" s="35">
        <v>44626</v>
      </c>
      <c r="F621" s="58">
        <v>1369.5</v>
      </c>
      <c r="G621" s="59">
        <f>Tabla14[[#This Row],[Importe]]-Tabla14[[#This Row],[Pagado]]</f>
        <v>0</v>
      </c>
      <c r="H621" s="37" t="s">
        <v>10</v>
      </c>
    </row>
    <row r="622" spans="1:8" x14ac:dyDescent="0.25">
      <c r="A622" s="31">
        <v>44626</v>
      </c>
      <c r="B622" s="37" t="s">
        <v>7630</v>
      </c>
      <c r="C622" s="57" t="s">
        <v>69</v>
      </c>
      <c r="D622" s="58">
        <v>2282.5</v>
      </c>
      <c r="E622" s="35">
        <v>44626</v>
      </c>
      <c r="F622" s="58">
        <v>2282.5</v>
      </c>
      <c r="G622" s="59">
        <f>Tabla14[[#This Row],[Importe]]-Tabla14[[#This Row],[Pagado]]</f>
        <v>0</v>
      </c>
      <c r="H622" s="37" t="s">
        <v>10</v>
      </c>
    </row>
    <row r="623" spans="1:8" x14ac:dyDescent="0.25">
      <c r="A623" s="31">
        <v>44626</v>
      </c>
      <c r="B623" s="37" t="s">
        <v>7631</v>
      </c>
      <c r="C623" s="57" t="s">
        <v>31</v>
      </c>
      <c r="D623" s="58">
        <v>1717.8</v>
      </c>
      <c r="E623" s="35">
        <v>44626</v>
      </c>
      <c r="F623" s="58">
        <v>1717.8</v>
      </c>
      <c r="G623" s="59">
        <f>Tabla14[[#This Row],[Importe]]-Tabla14[[#This Row],[Pagado]]</f>
        <v>0</v>
      </c>
      <c r="H623" s="37" t="s">
        <v>10</v>
      </c>
    </row>
    <row r="624" spans="1:8" x14ac:dyDescent="0.25">
      <c r="A624" s="31">
        <v>44626</v>
      </c>
      <c r="B624" s="37" t="s">
        <v>7632</v>
      </c>
      <c r="C624" s="57" t="s">
        <v>421</v>
      </c>
      <c r="D624" s="58">
        <v>10647.3</v>
      </c>
      <c r="E624" s="35">
        <v>44637</v>
      </c>
      <c r="F624" s="58">
        <v>10647.3</v>
      </c>
      <c r="G624" s="59">
        <f>Tabla14[[#This Row],[Importe]]-Tabla14[[#This Row],[Pagado]]</f>
        <v>0</v>
      </c>
      <c r="H624" s="37" t="s">
        <v>10</v>
      </c>
    </row>
    <row r="625" spans="1:8" x14ac:dyDescent="0.25">
      <c r="A625" s="31">
        <v>44627</v>
      </c>
      <c r="B625" s="37" t="s">
        <v>7633</v>
      </c>
      <c r="C625" s="57" t="s">
        <v>475</v>
      </c>
      <c r="D625" s="58">
        <v>63489.1</v>
      </c>
      <c r="E625" s="35">
        <v>44629</v>
      </c>
      <c r="F625" s="58">
        <v>63489.1</v>
      </c>
      <c r="G625" s="59">
        <f>Tabla14[[#This Row],[Importe]]-Tabla14[[#This Row],[Pagado]]</f>
        <v>0</v>
      </c>
      <c r="H625" s="37" t="s">
        <v>10</v>
      </c>
    </row>
    <row r="626" spans="1:8" x14ac:dyDescent="0.25">
      <c r="A626" s="31">
        <v>44627</v>
      </c>
      <c r="B626" s="37" t="s">
        <v>7634</v>
      </c>
      <c r="C626" s="57" t="s">
        <v>481</v>
      </c>
      <c r="D626" s="58">
        <v>598.70000000000005</v>
      </c>
      <c r="E626" s="35">
        <v>44627</v>
      </c>
      <c r="F626" s="58">
        <v>598.70000000000005</v>
      </c>
      <c r="G626" s="59">
        <f>Tabla14[[#This Row],[Importe]]-Tabla14[[#This Row],[Pagado]]</f>
        <v>0</v>
      </c>
      <c r="H626" s="37" t="s">
        <v>10</v>
      </c>
    </row>
    <row r="627" spans="1:8" x14ac:dyDescent="0.25">
      <c r="A627" s="31">
        <v>44627</v>
      </c>
      <c r="B627" s="37" t="s">
        <v>7635</v>
      </c>
      <c r="C627" s="57" t="s">
        <v>83</v>
      </c>
      <c r="D627" s="58">
        <v>11188.8</v>
      </c>
      <c r="E627" s="35">
        <v>44627</v>
      </c>
      <c r="F627" s="58">
        <v>11188.8</v>
      </c>
      <c r="G627" s="59">
        <f>Tabla14[[#This Row],[Importe]]-Tabla14[[#This Row],[Pagado]]</f>
        <v>0</v>
      </c>
      <c r="H627" s="37" t="s">
        <v>10</v>
      </c>
    </row>
    <row r="628" spans="1:8" x14ac:dyDescent="0.25">
      <c r="A628" s="31">
        <v>44627</v>
      </c>
      <c r="B628" s="37" t="s">
        <v>7636</v>
      </c>
      <c r="C628" s="57" t="s">
        <v>12</v>
      </c>
      <c r="D628" s="58">
        <v>50594.1</v>
      </c>
      <c r="E628" s="35">
        <v>44628</v>
      </c>
      <c r="F628" s="58">
        <v>50594.1</v>
      </c>
      <c r="G628" s="59">
        <f>Tabla14[[#This Row],[Importe]]-Tabla14[[#This Row],[Pagado]]</f>
        <v>0</v>
      </c>
      <c r="H628" s="37" t="s">
        <v>10</v>
      </c>
    </row>
    <row r="629" spans="1:8" x14ac:dyDescent="0.25">
      <c r="A629" s="31">
        <v>44627</v>
      </c>
      <c r="B629" s="37" t="s">
        <v>7637</v>
      </c>
      <c r="C629" s="57" t="s">
        <v>18</v>
      </c>
      <c r="D629" s="58">
        <v>1338.9</v>
      </c>
      <c r="E629" s="35">
        <v>44627</v>
      </c>
      <c r="F629" s="58">
        <v>1338.9</v>
      </c>
      <c r="G629" s="59">
        <f>Tabla14[[#This Row],[Importe]]-Tabla14[[#This Row],[Pagado]]</f>
        <v>0</v>
      </c>
      <c r="H629" s="37" t="s">
        <v>10</v>
      </c>
    </row>
    <row r="630" spans="1:8" x14ac:dyDescent="0.25">
      <c r="A630" s="31">
        <v>44627</v>
      </c>
      <c r="B630" s="37" t="s">
        <v>7638</v>
      </c>
      <c r="C630" s="57" t="s">
        <v>75</v>
      </c>
      <c r="D630" s="58">
        <v>5428.5</v>
      </c>
      <c r="E630" s="35">
        <v>44627</v>
      </c>
      <c r="F630" s="58">
        <v>5428.5</v>
      </c>
      <c r="G630" s="59">
        <f>Tabla14[[#This Row],[Importe]]-Tabla14[[#This Row],[Pagado]]</f>
        <v>0</v>
      </c>
      <c r="H630" s="37" t="s">
        <v>10</v>
      </c>
    </row>
    <row r="631" spans="1:8" x14ac:dyDescent="0.25">
      <c r="A631" s="31">
        <v>44627</v>
      </c>
      <c r="B631" s="37" t="s">
        <v>7639</v>
      </c>
      <c r="C631" s="57" t="s">
        <v>87</v>
      </c>
      <c r="D631" s="58">
        <v>2747</v>
      </c>
      <c r="E631" s="35">
        <v>44627</v>
      </c>
      <c r="F631" s="58">
        <v>2747</v>
      </c>
      <c r="G631" s="59">
        <f>Tabla14[[#This Row],[Importe]]-Tabla14[[#This Row],[Pagado]]</f>
        <v>0</v>
      </c>
      <c r="H631" s="37" t="s">
        <v>10</v>
      </c>
    </row>
    <row r="632" spans="1:8" x14ac:dyDescent="0.25">
      <c r="A632" s="31">
        <v>44627</v>
      </c>
      <c r="B632" s="37" t="s">
        <v>7640</v>
      </c>
      <c r="C632" s="57" t="s">
        <v>120</v>
      </c>
      <c r="D632" s="58">
        <v>3719.1</v>
      </c>
      <c r="E632" s="35">
        <v>44629</v>
      </c>
      <c r="F632" s="58">
        <v>3719.1</v>
      </c>
      <c r="G632" s="59">
        <f>Tabla14[[#This Row],[Importe]]-Tabla14[[#This Row],[Pagado]]</f>
        <v>0</v>
      </c>
      <c r="H632" s="37" t="s">
        <v>10</v>
      </c>
    </row>
    <row r="633" spans="1:8" x14ac:dyDescent="0.25">
      <c r="A633" s="31">
        <v>44627</v>
      </c>
      <c r="B633" s="37" t="s">
        <v>7641</v>
      </c>
      <c r="C633" s="57" t="s">
        <v>64</v>
      </c>
      <c r="D633" s="58">
        <v>7325.5</v>
      </c>
      <c r="E633" s="35">
        <v>44628</v>
      </c>
      <c r="F633" s="58">
        <v>7325.5</v>
      </c>
      <c r="G633" s="59">
        <f>Tabla14[[#This Row],[Importe]]-Tabla14[[#This Row],[Pagado]]</f>
        <v>0</v>
      </c>
      <c r="H633" s="37" t="s">
        <v>10</v>
      </c>
    </row>
    <row r="634" spans="1:8" x14ac:dyDescent="0.25">
      <c r="A634" s="31">
        <v>44627</v>
      </c>
      <c r="B634" s="37" t="s">
        <v>7642</v>
      </c>
      <c r="C634" s="57" t="s">
        <v>9</v>
      </c>
      <c r="D634" s="58">
        <v>5956.9</v>
      </c>
      <c r="E634" s="35">
        <v>44627</v>
      </c>
      <c r="F634" s="58">
        <v>5956.9</v>
      </c>
      <c r="G634" s="59">
        <f>Tabla14[[#This Row],[Importe]]-Tabla14[[#This Row],[Pagado]]</f>
        <v>0</v>
      </c>
      <c r="H634" s="37" t="s">
        <v>10</v>
      </c>
    </row>
    <row r="635" spans="1:8" x14ac:dyDescent="0.25">
      <c r="A635" s="31">
        <v>44627</v>
      </c>
      <c r="B635" s="37" t="s">
        <v>7643</v>
      </c>
      <c r="C635" s="57" t="s">
        <v>1362</v>
      </c>
      <c r="D635" s="58">
        <v>1781.6</v>
      </c>
      <c r="E635" s="35">
        <v>44627</v>
      </c>
      <c r="F635" s="58">
        <v>1781.6</v>
      </c>
      <c r="G635" s="59">
        <f>Tabla14[[#This Row],[Importe]]-Tabla14[[#This Row],[Pagado]]</f>
        <v>0</v>
      </c>
      <c r="H635" s="37" t="s">
        <v>10</v>
      </c>
    </row>
    <row r="636" spans="1:8" x14ac:dyDescent="0.25">
      <c r="A636" s="31">
        <v>44627</v>
      </c>
      <c r="B636" s="37" t="s">
        <v>7644</v>
      </c>
      <c r="C636" s="57" t="s">
        <v>85</v>
      </c>
      <c r="D636" s="58">
        <v>1368.9</v>
      </c>
      <c r="E636" s="35">
        <v>44627</v>
      </c>
      <c r="F636" s="58">
        <v>1368.9</v>
      </c>
      <c r="G636" s="59">
        <f>Tabla14[[#This Row],[Importe]]-Tabla14[[#This Row],[Pagado]]</f>
        <v>0</v>
      </c>
      <c r="H636" s="37" t="s">
        <v>10</v>
      </c>
    </row>
    <row r="637" spans="1:8" x14ac:dyDescent="0.25">
      <c r="A637" s="31">
        <v>44627</v>
      </c>
      <c r="B637" s="37" t="s">
        <v>7645</v>
      </c>
      <c r="C637" s="57" t="s">
        <v>125</v>
      </c>
      <c r="D637" s="58">
        <v>1402.5</v>
      </c>
      <c r="E637" s="35">
        <v>44627</v>
      </c>
      <c r="F637" s="58">
        <v>1402.5</v>
      </c>
      <c r="G637" s="59">
        <f>Tabla14[[#This Row],[Importe]]-Tabla14[[#This Row],[Pagado]]</f>
        <v>0</v>
      </c>
      <c r="H637" s="37" t="s">
        <v>10</v>
      </c>
    </row>
    <row r="638" spans="1:8" x14ac:dyDescent="0.25">
      <c r="A638" s="31">
        <v>44627</v>
      </c>
      <c r="B638" s="37" t="s">
        <v>7646</v>
      </c>
      <c r="C638" s="57" t="s">
        <v>56</v>
      </c>
      <c r="D638" s="58">
        <v>2730.3</v>
      </c>
      <c r="E638" s="35">
        <v>44627</v>
      </c>
      <c r="F638" s="58">
        <v>2730.3</v>
      </c>
      <c r="G638" s="59">
        <f>Tabla14[[#This Row],[Importe]]-Tabla14[[#This Row],[Pagado]]</f>
        <v>0</v>
      </c>
      <c r="H638" s="37" t="s">
        <v>10</v>
      </c>
    </row>
    <row r="639" spans="1:8" x14ac:dyDescent="0.25">
      <c r="A639" s="31">
        <v>44627</v>
      </c>
      <c r="B639" s="37" t="s">
        <v>7647</v>
      </c>
      <c r="C639" s="57" t="s">
        <v>60</v>
      </c>
      <c r="D639" s="58">
        <v>3748.5</v>
      </c>
      <c r="E639" s="35">
        <v>44628</v>
      </c>
      <c r="F639" s="58">
        <v>3748.5</v>
      </c>
      <c r="G639" s="59">
        <f>Tabla14[[#This Row],[Importe]]-Tabla14[[#This Row],[Pagado]]</f>
        <v>0</v>
      </c>
      <c r="H639" s="37" t="s">
        <v>10</v>
      </c>
    </row>
    <row r="640" spans="1:8" x14ac:dyDescent="0.25">
      <c r="A640" s="31">
        <v>44627</v>
      </c>
      <c r="B640" s="37" t="s">
        <v>7648</v>
      </c>
      <c r="C640" s="57" t="s">
        <v>20</v>
      </c>
      <c r="D640" s="58">
        <v>1608</v>
      </c>
      <c r="E640" s="35">
        <v>44627</v>
      </c>
      <c r="F640" s="58">
        <v>1608</v>
      </c>
      <c r="G640" s="59">
        <f>Tabla14[[#This Row],[Importe]]-Tabla14[[#This Row],[Pagado]]</f>
        <v>0</v>
      </c>
      <c r="H640" s="37" t="s">
        <v>10</v>
      </c>
    </row>
    <row r="641" spans="1:8" x14ac:dyDescent="0.25">
      <c r="A641" s="31">
        <v>44627</v>
      </c>
      <c r="B641" s="37" t="s">
        <v>7649</v>
      </c>
      <c r="C641" s="57" t="s">
        <v>97</v>
      </c>
      <c r="D641" s="58">
        <v>7435.4</v>
      </c>
      <c r="E641" s="35">
        <v>44628</v>
      </c>
      <c r="F641" s="58">
        <v>7435.4</v>
      </c>
      <c r="G641" s="59">
        <f>Tabla14[[#This Row],[Importe]]-Tabla14[[#This Row],[Pagado]]</f>
        <v>0</v>
      </c>
      <c r="H641" s="37" t="s">
        <v>10</v>
      </c>
    </row>
    <row r="642" spans="1:8" x14ac:dyDescent="0.25">
      <c r="A642" s="31">
        <v>44627</v>
      </c>
      <c r="B642" s="37" t="s">
        <v>7650</v>
      </c>
      <c r="C642" s="57" t="s">
        <v>111</v>
      </c>
      <c r="D642" s="58">
        <v>4140.7</v>
      </c>
      <c r="E642" s="35">
        <v>44628</v>
      </c>
      <c r="F642" s="58">
        <v>4140.7</v>
      </c>
      <c r="G642" s="59">
        <f>Tabla14[[#This Row],[Importe]]-Tabla14[[#This Row],[Pagado]]</f>
        <v>0</v>
      </c>
      <c r="H642" s="37" t="s">
        <v>10</v>
      </c>
    </row>
    <row r="643" spans="1:8" x14ac:dyDescent="0.25">
      <c r="A643" s="31">
        <v>44627</v>
      </c>
      <c r="B643" s="37" t="s">
        <v>7651</v>
      </c>
      <c r="C643" s="57" t="s">
        <v>39</v>
      </c>
      <c r="D643" s="58">
        <v>22326.5</v>
      </c>
      <c r="E643" s="35">
        <v>44628</v>
      </c>
      <c r="F643" s="58">
        <v>22326.5</v>
      </c>
      <c r="G643" s="59">
        <f>Tabla14[[#This Row],[Importe]]-Tabla14[[#This Row],[Pagado]]</f>
        <v>0</v>
      </c>
      <c r="H643" s="37" t="s">
        <v>10</v>
      </c>
    </row>
    <row r="644" spans="1:8" x14ac:dyDescent="0.25">
      <c r="A644" s="31">
        <v>44627</v>
      </c>
      <c r="B644" s="37" t="s">
        <v>7652</v>
      </c>
      <c r="C644" s="57" t="s">
        <v>326</v>
      </c>
      <c r="D644" s="58">
        <v>3792.9</v>
      </c>
      <c r="E644" s="35">
        <v>44628</v>
      </c>
      <c r="F644" s="58">
        <v>3792.9</v>
      </c>
      <c r="G644" s="59">
        <f>Tabla14[[#This Row],[Importe]]-Tabla14[[#This Row],[Pagado]]</f>
        <v>0</v>
      </c>
      <c r="H644" s="37" t="s">
        <v>10</v>
      </c>
    </row>
    <row r="645" spans="1:8" x14ac:dyDescent="0.25">
      <c r="A645" s="31">
        <v>44627</v>
      </c>
      <c r="B645" s="37" t="s">
        <v>7653</v>
      </c>
      <c r="C645" s="57" t="s">
        <v>114</v>
      </c>
      <c r="D645" s="58">
        <v>8619.7999999999993</v>
      </c>
      <c r="E645" s="35">
        <v>44628</v>
      </c>
      <c r="F645" s="58">
        <v>8619.7999999999993</v>
      </c>
      <c r="G645" s="59">
        <f>Tabla14[[#This Row],[Importe]]-Tabla14[[#This Row],[Pagado]]</f>
        <v>0</v>
      </c>
      <c r="H645" s="37" t="s">
        <v>10</v>
      </c>
    </row>
    <row r="646" spans="1:8" x14ac:dyDescent="0.25">
      <c r="A646" s="31">
        <v>44627</v>
      </c>
      <c r="B646" s="37" t="s">
        <v>7654</v>
      </c>
      <c r="C646" s="57" t="s">
        <v>89</v>
      </c>
      <c r="D646" s="58">
        <v>2837.2</v>
      </c>
      <c r="E646" s="35">
        <v>44628</v>
      </c>
      <c r="F646" s="58">
        <v>2837.2</v>
      </c>
      <c r="G646" s="59">
        <f>Tabla14[[#This Row],[Importe]]-Tabla14[[#This Row],[Pagado]]</f>
        <v>0</v>
      </c>
      <c r="H646" s="37" t="s">
        <v>10</v>
      </c>
    </row>
    <row r="647" spans="1:8" x14ac:dyDescent="0.25">
      <c r="A647" s="31">
        <v>44627</v>
      </c>
      <c r="B647" s="37" t="s">
        <v>7655</v>
      </c>
      <c r="C647" s="57" t="s">
        <v>105</v>
      </c>
      <c r="D647" s="58">
        <v>5937.7</v>
      </c>
      <c r="E647" s="35">
        <v>44627</v>
      </c>
      <c r="F647" s="58">
        <v>5937.7</v>
      </c>
      <c r="G647" s="59">
        <f>Tabla14[[#This Row],[Importe]]-Tabla14[[#This Row],[Pagado]]</f>
        <v>0</v>
      </c>
      <c r="H647" s="37" t="s">
        <v>10</v>
      </c>
    </row>
    <row r="648" spans="1:8" x14ac:dyDescent="0.25">
      <c r="A648" s="31">
        <v>44627</v>
      </c>
      <c r="B648" s="37" t="s">
        <v>7656</v>
      </c>
      <c r="C648" s="57" t="s">
        <v>93</v>
      </c>
      <c r="D648" s="58">
        <v>6363</v>
      </c>
      <c r="E648" s="35">
        <v>44628</v>
      </c>
      <c r="F648" s="58">
        <v>6363</v>
      </c>
      <c r="G648" s="59">
        <f>Tabla14[[#This Row],[Importe]]-Tabla14[[#This Row],[Pagado]]</f>
        <v>0</v>
      </c>
      <c r="H648" s="37" t="s">
        <v>10</v>
      </c>
    </row>
    <row r="649" spans="1:8" x14ac:dyDescent="0.25">
      <c r="A649" s="31">
        <v>44627</v>
      </c>
      <c r="B649" s="37" t="s">
        <v>7657</v>
      </c>
      <c r="C649" s="57" t="s">
        <v>99</v>
      </c>
      <c r="D649" s="58">
        <v>1413.5</v>
      </c>
      <c r="E649" s="35">
        <v>44628</v>
      </c>
      <c r="F649" s="58">
        <v>1413.5</v>
      </c>
      <c r="G649" s="59">
        <f>Tabla14[[#This Row],[Importe]]-Tabla14[[#This Row],[Pagado]]</f>
        <v>0</v>
      </c>
      <c r="H649" s="37" t="s">
        <v>10</v>
      </c>
    </row>
    <row r="650" spans="1:8" x14ac:dyDescent="0.25">
      <c r="A650" s="31">
        <v>44627</v>
      </c>
      <c r="B650" s="37" t="s">
        <v>7658</v>
      </c>
      <c r="C650" s="57" t="s">
        <v>326</v>
      </c>
      <c r="D650" s="58">
        <v>1820</v>
      </c>
      <c r="E650" s="35">
        <v>44628</v>
      </c>
      <c r="F650" s="58">
        <v>1820</v>
      </c>
      <c r="G650" s="59">
        <f>Tabla14[[#This Row],[Importe]]-Tabla14[[#This Row],[Pagado]]</f>
        <v>0</v>
      </c>
      <c r="H650" s="37" t="s">
        <v>10</v>
      </c>
    </row>
    <row r="651" spans="1:8" x14ac:dyDescent="0.25">
      <c r="A651" s="31">
        <v>44627</v>
      </c>
      <c r="B651" s="37" t="s">
        <v>7659</v>
      </c>
      <c r="C651" s="57" t="s">
        <v>22</v>
      </c>
      <c r="D651" s="58">
        <v>39721.800000000003</v>
      </c>
      <c r="E651" s="35">
        <v>44628</v>
      </c>
      <c r="F651" s="58">
        <v>39721.800000000003</v>
      </c>
      <c r="G651" s="59">
        <f>Tabla14[[#This Row],[Importe]]-Tabla14[[#This Row],[Pagado]]</f>
        <v>0</v>
      </c>
      <c r="H651" s="37" t="s">
        <v>10</v>
      </c>
    </row>
    <row r="652" spans="1:8" x14ac:dyDescent="0.25">
      <c r="A652" s="31">
        <v>44627</v>
      </c>
      <c r="B652" s="37" t="s">
        <v>7660</v>
      </c>
      <c r="C652" s="57" t="s">
        <v>137</v>
      </c>
      <c r="D652" s="58">
        <v>3223.5</v>
      </c>
      <c r="E652" s="35">
        <v>44627</v>
      </c>
      <c r="F652" s="58">
        <v>3223.5</v>
      </c>
      <c r="G652" s="59">
        <f>Tabla14[[#This Row],[Importe]]-Tabla14[[#This Row],[Pagado]]</f>
        <v>0</v>
      </c>
      <c r="H652" s="37" t="s">
        <v>10</v>
      </c>
    </row>
    <row r="653" spans="1:8" x14ac:dyDescent="0.25">
      <c r="A653" s="31">
        <v>44627</v>
      </c>
      <c r="B653" s="37" t="s">
        <v>7661</v>
      </c>
      <c r="C653" s="57" t="s">
        <v>357</v>
      </c>
      <c r="D653" s="58">
        <v>3360</v>
      </c>
      <c r="E653" s="35">
        <v>44627</v>
      </c>
      <c r="F653" s="58">
        <v>3360</v>
      </c>
      <c r="G653" s="59">
        <f>Tabla14[[#This Row],[Importe]]-Tabla14[[#This Row],[Pagado]]</f>
        <v>0</v>
      </c>
      <c r="H653" s="37" t="s">
        <v>10</v>
      </c>
    </row>
    <row r="654" spans="1:8" x14ac:dyDescent="0.25">
      <c r="A654" s="31">
        <v>44627</v>
      </c>
      <c r="B654" s="37" t="s">
        <v>7662</v>
      </c>
      <c r="C654" s="57" t="s">
        <v>140</v>
      </c>
      <c r="D654" s="58">
        <v>1478.6</v>
      </c>
      <c r="E654" s="35">
        <v>44627</v>
      </c>
      <c r="F654" s="58">
        <v>1478.6</v>
      </c>
      <c r="G654" s="59">
        <f>Tabla14[[#This Row],[Importe]]-Tabla14[[#This Row],[Pagado]]</f>
        <v>0</v>
      </c>
      <c r="H654" s="37" t="s">
        <v>10</v>
      </c>
    </row>
    <row r="655" spans="1:8" x14ac:dyDescent="0.25">
      <c r="A655" s="31">
        <v>44627</v>
      </c>
      <c r="B655" s="37" t="s">
        <v>7663</v>
      </c>
      <c r="C655" s="57" t="s">
        <v>129</v>
      </c>
      <c r="D655" s="58">
        <v>4560.6000000000004</v>
      </c>
      <c r="E655" s="35">
        <v>44627</v>
      </c>
      <c r="F655" s="58">
        <v>4560.6000000000004</v>
      </c>
      <c r="G655" s="59">
        <f>Tabla14[[#This Row],[Importe]]-Tabla14[[#This Row],[Pagado]]</f>
        <v>0</v>
      </c>
      <c r="H655" s="37" t="s">
        <v>10</v>
      </c>
    </row>
    <row r="656" spans="1:8" x14ac:dyDescent="0.25">
      <c r="A656" s="31">
        <v>44627</v>
      </c>
      <c r="B656" s="37" t="s">
        <v>7664</v>
      </c>
      <c r="C656" s="57" t="s">
        <v>127</v>
      </c>
      <c r="D656" s="58">
        <v>5216.3999999999996</v>
      </c>
      <c r="E656" s="35">
        <v>44627</v>
      </c>
      <c r="F656" s="58">
        <v>5216.3999999999996</v>
      </c>
      <c r="G656" s="59">
        <f>Tabla14[[#This Row],[Importe]]-Tabla14[[#This Row],[Pagado]]</f>
        <v>0</v>
      </c>
      <c r="H656" s="37" t="s">
        <v>10</v>
      </c>
    </row>
    <row r="657" spans="1:8" x14ac:dyDescent="0.25">
      <c r="A657" s="31">
        <v>44627</v>
      </c>
      <c r="B657" s="37" t="s">
        <v>7665</v>
      </c>
      <c r="C657" s="57" t="s">
        <v>131</v>
      </c>
      <c r="D657" s="58">
        <v>7074</v>
      </c>
      <c r="E657" s="35">
        <v>44627</v>
      </c>
      <c r="F657" s="58">
        <v>7074</v>
      </c>
      <c r="G657" s="59">
        <f>Tabla14[[#This Row],[Importe]]-Tabla14[[#This Row],[Pagado]]</f>
        <v>0</v>
      </c>
      <c r="H657" s="37" t="s">
        <v>10</v>
      </c>
    </row>
    <row r="658" spans="1:8" x14ac:dyDescent="0.25">
      <c r="A658" s="31">
        <v>44627</v>
      </c>
      <c r="B658" s="37" t="s">
        <v>7666</v>
      </c>
      <c r="C658" s="57" t="s">
        <v>196</v>
      </c>
      <c r="D658" s="58">
        <v>71302.149999999994</v>
      </c>
      <c r="E658" s="35">
        <v>44631</v>
      </c>
      <c r="F658" s="58">
        <v>71302.149999999994</v>
      </c>
      <c r="G658" s="59">
        <f>Tabla14[[#This Row],[Importe]]-Tabla14[[#This Row],[Pagado]]</f>
        <v>0</v>
      </c>
      <c r="H658" s="37" t="s">
        <v>10</v>
      </c>
    </row>
    <row r="659" spans="1:8" x14ac:dyDescent="0.25">
      <c r="A659" s="31">
        <v>44627</v>
      </c>
      <c r="B659" s="37" t="s">
        <v>7667</v>
      </c>
      <c r="C659" s="57" t="s">
        <v>16</v>
      </c>
      <c r="D659" s="58">
        <v>4441</v>
      </c>
      <c r="E659" s="35">
        <v>44627</v>
      </c>
      <c r="F659" s="58">
        <v>4441</v>
      </c>
      <c r="G659" s="59">
        <f>Tabla14[[#This Row],[Importe]]-Tabla14[[#This Row],[Pagado]]</f>
        <v>0</v>
      </c>
      <c r="H659" s="37" t="s">
        <v>10</v>
      </c>
    </row>
    <row r="660" spans="1:8" x14ac:dyDescent="0.25">
      <c r="A660" s="31">
        <v>44627</v>
      </c>
      <c r="B660" s="37" t="s">
        <v>7668</v>
      </c>
      <c r="C660" s="57" t="s">
        <v>208</v>
      </c>
      <c r="D660" s="58">
        <v>2964.5</v>
      </c>
      <c r="E660" s="35">
        <v>44641</v>
      </c>
      <c r="F660" s="58">
        <v>2964.5</v>
      </c>
      <c r="G660" s="59">
        <f>Tabla14[[#This Row],[Importe]]-Tabla14[[#This Row],[Pagado]]</f>
        <v>0</v>
      </c>
      <c r="H660" s="37" t="s">
        <v>10</v>
      </c>
    </row>
    <row r="661" spans="1:8" x14ac:dyDescent="0.25">
      <c r="A661" s="31">
        <v>44627</v>
      </c>
      <c r="B661" s="37" t="s">
        <v>7669</v>
      </c>
      <c r="C661" s="57" t="s">
        <v>89</v>
      </c>
      <c r="D661" s="58">
        <v>156.6</v>
      </c>
      <c r="E661" s="35">
        <v>44627</v>
      </c>
      <c r="F661" s="58">
        <v>156.6</v>
      </c>
      <c r="G661" s="59">
        <f>Tabla14[[#This Row],[Importe]]-Tabla14[[#This Row],[Pagado]]</f>
        <v>0</v>
      </c>
      <c r="H661" s="37" t="s">
        <v>10</v>
      </c>
    </row>
    <row r="662" spans="1:8" x14ac:dyDescent="0.25">
      <c r="A662" s="31">
        <v>44627</v>
      </c>
      <c r="B662" s="37" t="s">
        <v>7670</v>
      </c>
      <c r="C662" s="57" t="s">
        <v>777</v>
      </c>
      <c r="D662" s="58">
        <v>2570.4</v>
      </c>
      <c r="E662" s="35">
        <v>44627</v>
      </c>
      <c r="F662" s="58">
        <v>2570.4</v>
      </c>
      <c r="G662" s="59">
        <f>Tabla14[[#This Row],[Importe]]-Tabla14[[#This Row],[Pagado]]</f>
        <v>0</v>
      </c>
      <c r="H662" s="37" t="s">
        <v>10</v>
      </c>
    </row>
    <row r="663" spans="1:8" x14ac:dyDescent="0.25">
      <c r="A663" s="31">
        <v>44627</v>
      </c>
      <c r="B663" s="37" t="s">
        <v>7671</v>
      </c>
      <c r="C663" s="57" t="s">
        <v>146</v>
      </c>
      <c r="D663" s="58">
        <v>2184</v>
      </c>
      <c r="E663" s="35">
        <v>44627</v>
      </c>
      <c r="F663" s="58">
        <v>2184</v>
      </c>
      <c r="G663" s="59">
        <f>Tabla14[[#This Row],[Importe]]-Tabla14[[#This Row],[Pagado]]</f>
        <v>0</v>
      </c>
      <c r="H663" s="37" t="s">
        <v>10</v>
      </c>
    </row>
    <row r="664" spans="1:8" x14ac:dyDescent="0.25">
      <c r="A664" s="31">
        <v>44627</v>
      </c>
      <c r="B664" s="37" t="s">
        <v>7672</v>
      </c>
      <c r="C664" s="57" t="s">
        <v>212</v>
      </c>
      <c r="D664" s="58">
        <v>37411</v>
      </c>
      <c r="E664" s="35">
        <v>44630</v>
      </c>
      <c r="F664" s="58">
        <v>37411</v>
      </c>
      <c r="G664" s="59">
        <f>Tabla14[[#This Row],[Importe]]-Tabla14[[#This Row],[Pagado]]</f>
        <v>0</v>
      </c>
      <c r="H664" s="37" t="s">
        <v>10</v>
      </c>
    </row>
    <row r="665" spans="1:8" x14ac:dyDescent="0.25">
      <c r="A665" s="31">
        <v>44627</v>
      </c>
      <c r="B665" s="37" t="s">
        <v>7673</v>
      </c>
      <c r="C665" s="57" t="s">
        <v>218</v>
      </c>
      <c r="D665" s="58">
        <v>15229</v>
      </c>
      <c r="E665" s="35">
        <v>44630</v>
      </c>
      <c r="F665" s="58">
        <v>15229</v>
      </c>
      <c r="G665" s="59">
        <f>Tabla14[[#This Row],[Importe]]-Tabla14[[#This Row],[Pagado]]</f>
        <v>0</v>
      </c>
      <c r="H665" s="37" t="s">
        <v>10</v>
      </c>
    </row>
    <row r="666" spans="1:8" x14ac:dyDescent="0.25">
      <c r="A666" s="31">
        <v>44627</v>
      </c>
      <c r="B666" s="37" t="s">
        <v>7674</v>
      </c>
      <c r="C666" s="57" t="s">
        <v>206</v>
      </c>
      <c r="D666" s="58">
        <v>21138</v>
      </c>
      <c r="E666" s="35">
        <v>44630</v>
      </c>
      <c r="F666" s="58">
        <v>21138</v>
      </c>
      <c r="G666" s="59">
        <f>Tabla14[[#This Row],[Importe]]-Tabla14[[#This Row],[Pagado]]</f>
        <v>0</v>
      </c>
      <c r="H666" s="37" t="s">
        <v>10</v>
      </c>
    </row>
    <row r="667" spans="1:8" x14ac:dyDescent="0.25">
      <c r="A667" s="31">
        <v>44627</v>
      </c>
      <c r="B667" s="37" t="s">
        <v>7675</v>
      </c>
      <c r="C667" s="57" t="s">
        <v>27</v>
      </c>
      <c r="D667" s="58">
        <v>3492.5</v>
      </c>
      <c r="E667" s="35">
        <v>44627</v>
      </c>
      <c r="F667" s="58">
        <v>3492.5</v>
      </c>
      <c r="G667" s="59">
        <f>Tabla14[[#This Row],[Importe]]-Tabla14[[#This Row],[Pagado]]</f>
        <v>0</v>
      </c>
      <c r="H667" s="37" t="s">
        <v>10</v>
      </c>
    </row>
    <row r="668" spans="1:8" x14ac:dyDescent="0.25">
      <c r="A668" s="31">
        <v>44627</v>
      </c>
      <c r="B668" s="37" t="s">
        <v>7676</v>
      </c>
      <c r="C668" s="57" t="s">
        <v>154</v>
      </c>
      <c r="D668" s="58">
        <v>22610.5</v>
      </c>
      <c r="E668" s="35">
        <v>44635</v>
      </c>
      <c r="F668" s="58">
        <v>22610.5</v>
      </c>
      <c r="G668" s="59">
        <f>Tabla14[[#This Row],[Importe]]-Tabla14[[#This Row],[Pagado]]</f>
        <v>0</v>
      </c>
      <c r="H668" s="37" t="s">
        <v>10</v>
      </c>
    </row>
    <row r="669" spans="1:8" x14ac:dyDescent="0.25">
      <c r="A669" s="31">
        <v>44627</v>
      </c>
      <c r="B669" s="37" t="s">
        <v>7677</v>
      </c>
      <c r="C669" s="57" t="s">
        <v>133</v>
      </c>
      <c r="D669" s="58">
        <v>8360</v>
      </c>
      <c r="E669" s="35">
        <v>44628</v>
      </c>
      <c r="F669" s="58">
        <v>8360</v>
      </c>
      <c r="G669" s="59">
        <f>Tabla14[[#This Row],[Importe]]-Tabla14[[#This Row],[Pagado]]</f>
        <v>0</v>
      </c>
      <c r="H669" s="37" t="s">
        <v>10</v>
      </c>
    </row>
    <row r="670" spans="1:8" x14ac:dyDescent="0.25">
      <c r="A670" s="31">
        <v>44627</v>
      </c>
      <c r="B670" s="37" t="s">
        <v>7678</v>
      </c>
      <c r="C670" s="57" t="s">
        <v>373</v>
      </c>
      <c r="D670" s="58">
        <v>1362.5</v>
      </c>
      <c r="E670" s="35">
        <v>44627</v>
      </c>
      <c r="F670" s="58">
        <v>1362.5</v>
      </c>
      <c r="G670" s="59">
        <f>Tabla14[[#This Row],[Importe]]-Tabla14[[#This Row],[Pagado]]</f>
        <v>0</v>
      </c>
      <c r="H670" s="37" t="s">
        <v>10</v>
      </c>
    </row>
    <row r="671" spans="1:8" x14ac:dyDescent="0.25">
      <c r="A671" s="31">
        <v>44627</v>
      </c>
      <c r="B671" s="37" t="s">
        <v>7679</v>
      </c>
      <c r="C671" s="57" t="s">
        <v>31</v>
      </c>
      <c r="D671" s="58">
        <v>1109.2</v>
      </c>
      <c r="E671" s="35">
        <v>44627</v>
      </c>
      <c r="F671" s="58">
        <v>1109.2</v>
      </c>
      <c r="G671" s="59">
        <f>Tabla14[[#This Row],[Importe]]-Tabla14[[#This Row],[Pagado]]</f>
        <v>0</v>
      </c>
      <c r="H671" s="37" t="s">
        <v>10</v>
      </c>
    </row>
    <row r="672" spans="1:8" x14ac:dyDescent="0.25">
      <c r="A672" s="31">
        <v>44627</v>
      </c>
      <c r="B672" s="37" t="s">
        <v>7680</v>
      </c>
      <c r="C672" s="57" t="s">
        <v>173</v>
      </c>
      <c r="D672" s="58">
        <v>25573.599999999999</v>
      </c>
      <c r="E672" s="35">
        <v>44628</v>
      </c>
      <c r="F672" s="58">
        <v>25573.599999999999</v>
      </c>
      <c r="G672" s="59">
        <f>Tabla14[[#This Row],[Importe]]-Tabla14[[#This Row],[Pagado]]</f>
        <v>0</v>
      </c>
      <c r="H672" s="37" t="s">
        <v>10</v>
      </c>
    </row>
    <row r="673" spans="1:8" x14ac:dyDescent="0.25">
      <c r="A673" s="31">
        <v>44627</v>
      </c>
      <c r="B673" s="37" t="s">
        <v>7681</v>
      </c>
      <c r="C673" s="57" t="s">
        <v>31</v>
      </c>
      <c r="D673" s="58">
        <v>4452</v>
      </c>
      <c r="E673" s="35">
        <v>44628</v>
      </c>
      <c r="F673" s="58">
        <v>4452</v>
      </c>
      <c r="G673" s="59">
        <f>Tabla14[[#This Row],[Importe]]-Tabla14[[#This Row],[Pagado]]</f>
        <v>0</v>
      </c>
      <c r="H673" s="37" t="s">
        <v>10</v>
      </c>
    </row>
    <row r="674" spans="1:8" x14ac:dyDescent="0.25">
      <c r="A674" s="31">
        <v>44627</v>
      </c>
      <c r="B674" s="37" t="s">
        <v>7682</v>
      </c>
      <c r="C674" s="57" t="s">
        <v>365</v>
      </c>
      <c r="D674" s="58">
        <v>771.4</v>
      </c>
      <c r="E674" s="35">
        <v>44627</v>
      </c>
      <c r="F674" s="58">
        <v>771.4</v>
      </c>
      <c r="G674" s="59">
        <f>Tabla14[[#This Row],[Importe]]-Tabla14[[#This Row],[Pagado]]</f>
        <v>0</v>
      </c>
      <c r="H674" s="37" t="s">
        <v>10</v>
      </c>
    </row>
    <row r="675" spans="1:8" x14ac:dyDescent="0.25">
      <c r="A675" s="31">
        <v>44627</v>
      </c>
      <c r="B675" s="37" t="s">
        <v>7683</v>
      </c>
      <c r="C675" s="57" t="s">
        <v>382</v>
      </c>
      <c r="D675" s="58">
        <v>7555</v>
      </c>
      <c r="E675" s="35">
        <v>44627</v>
      </c>
      <c r="F675" s="58">
        <v>7555</v>
      </c>
      <c r="G675" s="59">
        <f>Tabla14[[#This Row],[Importe]]-Tabla14[[#This Row],[Pagado]]</f>
        <v>0</v>
      </c>
      <c r="H675" s="37" t="s">
        <v>10</v>
      </c>
    </row>
    <row r="676" spans="1:8" x14ac:dyDescent="0.25">
      <c r="A676" s="31">
        <v>44627</v>
      </c>
      <c r="B676" s="37" t="s">
        <v>7684</v>
      </c>
      <c r="C676" s="57" t="s">
        <v>1421</v>
      </c>
      <c r="D676" s="58">
        <v>29034</v>
      </c>
      <c r="E676" s="35">
        <v>44627</v>
      </c>
      <c r="F676" s="58">
        <v>29034</v>
      </c>
      <c r="G676" s="59">
        <f>Tabla14[[#This Row],[Importe]]-Tabla14[[#This Row],[Pagado]]</f>
        <v>0</v>
      </c>
      <c r="H676" s="37" t="s">
        <v>10</v>
      </c>
    </row>
    <row r="677" spans="1:8" x14ac:dyDescent="0.25">
      <c r="A677" s="31">
        <v>44627</v>
      </c>
      <c r="B677" s="37" t="s">
        <v>7685</v>
      </c>
      <c r="C677" s="57" t="s">
        <v>1038</v>
      </c>
      <c r="D677" s="58">
        <v>6300.4</v>
      </c>
      <c r="E677" s="35">
        <v>44627</v>
      </c>
      <c r="F677" s="58">
        <v>6300.4</v>
      </c>
      <c r="G677" s="59">
        <f>Tabla14[[#This Row],[Importe]]-Tabla14[[#This Row],[Pagado]]</f>
        <v>0</v>
      </c>
      <c r="H677" s="37" t="s">
        <v>10</v>
      </c>
    </row>
    <row r="678" spans="1:8" x14ac:dyDescent="0.25">
      <c r="A678" s="31">
        <v>44627</v>
      </c>
      <c r="B678" s="37" t="s">
        <v>7686</v>
      </c>
      <c r="C678" s="57" t="s">
        <v>14</v>
      </c>
      <c r="D678" s="58">
        <v>10502.1</v>
      </c>
      <c r="E678" s="35">
        <v>44627</v>
      </c>
      <c r="F678" s="58">
        <v>10502.1</v>
      </c>
      <c r="G678" s="59">
        <f>Tabla14[[#This Row],[Importe]]-Tabla14[[#This Row],[Pagado]]</f>
        <v>0</v>
      </c>
      <c r="H678" s="37" t="s">
        <v>10</v>
      </c>
    </row>
    <row r="679" spans="1:8" x14ac:dyDescent="0.25">
      <c r="A679" s="31">
        <v>44627</v>
      </c>
      <c r="B679" s="37" t="s">
        <v>7687</v>
      </c>
      <c r="C679" s="57" t="s">
        <v>228</v>
      </c>
      <c r="D679" s="58">
        <v>4624.8</v>
      </c>
      <c r="E679" s="35">
        <v>44627</v>
      </c>
      <c r="F679" s="58">
        <v>4624.8</v>
      </c>
      <c r="G679" s="59">
        <f>Tabla14[[#This Row],[Importe]]-Tabla14[[#This Row],[Pagado]]</f>
        <v>0</v>
      </c>
      <c r="H679" s="37" t="s">
        <v>10</v>
      </c>
    </row>
    <row r="680" spans="1:8" x14ac:dyDescent="0.25">
      <c r="A680" s="31">
        <v>44627</v>
      </c>
      <c r="B680" s="37" t="s">
        <v>7688</v>
      </c>
      <c r="C680" s="57" t="s">
        <v>49</v>
      </c>
      <c r="D680" s="58">
        <v>3003.6</v>
      </c>
      <c r="E680" s="35">
        <v>44627</v>
      </c>
      <c r="F680" s="58">
        <v>3003.6</v>
      </c>
      <c r="G680" s="59">
        <f>Tabla14[[#This Row],[Importe]]-Tabla14[[#This Row],[Pagado]]</f>
        <v>0</v>
      </c>
      <c r="H680" s="37" t="s">
        <v>10</v>
      </c>
    </row>
    <row r="681" spans="1:8" x14ac:dyDescent="0.25">
      <c r="A681" s="31">
        <v>44627</v>
      </c>
      <c r="B681" s="37" t="s">
        <v>7689</v>
      </c>
      <c r="C681" s="57" t="s">
        <v>222</v>
      </c>
      <c r="D681" s="58">
        <v>9831.7999999999993</v>
      </c>
      <c r="E681" s="35">
        <v>44627</v>
      </c>
      <c r="F681" s="58">
        <v>9831.7999999999993</v>
      </c>
      <c r="G681" s="59">
        <f>Tabla14[[#This Row],[Importe]]-Tabla14[[#This Row],[Pagado]]</f>
        <v>0</v>
      </c>
      <c r="H681" s="37" t="s">
        <v>10</v>
      </c>
    </row>
    <row r="682" spans="1:8" x14ac:dyDescent="0.25">
      <c r="A682" s="31">
        <v>44627</v>
      </c>
      <c r="B682" s="37" t="s">
        <v>7690</v>
      </c>
      <c r="C682" s="57" t="s">
        <v>24</v>
      </c>
      <c r="D682" s="58">
        <v>662.2</v>
      </c>
      <c r="E682" s="35">
        <v>44627</v>
      </c>
      <c r="F682" s="58">
        <v>662.2</v>
      </c>
      <c r="G682" s="59">
        <f>Tabla14[[#This Row],[Importe]]-Tabla14[[#This Row],[Pagado]]</f>
        <v>0</v>
      </c>
      <c r="H682" s="37" t="s">
        <v>10</v>
      </c>
    </row>
    <row r="683" spans="1:8" x14ac:dyDescent="0.25">
      <c r="A683" s="31">
        <v>44627</v>
      </c>
      <c r="B683" s="37" t="s">
        <v>7691</v>
      </c>
      <c r="C683" s="57" t="s">
        <v>214</v>
      </c>
      <c r="D683" s="58">
        <v>22134</v>
      </c>
      <c r="E683" s="35">
        <v>44628</v>
      </c>
      <c r="F683" s="58">
        <v>22134</v>
      </c>
      <c r="G683" s="59">
        <f>Tabla14[[#This Row],[Importe]]-Tabla14[[#This Row],[Pagado]]</f>
        <v>0</v>
      </c>
      <c r="H683" s="37" t="s">
        <v>10</v>
      </c>
    </row>
    <row r="684" spans="1:8" x14ac:dyDescent="0.25">
      <c r="A684" s="31">
        <v>44627</v>
      </c>
      <c r="B684" s="37" t="s">
        <v>7692</v>
      </c>
      <c r="C684" s="57" t="s">
        <v>840</v>
      </c>
      <c r="D684" s="58">
        <v>3287.3</v>
      </c>
      <c r="E684" s="35">
        <v>44627</v>
      </c>
      <c r="F684" s="58">
        <v>3287.3</v>
      </c>
      <c r="G684" s="59">
        <f>Tabla14[[#This Row],[Importe]]-Tabla14[[#This Row],[Pagado]]</f>
        <v>0</v>
      </c>
      <c r="H684" s="37" t="s">
        <v>10</v>
      </c>
    </row>
    <row r="685" spans="1:8" x14ac:dyDescent="0.25">
      <c r="A685" s="31">
        <v>44627</v>
      </c>
      <c r="B685" s="37" t="s">
        <v>7693</v>
      </c>
      <c r="C685" s="57" t="s">
        <v>804</v>
      </c>
      <c r="D685" s="58">
        <v>15245.8</v>
      </c>
      <c r="E685" s="35">
        <v>44627</v>
      </c>
      <c r="F685" s="58">
        <v>15245.8</v>
      </c>
      <c r="G685" s="59">
        <f>Tabla14[[#This Row],[Importe]]-Tabla14[[#This Row],[Pagado]]</f>
        <v>0</v>
      </c>
      <c r="H685" s="37" t="s">
        <v>10</v>
      </c>
    </row>
    <row r="686" spans="1:8" x14ac:dyDescent="0.25">
      <c r="A686" s="31">
        <v>44627</v>
      </c>
      <c r="B686" s="37" t="s">
        <v>7694</v>
      </c>
      <c r="C686" s="57" t="s">
        <v>142</v>
      </c>
      <c r="D686" s="58">
        <v>44449.599999999999</v>
      </c>
      <c r="E686" s="35" t="s">
        <v>7025</v>
      </c>
      <c r="F686" s="58">
        <v>44449.599999999999</v>
      </c>
      <c r="G686" s="59">
        <f>Tabla14[[#This Row],[Importe]]-Tabla14[[#This Row],[Pagado]]</f>
        <v>0</v>
      </c>
      <c r="H686" s="37" t="s">
        <v>10</v>
      </c>
    </row>
    <row r="687" spans="1:8" x14ac:dyDescent="0.25">
      <c r="A687" s="31">
        <v>44627</v>
      </c>
      <c r="B687" s="37" t="s">
        <v>7695</v>
      </c>
      <c r="C687" s="57" t="s">
        <v>45</v>
      </c>
      <c r="D687" s="58">
        <v>10311.200000000001</v>
      </c>
      <c r="E687" s="35">
        <v>44627</v>
      </c>
      <c r="F687" s="58">
        <v>10311.200000000001</v>
      </c>
      <c r="G687" s="59">
        <f>Tabla14[[#This Row],[Importe]]-Tabla14[[#This Row],[Pagado]]</f>
        <v>0</v>
      </c>
      <c r="H687" s="37" t="s">
        <v>10</v>
      </c>
    </row>
    <row r="688" spans="1:8" x14ac:dyDescent="0.25">
      <c r="A688" s="31">
        <v>44627</v>
      </c>
      <c r="B688" s="37" t="s">
        <v>7696</v>
      </c>
      <c r="C688" s="57" t="s">
        <v>368</v>
      </c>
      <c r="D688" s="58">
        <v>4928</v>
      </c>
      <c r="E688" s="35">
        <v>44628</v>
      </c>
      <c r="F688" s="58">
        <v>4928</v>
      </c>
      <c r="G688" s="59">
        <f>Tabla14[[#This Row],[Importe]]-Tabla14[[#This Row],[Pagado]]</f>
        <v>0</v>
      </c>
      <c r="H688" s="37" t="s">
        <v>10</v>
      </c>
    </row>
    <row r="689" spans="1:8" x14ac:dyDescent="0.25">
      <c r="A689" s="31">
        <v>44627</v>
      </c>
      <c r="B689" s="37" t="s">
        <v>7697</v>
      </c>
      <c r="C689" s="57" t="s">
        <v>5345</v>
      </c>
      <c r="D689" s="58">
        <v>1683</v>
      </c>
      <c r="E689" s="35">
        <v>44628</v>
      </c>
      <c r="F689" s="58">
        <v>1683</v>
      </c>
      <c r="G689" s="59">
        <f>Tabla14[[#This Row],[Importe]]-Tabla14[[#This Row],[Pagado]]</f>
        <v>0</v>
      </c>
      <c r="H689" s="37" t="s">
        <v>10</v>
      </c>
    </row>
    <row r="690" spans="1:8" x14ac:dyDescent="0.25">
      <c r="A690" s="31">
        <v>44627</v>
      </c>
      <c r="B690" s="37" t="s">
        <v>7698</v>
      </c>
      <c r="C690" s="57" t="s">
        <v>280</v>
      </c>
      <c r="D690" s="58">
        <v>566.5</v>
      </c>
      <c r="E690" s="35">
        <v>44628</v>
      </c>
      <c r="F690" s="58">
        <v>566.5</v>
      </c>
      <c r="G690" s="59">
        <f>Tabla14[[#This Row],[Importe]]-Tabla14[[#This Row],[Pagado]]</f>
        <v>0</v>
      </c>
      <c r="H690" s="37" t="s">
        <v>10</v>
      </c>
    </row>
    <row r="691" spans="1:8" x14ac:dyDescent="0.25">
      <c r="A691" s="31">
        <v>44627</v>
      </c>
      <c r="B691" s="37" t="s">
        <v>7699</v>
      </c>
      <c r="C691" s="57" t="s">
        <v>282</v>
      </c>
      <c r="D691" s="58">
        <v>2282.5</v>
      </c>
      <c r="E691" s="35">
        <v>44628</v>
      </c>
      <c r="F691" s="58">
        <v>2282.5</v>
      </c>
      <c r="G691" s="59">
        <f>Tabla14[[#This Row],[Importe]]-Tabla14[[#This Row],[Pagado]]</f>
        <v>0</v>
      </c>
      <c r="H691" s="37" t="s">
        <v>10</v>
      </c>
    </row>
    <row r="692" spans="1:8" x14ac:dyDescent="0.25">
      <c r="A692" s="31">
        <v>44627</v>
      </c>
      <c r="B692" s="37" t="s">
        <v>7700</v>
      </c>
      <c r="C692" s="57" t="s">
        <v>200</v>
      </c>
      <c r="D692" s="58">
        <v>544.5</v>
      </c>
      <c r="E692" s="35">
        <v>44628</v>
      </c>
      <c r="F692" s="58">
        <v>544.5</v>
      </c>
      <c r="G692" s="59">
        <f>Tabla14[[#This Row],[Importe]]-Tabla14[[#This Row],[Pagado]]</f>
        <v>0</v>
      </c>
      <c r="H692" s="37" t="s">
        <v>10</v>
      </c>
    </row>
    <row r="693" spans="1:8" x14ac:dyDescent="0.25">
      <c r="A693" s="31">
        <v>44627</v>
      </c>
      <c r="B693" s="37" t="s">
        <v>7701</v>
      </c>
      <c r="C693" s="57" t="s">
        <v>284</v>
      </c>
      <c r="D693" s="58">
        <v>4691.5</v>
      </c>
      <c r="E693" s="35">
        <v>44628</v>
      </c>
      <c r="F693" s="58">
        <v>4691.5</v>
      </c>
      <c r="G693" s="59">
        <f>Tabla14[[#This Row],[Importe]]-Tabla14[[#This Row],[Pagado]]</f>
        <v>0</v>
      </c>
      <c r="H693" s="37" t="s">
        <v>10</v>
      </c>
    </row>
    <row r="694" spans="1:8" x14ac:dyDescent="0.25">
      <c r="A694" s="31">
        <v>44627</v>
      </c>
      <c r="B694" s="37" t="s">
        <v>7702</v>
      </c>
      <c r="C694" s="57" t="s">
        <v>175</v>
      </c>
      <c r="D694" s="58">
        <v>10673.9</v>
      </c>
      <c r="E694" s="35">
        <v>44628</v>
      </c>
      <c r="F694" s="58">
        <v>10673.9</v>
      </c>
      <c r="G694" s="59">
        <f>Tabla14[[#This Row],[Importe]]-Tabla14[[#This Row],[Pagado]]</f>
        <v>0</v>
      </c>
      <c r="H694" s="37" t="s">
        <v>10</v>
      </c>
    </row>
    <row r="695" spans="1:8" x14ac:dyDescent="0.25">
      <c r="A695" s="31">
        <v>44627</v>
      </c>
      <c r="B695" s="37" t="s">
        <v>7703</v>
      </c>
      <c r="C695" s="57" t="s">
        <v>31</v>
      </c>
      <c r="D695" s="58">
        <v>17017</v>
      </c>
      <c r="E695" s="35">
        <v>44627</v>
      </c>
      <c r="F695" s="58">
        <v>17017</v>
      </c>
      <c r="G695" s="59">
        <f>Tabla14[[#This Row],[Importe]]-Tabla14[[#This Row],[Pagado]]</f>
        <v>0</v>
      </c>
      <c r="H695" s="37" t="s">
        <v>10</v>
      </c>
    </row>
    <row r="696" spans="1:8" x14ac:dyDescent="0.25">
      <c r="A696" s="31">
        <v>44627</v>
      </c>
      <c r="B696" s="37" t="s">
        <v>7704</v>
      </c>
      <c r="C696" s="57" t="s">
        <v>426</v>
      </c>
      <c r="D696" s="58">
        <v>3703</v>
      </c>
      <c r="E696" s="35">
        <v>44628</v>
      </c>
      <c r="F696" s="58">
        <v>3703</v>
      </c>
      <c r="G696" s="59">
        <f>Tabla14[[#This Row],[Importe]]-Tabla14[[#This Row],[Pagado]]</f>
        <v>0</v>
      </c>
      <c r="H696" s="37" t="s">
        <v>10</v>
      </c>
    </row>
    <row r="697" spans="1:8" x14ac:dyDescent="0.25">
      <c r="A697" s="31">
        <v>44627</v>
      </c>
      <c r="B697" s="37" t="s">
        <v>7705</v>
      </c>
      <c r="C697" s="57" t="s">
        <v>181</v>
      </c>
      <c r="D697" s="58">
        <v>9525.2000000000007</v>
      </c>
      <c r="E697" s="35">
        <v>44628</v>
      </c>
      <c r="F697" s="58">
        <v>9525.2000000000007</v>
      </c>
      <c r="G697" s="59">
        <f>Tabla14[[#This Row],[Importe]]-Tabla14[[#This Row],[Pagado]]</f>
        <v>0</v>
      </c>
      <c r="H697" s="37" t="s">
        <v>10</v>
      </c>
    </row>
    <row r="698" spans="1:8" x14ac:dyDescent="0.25">
      <c r="A698" s="31">
        <v>44627</v>
      </c>
      <c r="B698" s="37" t="s">
        <v>7706</v>
      </c>
      <c r="C698" s="57" t="s">
        <v>198</v>
      </c>
      <c r="D698" s="58">
        <v>1430.6</v>
      </c>
      <c r="E698" s="35">
        <v>44628</v>
      </c>
      <c r="F698" s="58">
        <v>1430.6</v>
      </c>
      <c r="G698" s="59">
        <f>Tabla14[[#This Row],[Importe]]-Tabla14[[#This Row],[Pagado]]</f>
        <v>0</v>
      </c>
      <c r="H698" s="37" t="s">
        <v>10</v>
      </c>
    </row>
    <row r="699" spans="1:8" x14ac:dyDescent="0.25">
      <c r="A699" s="31">
        <v>44627</v>
      </c>
      <c r="B699" s="37" t="s">
        <v>7707</v>
      </c>
      <c r="C699" s="57" t="s">
        <v>230</v>
      </c>
      <c r="D699" s="58">
        <v>3606.4</v>
      </c>
      <c r="E699" s="35">
        <v>44627</v>
      </c>
      <c r="F699" s="58">
        <v>3606.4</v>
      </c>
      <c r="G699" s="59">
        <f>Tabla14[[#This Row],[Importe]]-Tabla14[[#This Row],[Pagado]]</f>
        <v>0</v>
      </c>
      <c r="H699" s="37" t="s">
        <v>10</v>
      </c>
    </row>
    <row r="700" spans="1:8" x14ac:dyDescent="0.25">
      <c r="A700" s="31">
        <v>44627</v>
      </c>
      <c r="B700" s="37" t="s">
        <v>7708</v>
      </c>
      <c r="C700" s="57" t="s">
        <v>312</v>
      </c>
      <c r="D700" s="58">
        <v>3500</v>
      </c>
      <c r="E700" s="35">
        <v>44628</v>
      </c>
      <c r="F700" s="58">
        <v>3500</v>
      </c>
      <c r="G700" s="59">
        <f>Tabla14[[#This Row],[Importe]]-Tabla14[[#This Row],[Pagado]]</f>
        <v>0</v>
      </c>
      <c r="H700" s="37" t="s">
        <v>10</v>
      </c>
    </row>
    <row r="701" spans="1:8" x14ac:dyDescent="0.25">
      <c r="A701" s="31">
        <v>44627</v>
      </c>
      <c r="B701" s="37" t="s">
        <v>7709</v>
      </c>
      <c r="C701" s="57" t="s">
        <v>216</v>
      </c>
      <c r="D701" s="58">
        <v>1886.5</v>
      </c>
      <c r="E701" s="35">
        <v>44627</v>
      </c>
      <c r="F701" s="58">
        <v>1886.5</v>
      </c>
      <c r="G701" s="59">
        <f>Tabla14[[#This Row],[Importe]]-Tabla14[[#This Row],[Pagado]]</f>
        <v>0</v>
      </c>
      <c r="H701" s="37" t="s">
        <v>10</v>
      </c>
    </row>
    <row r="702" spans="1:8" x14ac:dyDescent="0.25">
      <c r="A702" s="31">
        <v>44627</v>
      </c>
      <c r="B702" s="37" t="s">
        <v>7710</v>
      </c>
      <c r="C702" s="57" t="s">
        <v>142</v>
      </c>
      <c r="D702" s="58">
        <v>848.4</v>
      </c>
      <c r="E702" s="35" t="s">
        <v>7025</v>
      </c>
      <c r="F702" s="58">
        <v>848.4</v>
      </c>
      <c r="G702" s="59">
        <f>Tabla14[[#This Row],[Importe]]-Tabla14[[#This Row],[Pagado]]</f>
        <v>0</v>
      </c>
      <c r="H702" s="37" t="s">
        <v>10</v>
      </c>
    </row>
    <row r="703" spans="1:8" x14ac:dyDescent="0.25">
      <c r="A703" s="31">
        <v>44627</v>
      </c>
      <c r="B703" s="37" t="s">
        <v>7711</v>
      </c>
      <c r="C703" s="57" t="s">
        <v>179</v>
      </c>
      <c r="D703" s="58">
        <v>973.5</v>
      </c>
      <c r="E703" s="35">
        <v>44627</v>
      </c>
      <c r="F703" s="58">
        <v>973.5</v>
      </c>
      <c r="G703" s="59">
        <f>Tabla14[[#This Row],[Importe]]-Tabla14[[#This Row],[Pagado]]</f>
        <v>0</v>
      </c>
      <c r="H703" s="37" t="s">
        <v>10</v>
      </c>
    </row>
    <row r="704" spans="1:8" ht="31.5" x14ac:dyDescent="0.25">
      <c r="A704" s="31">
        <v>44627</v>
      </c>
      <c r="B704" s="37" t="s">
        <v>7712</v>
      </c>
      <c r="C704" s="61" t="s">
        <v>7713</v>
      </c>
      <c r="D704" s="58">
        <v>0</v>
      </c>
      <c r="E704" s="39" t="s">
        <v>189</v>
      </c>
      <c r="F704" s="58">
        <v>0</v>
      </c>
      <c r="G704" s="59">
        <f>Tabla14[[#This Row],[Importe]]-Tabla14[[#This Row],[Pagado]]</f>
        <v>0</v>
      </c>
      <c r="H704" s="37" t="s">
        <v>189</v>
      </c>
    </row>
    <row r="705" spans="1:8" x14ac:dyDescent="0.25">
      <c r="A705" s="31">
        <v>44627</v>
      </c>
      <c r="B705" s="37" t="s">
        <v>7714</v>
      </c>
      <c r="C705" s="57" t="s">
        <v>31</v>
      </c>
      <c r="D705" s="58">
        <v>92</v>
      </c>
      <c r="E705" s="35">
        <v>44627</v>
      </c>
      <c r="F705" s="58">
        <v>92</v>
      </c>
      <c r="G705" s="59">
        <f>Tabla14[[#This Row],[Importe]]-Tabla14[[#This Row],[Pagado]]</f>
        <v>0</v>
      </c>
      <c r="H705" s="37" t="s">
        <v>10</v>
      </c>
    </row>
    <row r="706" spans="1:8" x14ac:dyDescent="0.25">
      <c r="A706" s="31">
        <v>44627</v>
      </c>
      <c r="B706" s="37" t="s">
        <v>7715</v>
      </c>
      <c r="C706" s="57" t="s">
        <v>419</v>
      </c>
      <c r="D706" s="58">
        <v>7803.4</v>
      </c>
      <c r="E706" s="35">
        <v>44627</v>
      </c>
      <c r="F706" s="58">
        <v>7803.4</v>
      </c>
      <c r="G706" s="59">
        <f>Tabla14[[#This Row],[Importe]]-Tabla14[[#This Row],[Pagado]]</f>
        <v>0</v>
      </c>
      <c r="H706" s="37" t="s">
        <v>10</v>
      </c>
    </row>
    <row r="707" spans="1:8" x14ac:dyDescent="0.25">
      <c r="A707" s="31">
        <v>44627</v>
      </c>
      <c r="B707" s="37" t="s">
        <v>7716</v>
      </c>
      <c r="C707" s="57" t="s">
        <v>58</v>
      </c>
      <c r="D707" s="58">
        <v>5205.2</v>
      </c>
      <c r="E707" s="35">
        <v>44627</v>
      </c>
      <c r="F707" s="58">
        <v>5205.2</v>
      </c>
      <c r="G707" s="59">
        <f>Tabla14[[#This Row],[Importe]]-Tabla14[[#This Row],[Pagado]]</f>
        <v>0</v>
      </c>
      <c r="H707" s="37" t="s">
        <v>10</v>
      </c>
    </row>
    <row r="708" spans="1:8" x14ac:dyDescent="0.25">
      <c r="A708" s="31">
        <v>44627</v>
      </c>
      <c r="B708" s="37" t="s">
        <v>7717</v>
      </c>
      <c r="C708" s="57" t="s">
        <v>414</v>
      </c>
      <c r="D708" s="58">
        <v>11742.5</v>
      </c>
      <c r="E708" s="35">
        <v>44627</v>
      </c>
      <c r="F708" s="58">
        <v>11742.5</v>
      </c>
      <c r="G708" s="59">
        <f>Tabla14[[#This Row],[Importe]]-Tabla14[[#This Row],[Pagado]]</f>
        <v>0</v>
      </c>
      <c r="H708" s="37" t="s">
        <v>10</v>
      </c>
    </row>
    <row r="709" spans="1:8" x14ac:dyDescent="0.25">
      <c r="A709" s="31">
        <v>44627</v>
      </c>
      <c r="B709" s="37" t="s">
        <v>7718</v>
      </c>
      <c r="C709" s="57" t="s">
        <v>1265</v>
      </c>
      <c r="D709" s="58">
        <v>460</v>
      </c>
      <c r="E709" s="35">
        <v>44627</v>
      </c>
      <c r="F709" s="58">
        <v>460</v>
      </c>
      <c r="G709" s="59">
        <f>Tabla14[[#This Row],[Importe]]-Tabla14[[#This Row],[Pagado]]</f>
        <v>0</v>
      </c>
      <c r="H709" s="37" t="s">
        <v>10</v>
      </c>
    </row>
    <row r="710" spans="1:8" x14ac:dyDescent="0.25">
      <c r="A710" s="31">
        <v>44627</v>
      </c>
      <c r="B710" s="37" t="s">
        <v>7719</v>
      </c>
      <c r="C710" s="57" t="s">
        <v>240</v>
      </c>
      <c r="D710" s="58">
        <v>9825.2000000000007</v>
      </c>
      <c r="E710" s="35">
        <v>44627</v>
      </c>
      <c r="F710" s="58">
        <v>9825.2000000000007</v>
      </c>
      <c r="G710" s="59">
        <f>Tabla14[[#This Row],[Importe]]-Tabla14[[#This Row],[Pagado]]</f>
        <v>0</v>
      </c>
      <c r="H710" s="37" t="s">
        <v>10</v>
      </c>
    </row>
    <row r="711" spans="1:8" x14ac:dyDescent="0.25">
      <c r="A711" s="31">
        <v>44627</v>
      </c>
      <c r="B711" s="37" t="s">
        <v>7720</v>
      </c>
      <c r="C711" s="57" t="s">
        <v>6528</v>
      </c>
      <c r="D711" s="58">
        <v>78000</v>
      </c>
      <c r="E711" s="35">
        <v>44627</v>
      </c>
      <c r="F711" s="58">
        <v>78000</v>
      </c>
      <c r="G711" s="59">
        <f>Tabla14[[#This Row],[Importe]]-Tabla14[[#This Row],[Pagado]]</f>
        <v>0</v>
      </c>
      <c r="H711" s="37" t="s">
        <v>10</v>
      </c>
    </row>
    <row r="712" spans="1:8" x14ac:dyDescent="0.25">
      <c r="A712" s="31">
        <v>44627</v>
      </c>
      <c r="B712" s="37" t="s">
        <v>7721</v>
      </c>
      <c r="C712" s="57" t="s">
        <v>442</v>
      </c>
      <c r="D712" s="58">
        <v>13000</v>
      </c>
      <c r="E712" s="35">
        <v>44627</v>
      </c>
      <c r="F712" s="58">
        <v>13000</v>
      </c>
      <c r="G712" s="59">
        <f>Tabla14[[#This Row],[Importe]]-Tabla14[[#This Row],[Pagado]]</f>
        <v>0</v>
      </c>
      <c r="H712" s="37" t="s">
        <v>10</v>
      </c>
    </row>
    <row r="713" spans="1:8" ht="31.5" x14ac:dyDescent="0.25">
      <c r="A713" s="31">
        <v>44627</v>
      </c>
      <c r="B713" s="37" t="s">
        <v>7722</v>
      </c>
      <c r="C713" s="57" t="s">
        <v>475</v>
      </c>
      <c r="D713" s="58">
        <v>39797.800000000003</v>
      </c>
      <c r="E713" s="35" t="s">
        <v>7723</v>
      </c>
      <c r="F713" s="58">
        <f>13700+26097.8</f>
        <v>39797.800000000003</v>
      </c>
      <c r="G713" s="59">
        <f>Tabla14[[#This Row],[Importe]]-Tabla14[[#This Row],[Pagado]]</f>
        <v>0</v>
      </c>
      <c r="H713" s="37" t="s">
        <v>10</v>
      </c>
    </row>
    <row r="714" spans="1:8" x14ac:dyDescent="0.25">
      <c r="A714" s="31">
        <v>44627</v>
      </c>
      <c r="B714" s="37" t="s">
        <v>7724</v>
      </c>
      <c r="C714" s="57" t="s">
        <v>442</v>
      </c>
      <c r="D714" s="58">
        <v>88.4</v>
      </c>
      <c r="E714" s="35">
        <v>44627</v>
      </c>
      <c r="F714" s="58">
        <v>88.4</v>
      </c>
      <c r="G714" s="59">
        <f>Tabla14[[#This Row],[Importe]]-Tabla14[[#This Row],[Pagado]]</f>
        <v>0</v>
      </c>
      <c r="H714" s="37" t="s">
        <v>10</v>
      </c>
    </row>
    <row r="715" spans="1:8" x14ac:dyDescent="0.25">
      <c r="A715" s="31">
        <v>44627</v>
      </c>
      <c r="B715" s="37" t="s">
        <v>7725</v>
      </c>
      <c r="C715" s="57" t="s">
        <v>249</v>
      </c>
      <c r="D715" s="58">
        <v>2664.4</v>
      </c>
      <c r="E715" s="35">
        <v>44627</v>
      </c>
      <c r="F715" s="58">
        <v>2664.4</v>
      </c>
      <c r="G715" s="59">
        <f>Tabla14[[#This Row],[Importe]]-Tabla14[[#This Row],[Pagado]]</f>
        <v>0</v>
      </c>
      <c r="H715" s="37" t="s">
        <v>10</v>
      </c>
    </row>
    <row r="716" spans="1:8" x14ac:dyDescent="0.25">
      <c r="A716" s="31">
        <v>44627</v>
      </c>
      <c r="B716" s="37" t="s">
        <v>7726</v>
      </c>
      <c r="C716" s="57" t="s">
        <v>373</v>
      </c>
      <c r="D716" s="58">
        <v>473</v>
      </c>
      <c r="E716" s="35">
        <v>44627</v>
      </c>
      <c r="F716" s="58">
        <v>473</v>
      </c>
      <c r="G716" s="59">
        <f>Tabla14[[#This Row],[Importe]]-Tabla14[[#This Row],[Pagado]]</f>
        <v>0</v>
      </c>
      <c r="H716" s="37" t="s">
        <v>10</v>
      </c>
    </row>
    <row r="717" spans="1:8" x14ac:dyDescent="0.25">
      <c r="A717" s="31">
        <v>44627</v>
      </c>
      <c r="B717" s="37" t="s">
        <v>7727</v>
      </c>
      <c r="C717" s="57" t="s">
        <v>2961</v>
      </c>
      <c r="D717" s="58">
        <v>53550</v>
      </c>
      <c r="E717" s="35">
        <v>44634</v>
      </c>
      <c r="F717" s="58">
        <v>53550</v>
      </c>
      <c r="G717" s="59">
        <f>Tabla14[[#This Row],[Importe]]-Tabla14[[#This Row],[Pagado]]</f>
        <v>0</v>
      </c>
      <c r="H717" s="37" t="s">
        <v>10</v>
      </c>
    </row>
    <row r="718" spans="1:8" x14ac:dyDescent="0.25">
      <c r="A718" s="31">
        <v>44627</v>
      </c>
      <c r="B718" s="37" t="s">
        <v>7728</v>
      </c>
      <c r="C718" s="57" t="s">
        <v>698</v>
      </c>
      <c r="D718" s="58">
        <v>5745.6</v>
      </c>
      <c r="E718" s="35">
        <v>44627</v>
      </c>
      <c r="F718" s="58">
        <v>5745.6</v>
      </c>
      <c r="G718" s="59">
        <f>Tabla14[[#This Row],[Importe]]-Tabla14[[#This Row],[Pagado]]</f>
        <v>0</v>
      </c>
      <c r="H718" s="37" t="s">
        <v>10</v>
      </c>
    </row>
    <row r="719" spans="1:8" x14ac:dyDescent="0.25">
      <c r="A719" s="31">
        <v>44627</v>
      </c>
      <c r="B719" s="37" t="s">
        <v>7729</v>
      </c>
      <c r="C719" s="57" t="s">
        <v>857</v>
      </c>
      <c r="D719" s="58">
        <v>1246.5</v>
      </c>
      <c r="E719" s="35">
        <v>44627</v>
      </c>
      <c r="F719" s="58">
        <v>1246.5</v>
      </c>
      <c r="G719" s="59">
        <f>Tabla14[[#This Row],[Importe]]-Tabla14[[#This Row],[Pagado]]</f>
        <v>0</v>
      </c>
      <c r="H719" s="37" t="s">
        <v>10</v>
      </c>
    </row>
    <row r="720" spans="1:8" x14ac:dyDescent="0.25">
      <c r="A720" s="31">
        <v>44627</v>
      </c>
      <c r="B720" s="37" t="s">
        <v>7730</v>
      </c>
      <c r="C720" s="57" t="s">
        <v>107</v>
      </c>
      <c r="D720" s="58">
        <v>11020.1</v>
      </c>
      <c r="E720" s="35">
        <v>44627</v>
      </c>
      <c r="F720" s="58">
        <v>11020.1</v>
      </c>
      <c r="G720" s="59">
        <f>Tabla14[[#This Row],[Importe]]-Tabla14[[#This Row],[Pagado]]</f>
        <v>0</v>
      </c>
      <c r="H720" s="37" t="s">
        <v>10</v>
      </c>
    </row>
    <row r="721" spans="1:8" x14ac:dyDescent="0.25">
      <c r="A721" s="31">
        <v>44627</v>
      </c>
      <c r="B721" s="37" t="s">
        <v>7731</v>
      </c>
      <c r="C721" s="57" t="s">
        <v>843</v>
      </c>
      <c r="D721" s="58">
        <v>28551.200000000001</v>
      </c>
      <c r="E721" s="35">
        <v>44627</v>
      </c>
      <c r="F721" s="58">
        <v>28551.200000000001</v>
      </c>
      <c r="G721" s="59">
        <f>Tabla14[[#This Row],[Importe]]-Tabla14[[#This Row],[Pagado]]</f>
        <v>0</v>
      </c>
      <c r="H721" s="37" t="s">
        <v>10</v>
      </c>
    </row>
    <row r="722" spans="1:8" x14ac:dyDescent="0.25">
      <c r="A722" s="31">
        <v>44627</v>
      </c>
      <c r="B722" s="37" t="s">
        <v>7732</v>
      </c>
      <c r="C722" s="57" t="s">
        <v>414</v>
      </c>
      <c r="D722" s="58">
        <v>26743</v>
      </c>
      <c r="E722" s="35">
        <v>44627</v>
      </c>
      <c r="F722" s="58">
        <v>26743</v>
      </c>
      <c r="G722" s="59">
        <f>Tabla14[[#This Row],[Importe]]-Tabla14[[#This Row],[Pagado]]</f>
        <v>0</v>
      </c>
      <c r="H722" s="37" t="s">
        <v>10</v>
      </c>
    </row>
    <row r="723" spans="1:8" x14ac:dyDescent="0.25">
      <c r="A723" s="31">
        <v>44627</v>
      </c>
      <c r="B723" s="37" t="s">
        <v>7733</v>
      </c>
      <c r="C723" s="57" t="s">
        <v>16</v>
      </c>
      <c r="D723" s="58">
        <v>520.79999999999995</v>
      </c>
      <c r="E723" s="35">
        <v>44627</v>
      </c>
      <c r="F723" s="58">
        <v>520.79999999999995</v>
      </c>
      <c r="G723" s="59">
        <f>Tabla14[[#This Row],[Importe]]-Tabla14[[#This Row],[Pagado]]</f>
        <v>0</v>
      </c>
      <c r="H723" s="37" t="s">
        <v>10</v>
      </c>
    </row>
    <row r="724" spans="1:8" ht="31.5" x14ac:dyDescent="0.25">
      <c r="A724" s="31">
        <v>44627</v>
      </c>
      <c r="B724" s="37" t="s">
        <v>7734</v>
      </c>
      <c r="C724" s="57" t="s">
        <v>275</v>
      </c>
      <c r="D724" s="58">
        <v>69271.8</v>
      </c>
      <c r="E724" s="35" t="s">
        <v>7735</v>
      </c>
      <c r="F724" s="58">
        <f>64368.51+4903.29</f>
        <v>69271.8</v>
      </c>
      <c r="G724" s="59">
        <f>Tabla14[[#This Row],[Importe]]-Tabla14[[#This Row],[Pagado]]</f>
        <v>0</v>
      </c>
      <c r="H724" s="37" t="s">
        <v>10</v>
      </c>
    </row>
    <row r="725" spans="1:8" x14ac:dyDescent="0.25">
      <c r="A725" s="31">
        <v>44627</v>
      </c>
      <c r="B725" s="37" t="s">
        <v>7736</v>
      </c>
      <c r="C725" s="57" t="s">
        <v>214</v>
      </c>
      <c r="D725" s="58">
        <v>1320</v>
      </c>
      <c r="E725" s="35">
        <v>44627</v>
      </c>
      <c r="F725" s="58">
        <v>1320</v>
      </c>
      <c r="G725" s="59">
        <f>Tabla14[[#This Row],[Importe]]-Tabla14[[#This Row],[Pagado]]</f>
        <v>0</v>
      </c>
      <c r="H725" s="37" t="s">
        <v>10</v>
      </c>
    </row>
    <row r="726" spans="1:8" x14ac:dyDescent="0.25">
      <c r="A726" s="31">
        <v>44627</v>
      </c>
      <c r="B726" s="37" t="s">
        <v>7737</v>
      </c>
      <c r="C726" s="57" t="s">
        <v>71</v>
      </c>
      <c r="D726" s="58">
        <v>3166.8</v>
      </c>
      <c r="E726" s="35">
        <v>44627</v>
      </c>
      <c r="F726" s="58">
        <v>3166.8</v>
      </c>
      <c r="G726" s="59">
        <f>Tabla14[[#This Row],[Importe]]-Tabla14[[#This Row],[Pagado]]</f>
        <v>0</v>
      </c>
      <c r="H726" s="37" t="s">
        <v>10</v>
      </c>
    </row>
    <row r="727" spans="1:8" x14ac:dyDescent="0.25">
      <c r="A727" s="31">
        <v>44627</v>
      </c>
      <c r="B727" s="37" t="s">
        <v>7738</v>
      </c>
      <c r="C727" s="57" t="s">
        <v>135</v>
      </c>
      <c r="D727" s="58">
        <v>2323.4</v>
      </c>
      <c r="E727" s="35">
        <v>44627</v>
      </c>
      <c r="F727" s="58">
        <v>2323.4</v>
      </c>
      <c r="G727" s="59">
        <f>Tabla14[[#This Row],[Importe]]-Tabla14[[#This Row],[Pagado]]</f>
        <v>0</v>
      </c>
      <c r="H727" s="37" t="s">
        <v>10</v>
      </c>
    </row>
    <row r="728" spans="1:8" x14ac:dyDescent="0.25">
      <c r="A728" s="31">
        <v>44627</v>
      </c>
      <c r="B728" s="37" t="s">
        <v>7739</v>
      </c>
      <c r="C728" s="57" t="s">
        <v>246</v>
      </c>
      <c r="D728" s="58">
        <v>3953.3</v>
      </c>
      <c r="E728" s="35">
        <v>44627</v>
      </c>
      <c r="F728" s="58">
        <v>3953.3</v>
      </c>
      <c r="G728" s="59">
        <f>Tabla14[[#This Row],[Importe]]-Tabla14[[#This Row],[Pagado]]</f>
        <v>0</v>
      </c>
      <c r="H728" s="37" t="s">
        <v>10</v>
      </c>
    </row>
    <row r="729" spans="1:8" x14ac:dyDescent="0.25">
      <c r="A729" s="31">
        <v>44627</v>
      </c>
      <c r="B729" s="37" t="s">
        <v>7740</v>
      </c>
      <c r="C729" s="57" t="s">
        <v>53</v>
      </c>
      <c r="D729" s="58">
        <v>2016.4</v>
      </c>
      <c r="E729" s="35">
        <v>44627</v>
      </c>
      <c r="F729" s="58">
        <v>2016.4</v>
      </c>
      <c r="G729" s="59">
        <f>Tabla14[[#This Row],[Importe]]-Tabla14[[#This Row],[Pagado]]</f>
        <v>0</v>
      </c>
      <c r="H729" s="37" t="s">
        <v>10</v>
      </c>
    </row>
    <row r="730" spans="1:8" x14ac:dyDescent="0.25">
      <c r="A730" s="31">
        <v>44627</v>
      </c>
      <c r="B730" s="37" t="s">
        <v>7741</v>
      </c>
      <c r="C730" s="57" t="s">
        <v>31</v>
      </c>
      <c r="D730" s="58">
        <v>2312.8000000000002</v>
      </c>
      <c r="E730" s="35">
        <v>44627</v>
      </c>
      <c r="F730" s="58">
        <v>2312.8000000000002</v>
      </c>
      <c r="G730" s="59">
        <f>Tabla14[[#This Row],[Importe]]-Tabla14[[#This Row],[Pagado]]</f>
        <v>0</v>
      </c>
      <c r="H730" s="37" t="s">
        <v>10</v>
      </c>
    </row>
    <row r="731" spans="1:8" x14ac:dyDescent="0.25">
      <c r="A731" s="31">
        <v>44627</v>
      </c>
      <c r="B731" s="37" t="s">
        <v>7742</v>
      </c>
      <c r="C731" s="57" t="s">
        <v>7743</v>
      </c>
      <c r="D731" s="58">
        <v>30031.8</v>
      </c>
      <c r="E731" s="35">
        <v>44634</v>
      </c>
      <c r="F731" s="58">
        <v>30031.8</v>
      </c>
      <c r="G731" s="59">
        <f>Tabla14[[#This Row],[Importe]]-Tabla14[[#This Row],[Pagado]]</f>
        <v>0</v>
      </c>
      <c r="H731" s="37" t="s">
        <v>10</v>
      </c>
    </row>
    <row r="732" spans="1:8" x14ac:dyDescent="0.25">
      <c r="A732" s="31">
        <v>44627</v>
      </c>
      <c r="B732" s="37" t="s">
        <v>7744</v>
      </c>
      <c r="C732" s="57" t="s">
        <v>2961</v>
      </c>
      <c r="D732" s="58">
        <v>48078</v>
      </c>
      <c r="E732" s="35">
        <v>44634</v>
      </c>
      <c r="F732" s="58">
        <v>48078</v>
      </c>
      <c r="G732" s="59">
        <f>Tabla14[[#This Row],[Importe]]-Tabla14[[#This Row],[Pagado]]</f>
        <v>0</v>
      </c>
      <c r="H732" s="37" t="s">
        <v>10</v>
      </c>
    </row>
    <row r="733" spans="1:8" x14ac:dyDescent="0.25">
      <c r="A733" s="31">
        <v>44627</v>
      </c>
      <c r="B733" s="37" t="s">
        <v>7745</v>
      </c>
      <c r="C733" s="57" t="s">
        <v>7746</v>
      </c>
      <c r="D733" s="58">
        <v>17883</v>
      </c>
      <c r="E733" s="35">
        <v>44627</v>
      </c>
      <c r="F733" s="58">
        <v>17883</v>
      </c>
      <c r="G733" s="59">
        <f>Tabla14[[#This Row],[Importe]]-Tabla14[[#This Row],[Pagado]]</f>
        <v>0</v>
      </c>
      <c r="H733" s="37" t="s">
        <v>10</v>
      </c>
    </row>
    <row r="734" spans="1:8" x14ac:dyDescent="0.25">
      <c r="A734" s="31">
        <v>44627</v>
      </c>
      <c r="B734" s="37" t="s">
        <v>7747</v>
      </c>
      <c r="C734" s="57" t="s">
        <v>31</v>
      </c>
      <c r="D734" s="58">
        <v>385</v>
      </c>
      <c r="E734" s="35">
        <v>44627</v>
      </c>
      <c r="F734" s="58">
        <v>385</v>
      </c>
      <c r="G734" s="59">
        <f>Tabla14[[#This Row],[Importe]]-Tabla14[[#This Row],[Pagado]]</f>
        <v>0</v>
      </c>
      <c r="H734" s="37" t="s">
        <v>10</v>
      </c>
    </row>
    <row r="735" spans="1:8" x14ac:dyDescent="0.25">
      <c r="A735" s="31">
        <v>44627</v>
      </c>
      <c r="B735" s="37" t="s">
        <v>7748</v>
      </c>
      <c r="C735" s="57" t="s">
        <v>56</v>
      </c>
      <c r="D735" s="58">
        <v>7125.6</v>
      </c>
      <c r="E735" s="35">
        <v>44627</v>
      </c>
      <c r="F735" s="58">
        <v>7125.6</v>
      </c>
      <c r="G735" s="59">
        <f>Tabla14[[#This Row],[Importe]]-Tabla14[[#This Row],[Pagado]]</f>
        <v>0</v>
      </c>
      <c r="H735" s="37" t="s">
        <v>10</v>
      </c>
    </row>
    <row r="736" spans="1:8" x14ac:dyDescent="0.25">
      <c r="A736" s="31">
        <v>44627</v>
      </c>
      <c r="B736" s="37" t="s">
        <v>7749</v>
      </c>
      <c r="C736" s="57" t="s">
        <v>31</v>
      </c>
      <c r="D736" s="58">
        <v>567</v>
      </c>
      <c r="E736" s="35">
        <v>44627</v>
      </c>
      <c r="F736" s="58">
        <v>567</v>
      </c>
      <c r="G736" s="59">
        <f>Tabla14[[#This Row],[Importe]]-Tabla14[[#This Row],[Pagado]]</f>
        <v>0</v>
      </c>
      <c r="H736" s="37" t="s">
        <v>10</v>
      </c>
    </row>
    <row r="737" spans="1:8" x14ac:dyDescent="0.25">
      <c r="A737" s="31">
        <v>44627</v>
      </c>
      <c r="B737" s="37" t="s">
        <v>7750</v>
      </c>
      <c r="C737" s="57" t="s">
        <v>291</v>
      </c>
      <c r="D737" s="58">
        <v>3084</v>
      </c>
      <c r="E737" s="35">
        <v>44629</v>
      </c>
      <c r="F737" s="58">
        <v>3084</v>
      </c>
      <c r="G737" s="59">
        <f>Tabla14[[#This Row],[Importe]]-Tabla14[[#This Row],[Pagado]]</f>
        <v>0</v>
      </c>
      <c r="H737" s="37" t="s">
        <v>10</v>
      </c>
    </row>
    <row r="738" spans="1:8" x14ac:dyDescent="0.25">
      <c r="A738" s="31">
        <v>44628</v>
      </c>
      <c r="B738" s="37" t="s">
        <v>7751</v>
      </c>
      <c r="C738" s="57" t="s">
        <v>31</v>
      </c>
      <c r="D738" s="58">
        <v>3920</v>
      </c>
      <c r="E738" s="35">
        <v>44628</v>
      </c>
      <c r="F738" s="58">
        <v>3920</v>
      </c>
      <c r="G738" s="59">
        <f>Tabla14[[#This Row],[Importe]]-Tabla14[[#This Row],[Pagado]]</f>
        <v>0</v>
      </c>
      <c r="H738" s="37" t="s">
        <v>10</v>
      </c>
    </row>
    <row r="739" spans="1:8" x14ac:dyDescent="0.25">
      <c r="A739" s="31">
        <v>44628</v>
      </c>
      <c r="B739" s="37" t="s">
        <v>7752</v>
      </c>
      <c r="C739" s="57" t="s">
        <v>481</v>
      </c>
      <c r="D739" s="58">
        <v>3049.4</v>
      </c>
      <c r="E739" s="35">
        <v>44628</v>
      </c>
      <c r="F739" s="58">
        <v>3049.4</v>
      </c>
      <c r="G739" s="59">
        <f>Tabla14[[#This Row],[Importe]]-Tabla14[[#This Row],[Pagado]]</f>
        <v>0</v>
      </c>
      <c r="H739" s="37" t="s">
        <v>10</v>
      </c>
    </row>
    <row r="740" spans="1:8" x14ac:dyDescent="0.25">
      <c r="A740" s="31">
        <v>44628</v>
      </c>
      <c r="B740" s="37" t="s">
        <v>7753</v>
      </c>
      <c r="C740" s="57" t="s">
        <v>473</v>
      </c>
      <c r="D740" s="58">
        <v>10165.6</v>
      </c>
      <c r="E740" s="35">
        <v>44628</v>
      </c>
      <c r="F740" s="58">
        <v>10165.6</v>
      </c>
      <c r="G740" s="59">
        <f>Tabla14[[#This Row],[Importe]]-Tabla14[[#This Row],[Pagado]]</f>
        <v>0</v>
      </c>
      <c r="H740" s="37" t="s">
        <v>10</v>
      </c>
    </row>
    <row r="741" spans="1:8" x14ac:dyDescent="0.25">
      <c r="A741" s="31">
        <v>44628</v>
      </c>
      <c r="B741" s="37" t="s">
        <v>7754</v>
      </c>
      <c r="C741" s="57" t="s">
        <v>12</v>
      </c>
      <c r="D741" s="58">
        <v>35481.949999999997</v>
      </c>
      <c r="E741" s="35">
        <v>44629</v>
      </c>
      <c r="F741" s="58">
        <v>35481.949999999997</v>
      </c>
      <c r="G741" s="59">
        <f>Tabla14[[#This Row],[Importe]]-Tabla14[[#This Row],[Pagado]]</f>
        <v>0</v>
      </c>
      <c r="H741" s="37" t="s">
        <v>10</v>
      </c>
    </row>
    <row r="742" spans="1:8" x14ac:dyDescent="0.25">
      <c r="A742" s="31">
        <v>44628</v>
      </c>
      <c r="B742" s="37" t="s">
        <v>7755</v>
      </c>
      <c r="C742" s="57" t="s">
        <v>75</v>
      </c>
      <c r="D742" s="58">
        <v>3931.2</v>
      </c>
      <c r="E742" s="35">
        <v>44628</v>
      </c>
      <c r="F742" s="58">
        <v>3931.2</v>
      </c>
      <c r="G742" s="59">
        <f>Tabla14[[#This Row],[Importe]]-Tabla14[[#This Row],[Pagado]]</f>
        <v>0</v>
      </c>
      <c r="H742" s="37" t="s">
        <v>10</v>
      </c>
    </row>
    <row r="743" spans="1:8" x14ac:dyDescent="0.25">
      <c r="A743" s="31">
        <v>44628</v>
      </c>
      <c r="B743" s="37" t="s">
        <v>7756</v>
      </c>
      <c r="C743" s="57" t="s">
        <v>12</v>
      </c>
      <c r="D743" s="58">
        <v>482.8</v>
      </c>
      <c r="E743" s="35">
        <v>44629</v>
      </c>
      <c r="F743" s="58">
        <v>482.8</v>
      </c>
      <c r="G743" s="59">
        <f>Tabla14[[#This Row],[Importe]]-Tabla14[[#This Row],[Pagado]]</f>
        <v>0</v>
      </c>
      <c r="H743" s="37" t="s">
        <v>10</v>
      </c>
    </row>
    <row r="744" spans="1:8" x14ac:dyDescent="0.25">
      <c r="A744" s="31">
        <v>44628</v>
      </c>
      <c r="B744" s="37" t="s">
        <v>7757</v>
      </c>
      <c r="C744" s="57" t="s">
        <v>9</v>
      </c>
      <c r="D744" s="58">
        <v>6139</v>
      </c>
      <c r="E744" s="35">
        <v>44628</v>
      </c>
      <c r="F744" s="58">
        <v>6139</v>
      </c>
      <c r="G744" s="59">
        <f>Tabla14[[#This Row],[Importe]]-Tabla14[[#This Row],[Pagado]]</f>
        <v>0</v>
      </c>
      <c r="H744" s="37" t="s">
        <v>10</v>
      </c>
    </row>
    <row r="745" spans="1:8" x14ac:dyDescent="0.25">
      <c r="A745" s="31">
        <v>44628</v>
      </c>
      <c r="B745" s="37" t="s">
        <v>7758</v>
      </c>
      <c r="C745" s="57" t="s">
        <v>89</v>
      </c>
      <c r="D745" s="58">
        <v>3087</v>
      </c>
      <c r="E745" s="35">
        <v>44629</v>
      </c>
      <c r="F745" s="58">
        <v>3087</v>
      </c>
      <c r="G745" s="59">
        <f>Tabla14[[#This Row],[Importe]]-Tabla14[[#This Row],[Pagado]]</f>
        <v>0</v>
      </c>
      <c r="H745" s="37" t="s">
        <v>10</v>
      </c>
    </row>
    <row r="746" spans="1:8" x14ac:dyDescent="0.25">
      <c r="A746" s="31">
        <v>44628</v>
      </c>
      <c r="B746" s="37" t="s">
        <v>7759</v>
      </c>
      <c r="C746" s="57" t="s">
        <v>131</v>
      </c>
      <c r="D746" s="58">
        <v>8393</v>
      </c>
      <c r="E746" s="35">
        <v>44628</v>
      </c>
      <c r="F746" s="58">
        <v>8393</v>
      </c>
      <c r="G746" s="59">
        <f>Tabla14[[#This Row],[Importe]]-Tabla14[[#This Row],[Pagado]]</f>
        <v>0</v>
      </c>
      <c r="H746" s="37" t="s">
        <v>10</v>
      </c>
    </row>
    <row r="747" spans="1:8" x14ac:dyDescent="0.25">
      <c r="A747" s="31">
        <v>44628</v>
      </c>
      <c r="B747" s="37" t="s">
        <v>7760</v>
      </c>
      <c r="C747" s="57" t="s">
        <v>105</v>
      </c>
      <c r="D747" s="58">
        <v>6442.1</v>
      </c>
      <c r="E747" s="35">
        <v>44630</v>
      </c>
      <c r="F747" s="58">
        <v>6442.1</v>
      </c>
      <c r="G747" s="59">
        <f>Tabla14[[#This Row],[Importe]]-Tabla14[[#This Row],[Pagado]]</f>
        <v>0</v>
      </c>
      <c r="H747" s="37" t="s">
        <v>10</v>
      </c>
    </row>
    <row r="748" spans="1:8" x14ac:dyDescent="0.25">
      <c r="A748" s="31">
        <v>44628</v>
      </c>
      <c r="B748" s="37" t="s">
        <v>7761</v>
      </c>
      <c r="C748" s="57" t="s">
        <v>114</v>
      </c>
      <c r="D748" s="58">
        <v>4868.2</v>
      </c>
      <c r="E748" s="35">
        <v>44629</v>
      </c>
      <c r="F748" s="58">
        <v>4868.2</v>
      </c>
      <c r="G748" s="59">
        <f>Tabla14[[#This Row],[Importe]]-Tabla14[[#This Row],[Pagado]]</f>
        <v>0</v>
      </c>
      <c r="H748" s="37" t="s">
        <v>10</v>
      </c>
    </row>
    <row r="749" spans="1:8" x14ac:dyDescent="0.25">
      <c r="A749" s="31">
        <v>44628</v>
      </c>
      <c r="B749" s="37" t="s">
        <v>7762</v>
      </c>
      <c r="C749" s="57" t="s">
        <v>93</v>
      </c>
      <c r="D749" s="58">
        <v>5350.5</v>
      </c>
      <c r="E749" s="35">
        <v>44629</v>
      </c>
      <c r="F749" s="58">
        <v>5350.5</v>
      </c>
      <c r="G749" s="59">
        <f>Tabla14[[#This Row],[Importe]]-Tabla14[[#This Row],[Pagado]]</f>
        <v>0</v>
      </c>
      <c r="H749" s="37" t="s">
        <v>10</v>
      </c>
    </row>
    <row r="750" spans="1:8" x14ac:dyDescent="0.25">
      <c r="A750" s="31">
        <v>44628</v>
      </c>
      <c r="B750" s="37" t="s">
        <v>7763</v>
      </c>
      <c r="C750" s="57" t="s">
        <v>111</v>
      </c>
      <c r="D750" s="58">
        <v>4154.8</v>
      </c>
      <c r="E750" s="35">
        <v>44629</v>
      </c>
      <c r="F750" s="58">
        <v>4154.8</v>
      </c>
      <c r="G750" s="59">
        <f>Tabla14[[#This Row],[Importe]]-Tabla14[[#This Row],[Pagado]]</f>
        <v>0</v>
      </c>
      <c r="H750" s="37" t="s">
        <v>10</v>
      </c>
    </row>
    <row r="751" spans="1:8" x14ac:dyDescent="0.25">
      <c r="A751" s="31">
        <v>44628</v>
      </c>
      <c r="B751" s="37" t="s">
        <v>7764</v>
      </c>
      <c r="C751" s="57" t="s">
        <v>64</v>
      </c>
      <c r="D751" s="58">
        <v>4410.8</v>
      </c>
      <c r="E751" s="35">
        <v>44629</v>
      </c>
      <c r="F751" s="58">
        <v>4410.8</v>
      </c>
      <c r="G751" s="59">
        <f>Tabla14[[#This Row],[Importe]]-Tabla14[[#This Row],[Pagado]]</f>
        <v>0</v>
      </c>
      <c r="H751" s="37" t="s">
        <v>10</v>
      </c>
    </row>
    <row r="752" spans="1:8" x14ac:dyDescent="0.25">
      <c r="A752" s="31">
        <v>44628</v>
      </c>
      <c r="B752" s="37" t="s">
        <v>7765</v>
      </c>
      <c r="C752" s="57" t="s">
        <v>326</v>
      </c>
      <c r="D752" s="58">
        <v>3901</v>
      </c>
      <c r="E752" s="35">
        <v>44630</v>
      </c>
      <c r="F752" s="58">
        <v>3901</v>
      </c>
      <c r="G752" s="59">
        <f>Tabla14[[#This Row],[Importe]]-Tabla14[[#This Row],[Pagado]]</f>
        <v>0</v>
      </c>
      <c r="H752" s="37" t="s">
        <v>10</v>
      </c>
    </row>
    <row r="753" spans="1:8" x14ac:dyDescent="0.25">
      <c r="A753" s="31">
        <v>44628</v>
      </c>
      <c r="B753" s="37" t="s">
        <v>7766</v>
      </c>
      <c r="C753" s="57" t="s">
        <v>120</v>
      </c>
      <c r="D753" s="58">
        <v>509.6</v>
      </c>
      <c r="E753" s="35">
        <v>44628</v>
      </c>
      <c r="F753" s="58">
        <v>509.6</v>
      </c>
      <c r="G753" s="59">
        <f>Tabla14[[#This Row],[Importe]]-Tabla14[[#This Row],[Pagado]]</f>
        <v>0</v>
      </c>
      <c r="H753" s="37" t="s">
        <v>10</v>
      </c>
    </row>
    <row r="754" spans="1:8" ht="31.5" x14ac:dyDescent="0.25">
      <c r="A754" s="31">
        <v>44628</v>
      </c>
      <c r="B754" s="37" t="s">
        <v>7767</v>
      </c>
      <c r="C754" s="57" t="s">
        <v>39</v>
      </c>
      <c r="D754" s="58">
        <v>19776.400000000001</v>
      </c>
      <c r="E754" s="35" t="s">
        <v>7768</v>
      </c>
      <c r="F754" s="58">
        <f>4385.5+15390.9</f>
        <v>19776.400000000001</v>
      </c>
      <c r="G754" s="59">
        <f>Tabla14[[#This Row],[Importe]]-Tabla14[[#This Row],[Pagado]]</f>
        <v>0</v>
      </c>
      <c r="H754" s="37" t="s">
        <v>10</v>
      </c>
    </row>
    <row r="755" spans="1:8" x14ac:dyDescent="0.25">
      <c r="A755" s="31">
        <v>44628</v>
      </c>
      <c r="B755" s="37" t="s">
        <v>7769</v>
      </c>
      <c r="C755" s="57" t="s">
        <v>345</v>
      </c>
      <c r="D755" s="58">
        <v>840</v>
      </c>
      <c r="E755" s="35">
        <v>44628</v>
      </c>
      <c r="F755" s="58">
        <v>840</v>
      </c>
      <c r="G755" s="59">
        <f>Tabla14[[#This Row],[Importe]]-Tabla14[[#This Row],[Pagado]]</f>
        <v>0</v>
      </c>
      <c r="H755" s="37" t="s">
        <v>10</v>
      </c>
    </row>
    <row r="756" spans="1:8" x14ac:dyDescent="0.25">
      <c r="A756" s="31">
        <v>44628</v>
      </c>
      <c r="B756" s="37" t="s">
        <v>7770</v>
      </c>
      <c r="C756" s="57" t="s">
        <v>60</v>
      </c>
      <c r="D756" s="58">
        <v>3381</v>
      </c>
      <c r="E756" s="35">
        <v>44634</v>
      </c>
      <c r="F756" s="58">
        <v>3381</v>
      </c>
      <c r="G756" s="59">
        <f>Tabla14[[#This Row],[Importe]]-Tabla14[[#This Row],[Pagado]]</f>
        <v>0</v>
      </c>
      <c r="H756" s="37" t="s">
        <v>10</v>
      </c>
    </row>
    <row r="757" spans="1:8" x14ac:dyDescent="0.25">
      <c r="A757" s="31">
        <v>44628</v>
      </c>
      <c r="B757" s="37" t="s">
        <v>7771</v>
      </c>
      <c r="C757" s="57" t="s">
        <v>7772</v>
      </c>
      <c r="D757" s="58">
        <v>0</v>
      </c>
      <c r="E757" s="39" t="s">
        <v>189</v>
      </c>
      <c r="F757" s="58">
        <v>0</v>
      </c>
      <c r="G757" s="59">
        <f>Tabla14[[#This Row],[Importe]]-Tabla14[[#This Row],[Pagado]]</f>
        <v>0</v>
      </c>
      <c r="H757" s="37" t="s">
        <v>189</v>
      </c>
    </row>
    <row r="758" spans="1:8" x14ac:dyDescent="0.25">
      <c r="A758" s="31">
        <v>44628</v>
      </c>
      <c r="B758" s="37" t="s">
        <v>7773</v>
      </c>
      <c r="C758" s="57" t="s">
        <v>22</v>
      </c>
      <c r="D758" s="58">
        <v>45271.1</v>
      </c>
      <c r="E758" s="35">
        <v>44629</v>
      </c>
      <c r="F758" s="58">
        <v>45271.1</v>
      </c>
      <c r="G758" s="59">
        <f>Tabla14[[#This Row],[Importe]]-Tabla14[[#This Row],[Pagado]]</f>
        <v>0</v>
      </c>
      <c r="H758" s="37" t="s">
        <v>10</v>
      </c>
    </row>
    <row r="759" spans="1:8" x14ac:dyDescent="0.25">
      <c r="A759" s="31">
        <v>44628</v>
      </c>
      <c r="B759" s="37" t="s">
        <v>7774</v>
      </c>
      <c r="C759" s="57" t="s">
        <v>357</v>
      </c>
      <c r="D759" s="58">
        <v>1195.8</v>
      </c>
      <c r="E759" s="35">
        <v>44628</v>
      </c>
      <c r="F759" s="58">
        <v>1195.8</v>
      </c>
      <c r="G759" s="59">
        <f>Tabla14[[#This Row],[Importe]]-Tabla14[[#This Row],[Pagado]]</f>
        <v>0</v>
      </c>
      <c r="H759" s="37" t="s">
        <v>10</v>
      </c>
    </row>
    <row r="760" spans="1:8" x14ac:dyDescent="0.25">
      <c r="A760" s="31">
        <v>44628</v>
      </c>
      <c r="B760" s="37" t="s">
        <v>7775</v>
      </c>
      <c r="C760" s="57" t="s">
        <v>140</v>
      </c>
      <c r="D760" s="58">
        <v>3410.4</v>
      </c>
      <c r="E760" s="35">
        <v>44628</v>
      </c>
      <c r="F760" s="58">
        <v>3410.4</v>
      </c>
      <c r="G760" s="59">
        <f>Tabla14[[#This Row],[Importe]]-Tabla14[[#This Row],[Pagado]]</f>
        <v>0</v>
      </c>
      <c r="H760" s="37" t="s">
        <v>10</v>
      </c>
    </row>
    <row r="761" spans="1:8" x14ac:dyDescent="0.25">
      <c r="A761" s="31">
        <v>44628</v>
      </c>
      <c r="B761" s="37" t="s">
        <v>7776</v>
      </c>
      <c r="C761" s="57" t="s">
        <v>129</v>
      </c>
      <c r="D761" s="58">
        <v>3281.6</v>
      </c>
      <c r="E761" s="35">
        <v>44628</v>
      </c>
      <c r="F761" s="58">
        <v>3281.6</v>
      </c>
      <c r="G761" s="59">
        <f>Tabla14[[#This Row],[Importe]]-Tabla14[[#This Row],[Pagado]]</f>
        <v>0</v>
      </c>
      <c r="H761" s="37" t="s">
        <v>10</v>
      </c>
    </row>
    <row r="762" spans="1:8" x14ac:dyDescent="0.25">
      <c r="A762" s="31">
        <v>44628</v>
      </c>
      <c r="B762" s="37" t="s">
        <v>7777</v>
      </c>
      <c r="C762" s="57" t="s">
        <v>127</v>
      </c>
      <c r="D762" s="58">
        <v>4588.6000000000004</v>
      </c>
      <c r="E762" s="35">
        <v>44628</v>
      </c>
      <c r="F762" s="58">
        <v>4588.6000000000004</v>
      </c>
      <c r="G762" s="59">
        <f>Tabla14[[#This Row],[Importe]]-Tabla14[[#This Row],[Pagado]]</f>
        <v>0</v>
      </c>
      <c r="H762" s="37" t="s">
        <v>10</v>
      </c>
    </row>
    <row r="763" spans="1:8" x14ac:dyDescent="0.25">
      <c r="A763" s="31">
        <v>44628</v>
      </c>
      <c r="B763" s="37" t="s">
        <v>7778</v>
      </c>
      <c r="C763" s="57" t="s">
        <v>146</v>
      </c>
      <c r="D763" s="58">
        <v>1520.2</v>
      </c>
      <c r="E763" s="35">
        <v>44628</v>
      </c>
      <c r="F763" s="58">
        <v>1520.2</v>
      </c>
      <c r="G763" s="59">
        <f>Tabla14[[#This Row],[Importe]]-Tabla14[[#This Row],[Pagado]]</f>
        <v>0</v>
      </c>
      <c r="H763" s="37" t="s">
        <v>10</v>
      </c>
    </row>
    <row r="764" spans="1:8" x14ac:dyDescent="0.25">
      <c r="A764" s="31">
        <v>44628</v>
      </c>
      <c r="B764" s="37" t="s">
        <v>7779</v>
      </c>
      <c r="C764" s="57" t="s">
        <v>314</v>
      </c>
      <c r="D764" s="58">
        <v>2144.8000000000002</v>
      </c>
      <c r="E764" s="35">
        <v>44628</v>
      </c>
      <c r="F764" s="58">
        <v>2144.8000000000002</v>
      </c>
      <c r="G764" s="59">
        <f>Tabla14[[#This Row],[Importe]]-Tabla14[[#This Row],[Pagado]]</f>
        <v>0</v>
      </c>
      <c r="H764" s="37" t="s">
        <v>10</v>
      </c>
    </row>
    <row r="765" spans="1:8" x14ac:dyDescent="0.25">
      <c r="A765" s="31">
        <v>44628</v>
      </c>
      <c r="B765" s="37" t="s">
        <v>7780</v>
      </c>
      <c r="C765" s="57" t="s">
        <v>1187</v>
      </c>
      <c r="D765" s="58">
        <v>2308.6999999999998</v>
      </c>
      <c r="E765" s="35">
        <v>44628</v>
      </c>
      <c r="F765" s="58">
        <v>2308.6999999999998</v>
      </c>
      <c r="G765" s="59">
        <f>Tabla14[[#This Row],[Importe]]-Tabla14[[#This Row],[Pagado]]</f>
        <v>0</v>
      </c>
      <c r="H765" s="37" t="s">
        <v>10</v>
      </c>
    </row>
    <row r="766" spans="1:8" x14ac:dyDescent="0.25">
      <c r="A766" s="31">
        <v>44628</v>
      </c>
      <c r="B766" s="37" t="s">
        <v>7781</v>
      </c>
      <c r="C766" s="57" t="s">
        <v>198</v>
      </c>
      <c r="D766" s="58">
        <v>2050.4</v>
      </c>
      <c r="E766" s="35">
        <v>44628</v>
      </c>
      <c r="F766" s="58">
        <v>2050.4</v>
      </c>
      <c r="G766" s="59">
        <f>Tabla14[[#This Row],[Importe]]-Tabla14[[#This Row],[Pagado]]</f>
        <v>0</v>
      </c>
      <c r="H766" s="37" t="s">
        <v>10</v>
      </c>
    </row>
    <row r="767" spans="1:8" x14ac:dyDescent="0.25">
      <c r="A767" s="31">
        <v>44628</v>
      </c>
      <c r="B767" s="37" t="s">
        <v>7782</v>
      </c>
      <c r="C767" s="57" t="s">
        <v>1038</v>
      </c>
      <c r="D767" s="58">
        <v>4060.8</v>
      </c>
      <c r="E767" s="35">
        <v>44628</v>
      </c>
      <c r="F767" s="58">
        <v>4060.8</v>
      </c>
      <c r="G767" s="59">
        <f>Tabla14[[#This Row],[Importe]]-Tabla14[[#This Row],[Pagado]]</f>
        <v>0</v>
      </c>
      <c r="H767" s="37" t="s">
        <v>10</v>
      </c>
    </row>
    <row r="768" spans="1:8" x14ac:dyDescent="0.25">
      <c r="A768" s="31">
        <v>44628</v>
      </c>
      <c r="B768" s="37" t="s">
        <v>7783</v>
      </c>
      <c r="C768" s="57" t="s">
        <v>414</v>
      </c>
      <c r="D768" s="58">
        <v>3240</v>
      </c>
      <c r="E768" s="35">
        <v>44628</v>
      </c>
      <c r="F768" s="58">
        <v>3240</v>
      </c>
      <c r="G768" s="59">
        <f>Tabla14[[#This Row],[Importe]]-Tabla14[[#This Row],[Pagado]]</f>
        <v>0</v>
      </c>
      <c r="H768" s="37" t="s">
        <v>10</v>
      </c>
    </row>
    <row r="769" spans="1:8" x14ac:dyDescent="0.25">
      <c r="A769" s="31">
        <v>44628</v>
      </c>
      <c r="B769" s="37" t="s">
        <v>7784</v>
      </c>
      <c r="C769" s="57" t="s">
        <v>426</v>
      </c>
      <c r="D769" s="58">
        <v>1749.9</v>
      </c>
      <c r="E769" s="35">
        <v>44628</v>
      </c>
      <c r="F769" s="58">
        <v>1749.9</v>
      </c>
      <c r="G769" s="59">
        <f>Tabla14[[#This Row],[Importe]]-Tabla14[[#This Row],[Pagado]]</f>
        <v>0</v>
      </c>
      <c r="H769" s="37" t="s">
        <v>10</v>
      </c>
    </row>
    <row r="770" spans="1:8" x14ac:dyDescent="0.25">
      <c r="A770" s="31">
        <v>44628</v>
      </c>
      <c r="B770" s="37" t="s">
        <v>7785</v>
      </c>
      <c r="C770" s="57" t="s">
        <v>200</v>
      </c>
      <c r="D770" s="58">
        <v>940.8</v>
      </c>
      <c r="E770" s="35">
        <v>44628</v>
      </c>
      <c r="F770" s="58">
        <v>940.8</v>
      </c>
      <c r="G770" s="59">
        <f>Tabla14[[#This Row],[Importe]]-Tabla14[[#This Row],[Pagado]]</f>
        <v>0</v>
      </c>
      <c r="H770" s="37" t="s">
        <v>10</v>
      </c>
    </row>
    <row r="771" spans="1:8" x14ac:dyDescent="0.25">
      <c r="A771" s="31">
        <v>44628</v>
      </c>
      <c r="B771" s="37" t="s">
        <v>7786</v>
      </c>
      <c r="C771" s="57" t="s">
        <v>2074</v>
      </c>
      <c r="D771" s="58">
        <v>4447.8</v>
      </c>
      <c r="E771" s="35">
        <v>44628</v>
      </c>
      <c r="F771" s="58">
        <v>4447.8</v>
      </c>
      <c r="G771" s="59">
        <f>Tabla14[[#This Row],[Importe]]-Tabla14[[#This Row],[Pagado]]</f>
        <v>0</v>
      </c>
      <c r="H771" s="37" t="s">
        <v>10</v>
      </c>
    </row>
    <row r="772" spans="1:8" x14ac:dyDescent="0.25">
      <c r="A772" s="31">
        <v>44628</v>
      </c>
      <c r="B772" s="37" t="s">
        <v>7787</v>
      </c>
      <c r="C772" s="57" t="s">
        <v>448</v>
      </c>
      <c r="D772" s="58">
        <v>20339.2</v>
      </c>
      <c r="E772" s="35">
        <v>44629</v>
      </c>
      <c r="F772" s="58">
        <v>20339.2</v>
      </c>
      <c r="G772" s="59">
        <f>Tabla14[[#This Row],[Importe]]-Tabla14[[#This Row],[Pagado]]</f>
        <v>0</v>
      </c>
      <c r="H772" s="37" t="s">
        <v>10</v>
      </c>
    </row>
    <row r="773" spans="1:8" x14ac:dyDescent="0.25">
      <c r="A773" s="31">
        <v>44628</v>
      </c>
      <c r="B773" s="37" t="s">
        <v>7788</v>
      </c>
      <c r="C773" s="57" t="s">
        <v>16</v>
      </c>
      <c r="D773" s="58">
        <v>4930.3999999999996</v>
      </c>
      <c r="E773" s="35">
        <v>44628</v>
      </c>
      <c r="F773" s="58">
        <v>4930.3999999999996</v>
      </c>
      <c r="G773" s="59">
        <f>Tabla14[[#This Row],[Importe]]-Tabla14[[#This Row],[Pagado]]</f>
        <v>0</v>
      </c>
      <c r="H773" s="37" t="s">
        <v>10</v>
      </c>
    </row>
    <row r="774" spans="1:8" x14ac:dyDescent="0.25">
      <c r="A774" s="31">
        <v>44628</v>
      </c>
      <c r="B774" s="37" t="s">
        <v>7789</v>
      </c>
      <c r="C774" s="57" t="s">
        <v>83</v>
      </c>
      <c r="D774" s="58">
        <v>8568</v>
      </c>
      <c r="E774" s="35">
        <v>44628</v>
      </c>
      <c r="F774" s="58">
        <v>8568</v>
      </c>
      <c r="G774" s="59">
        <f>Tabla14[[#This Row],[Importe]]-Tabla14[[#This Row],[Pagado]]</f>
        <v>0</v>
      </c>
      <c r="H774" s="37" t="s">
        <v>10</v>
      </c>
    </row>
    <row r="775" spans="1:8" x14ac:dyDescent="0.25">
      <c r="A775" s="31">
        <v>44628</v>
      </c>
      <c r="B775" s="37" t="s">
        <v>7790</v>
      </c>
      <c r="C775" s="57" t="s">
        <v>3971</v>
      </c>
      <c r="D775" s="58">
        <v>1147.5999999999999</v>
      </c>
      <c r="E775" s="35">
        <v>44628</v>
      </c>
      <c r="F775" s="58">
        <v>1147.5999999999999</v>
      </c>
      <c r="G775" s="59">
        <f>Tabla14[[#This Row],[Importe]]-Tabla14[[#This Row],[Pagado]]</f>
        <v>0</v>
      </c>
      <c r="H775" s="37" t="s">
        <v>10</v>
      </c>
    </row>
    <row r="776" spans="1:8" x14ac:dyDescent="0.25">
      <c r="A776" s="31">
        <v>44628</v>
      </c>
      <c r="B776" s="37" t="s">
        <v>7791</v>
      </c>
      <c r="C776" s="57" t="s">
        <v>107</v>
      </c>
      <c r="D776" s="58">
        <v>11637.5</v>
      </c>
      <c r="E776" s="35">
        <v>44628</v>
      </c>
      <c r="F776" s="58">
        <v>11637.5</v>
      </c>
      <c r="G776" s="59">
        <f>Tabla14[[#This Row],[Importe]]-Tabla14[[#This Row],[Pagado]]</f>
        <v>0</v>
      </c>
      <c r="H776" s="37" t="s">
        <v>10</v>
      </c>
    </row>
    <row r="777" spans="1:8" x14ac:dyDescent="0.25">
      <c r="A777" s="31">
        <v>44628</v>
      </c>
      <c r="B777" s="37" t="s">
        <v>7792</v>
      </c>
      <c r="C777" s="57" t="s">
        <v>151</v>
      </c>
      <c r="D777" s="58">
        <v>10592.4</v>
      </c>
      <c r="E777" s="35">
        <v>44629</v>
      </c>
      <c r="F777" s="58">
        <v>10592.4</v>
      </c>
      <c r="G777" s="59">
        <f>Tabla14[[#This Row],[Importe]]-Tabla14[[#This Row],[Pagado]]</f>
        <v>0</v>
      </c>
      <c r="H777" s="37" t="s">
        <v>10</v>
      </c>
    </row>
    <row r="778" spans="1:8" x14ac:dyDescent="0.25">
      <c r="A778" s="31">
        <v>44628</v>
      </c>
      <c r="B778" s="37" t="s">
        <v>7793</v>
      </c>
      <c r="C778" s="57" t="s">
        <v>373</v>
      </c>
      <c r="D778" s="58">
        <v>2718.9</v>
      </c>
      <c r="E778" s="35">
        <v>44628</v>
      </c>
      <c r="F778" s="58">
        <v>2718.9</v>
      </c>
      <c r="G778" s="59">
        <f>Tabla14[[#This Row],[Importe]]-Tabla14[[#This Row],[Pagado]]</f>
        <v>0</v>
      </c>
      <c r="H778" s="37" t="s">
        <v>10</v>
      </c>
    </row>
    <row r="779" spans="1:8" x14ac:dyDescent="0.25">
      <c r="A779" s="31">
        <v>44628</v>
      </c>
      <c r="B779" s="37" t="s">
        <v>7794</v>
      </c>
      <c r="C779" s="57" t="s">
        <v>4136</v>
      </c>
      <c r="D779" s="58">
        <v>2601.9</v>
      </c>
      <c r="E779" s="35">
        <v>44628</v>
      </c>
      <c r="F779" s="58">
        <v>2601.9</v>
      </c>
      <c r="G779" s="59">
        <f>Tabla14[[#This Row],[Importe]]-Tabla14[[#This Row],[Pagado]]</f>
        <v>0</v>
      </c>
      <c r="H779" s="37" t="s">
        <v>10</v>
      </c>
    </row>
    <row r="780" spans="1:8" x14ac:dyDescent="0.25">
      <c r="A780" s="31">
        <v>44628</v>
      </c>
      <c r="B780" s="37" t="s">
        <v>7795</v>
      </c>
      <c r="C780" s="57" t="s">
        <v>520</v>
      </c>
      <c r="D780" s="58">
        <v>13066.5</v>
      </c>
      <c r="E780" s="35">
        <v>44629</v>
      </c>
      <c r="F780" s="58">
        <v>13066.5</v>
      </c>
      <c r="G780" s="59">
        <f>Tabla14[[#This Row],[Importe]]-Tabla14[[#This Row],[Pagado]]</f>
        <v>0</v>
      </c>
      <c r="H780" s="37" t="s">
        <v>10</v>
      </c>
    </row>
    <row r="781" spans="1:8" x14ac:dyDescent="0.25">
      <c r="A781" s="31">
        <v>44628</v>
      </c>
      <c r="B781" s="37" t="s">
        <v>7796</v>
      </c>
      <c r="C781" s="57" t="s">
        <v>142</v>
      </c>
      <c r="D781" s="58">
        <v>71723.600000000006</v>
      </c>
      <c r="E781" s="35" t="s">
        <v>7025</v>
      </c>
      <c r="F781" s="58">
        <v>71723.600000000006</v>
      </c>
      <c r="G781" s="59">
        <f>Tabla14[[#This Row],[Importe]]-Tabla14[[#This Row],[Pagado]]</f>
        <v>0</v>
      </c>
      <c r="H781" s="37" t="s">
        <v>10</v>
      </c>
    </row>
    <row r="782" spans="1:8" x14ac:dyDescent="0.25">
      <c r="A782" s="31">
        <v>44628</v>
      </c>
      <c r="B782" s="37" t="s">
        <v>7797</v>
      </c>
      <c r="C782" s="57" t="s">
        <v>7445</v>
      </c>
      <c r="D782" s="58">
        <v>3606.4</v>
      </c>
      <c r="E782" s="35">
        <v>44628</v>
      </c>
      <c r="F782" s="58">
        <v>3606.4</v>
      </c>
      <c r="G782" s="59">
        <f>Tabla14[[#This Row],[Importe]]-Tabla14[[#This Row],[Pagado]]</f>
        <v>0</v>
      </c>
      <c r="H782" s="37" t="s">
        <v>10</v>
      </c>
    </row>
    <row r="783" spans="1:8" x14ac:dyDescent="0.25">
      <c r="A783" s="31">
        <v>44628</v>
      </c>
      <c r="B783" s="37" t="s">
        <v>7798</v>
      </c>
      <c r="C783" s="57" t="s">
        <v>1971</v>
      </c>
      <c r="D783" s="58">
        <v>3309.6</v>
      </c>
      <c r="E783" s="35">
        <v>44629</v>
      </c>
      <c r="F783" s="58">
        <v>3309.6</v>
      </c>
      <c r="G783" s="59">
        <f>Tabla14[[#This Row],[Importe]]-Tabla14[[#This Row],[Pagado]]</f>
        <v>0</v>
      </c>
      <c r="H783" s="37" t="s">
        <v>10</v>
      </c>
    </row>
    <row r="784" spans="1:8" x14ac:dyDescent="0.25">
      <c r="A784" s="31">
        <v>44628</v>
      </c>
      <c r="B784" s="37" t="s">
        <v>7799</v>
      </c>
      <c r="C784" s="57" t="s">
        <v>7445</v>
      </c>
      <c r="D784" s="58">
        <v>624.4</v>
      </c>
      <c r="E784" s="35">
        <v>44628</v>
      </c>
      <c r="F784" s="58">
        <v>624.4</v>
      </c>
      <c r="G784" s="59">
        <f>Tabla14[[#This Row],[Importe]]-Tabla14[[#This Row],[Pagado]]</f>
        <v>0</v>
      </c>
      <c r="H784" s="37" t="s">
        <v>10</v>
      </c>
    </row>
    <row r="785" spans="1:8" x14ac:dyDescent="0.25">
      <c r="A785" s="31">
        <v>44628</v>
      </c>
      <c r="B785" s="37" t="s">
        <v>7800</v>
      </c>
      <c r="C785" s="57" t="s">
        <v>466</v>
      </c>
      <c r="D785" s="58">
        <v>5632.2</v>
      </c>
      <c r="E785" s="35">
        <v>44628</v>
      </c>
      <c r="F785" s="58">
        <v>5632.2</v>
      </c>
      <c r="G785" s="59">
        <f>Tabla14[[#This Row],[Importe]]-Tabla14[[#This Row],[Pagado]]</f>
        <v>0</v>
      </c>
      <c r="H785" s="37" t="s">
        <v>10</v>
      </c>
    </row>
    <row r="786" spans="1:8" x14ac:dyDescent="0.25">
      <c r="A786" s="31">
        <v>44628</v>
      </c>
      <c r="B786" s="37" t="s">
        <v>7801</v>
      </c>
      <c r="C786" s="57" t="s">
        <v>7802</v>
      </c>
      <c r="D786" s="58">
        <v>22152</v>
      </c>
      <c r="E786" s="35">
        <v>44628</v>
      </c>
      <c r="F786" s="58">
        <v>22152</v>
      </c>
      <c r="G786" s="59">
        <f>Tabla14[[#This Row],[Importe]]-Tabla14[[#This Row],[Pagado]]</f>
        <v>0</v>
      </c>
      <c r="H786" s="37" t="s">
        <v>10</v>
      </c>
    </row>
    <row r="787" spans="1:8" x14ac:dyDescent="0.25">
      <c r="A787" s="31">
        <v>44628</v>
      </c>
      <c r="B787" s="37" t="s">
        <v>7803</v>
      </c>
      <c r="C787" s="57" t="s">
        <v>159</v>
      </c>
      <c r="D787" s="58">
        <v>4853.8</v>
      </c>
      <c r="E787" s="35">
        <v>44629</v>
      </c>
      <c r="F787" s="58">
        <v>4853.8</v>
      </c>
      <c r="G787" s="59">
        <f>Tabla14[[#This Row],[Importe]]-Tabla14[[#This Row],[Pagado]]</f>
        <v>0</v>
      </c>
      <c r="H787" s="37" t="s">
        <v>10</v>
      </c>
    </row>
    <row r="788" spans="1:8" x14ac:dyDescent="0.25">
      <c r="A788" s="31">
        <v>44628</v>
      </c>
      <c r="B788" s="37" t="s">
        <v>7804</v>
      </c>
      <c r="C788" s="57" t="s">
        <v>670</v>
      </c>
      <c r="D788" s="58">
        <v>3630</v>
      </c>
      <c r="E788" s="35">
        <v>44628</v>
      </c>
      <c r="F788" s="58">
        <v>3630</v>
      </c>
      <c r="G788" s="59">
        <f>Tabla14[[#This Row],[Importe]]-Tabla14[[#This Row],[Pagado]]</f>
        <v>0</v>
      </c>
      <c r="H788" s="37" t="s">
        <v>10</v>
      </c>
    </row>
    <row r="789" spans="1:8" x14ac:dyDescent="0.25">
      <c r="A789" s="31">
        <v>44628</v>
      </c>
      <c r="B789" s="37" t="s">
        <v>7805</v>
      </c>
      <c r="C789" s="57" t="s">
        <v>518</v>
      </c>
      <c r="D789" s="58">
        <v>1248.4000000000001</v>
      </c>
      <c r="E789" s="35">
        <v>44629</v>
      </c>
      <c r="F789" s="58">
        <v>1248.4000000000001</v>
      </c>
      <c r="G789" s="59">
        <f>Tabla14[[#This Row],[Importe]]-Tabla14[[#This Row],[Pagado]]</f>
        <v>0</v>
      </c>
      <c r="H789" s="37" t="s">
        <v>10</v>
      </c>
    </row>
    <row r="790" spans="1:8" x14ac:dyDescent="0.25">
      <c r="A790" s="31">
        <v>44628</v>
      </c>
      <c r="B790" s="37" t="s">
        <v>7806</v>
      </c>
      <c r="C790" s="57" t="s">
        <v>934</v>
      </c>
      <c r="D790" s="58">
        <v>1176.4000000000001</v>
      </c>
      <c r="E790" s="35">
        <v>44629</v>
      </c>
      <c r="F790" s="58">
        <v>1176.4000000000001</v>
      </c>
      <c r="G790" s="59">
        <f>Tabla14[[#This Row],[Importe]]-Tabla14[[#This Row],[Pagado]]</f>
        <v>0</v>
      </c>
      <c r="H790" s="37" t="s">
        <v>10</v>
      </c>
    </row>
    <row r="791" spans="1:8" x14ac:dyDescent="0.25">
      <c r="A791" s="31">
        <v>44628</v>
      </c>
      <c r="B791" s="37" t="s">
        <v>7807</v>
      </c>
      <c r="C791" s="57" t="s">
        <v>319</v>
      </c>
      <c r="D791" s="58">
        <v>1982.4</v>
      </c>
      <c r="E791" s="35">
        <v>44629</v>
      </c>
      <c r="F791" s="58">
        <v>1982.4</v>
      </c>
      <c r="G791" s="59">
        <f>Tabla14[[#This Row],[Importe]]-Tabla14[[#This Row],[Pagado]]</f>
        <v>0</v>
      </c>
      <c r="H791" s="37" t="s">
        <v>10</v>
      </c>
    </row>
    <row r="792" spans="1:8" x14ac:dyDescent="0.25">
      <c r="A792" s="31">
        <v>44628</v>
      </c>
      <c r="B792" s="37" t="s">
        <v>7808</v>
      </c>
      <c r="C792" s="57" t="s">
        <v>525</v>
      </c>
      <c r="D792" s="58">
        <v>591.5</v>
      </c>
      <c r="E792" s="35">
        <v>44629</v>
      </c>
      <c r="F792" s="58">
        <v>591.5</v>
      </c>
      <c r="G792" s="59">
        <f>Tabla14[[#This Row],[Importe]]-Tabla14[[#This Row],[Pagado]]</f>
        <v>0</v>
      </c>
      <c r="H792" s="37" t="s">
        <v>10</v>
      </c>
    </row>
    <row r="793" spans="1:8" x14ac:dyDescent="0.25">
      <c r="A793" s="31">
        <v>44628</v>
      </c>
      <c r="B793" s="37" t="s">
        <v>7809</v>
      </c>
      <c r="C793" s="57" t="s">
        <v>49</v>
      </c>
      <c r="D793" s="58">
        <v>5358.2</v>
      </c>
      <c r="E793" s="35">
        <v>44628</v>
      </c>
      <c r="F793" s="58">
        <v>5358.2</v>
      </c>
      <c r="G793" s="59">
        <f>Tabla14[[#This Row],[Importe]]-Tabla14[[#This Row],[Pagado]]</f>
        <v>0</v>
      </c>
      <c r="H793" s="37" t="s">
        <v>10</v>
      </c>
    </row>
    <row r="794" spans="1:8" x14ac:dyDescent="0.25">
      <c r="A794" s="31">
        <v>44628</v>
      </c>
      <c r="B794" s="37" t="s">
        <v>7810</v>
      </c>
      <c r="C794" s="57" t="s">
        <v>359</v>
      </c>
      <c r="D794" s="58">
        <v>1219.3</v>
      </c>
      <c r="E794" s="35">
        <v>44628</v>
      </c>
      <c r="F794" s="58">
        <v>1219.3</v>
      </c>
      <c r="G794" s="59">
        <f>Tabla14[[#This Row],[Importe]]-Tabla14[[#This Row],[Pagado]]</f>
        <v>0</v>
      </c>
      <c r="H794" s="37" t="s">
        <v>10</v>
      </c>
    </row>
    <row r="795" spans="1:8" x14ac:dyDescent="0.25">
      <c r="A795" s="31">
        <v>44628</v>
      </c>
      <c r="B795" s="37" t="s">
        <v>7811</v>
      </c>
      <c r="C795" s="57" t="s">
        <v>79</v>
      </c>
      <c r="D795" s="58">
        <v>7900.8</v>
      </c>
      <c r="E795" s="35">
        <v>44629</v>
      </c>
      <c r="F795" s="58">
        <v>7900.8</v>
      </c>
      <c r="G795" s="59">
        <f>Tabla14[[#This Row],[Importe]]-Tabla14[[#This Row],[Pagado]]</f>
        <v>0</v>
      </c>
      <c r="H795" s="37" t="s">
        <v>10</v>
      </c>
    </row>
    <row r="796" spans="1:8" x14ac:dyDescent="0.25">
      <c r="A796" s="31">
        <v>44628</v>
      </c>
      <c r="B796" s="37" t="s">
        <v>7812</v>
      </c>
      <c r="C796" s="57" t="s">
        <v>79</v>
      </c>
      <c r="D796" s="58">
        <v>6588.8</v>
      </c>
      <c r="E796" s="35">
        <v>44629</v>
      </c>
      <c r="F796" s="58">
        <v>6588.8</v>
      </c>
      <c r="G796" s="59">
        <f>Tabla14[[#This Row],[Importe]]-Tabla14[[#This Row],[Pagado]]</f>
        <v>0</v>
      </c>
      <c r="H796" s="37" t="s">
        <v>10</v>
      </c>
    </row>
    <row r="797" spans="1:8" x14ac:dyDescent="0.25">
      <c r="A797" s="31">
        <v>44628</v>
      </c>
      <c r="B797" s="37" t="s">
        <v>7813</v>
      </c>
      <c r="C797" s="57" t="s">
        <v>161</v>
      </c>
      <c r="D797" s="58">
        <v>1715.7</v>
      </c>
      <c r="E797" s="35">
        <v>44628</v>
      </c>
      <c r="F797" s="58">
        <v>1715.7</v>
      </c>
      <c r="G797" s="59">
        <f>Tabla14[[#This Row],[Importe]]-Tabla14[[#This Row],[Pagado]]</f>
        <v>0</v>
      </c>
      <c r="H797" s="37" t="s">
        <v>10</v>
      </c>
    </row>
    <row r="798" spans="1:8" x14ac:dyDescent="0.25">
      <c r="A798" s="31">
        <v>44628</v>
      </c>
      <c r="B798" s="37" t="s">
        <v>7814</v>
      </c>
      <c r="C798" s="57" t="s">
        <v>27</v>
      </c>
      <c r="D798" s="58">
        <v>2174.1999999999998</v>
      </c>
      <c r="E798" s="35">
        <v>44628</v>
      </c>
      <c r="F798" s="58">
        <v>2174.1999999999998</v>
      </c>
      <c r="G798" s="59">
        <f>Tabla14[[#This Row],[Importe]]-Tabla14[[#This Row],[Pagado]]</f>
        <v>0</v>
      </c>
      <c r="H798" s="37" t="s">
        <v>10</v>
      </c>
    </row>
    <row r="799" spans="1:8" x14ac:dyDescent="0.25">
      <c r="A799" s="31">
        <v>44628</v>
      </c>
      <c r="B799" s="37" t="s">
        <v>7815</v>
      </c>
      <c r="C799" s="57" t="s">
        <v>230</v>
      </c>
      <c r="D799" s="58">
        <v>1263.5999999999999</v>
      </c>
      <c r="E799" s="35">
        <v>44628</v>
      </c>
      <c r="F799" s="58">
        <v>1263.5999999999999</v>
      </c>
      <c r="G799" s="59">
        <f>Tabla14[[#This Row],[Importe]]-Tabla14[[#This Row],[Pagado]]</f>
        <v>0</v>
      </c>
      <c r="H799" s="37" t="s">
        <v>10</v>
      </c>
    </row>
    <row r="800" spans="1:8" x14ac:dyDescent="0.25">
      <c r="A800" s="31">
        <v>44628</v>
      </c>
      <c r="B800" s="37" t="s">
        <v>7816</v>
      </c>
      <c r="C800" s="57" t="s">
        <v>45</v>
      </c>
      <c r="D800" s="58">
        <v>9914.1</v>
      </c>
      <c r="E800" s="35">
        <v>44628</v>
      </c>
      <c r="F800" s="58">
        <v>9914.1</v>
      </c>
      <c r="G800" s="59">
        <f>Tabla14[[#This Row],[Importe]]-Tabla14[[#This Row],[Pagado]]</f>
        <v>0</v>
      </c>
      <c r="H800" s="37" t="s">
        <v>10</v>
      </c>
    </row>
    <row r="801" spans="1:8" x14ac:dyDescent="0.25">
      <c r="A801" s="31">
        <v>44628</v>
      </c>
      <c r="B801" s="37" t="s">
        <v>7817</v>
      </c>
      <c r="C801" s="57" t="s">
        <v>932</v>
      </c>
      <c r="D801" s="58">
        <v>2111.1999999999998</v>
      </c>
      <c r="E801" s="35">
        <v>44629</v>
      </c>
      <c r="F801" s="58">
        <v>2111.1999999999998</v>
      </c>
      <c r="G801" s="59">
        <f>Tabla14[[#This Row],[Importe]]-Tabla14[[#This Row],[Pagado]]</f>
        <v>0</v>
      </c>
      <c r="H801" s="37" t="s">
        <v>10</v>
      </c>
    </row>
    <row r="802" spans="1:8" x14ac:dyDescent="0.25">
      <c r="A802" s="31">
        <v>44628</v>
      </c>
      <c r="B802" s="37" t="s">
        <v>7818</v>
      </c>
      <c r="C802" s="57" t="s">
        <v>7819</v>
      </c>
      <c r="D802" s="58">
        <v>317.2</v>
      </c>
      <c r="E802" s="35">
        <v>44628</v>
      </c>
      <c r="F802" s="58">
        <v>317.2</v>
      </c>
      <c r="G802" s="59">
        <f>Tabla14[[#This Row],[Importe]]-Tabla14[[#This Row],[Pagado]]</f>
        <v>0</v>
      </c>
      <c r="H802" s="37" t="s">
        <v>10</v>
      </c>
    </row>
    <row r="803" spans="1:8" x14ac:dyDescent="0.25">
      <c r="A803" s="31">
        <v>44628</v>
      </c>
      <c r="B803" s="37" t="s">
        <v>7820</v>
      </c>
      <c r="C803" s="57" t="s">
        <v>224</v>
      </c>
      <c r="D803" s="58">
        <v>2324.4</v>
      </c>
      <c r="E803" s="35">
        <v>44628</v>
      </c>
      <c r="F803" s="58">
        <v>2324.4</v>
      </c>
      <c r="G803" s="59">
        <f>Tabla14[[#This Row],[Importe]]-Tabla14[[#This Row],[Pagado]]</f>
        <v>0</v>
      </c>
      <c r="H803" s="37" t="s">
        <v>10</v>
      </c>
    </row>
    <row r="804" spans="1:8" x14ac:dyDescent="0.25">
      <c r="A804" s="31">
        <v>44628</v>
      </c>
      <c r="B804" s="37" t="s">
        <v>7821</v>
      </c>
      <c r="C804" s="57" t="s">
        <v>840</v>
      </c>
      <c r="D804" s="58">
        <v>24557.5</v>
      </c>
      <c r="E804" s="35">
        <v>44628</v>
      </c>
      <c r="F804" s="58">
        <v>24557.5</v>
      </c>
      <c r="G804" s="59">
        <f>Tabla14[[#This Row],[Importe]]-Tabla14[[#This Row],[Pagado]]</f>
        <v>0</v>
      </c>
      <c r="H804" s="37" t="s">
        <v>10</v>
      </c>
    </row>
    <row r="805" spans="1:8" x14ac:dyDescent="0.25">
      <c r="A805" s="31">
        <v>44628</v>
      </c>
      <c r="B805" s="37" t="s">
        <v>7822</v>
      </c>
      <c r="C805" s="57" t="s">
        <v>371</v>
      </c>
      <c r="D805" s="58">
        <v>4895.3</v>
      </c>
      <c r="E805" s="35">
        <v>44629</v>
      </c>
      <c r="F805" s="58">
        <v>4895.3</v>
      </c>
      <c r="G805" s="59">
        <f>Tabla14[[#This Row],[Importe]]-Tabla14[[#This Row],[Pagado]]</f>
        <v>0</v>
      </c>
      <c r="H805" s="37" t="s">
        <v>10</v>
      </c>
    </row>
    <row r="806" spans="1:8" x14ac:dyDescent="0.25">
      <c r="A806" s="31">
        <v>44628</v>
      </c>
      <c r="B806" s="37" t="s">
        <v>7823</v>
      </c>
      <c r="C806" s="57" t="s">
        <v>815</v>
      </c>
      <c r="D806" s="58">
        <v>4489.2</v>
      </c>
      <c r="E806" s="35">
        <v>44628</v>
      </c>
      <c r="F806" s="58">
        <v>4489.2</v>
      </c>
      <c r="G806" s="59">
        <f>Tabla14[[#This Row],[Importe]]-Tabla14[[#This Row],[Pagado]]</f>
        <v>0</v>
      </c>
      <c r="H806" s="37" t="s">
        <v>10</v>
      </c>
    </row>
    <row r="807" spans="1:8" x14ac:dyDescent="0.25">
      <c r="A807" s="31">
        <v>44628</v>
      </c>
      <c r="B807" s="37" t="s">
        <v>7824</v>
      </c>
      <c r="C807" s="57" t="s">
        <v>698</v>
      </c>
      <c r="D807" s="58">
        <v>4309.2</v>
      </c>
      <c r="E807" s="35">
        <v>44628</v>
      </c>
      <c r="F807" s="58">
        <v>4309.2</v>
      </c>
      <c r="G807" s="59">
        <f>Tabla14[[#This Row],[Importe]]-Tabla14[[#This Row],[Pagado]]</f>
        <v>0</v>
      </c>
      <c r="H807" s="37" t="s">
        <v>10</v>
      </c>
    </row>
    <row r="808" spans="1:8" x14ac:dyDescent="0.25">
      <c r="A808" s="31">
        <v>44628</v>
      </c>
      <c r="B808" s="37" t="s">
        <v>7825</v>
      </c>
      <c r="C808" s="57" t="s">
        <v>24</v>
      </c>
      <c r="D808" s="58">
        <v>1037.4000000000001</v>
      </c>
      <c r="E808" s="35">
        <v>44628</v>
      </c>
      <c r="F808" s="58">
        <v>1037.4000000000001</v>
      </c>
      <c r="G808" s="59">
        <f>Tabla14[[#This Row],[Importe]]-Tabla14[[#This Row],[Pagado]]</f>
        <v>0</v>
      </c>
      <c r="H808" s="37" t="s">
        <v>10</v>
      </c>
    </row>
    <row r="809" spans="1:8" x14ac:dyDescent="0.25">
      <c r="A809" s="31">
        <v>44628</v>
      </c>
      <c r="B809" s="37" t="s">
        <v>7826</v>
      </c>
      <c r="C809" s="57" t="s">
        <v>1339</v>
      </c>
      <c r="D809" s="58">
        <v>6527.9</v>
      </c>
      <c r="E809" s="35">
        <v>44635</v>
      </c>
      <c r="F809" s="58">
        <v>6527.9</v>
      </c>
      <c r="G809" s="59">
        <f>Tabla14[[#This Row],[Importe]]-Tabla14[[#This Row],[Pagado]]</f>
        <v>0</v>
      </c>
      <c r="H809" s="37" t="s">
        <v>10</v>
      </c>
    </row>
    <row r="810" spans="1:8" x14ac:dyDescent="0.25">
      <c r="A810" s="31">
        <v>44628</v>
      </c>
      <c r="B810" s="37" t="s">
        <v>7827</v>
      </c>
      <c r="C810" s="57" t="s">
        <v>275</v>
      </c>
      <c r="D810" s="58">
        <v>49032</v>
      </c>
      <c r="E810" s="35">
        <v>44638</v>
      </c>
      <c r="F810" s="58">
        <v>49032</v>
      </c>
      <c r="G810" s="59">
        <f>Tabla14[[#This Row],[Importe]]-Tabla14[[#This Row],[Pagado]]</f>
        <v>0</v>
      </c>
      <c r="H810" s="37" t="s">
        <v>10</v>
      </c>
    </row>
    <row r="811" spans="1:8" x14ac:dyDescent="0.25">
      <c r="A811" s="31">
        <v>44628</v>
      </c>
      <c r="B811" s="37" t="s">
        <v>7828</v>
      </c>
      <c r="C811" s="57" t="s">
        <v>419</v>
      </c>
      <c r="D811" s="58">
        <v>3925.2</v>
      </c>
      <c r="E811" s="35">
        <v>44628</v>
      </c>
      <c r="F811" s="58">
        <v>3925.2</v>
      </c>
      <c r="G811" s="59">
        <f>Tabla14[[#This Row],[Importe]]-Tabla14[[#This Row],[Pagado]]</f>
        <v>0</v>
      </c>
      <c r="H811" s="37" t="s">
        <v>10</v>
      </c>
    </row>
    <row r="812" spans="1:8" x14ac:dyDescent="0.25">
      <c r="A812" s="31">
        <v>44628</v>
      </c>
      <c r="B812" s="37" t="s">
        <v>7829</v>
      </c>
      <c r="C812" s="57" t="s">
        <v>69</v>
      </c>
      <c r="D812" s="58">
        <v>2256.9</v>
      </c>
      <c r="E812" s="35">
        <v>44628</v>
      </c>
      <c r="F812" s="58">
        <v>2256.9</v>
      </c>
      <c r="G812" s="59">
        <f>Tabla14[[#This Row],[Importe]]-Tabla14[[#This Row],[Pagado]]</f>
        <v>0</v>
      </c>
      <c r="H812" s="37" t="s">
        <v>10</v>
      </c>
    </row>
    <row r="813" spans="1:8" x14ac:dyDescent="0.25">
      <c r="A813" s="31">
        <v>44628</v>
      </c>
      <c r="B813" s="37" t="s">
        <v>7830</v>
      </c>
      <c r="C813" s="57" t="s">
        <v>47</v>
      </c>
      <c r="D813" s="58">
        <v>52107.5</v>
      </c>
      <c r="E813" s="35">
        <v>44628</v>
      </c>
      <c r="F813" s="58">
        <v>52107.5</v>
      </c>
      <c r="G813" s="59">
        <f>Tabla14[[#This Row],[Importe]]-Tabla14[[#This Row],[Pagado]]</f>
        <v>0</v>
      </c>
      <c r="H813" s="37" t="s">
        <v>10</v>
      </c>
    </row>
    <row r="814" spans="1:8" x14ac:dyDescent="0.25">
      <c r="A814" s="31">
        <v>44628</v>
      </c>
      <c r="B814" s="37" t="s">
        <v>7831</v>
      </c>
      <c r="C814" s="57" t="s">
        <v>216</v>
      </c>
      <c r="D814" s="58">
        <v>1780.8</v>
      </c>
      <c r="E814" s="35">
        <v>44628</v>
      </c>
      <c r="F814" s="58">
        <v>1780.8</v>
      </c>
      <c r="G814" s="59">
        <f>Tabla14[[#This Row],[Importe]]-Tabla14[[#This Row],[Pagado]]</f>
        <v>0</v>
      </c>
      <c r="H814" s="37" t="s">
        <v>10</v>
      </c>
    </row>
    <row r="815" spans="1:8" x14ac:dyDescent="0.25">
      <c r="A815" s="31">
        <v>44628</v>
      </c>
      <c r="B815" s="37" t="s">
        <v>7832</v>
      </c>
      <c r="C815" s="57" t="s">
        <v>31</v>
      </c>
      <c r="D815" s="58">
        <v>1048.8</v>
      </c>
      <c r="E815" s="35">
        <v>44628</v>
      </c>
      <c r="F815" s="58">
        <v>1048.8</v>
      </c>
      <c r="G815" s="59">
        <f>Tabla14[[#This Row],[Importe]]-Tabla14[[#This Row],[Pagado]]</f>
        <v>0</v>
      </c>
      <c r="H815" s="37" t="s">
        <v>10</v>
      </c>
    </row>
    <row r="816" spans="1:8" x14ac:dyDescent="0.25">
      <c r="A816" s="31">
        <v>44628</v>
      </c>
      <c r="B816" s="37" t="s">
        <v>7833</v>
      </c>
      <c r="C816" s="57" t="s">
        <v>7834</v>
      </c>
      <c r="D816" s="58">
        <v>608.36</v>
      </c>
      <c r="E816" s="35">
        <v>44628</v>
      </c>
      <c r="F816" s="58">
        <v>608.36</v>
      </c>
      <c r="G816" s="59">
        <f>Tabla14[[#This Row],[Importe]]-Tabla14[[#This Row],[Pagado]]</f>
        <v>0</v>
      </c>
      <c r="H816" s="37" t="s">
        <v>10</v>
      </c>
    </row>
    <row r="817" spans="1:8" x14ac:dyDescent="0.25">
      <c r="A817" s="31">
        <v>44628</v>
      </c>
      <c r="B817" s="37" t="s">
        <v>7835</v>
      </c>
      <c r="C817" s="57" t="s">
        <v>67</v>
      </c>
      <c r="D817" s="58">
        <v>576.79999999999995</v>
      </c>
      <c r="E817" s="35">
        <v>44628</v>
      </c>
      <c r="F817" s="58">
        <v>576.79999999999995</v>
      </c>
      <c r="G817" s="59">
        <f>Tabla14[[#This Row],[Importe]]-Tabla14[[#This Row],[Pagado]]</f>
        <v>0</v>
      </c>
      <c r="H817" s="37" t="s">
        <v>10</v>
      </c>
    </row>
    <row r="818" spans="1:8" x14ac:dyDescent="0.25">
      <c r="A818" s="31">
        <v>44628</v>
      </c>
      <c r="B818" s="37" t="s">
        <v>7836</v>
      </c>
      <c r="C818" s="57" t="s">
        <v>67</v>
      </c>
      <c r="D818" s="58">
        <v>1234</v>
      </c>
      <c r="E818" s="35">
        <v>44628</v>
      </c>
      <c r="F818" s="58">
        <v>1234</v>
      </c>
      <c r="G818" s="59">
        <f>Tabla14[[#This Row],[Importe]]-Tabla14[[#This Row],[Pagado]]</f>
        <v>0</v>
      </c>
      <c r="H818" s="37" t="s">
        <v>10</v>
      </c>
    </row>
    <row r="819" spans="1:8" x14ac:dyDescent="0.25">
      <c r="A819" s="31">
        <v>44628</v>
      </c>
      <c r="B819" s="37" t="s">
        <v>7837</v>
      </c>
      <c r="C819" s="57" t="s">
        <v>62</v>
      </c>
      <c r="D819" s="58">
        <v>2035.8</v>
      </c>
      <c r="E819" s="35">
        <v>44628</v>
      </c>
      <c r="F819" s="58">
        <v>2035.8</v>
      </c>
      <c r="G819" s="59">
        <f>Tabla14[[#This Row],[Importe]]-Tabla14[[#This Row],[Pagado]]</f>
        <v>0</v>
      </c>
      <c r="H819" s="37" t="s">
        <v>10</v>
      </c>
    </row>
    <row r="820" spans="1:8" x14ac:dyDescent="0.25">
      <c r="A820" s="31">
        <v>44628</v>
      </c>
      <c r="B820" s="37" t="s">
        <v>7838</v>
      </c>
      <c r="C820" s="57" t="s">
        <v>31</v>
      </c>
      <c r="D820" s="58">
        <v>4469.2</v>
      </c>
      <c r="E820" s="35">
        <v>44628</v>
      </c>
      <c r="F820" s="58">
        <v>4469.2</v>
      </c>
      <c r="G820" s="59">
        <f>Tabla14[[#This Row],[Importe]]-Tabla14[[#This Row],[Pagado]]</f>
        <v>0</v>
      </c>
      <c r="H820" s="37" t="s">
        <v>10</v>
      </c>
    </row>
    <row r="821" spans="1:8" x14ac:dyDescent="0.25">
      <c r="A821" s="31">
        <v>44628</v>
      </c>
      <c r="B821" s="37" t="s">
        <v>7839</v>
      </c>
      <c r="C821" s="57" t="s">
        <v>440</v>
      </c>
      <c r="D821" s="58">
        <v>20512.400000000001</v>
      </c>
      <c r="E821" s="35">
        <v>44638</v>
      </c>
      <c r="F821" s="58">
        <v>20512.400000000001</v>
      </c>
      <c r="G821" s="59">
        <f>Tabla14[[#This Row],[Importe]]-Tabla14[[#This Row],[Pagado]]</f>
        <v>0</v>
      </c>
      <c r="H821" s="37" t="s">
        <v>10</v>
      </c>
    </row>
    <row r="822" spans="1:8" x14ac:dyDescent="0.25">
      <c r="A822" s="31">
        <v>44628</v>
      </c>
      <c r="B822" s="37" t="s">
        <v>7840</v>
      </c>
      <c r="C822" s="57" t="s">
        <v>269</v>
      </c>
      <c r="D822" s="58">
        <v>3127.4</v>
      </c>
      <c r="E822" s="35">
        <v>44628</v>
      </c>
      <c r="F822" s="58">
        <v>3127.4</v>
      </c>
      <c r="G822" s="59">
        <f>Tabla14[[#This Row],[Importe]]-Tabla14[[#This Row],[Pagado]]</f>
        <v>0</v>
      </c>
      <c r="H822" s="37" t="s">
        <v>10</v>
      </c>
    </row>
    <row r="823" spans="1:8" x14ac:dyDescent="0.25">
      <c r="A823" s="31">
        <v>44628</v>
      </c>
      <c r="B823" s="37" t="s">
        <v>7841</v>
      </c>
      <c r="C823" s="57" t="s">
        <v>273</v>
      </c>
      <c r="D823" s="58">
        <v>2350.3200000000002</v>
      </c>
      <c r="E823" s="35">
        <v>44628</v>
      </c>
      <c r="F823" s="58">
        <v>2350.3200000000002</v>
      </c>
      <c r="G823" s="59">
        <f>Tabla14[[#This Row],[Importe]]-Tabla14[[#This Row],[Pagado]]</f>
        <v>0</v>
      </c>
      <c r="H823" s="37" t="s">
        <v>10</v>
      </c>
    </row>
    <row r="824" spans="1:8" x14ac:dyDescent="0.25">
      <c r="A824" s="31">
        <v>44628</v>
      </c>
      <c r="B824" s="37" t="s">
        <v>7842</v>
      </c>
      <c r="C824" s="57" t="s">
        <v>31</v>
      </c>
      <c r="D824" s="58">
        <v>1741.5</v>
      </c>
      <c r="E824" s="35">
        <v>44628</v>
      </c>
      <c r="F824" s="58">
        <v>1741.5</v>
      </c>
      <c r="G824" s="59">
        <f>Tabla14[[#This Row],[Importe]]-Tabla14[[#This Row],[Pagado]]</f>
        <v>0</v>
      </c>
      <c r="H824" s="37" t="s">
        <v>10</v>
      </c>
    </row>
    <row r="825" spans="1:8" x14ac:dyDescent="0.25">
      <c r="A825" s="31">
        <v>44628</v>
      </c>
      <c r="B825" s="37" t="s">
        <v>7843</v>
      </c>
      <c r="C825" s="57" t="s">
        <v>1174</v>
      </c>
      <c r="D825" s="58">
        <v>28000</v>
      </c>
      <c r="E825" s="35">
        <v>44628</v>
      </c>
      <c r="F825" s="58">
        <v>28000</v>
      </c>
      <c r="G825" s="59">
        <f>Tabla14[[#This Row],[Importe]]-Tabla14[[#This Row],[Pagado]]</f>
        <v>0</v>
      </c>
      <c r="H825" s="37" t="s">
        <v>10</v>
      </c>
    </row>
    <row r="826" spans="1:8" x14ac:dyDescent="0.25">
      <c r="A826" s="31">
        <v>44628</v>
      </c>
      <c r="B826" s="37" t="s">
        <v>7844</v>
      </c>
      <c r="C826" s="57" t="s">
        <v>53</v>
      </c>
      <c r="D826" s="58">
        <v>2160.3000000000002</v>
      </c>
      <c r="E826" s="35">
        <v>44628</v>
      </c>
      <c r="F826" s="58">
        <v>2160.3000000000002</v>
      </c>
      <c r="G826" s="59">
        <f>Tabla14[[#This Row],[Importe]]-Tabla14[[#This Row],[Pagado]]</f>
        <v>0</v>
      </c>
      <c r="H826" s="37" t="s">
        <v>10</v>
      </c>
    </row>
    <row r="827" spans="1:8" x14ac:dyDescent="0.25">
      <c r="A827" s="31">
        <v>44628</v>
      </c>
      <c r="B827" s="37" t="s">
        <v>7845</v>
      </c>
      <c r="C827" s="57" t="s">
        <v>5217</v>
      </c>
      <c r="D827" s="58">
        <v>3190</v>
      </c>
      <c r="E827" s="35">
        <v>44628</v>
      </c>
      <c r="F827" s="58">
        <v>3190</v>
      </c>
      <c r="G827" s="59">
        <f>Tabla14[[#This Row],[Importe]]-Tabla14[[#This Row],[Pagado]]</f>
        <v>0</v>
      </c>
      <c r="H827" s="37" t="s">
        <v>10</v>
      </c>
    </row>
    <row r="828" spans="1:8" x14ac:dyDescent="0.25">
      <c r="A828" s="31">
        <v>44628</v>
      </c>
      <c r="B828" s="37" t="s">
        <v>7846</v>
      </c>
      <c r="C828" s="57" t="s">
        <v>5217</v>
      </c>
      <c r="D828" s="58">
        <v>1556.1</v>
      </c>
      <c r="E828" s="35">
        <v>44628</v>
      </c>
      <c r="F828" s="58">
        <v>1556.1</v>
      </c>
      <c r="G828" s="59">
        <f>Tabla14[[#This Row],[Importe]]-Tabla14[[#This Row],[Pagado]]</f>
        <v>0</v>
      </c>
      <c r="H828" s="37" t="s">
        <v>10</v>
      </c>
    </row>
    <row r="829" spans="1:8" x14ac:dyDescent="0.25">
      <c r="A829" s="31">
        <v>44628</v>
      </c>
      <c r="B829" s="37" t="s">
        <v>7847</v>
      </c>
      <c r="C829" s="57" t="s">
        <v>97</v>
      </c>
      <c r="D829" s="58">
        <v>3670.7</v>
      </c>
      <c r="E829" s="35">
        <v>44629</v>
      </c>
      <c r="F829" s="58">
        <v>3670.7</v>
      </c>
      <c r="G829" s="59">
        <f>Tabla14[[#This Row],[Importe]]-Tabla14[[#This Row],[Pagado]]</f>
        <v>0</v>
      </c>
      <c r="H829" s="37" t="s">
        <v>10</v>
      </c>
    </row>
    <row r="830" spans="1:8" x14ac:dyDescent="0.25">
      <c r="A830" s="31">
        <v>44628</v>
      </c>
      <c r="B830" s="37" t="s">
        <v>7848</v>
      </c>
      <c r="C830" s="57" t="s">
        <v>58</v>
      </c>
      <c r="D830" s="58">
        <v>3099.6</v>
      </c>
      <c r="E830" s="35">
        <v>44628</v>
      </c>
      <c r="F830" s="58">
        <v>3099.6</v>
      </c>
      <c r="G830" s="59">
        <f>Tabla14[[#This Row],[Importe]]-Tabla14[[#This Row],[Pagado]]</f>
        <v>0</v>
      </c>
      <c r="H830" s="37" t="s">
        <v>10</v>
      </c>
    </row>
    <row r="831" spans="1:8" x14ac:dyDescent="0.25">
      <c r="A831" s="31">
        <v>44628</v>
      </c>
      <c r="B831" s="37" t="s">
        <v>7849</v>
      </c>
      <c r="C831" s="57" t="s">
        <v>179</v>
      </c>
      <c r="D831" s="58">
        <v>520.79999999999995</v>
      </c>
      <c r="E831" s="35">
        <v>44629</v>
      </c>
      <c r="F831" s="58">
        <v>520.79999999999995</v>
      </c>
      <c r="G831" s="59">
        <f>Tabla14[[#This Row],[Importe]]-Tabla14[[#This Row],[Pagado]]</f>
        <v>0</v>
      </c>
      <c r="H831" s="37" t="s">
        <v>10</v>
      </c>
    </row>
    <row r="832" spans="1:8" x14ac:dyDescent="0.25">
      <c r="A832" s="31">
        <v>44628</v>
      </c>
      <c r="B832" s="37" t="s">
        <v>7850</v>
      </c>
      <c r="C832" s="57" t="s">
        <v>1350</v>
      </c>
      <c r="D832" s="58">
        <v>792.3</v>
      </c>
      <c r="E832" s="35">
        <v>44629</v>
      </c>
      <c r="F832" s="58">
        <v>792.3</v>
      </c>
      <c r="G832" s="59">
        <f>Tabla14[[#This Row],[Importe]]-Tabla14[[#This Row],[Pagado]]</f>
        <v>0</v>
      </c>
      <c r="H832" s="37" t="s">
        <v>10</v>
      </c>
    </row>
    <row r="833" spans="1:8" x14ac:dyDescent="0.25">
      <c r="A833" s="31">
        <v>44628</v>
      </c>
      <c r="B833" s="37" t="s">
        <v>7851</v>
      </c>
      <c r="C833" s="57" t="s">
        <v>843</v>
      </c>
      <c r="D833" s="58">
        <v>5577.6</v>
      </c>
      <c r="E833" s="35">
        <v>44628</v>
      </c>
      <c r="F833" s="58">
        <v>5577.6</v>
      </c>
      <c r="G833" s="59">
        <f>Tabla14[[#This Row],[Importe]]-Tabla14[[#This Row],[Pagado]]</f>
        <v>0</v>
      </c>
      <c r="H833" s="37" t="s">
        <v>10</v>
      </c>
    </row>
    <row r="834" spans="1:8" x14ac:dyDescent="0.25">
      <c r="A834" s="31">
        <v>44628</v>
      </c>
      <c r="B834" s="37" t="s">
        <v>7852</v>
      </c>
      <c r="C834" s="57" t="s">
        <v>273</v>
      </c>
      <c r="D834" s="58">
        <v>36600.699999999997</v>
      </c>
      <c r="E834" s="35">
        <v>44629</v>
      </c>
      <c r="F834" s="58">
        <v>36600.699999999997</v>
      </c>
      <c r="G834" s="59">
        <f>Tabla14[[#This Row],[Importe]]-Tabla14[[#This Row],[Pagado]]</f>
        <v>0</v>
      </c>
      <c r="H834" s="37" t="s">
        <v>10</v>
      </c>
    </row>
    <row r="835" spans="1:8" x14ac:dyDescent="0.25">
      <c r="A835" s="31">
        <v>44628</v>
      </c>
      <c r="B835" s="37" t="s">
        <v>7853</v>
      </c>
      <c r="C835" s="57" t="s">
        <v>2151</v>
      </c>
      <c r="D835" s="58">
        <v>4425.6000000000004</v>
      </c>
      <c r="E835" s="35">
        <v>44628</v>
      </c>
      <c r="F835" s="58">
        <v>4425.6000000000004</v>
      </c>
      <c r="G835" s="59">
        <f>Tabla14[[#This Row],[Importe]]-Tabla14[[#This Row],[Pagado]]</f>
        <v>0</v>
      </c>
      <c r="H835" s="37" t="s">
        <v>10</v>
      </c>
    </row>
    <row r="836" spans="1:8" x14ac:dyDescent="0.25">
      <c r="A836" s="31">
        <v>44628</v>
      </c>
      <c r="B836" s="37" t="s">
        <v>7854</v>
      </c>
      <c r="C836" s="57" t="s">
        <v>275</v>
      </c>
      <c r="D836" s="58">
        <v>41587.800000000003</v>
      </c>
      <c r="E836" s="35">
        <v>44638</v>
      </c>
      <c r="F836" s="58">
        <v>41587.800000000003</v>
      </c>
      <c r="G836" s="59">
        <f>Tabla14[[#This Row],[Importe]]-Tabla14[[#This Row],[Pagado]]</f>
        <v>0</v>
      </c>
      <c r="H836" s="37" t="s">
        <v>10</v>
      </c>
    </row>
    <row r="837" spans="1:8" x14ac:dyDescent="0.25">
      <c r="A837" s="31">
        <v>44628</v>
      </c>
      <c r="B837" s="37" t="s">
        <v>7855</v>
      </c>
      <c r="C837" s="57" t="s">
        <v>284</v>
      </c>
      <c r="D837" s="58">
        <v>6809.6</v>
      </c>
      <c r="E837" s="35">
        <v>44629</v>
      </c>
      <c r="F837" s="58">
        <v>6809.6</v>
      </c>
      <c r="G837" s="59">
        <f>Tabla14[[#This Row],[Importe]]-Tabla14[[#This Row],[Pagado]]</f>
        <v>0</v>
      </c>
      <c r="H837" s="37" t="s">
        <v>10</v>
      </c>
    </row>
    <row r="838" spans="1:8" x14ac:dyDescent="0.25">
      <c r="A838" s="31">
        <v>44628</v>
      </c>
      <c r="B838" s="37" t="s">
        <v>7856</v>
      </c>
      <c r="C838" s="57" t="s">
        <v>31</v>
      </c>
      <c r="D838" s="58">
        <v>1162</v>
      </c>
      <c r="E838" s="35">
        <v>44628</v>
      </c>
      <c r="F838" s="58">
        <v>1162</v>
      </c>
      <c r="G838" s="59">
        <f>Tabla14[[#This Row],[Importe]]-Tabla14[[#This Row],[Pagado]]</f>
        <v>0</v>
      </c>
      <c r="H838" s="37" t="s">
        <v>10</v>
      </c>
    </row>
    <row r="839" spans="1:8" x14ac:dyDescent="0.25">
      <c r="A839" s="31">
        <v>44628</v>
      </c>
      <c r="B839" s="37" t="s">
        <v>7857</v>
      </c>
      <c r="C839" s="57" t="s">
        <v>5345</v>
      </c>
      <c r="D839" s="58">
        <v>1730.4</v>
      </c>
      <c r="E839" s="35">
        <v>44629</v>
      </c>
      <c r="F839" s="58">
        <v>1730.4</v>
      </c>
      <c r="G839" s="59">
        <f>Tabla14[[#This Row],[Importe]]-Tabla14[[#This Row],[Pagado]]</f>
        <v>0</v>
      </c>
      <c r="H839" s="37" t="s">
        <v>10</v>
      </c>
    </row>
    <row r="840" spans="1:8" x14ac:dyDescent="0.25">
      <c r="A840" s="31">
        <v>44628</v>
      </c>
      <c r="B840" s="37" t="s">
        <v>7858</v>
      </c>
      <c r="C840" s="57" t="s">
        <v>280</v>
      </c>
      <c r="D840" s="58">
        <v>565.6</v>
      </c>
      <c r="E840" s="35">
        <v>44629</v>
      </c>
      <c r="F840" s="58">
        <v>565.6</v>
      </c>
      <c r="G840" s="59">
        <f>Tabla14[[#This Row],[Importe]]-Tabla14[[#This Row],[Pagado]]</f>
        <v>0</v>
      </c>
      <c r="H840" s="37" t="s">
        <v>10</v>
      </c>
    </row>
    <row r="841" spans="1:8" x14ac:dyDescent="0.25">
      <c r="A841" s="31">
        <v>44628</v>
      </c>
      <c r="B841" s="37" t="s">
        <v>7859</v>
      </c>
      <c r="C841" s="57" t="s">
        <v>291</v>
      </c>
      <c r="D841" s="58">
        <v>2677.5</v>
      </c>
      <c r="E841" s="35">
        <v>44629</v>
      </c>
      <c r="F841" s="58">
        <v>2677.5</v>
      </c>
      <c r="G841" s="59">
        <f>Tabla14[[#This Row],[Importe]]-Tabla14[[#This Row],[Pagado]]</f>
        <v>0</v>
      </c>
      <c r="H841" s="37" t="s">
        <v>10</v>
      </c>
    </row>
    <row r="842" spans="1:8" x14ac:dyDescent="0.25">
      <c r="A842" s="31">
        <v>44628</v>
      </c>
      <c r="B842" s="37" t="s">
        <v>7860</v>
      </c>
      <c r="C842" s="57" t="s">
        <v>142</v>
      </c>
      <c r="D842" s="58">
        <v>1776</v>
      </c>
      <c r="E842" s="35" t="s">
        <v>7025</v>
      </c>
      <c r="F842" s="58">
        <v>1776</v>
      </c>
      <c r="G842" s="59">
        <f>Tabla14[[#This Row],[Importe]]-Tabla14[[#This Row],[Pagado]]</f>
        <v>0</v>
      </c>
      <c r="H842" s="37" t="s">
        <v>10</v>
      </c>
    </row>
    <row r="843" spans="1:8" x14ac:dyDescent="0.25">
      <c r="A843" s="31">
        <v>44628</v>
      </c>
      <c r="B843" s="37" t="s">
        <v>7861</v>
      </c>
      <c r="C843" s="57" t="s">
        <v>368</v>
      </c>
      <c r="D843" s="58">
        <v>989</v>
      </c>
      <c r="E843" s="35">
        <v>44629</v>
      </c>
      <c r="F843" s="58">
        <v>989</v>
      </c>
      <c r="G843" s="59">
        <f>Tabla14[[#This Row],[Importe]]-Tabla14[[#This Row],[Pagado]]</f>
        <v>0</v>
      </c>
      <c r="H843" s="37" t="s">
        <v>10</v>
      </c>
    </row>
    <row r="844" spans="1:8" x14ac:dyDescent="0.25">
      <c r="A844" s="31">
        <v>44628</v>
      </c>
      <c r="B844" s="37" t="s">
        <v>7862</v>
      </c>
      <c r="C844" s="57" t="s">
        <v>7863</v>
      </c>
      <c r="D844" s="58">
        <v>30766</v>
      </c>
      <c r="E844" s="35">
        <v>44628</v>
      </c>
      <c r="F844" s="58">
        <v>30766</v>
      </c>
      <c r="G844" s="59">
        <f>Tabla14[[#This Row],[Importe]]-Tabla14[[#This Row],[Pagado]]</f>
        <v>0</v>
      </c>
      <c r="H844" s="37" t="s">
        <v>10</v>
      </c>
    </row>
    <row r="845" spans="1:8" x14ac:dyDescent="0.25">
      <c r="A845" s="31">
        <v>44628</v>
      </c>
      <c r="B845" s="37" t="s">
        <v>7864</v>
      </c>
      <c r="C845" s="57" t="s">
        <v>1706</v>
      </c>
      <c r="D845" s="58">
        <v>12000</v>
      </c>
      <c r="E845" s="35">
        <v>44628</v>
      </c>
      <c r="F845" s="58">
        <v>12000</v>
      </c>
      <c r="G845" s="59">
        <f>Tabla14[[#This Row],[Importe]]-Tabla14[[#This Row],[Pagado]]</f>
        <v>0</v>
      </c>
      <c r="H845" s="37" t="s">
        <v>10</v>
      </c>
    </row>
    <row r="846" spans="1:8" x14ac:dyDescent="0.25">
      <c r="A846" s="31">
        <v>44628</v>
      </c>
      <c r="B846" s="37" t="s">
        <v>7865</v>
      </c>
      <c r="C846" s="57" t="s">
        <v>849</v>
      </c>
      <c r="D846" s="58">
        <v>462.4</v>
      </c>
      <c r="E846" s="35">
        <v>44628</v>
      </c>
      <c r="F846" s="58">
        <v>462.4</v>
      </c>
      <c r="G846" s="59">
        <f>Tabla14[[#This Row],[Importe]]-Tabla14[[#This Row],[Pagado]]</f>
        <v>0</v>
      </c>
      <c r="H846" s="37" t="s">
        <v>10</v>
      </c>
    </row>
    <row r="847" spans="1:8" x14ac:dyDescent="0.25">
      <c r="A847" s="31">
        <v>44628</v>
      </c>
      <c r="B847" s="37" t="s">
        <v>7866</v>
      </c>
      <c r="C847" s="57" t="s">
        <v>95</v>
      </c>
      <c r="D847" s="58">
        <v>5241.5</v>
      </c>
      <c r="E847" s="35">
        <v>44628</v>
      </c>
      <c r="F847" s="58">
        <v>5241.5</v>
      </c>
      <c r="G847" s="59">
        <f>Tabla14[[#This Row],[Importe]]-Tabla14[[#This Row],[Pagado]]</f>
        <v>0</v>
      </c>
      <c r="H847" s="37" t="s">
        <v>10</v>
      </c>
    </row>
    <row r="848" spans="1:8" x14ac:dyDescent="0.25">
      <c r="A848" s="31">
        <v>44628</v>
      </c>
      <c r="B848" s="37" t="s">
        <v>7867</v>
      </c>
      <c r="C848" s="57" t="s">
        <v>71</v>
      </c>
      <c r="D848" s="58">
        <v>6932.8</v>
      </c>
      <c r="E848" s="35">
        <v>44628</v>
      </c>
      <c r="F848" s="58">
        <v>6932.8</v>
      </c>
      <c r="G848" s="59">
        <f>Tabla14[[#This Row],[Importe]]-Tabla14[[#This Row],[Pagado]]</f>
        <v>0</v>
      </c>
      <c r="H848" s="37" t="s">
        <v>10</v>
      </c>
    </row>
    <row r="849" spans="1:8" x14ac:dyDescent="0.25">
      <c r="A849" s="31">
        <v>44628</v>
      </c>
      <c r="B849" s="37" t="s">
        <v>7868</v>
      </c>
      <c r="C849" s="57" t="s">
        <v>1313</v>
      </c>
      <c r="D849" s="58">
        <v>11358.2</v>
      </c>
      <c r="E849" s="35">
        <v>44629</v>
      </c>
      <c r="F849" s="58">
        <v>11358.2</v>
      </c>
      <c r="G849" s="59">
        <f>Tabla14[[#This Row],[Importe]]-Tabla14[[#This Row],[Pagado]]</f>
        <v>0</v>
      </c>
      <c r="H849" s="37" t="s">
        <v>10</v>
      </c>
    </row>
    <row r="850" spans="1:8" ht="31.5" x14ac:dyDescent="0.25">
      <c r="A850" s="31">
        <v>44629</v>
      </c>
      <c r="B850" s="37" t="s">
        <v>7869</v>
      </c>
      <c r="C850" s="57" t="s">
        <v>475</v>
      </c>
      <c r="D850" s="58">
        <v>70275.8</v>
      </c>
      <c r="E850" s="35" t="s">
        <v>7870</v>
      </c>
      <c r="F850" s="58">
        <f>54000+16275.8</f>
        <v>70275.8</v>
      </c>
      <c r="G850" s="59">
        <f>Tabla14[[#This Row],[Importe]]-Tabla14[[#This Row],[Pagado]]</f>
        <v>0</v>
      </c>
      <c r="H850" s="37" t="s">
        <v>10</v>
      </c>
    </row>
    <row r="851" spans="1:8" x14ac:dyDescent="0.25">
      <c r="A851" s="31">
        <v>44629</v>
      </c>
      <c r="B851" s="37" t="s">
        <v>7871</v>
      </c>
      <c r="C851" s="57" t="s">
        <v>12</v>
      </c>
      <c r="D851" s="58">
        <v>20570.25</v>
      </c>
      <c r="E851" s="35">
        <v>44630</v>
      </c>
      <c r="F851" s="58">
        <v>20570.25</v>
      </c>
      <c r="G851" s="59">
        <f>Tabla14[[#This Row],[Importe]]-Tabla14[[#This Row],[Pagado]]</f>
        <v>0</v>
      </c>
      <c r="H851" s="37" t="s">
        <v>10</v>
      </c>
    </row>
    <row r="852" spans="1:8" x14ac:dyDescent="0.25">
      <c r="A852" s="31">
        <v>44629</v>
      </c>
      <c r="B852" s="37" t="s">
        <v>7872</v>
      </c>
      <c r="C852" s="57" t="s">
        <v>481</v>
      </c>
      <c r="D852" s="58">
        <v>925.6</v>
      </c>
      <c r="E852" s="35">
        <v>44629</v>
      </c>
      <c r="F852" s="58">
        <v>925.6</v>
      </c>
      <c r="G852" s="59">
        <f>Tabla14[[#This Row],[Importe]]-Tabla14[[#This Row],[Pagado]]</f>
        <v>0</v>
      </c>
      <c r="H852" s="37" t="s">
        <v>10</v>
      </c>
    </row>
    <row r="853" spans="1:8" x14ac:dyDescent="0.25">
      <c r="A853" s="31">
        <v>44629</v>
      </c>
      <c r="B853" s="37" t="s">
        <v>7873</v>
      </c>
      <c r="C853" s="57" t="s">
        <v>193</v>
      </c>
      <c r="D853" s="58">
        <v>5432.4</v>
      </c>
      <c r="E853" s="35">
        <v>44629</v>
      </c>
      <c r="F853" s="58">
        <v>5432.4</v>
      </c>
      <c r="G853" s="59">
        <f>Tabla14[[#This Row],[Importe]]-Tabla14[[#This Row],[Pagado]]</f>
        <v>0</v>
      </c>
      <c r="H853" s="37" t="s">
        <v>10</v>
      </c>
    </row>
    <row r="854" spans="1:8" x14ac:dyDescent="0.25">
      <c r="A854" s="31">
        <v>44629</v>
      </c>
      <c r="B854" s="37" t="s">
        <v>7874</v>
      </c>
      <c r="C854" s="57" t="s">
        <v>22</v>
      </c>
      <c r="D854" s="58">
        <v>35600.699999999997</v>
      </c>
      <c r="E854" s="35">
        <v>44630</v>
      </c>
      <c r="F854" s="58">
        <v>35600.699999999997</v>
      </c>
      <c r="G854" s="59">
        <f>Tabla14[[#This Row],[Importe]]-Tabla14[[#This Row],[Pagado]]</f>
        <v>0</v>
      </c>
      <c r="H854" s="37" t="s">
        <v>10</v>
      </c>
    </row>
    <row r="855" spans="1:8" x14ac:dyDescent="0.25">
      <c r="A855" s="31">
        <v>44629</v>
      </c>
      <c r="B855" s="37" t="s">
        <v>7875</v>
      </c>
      <c r="C855" s="57" t="s">
        <v>64</v>
      </c>
      <c r="D855" s="58">
        <v>7525.1</v>
      </c>
      <c r="E855" s="35">
        <v>44631</v>
      </c>
      <c r="F855" s="58">
        <v>7525.1</v>
      </c>
      <c r="G855" s="59">
        <f>Tabla14[[#This Row],[Importe]]-Tabla14[[#This Row],[Pagado]]</f>
        <v>0</v>
      </c>
      <c r="H855" s="37" t="s">
        <v>10</v>
      </c>
    </row>
    <row r="856" spans="1:8" x14ac:dyDescent="0.25">
      <c r="A856" s="31">
        <v>44629</v>
      </c>
      <c r="B856" s="37" t="s">
        <v>7876</v>
      </c>
      <c r="C856" s="57" t="s">
        <v>97</v>
      </c>
      <c r="D856" s="58">
        <v>3774.1</v>
      </c>
      <c r="E856" s="35">
        <v>44630</v>
      </c>
      <c r="F856" s="58">
        <v>3774.1</v>
      </c>
      <c r="G856" s="59">
        <f>Tabla14[[#This Row],[Importe]]-Tabla14[[#This Row],[Pagado]]</f>
        <v>0</v>
      </c>
      <c r="H856" s="37" t="s">
        <v>10</v>
      </c>
    </row>
    <row r="857" spans="1:8" x14ac:dyDescent="0.25">
      <c r="A857" s="31">
        <v>44629</v>
      </c>
      <c r="B857" s="37" t="s">
        <v>7877</v>
      </c>
      <c r="C857" s="57" t="s">
        <v>105</v>
      </c>
      <c r="D857" s="58">
        <v>4263</v>
      </c>
      <c r="E857" s="35">
        <v>44629</v>
      </c>
      <c r="F857" s="58">
        <v>4263</v>
      </c>
      <c r="G857" s="59">
        <f>Tabla14[[#This Row],[Importe]]-Tabla14[[#This Row],[Pagado]]</f>
        <v>0</v>
      </c>
      <c r="H857" s="37" t="s">
        <v>10</v>
      </c>
    </row>
    <row r="858" spans="1:8" x14ac:dyDescent="0.25">
      <c r="A858" s="31">
        <v>44629</v>
      </c>
      <c r="B858" s="37" t="s">
        <v>7878</v>
      </c>
      <c r="C858" s="57" t="s">
        <v>120</v>
      </c>
      <c r="D858" s="58">
        <v>4449.2</v>
      </c>
      <c r="E858" s="35">
        <v>44631</v>
      </c>
      <c r="F858" s="58">
        <v>4449.2</v>
      </c>
      <c r="G858" s="59">
        <f>Tabla14[[#This Row],[Importe]]-Tabla14[[#This Row],[Pagado]]</f>
        <v>0</v>
      </c>
      <c r="H858" s="37" t="s">
        <v>10</v>
      </c>
    </row>
    <row r="859" spans="1:8" x14ac:dyDescent="0.25">
      <c r="A859" s="31">
        <v>44629</v>
      </c>
      <c r="B859" s="37" t="s">
        <v>7879</v>
      </c>
      <c r="C859" s="57" t="s">
        <v>39</v>
      </c>
      <c r="D859" s="58">
        <v>11215</v>
      </c>
      <c r="E859" s="35">
        <v>44631</v>
      </c>
      <c r="F859" s="58">
        <v>11215</v>
      </c>
      <c r="G859" s="59">
        <f>Tabla14[[#This Row],[Importe]]-Tabla14[[#This Row],[Pagado]]</f>
        <v>0</v>
      </c>
      <c r="H859" s="37" t="s">
        <v>10</v>
      </c>
    </row>
    <row r="860" spans="1:8" x14ac:dyDescent="0.25">
      <c r="A860" s="31">
        <v>44629</v>
      </c>
      <c r="B860" s="37" t="s">
        <v>7880</v>
      </c>
      <c r="C860" s="57" t="s">
        <v>326</v>
      </c>
      <c r="D860" s="58">
        <v>4065.5</v>
      </c>
      <c r="E860" s="35">
        <v>44630</v>
      </c>
      <c r="F860" s="58">
        <v>4065.5</v>
      </c>
      <c r="G860" s="59">
        <f>Tabla14[[#This Row],[Importe]]-Tabla14[[#This Row],[Pagado]]</f>
        <v>0</v>
      </c>
      <c r="H860" s="37" t="s">
        <v>10</v>
      </c>
    </row>
    <row r="861" spans="1:8" x14ac:dyDescent="0.25">
      <c r="A861" s="31">
        <v>44629</v>
      </c>
      <c r="B861" s="37" t="s">
        <v>7881</v>
      </c>
      <c r="C861" s="57" t="s">
        <v>9</v>
      </c>
      <c r="D861" s="58">
        <v>4749.7</v>
      </c>
      <c r="E861" s="35">
        <v>44629</v>
      </c>
      <c r="F861" s="58">
        <v>4749.7</v>
      </c>
      <c r="G861" s="59">
        <f>Tabla14[[#This Row],[Importe]]-Tabla14[[#This Row],[Pagado]]</f>
        <v>0</v>
      </c>
      <c r="H861" s="37" t="s">
        <v>10</v>
      </c>
    </row>
    <row r="862" spans="1:8" x14ac:dyDescent="0.25">
      <c r="A862" s="31">
        <v>44629</v>
      </c>
      <c r="B862" s="37" t="s">
        <v>7882</v>
      </c>
      <c r="C862" s="57" t="s">
        <v>114</v>
      </c>
      <c r="D862" s="58">
        <v>4838.6000000000004</v>
      </c>
      <c r="E862" s="35">
        <v>44631</v>
      </c>
      <c r="F862" s="58">
        <v>4838.6000000000004</v>
      </c>
      <c r="G862" s="59">
        <f>Tabla14[[#This Row],[Importe]]-Tabla14[[#This Row],[Pagado]]</f>
        <v>0</v>
      </c>
      <c r="H862" s="37" t="s">
        <v>10</v>
      </c>
    </row>
    <row r="863" spans="1:8" x14ac:dyDescent="0.25">
      <c r="A863" s="31">
        <v>44629</v>
      </c>
      <c r="B863" s="37" t="s">
        <v>7883</v>
      </c>
      <c r="C863" s="57" t="s">
        <v>18</v>
      </c>
      <c r="D863" s="58">
        <v>1316.6</v>
      </c>
      <c r="E863" s="35">
        <v>44629</v>
      </c>
      <c r="F863" s="58">
        <v>1316.6</v>
      </c>
      <c r="G863" s="59">
        <f>Tabla14[[#This Row],[Importe]]-Tabla14[[#This Row],[Pagado]]</f>
        <v>0</v>
      </c>
      <c r="H863" s="37" t="s">
        <v>10</v>
      </c>
    </row>
    <row r="864" spans="1:8" x14ac:dyDescent="0.25">
      <c r="A864" s="31">
        <v>44629</v>
      </c>
      <c r="B864" s="37" t="s">
        <v>7884</v>
      </c>
      <c r="C864" s="57" t="s">
        <v>89</v>
      </c>
      <c r="D864" s="58">
        <v>4447.8</v>
      </c>
      <c r="E864" s="35">
        <v>44630</v>
      </c>
      <c r="F864" s="58">
        <v>4447.8</v>
      </c>
      <c r="G864" s="59">
        <f>Tabla14[[#This Row],[Importe]]-Tabla14[[#This Row],[Pagado]]</f>
        <v>0</v>
      </c>
      <c r="H864" s="37" t="s">
        <v>10</v>
      </c>
    </row>
    <row r="865" spans="1:8" x14ac:dyDescent="0.25">
      <c r="A865" s="31">
        <v>44629</v>
      </c>
      <c r="B865" s="37" t="s">
        <v>7885</v>
      </c>
      <c r="C865" s="57" t="s">
        <v>7886</v>
      </c>
      <c r="D865" s="58">
        <v>0</v>
      </c>
      <c r="E865" s="39" t="s">
        <v>189</v>
      </c>
      <c r="F865" s="58">
        <v>0</v>
      </c>
      <c r="G865" s="59">
        <f>Tabla14[[#This Row],[Importe]]-Tabla14[[#This Row],[Pagado]]</f>
        <v>0</v>
      </c>
      <c r="H865" s="60" t="s">
        <v>7887</v>
      </c>
    </row>
    <row r="866" spans="1:8" x14ac:dyDescent="0.25">
      <c r="A866" s="31">
        <v>44629</v>
      </c>
      <c r="B866" s="37" t="s">
        <v>7888</v>
      </c>
      <c r="C866" s="57" t="s">
        <v>345</v>
      </c>
      <c r="D866" s="58">
        <v>520.79999999999995</v>
      </c>
      <c r="E866" s="35">
        <v>44629</v>
      </c>
      <c r="F866" s="58">
        <v>520.79999999999995</v>
      </c>
      <c r="G866" s="59">
        <f>Tabla14[[#This Row],[Importe]]-Tabla14[[#This Row],[Pagado]]</f>
        <v>0</v>
      </c>
      <c r="H866" s="37" t="s">
        <v>10</v>
      </c>
    </row>
    <row r="867" spans="1:8" x14ac:dyDescent="0.25">
      <c r="A867" s="31">
        <v>44629</v>
      </c>
      <c r="B867" s="37" t="s">
        <v>7889</v>
      </c>
      <c r="C867" s="57" t="s">
        <v>5720</v>
      </c>
      <c r="D867" s="58">
        <v>0</v>
      </c>
      <c r="E867" s="39" t="s">
        <v>189</v>
      </c>
      <c r="F867" s="58">
        <v>0</v>
      </c>
      <c r="G867" s="59">
        <f>Tabla14[[#This Row],[Importe]]-Tabla14[[#This Row],[Pagado]]</f>
        <v>0</v>
      </c>
      <c r="H867" s="60" t="s">
        <v>7887</v>
      </c>
    </row>
    <row r="868" spans="1:8" x14ac:dyDescent="0.25">
      <c r="A868" s="31">
        <v>44629</v>
      </c>
      <c r="B868" s="37" t="s">
        <v>7890</v>
      </c>
      <c r="C868" s="57" t="s">
        <v>93</v>
      </c>
      <c r="D868" s="58">
        <v>6466.1</v>
      </c>
      <c r="E868" s="35">
        <v>44630</v>
      </c>
      <c r="F868" s="58">
        <v>6466.1</v>
      </c>
      <c r="G868" s="59">
        <f>Tabla14[[#This Row],[Importe]]-Tabla14[[#This Row],[Pagado]]</f>
        <v>0</v>
      </c>
      <c r="H868" s="37" t="s">
        <v>10</v>
      </c>
    </row>
    <row r="869" spans="1:8" x14ac:dyDescent="0.25">
      <c r="A869" s="31">
        <v>44629</v>
      </c>
      <c r="B869" s="37" t="s">
        <v>7891</v>
      </c>
      <c r="C869" s="57" t="s">
        <v>924</v>
      </c>
      <c r="D869" s="58">
        <v>11052.72</v>
      </c>
      <c r="E869" s="35">
        <v>44629</v>
      </c>
      <c r="F869" s="58">
        <v>11052.72</v>
      </c>
      <c r="G869" s="59">
        <f>Tabla14[[#This Row],[Importe]]-Tabla14[[#This Row],[Pagado]]</f>
        <v>0</v>
      </c>
      <c r="H869" s="37" t="s">
        <v>10</v>
      </c>
    </row>
    <row r="870" spans="1:8" x14ac:dyDescent="0.25">
      <c r="A870" s="31">
        <v>44629</v>
      </c>
      <c r="B870" s="37" t="s">
        <v>7892</v>
      </c>
      <c r="C870" s="57" t="s">
        <v>131</v>
      </c>
      <c r="D870" s="58">
        <v>12815</v>
      </c>
      <c r="E870" s="35">
        <v>44629</v>
      </c>
      <c r="F870" s="58">
        <v>12815</v>
      </c>
      <c r="G870" s="59">
        <f>Tabla14[[#This Row],[Importe]]-Tabla14[[#This Row],[Pagado]]</f>
        <v>0</v>
      </c>
      <c r="H870" s="37" t="s">
        <v>10</v>
      </c>
    </row>
    <row r="871" spans="1:8" x14ac:dyDescent="0.25">
      <c r="A871" s="31">
        <v>44629</v>
      </c>
      <c r="B871" s="37" t="s">
        <v>7893</v>
      </c>
      <c r="C871" s="57" t="s">
        <v>16</v>
      </c>
      <c r="D871" s="58">
        <v>3838</v>
      </c>
      <c r="E871" s="35">
        <v>44629</v>
      </c>
      <c r="F871" s="58">
        <v>3838</v>
      </c>
      <c r="G871" s="59">
        <f>Tabla14[[#This Row],[Importe]]-Tabla14[[#This Row],[Pagado]]</f>
        <v>0</v>
      </c>
      <c r="H871" s="37" t="s">
        <v>10</v>
      </c>
    </row>
    <row r="872" spans="1:8" x14ac:dyDescent="0.25">
      <c r="A872" s="31">
        <v>44629</v>
      </c>
      <c r="B872" s="37" t="s">
        <v>7894</v>
      </c>
      <c r="C872" s="57" t="s">
        <v>7895</v>
      </c>
      <c r="D872" s="58">
        <v>4266.5</v>
      </c>
      <c r="E872" s="35">
        <v>44629</v>
      </c>
      <c r="F872" s="58">
        <v>4266.5</v>
      </c>
      <c r="G872" s="59">
        <f>Tabla14[[#This Row],[Importe]]-Tabla14[[#This Row],[Pagado]]</f>
        <v>0</v>
      </c>
      <c r="H872" s="37" t="s">
        <v>10</v>
      </c>
    </row>
    <row r="873" spans="1:8" x14ac:dyDescent="0.25">
      <c r="A873" s="31">
        <v>44629</v>
      </c>
      <c r="B873" s="37" t="s">
        <v>7896</v>
      </c>
      <c r="C873" s="57" t="s">
        <v>31</v>
      </c>
      <c r="D873" s="58">
        <v>4017.6</v>
      </c>
      <c r="E873" s="35">
        <v>44629</v>
      </c>
      <c r="F873" s="58">
        <v>4017.6</v>
      </c>
      <c r="G873" s="59">
        <f>Tabla14[[#This Row],[Importe]]-Tabla14[[#This Row],[Pagado]]</f>
        <v>0</v>
      </c>
      <c r="H873" s="37" t="s">
        <v>10</v>
      </c>
    </row>
    <row r="874" spans="1:8" x14ac:dyDescent="0.25">
      <c r="A874" s="31">
        <v>44629</v>
      </c>
      <c r="B874" s="37" t="s">
        <v>7897</v>
      </c>
      <c r="C874" s="57" t="s">
        <v>87</v>
      </c>
      <c r="D874" s="58">
        <v>2363.1999999999998</v>
      </c>
      <c r="E874" s="35">
        <v>44629</v>
      </c>
      <c r="F874" s="58">
        <v>2363.1999999999998</v>
      </c>
      <c r="G874" s="59">
        <f>Tabla14[[#This Row],[Importe]]-Tabla14[[#This Row],[Pagado]]</f>
        <v>0</v>
      </c>
      <c r="H874" s="37" t="s">
        <v>10</v>
      </c>
    </row>
    <row r="875" spans="1:8" x14ac:dyDescent="0.25">
      <c r="A875" s="31">
        <v>44629</v>
      </c>
      <c r="B875" s="37" t="s">
        <v>7898</v>
      </c>
      <c r="C875" s="57" t="s">
        <v>140</v>
      </c>
      <c r="D875" s="58">
        <v>1482</v>
      </c>
      <c r="E875" s="35">
        <v>44629</v>
      </c>
      <c r="F875" s="58">
        <v>1482</v>
      </c>
      <c r="G875" s="59">
        <f>Tabla14[[#This Row],[Importe]]-Tabla14[[#This Row],[Pagado]]</f>
        <v>0</v>
      </c>
      <c r="H875" s="37" t="s">
        <v>10</v>
      </c>
    </row>
    <row r="876" spans="1:8" x14ac:dyDescent="0.25">
      <c r="A876" s="31">
        <v>44629</v>
      </c>
      <c r="B876" s="37" t="s">
        <v>7899</v>
      </c>
      <c r="C876" s="57" t="s">
        <v>129</v>
      </c>
      <c r="D876" s="58">
        <v>1550.4</v>
      </c>
      <c r="E876" s="35">
        <v>44629</v>
      </c>
      <c r="F876" s="58">
        <v>1550.4</v>
      </c>
      <c r="G876" s="59">
        <f>Tabla14[[#This Row],[Importe]]-Tabla14[[#This Row],[Pagado]]</f>
        <v>0</v>
      </c>
      <c r="H876" s="37" t="s">
        <v>10</v>
      </c>
    </row>
    <row r="877" spans="1:8" x14ac:dyDescent="0.25">
      <c r="A877" s="31">
        <v>44629</v>
      </c>
      <c r="B877" s="37" t="s">
        <v>7900</v>
      </c>
      <c r="C877" s="57" t="s">
        <v>339</v>
      </c>
      <c r="D877" s="58">
        <v>478.8</v>
      </c>
      <c r="E877" s="35">
        <v>44629</v>
      </c>
      <c r="F877" s="58">
        <v>478.8</v>
      </c>
      <c r="G877" s="59">
        <f>Tabla14[[#This Row],[Importe]]-Tabla14[[#This Row],[Pagado]]</f>
        <v>0</v>
      </c>
      <c r="H877" s="37" t="s">
        <v>10</v>
      </c>
    </row>
    <row r="878" spans="1:8" x14ac:dyDescent="0.25">
      <c r="A878" s="31">
        <v>44629</v>
      </c>
      <c r="B878" s="37" t="s">
        <v>7901</v>
      </c>
      <c r="C878" s="57" t="s">
        <v>127</v>
      </c>
      <c r="D878" s="58">
        <v>3802.2</v>
      </c>
      <c r="E878" s="35">
        <v>44629</v>
      </c>
      <c r="F878" s="58">
        <v>3802.2</v>
      </c>
      <c r="G878" s="59">
        <f>Tabla14[[#This Row],[Importe]]-Tabla14[[#This Row],[Pagado]]</f>
        <v>0</v>
      </c>
      <c r="H878" s="37" t="s">
        <v>10</v>
      </c>
    </row>
    <row r="879" spans="1:8" x14ac:dyDescent="0.25">
      <c r="A879" s="31">
        <v>44629</v>
      </c>
      <c r="B879" s="37" t="s">
        <v>7902</v>
      </c>
      <c r="C879" s="57" t="s">
        <v>357</v>
      </c>
      <c r="D879" s="58">
        <v>2906.4</v>
      </c>
      <c r="E879" s="35">
        <v>44629</v>
      </c>
      <c r="F879" s="58">
        <v>2906.4</v>
      </c>
      <c r="G879" s="59">
        <f>Tabla14[[#This Row],[Importe]]-Tabla14[[#This Row],[Pagado]]</f>
        <v>0</v>
      </c>
      <c r="H879" s="37" t="s">
        <v>10</v>
      </c>
    </row>
    <row r="880" spans="1:8" x14ac:dyDescent="0.25">
      <c r="A880" s="31">
        <v>44629</v>
      </c>
      <c r="B880" s="37" t="s">
        <v>7903</v>
      </c>
      <c r="C880" s="57" t="s">
        <v>31</v>
      </c>
      <c r="D880" s="58">
        <v>874.4</v>
      </c>
      <c r="E880" s="35">
        <v>44629</v>
      </c>
      <c r="F880" s="58">
        <v>874.4</v>
      </c>
      <c r="G880" s="59">
        <f>Tabla14[[#This Row],[Importe]]-Tabla14[[#This Row],[Pagado]]</f>
        <v>0</v>
      </c>
      <c r="H880" s="37" t="s">
        <v>10</v>
      </c>
    </row>
    <row r="881" spans="1:8" x14ac:dyDescent="0.25">
      <c r="A881" s="31">
        <v>44629</v>
      </c>
      <c r="B881" s="37" t="s">
        <v>7904</v>
      </c>
      <c r="C881" s="57" t="s">
        <v>275</v>
      </c>
      <c r="D881" s="58">
        <v>22709.279999999999</v>
      </c>
      <c r="E881" s="35">
        <v>44638</v>
      </c>
      <c r="F881" s="58">
        <v>22709.279999999999</v>
      </c>
      <c r="G881" s="59">
        <f>Tabla14[[#This Row],[Importe]]-Tabla14[[#This Row],[Pagado]]</f>
        <v>0</v>
      </c>
      <c r="H881" s="37" t="s">
        <v>10</v>
      </c>
    </row>
    <row r="882" spans="1:8" x14ac:dyDescent="0.25">
      <c r="A882" s="31">
        <v>44629</v>
      </c>
      <c r="B882" s="37" t="s">
        <v>7905</v>
      </c>
      <c r="C882" s="57" t="s">
        <v>173</v>
      </c>
      <c r="D882" s="58">
        <v>29570.400000000001</v>
      </c>
      <c r="E882" s="35">
        <v>44630</v>
      </c>
      <c r="F882" s="58">
        <v>29570.400000000001</v>
      </c>
      <c r="G882" s="59">
        <f>Tabla14[[#This Row],[Importe]]-Tabla14[[#This Row],[Pagado]]</f>
        <v>0</v>
      </c>
      <c r="H882" s="37" t="s">
        <v>10</v>
      </c>
    </row>
    <row r="883" spans="1:8" x14ac:dyDescent="0.25">
      <c r="A883" s="31">
        <v>44629</v>
      </c>
      <c r="B883" s="37" t="s">
        <v>7906</v>
      </c>
      <c r="C883" s="57" t="s">
        <v>31</v>
      </c>
      <c r="D883" s="58">
        <v>4084.8</v>
      </c>
      <c r="E883" s="35">
        <v>44629</v>
      </c>
      <c r="F883" s="58">
        <v>4084.8</v>
      </c>
      <c r="G883" s="59">
        <f>Tabla14[[#This Row],[Importe]]-Tabla14[[#This Row],[Pagado]]</f>
        <v>0</v>
      </c>
      <c r="H883" s="37" t="s">
        <v>10</v>
      </c>
    </row>
    <row r="884" spans="1:8" x14ac:dyDescent="0.25">
      <c r="A884" s="31">
        <v>44629</v>
      </c>
      <c r="B884" s="37" t="s">
        <v>7907</v>
      </c>
      <c r="C884" s="57" t="s">
        <v>161</v>
      </c>
      <c r="D884" s="58">
        <v>3652</v>
      </c>
      <c r="E884" s="35">
        <v>44629</v>
      </c>
      <c r="F884" s="58">
        <v>3652</v>
      </c>
      <c r="G884" s="59">
        <f>Tabla14[[#This Row],[Importe]]-Tabla14[[#This Row],[Pagado]]</f>
        <v>0</v>
      </c>
      <c r="H884" s="37" t="s">
        <v>10</v>
      </c>
    </row>
    <row r="885" spans="1:8" x14ac:dyDescent="0.25">
      <c r="A885" s="31">
        <v>44629</v>
      </c>
      <c r="B885" s="37" t="s">
        <v>7908</v>
      </c>
      <c r="C885" s="57" t="s">
        <v>1187</v>
      </c>
      <c r="D885" s="58">
        <v>804.6</v>
      </c>
      <c r="E885" s="35">
        <v>44629</v>
      </c>
      <c r="F885" s="58">
        <v>804.6</v>
      </c>
      <c r="G885" s="59">
        <f>Tabla14[[#This Row],[Importe]]-Tabla14[[#This Row],[Pagado]]</f>
        <v>0</v>
      </c>
      <c r="H885" s="37" t="s">
        <v>10</v>
      </c>
    </row>
    <row r="886" spans="1:8" x14ac:dyDescent="0.25">
      <c r="A886" s="31">
        <v>44629</v>
      </c>
      <c r="B886" s="37" t="s">
        <v>7909</v>
      </c>
      <c r="C886" s="57" t="s">
        <v>373</v>
      </c>
      <c r="D886" s="58">
        <v>338</v>
      </c>
      <c r="E886" s="35">
        <v>44629</v>
      </c>
      <c r="F886" s="58">
        <v>338</v>
      </c>
      <c r="G886" s="59">
        <f>Tabla14[[#This Row],[Importe]]-Tabla14[[#This Row],[Pagado]]</f>
        <v>0</v>
      </c>
      <c r="H886" s="37" t="s">
        <v>10</v>
      </c>
    </row>
    <row r="887" spans="1:8" x14ac:dyDescent="0.25">
      <c r="A887" s="31">
        <v>44629</v>
      </c>
      <c r="B887" s="37" t="s">
        <v>7910</v>
      </c>
      <c r="C887" s="57" t="s">
        <v>53</v>
      </c>
      <c r="D887" s="58">
        <v>1556.1</v>
      </c>
      <c r="E887" s="35">
        <v>44629</v>
      </c>
      <c r="F887" s="58">
        <v>1556.1</v>
      </c>
      <c r="G887" s="59">
        <f>Tabla14[[#This Row],[Importe]]-Tabla14[[#This Row],[Pagado]]</f>
        <v>0</v>
      </c>
      <c r="H887" s="37" t="s">
        <v>10</v>
      </c>
    </row>
    <row r="888" spans="1:8" x14ac:dyDescent="0.25">
      <c r="A888" s="31">
        <v>44629</v>
      </c>
      <c r="B888" s="37" t="s">
        <v>7911</v>
      </c>
      <c r="C888" s="57" t="s">
        <v>49</v>
      </c>
      <c r="D888" s="58">
        <v>6931.2</v>
      </c>
      <c r="E888" s="35">
        <v>44629</v>
      </c>
      <c r="F888" s="58">
        <v>6931.2</v>
      </c>
      <c r="G888" s="59">
        <f>Tabla14[[#This Row],[Importe]]-Tabla14[[#This Row],[Pagado]]</f>
        <v>0</v>
      </c>
      <c r="H888" s="37" t="s">
        <v>10</v>
      </c>
    </row>
    <row r="889" spans="1:8" x14ac:dyDescent="0.25">
      <c r="A889" s="31">
        <v>44629</v>
      </c>
      <c r="B889" s="37" t="s">
        <v>7912</v>
      </c>
      <c r="C889" s="57" t="s">
        <v>27</v>
      </c>
      <c r="D889" s="58">
        <v>2167.8000000000002</v>
      </c>
      <c r="E889" s="35">
        <v>44629</v>
      </c>
      <c r="F889" s="58">
        <v>2167.8000000000002</v>
      </c>
      <c r="G889" s="59">
        <f>Tabla14[[#This Row],[Importe]]-Tabla14[[#This Row],[Pagado]]</f>
        <v>0</v>
      </c>
      <c r="H889" s="37" t="s">
        <v>10</v>
      </c>
    </row>
    <row r="890" spans="1:8" x14ac:dyDescent="0.25">
      <c r="A890" s="31">
        <v>44629</v>
      </c>
      <c r="B890" s="37" t="s">
        <v>7913</v>
      </c>
      <c r="C890" s="57" t="s">
        <v>56</v>
      </c>
      <c r="D890" s="58">
        <v>6251.3</v>
      </c>
      <c r="E890" s="35">
        <v>44629</v>
      </c>
      <c r="F890" s="58">
        <v>6251.3</v>
      </c>
      <c r="G890" s="59">
        <f>Tabla14[[#This Row],[Importe]]-Tabla14[[#This Row],[Pagado]]</f>
        <v>0</v>
      </c>
      <c r="H890" s="37" t="s">
        <v>10</v>
      </c>
    </row>
    <row r="891" spans="1:8" x14ac:dyDescent="0.25">
      <c r="A891" s="31">
        <v>44629</v>
      </c>
      <c r="B891" s="37" t="s">
        <v>7914</v>
      </c>
      <c r="C891" s="57" t="s">
        <v>218</v>
      </c>
      <c r="D891" s="58">
        <v>12922.9</v>
      </c>
      <c r="E891" s="35">
        <v>44631</v>
      </c>
      <c r="F891" s="58">
        <v>12922.9</v>
      </c>
      <c r="G891" s="59">
        <f>Tabla14[[#This Row],[Importe]]-Tabla14[[#This Row],[Pagado]]</f>
        <v>0</v>
      </c>
      <c r="H891" s="37" t="s">
        <v>10</v>
      </c>
    </row>
    <row r="892" spans="1:8" x14ac:dyDescent="0.25">
      <c r="A892" s="31">
        <v>44629</v>
      </c>
      <c r="B892" s="37" t="s">
        <v>7915</v>
      </c>
      <c r="C892" s="57" t="s">
        <v>206</v>
      </c>
      <c r="D892" s="58">
        <v>30509.1</v>
      </c>
      <c r="E892" s="35">
        <v>44631</v>
      </c>
      <c r="F892" s="58">
        <v>30509.1</v>
      </c>
      <c r="G892" s="59">
        <f>Tabla14[[#This Row],[Importe]]-Tabla14[[#This Row],[Pagado]]</f>
        <v>0</v>
      </c>
      <c r="H892" s="37" t="s">
        <v>10</v>
      </c>
    </row>
    <row r="893" spans="1:8" x14ac:dyDescent="0.25">
      <c r="A893" s="31">
        <v>44629</v>
      </c>
      <c r="B893" s="37" t="s">
        <v>7916</v>
      </c>
      <c r="C893" s="57" t="s">
        <v>878</v>
      </c>
      <c r="D893" s="58">
        <v>3355</v>
      </c>
      <c r="E893" s="35">
        <v>44629</v>
      </c>
      <c r="F893" s="58">
        <v>3355</v>
      </c>
      <c r="G893" s="59">
        <f>Tabla14[[#This Row],[Importe]]-Tabla14[[#This Row],[Pagado]]</f>
        <v>0</v>
      </c>
      <c r="H893" s="37" t="s">
        <v>10</v>
      </c>
    </row>
    <row r="894" spans="1:8" x14ac:dyDescent="0.25">
      <c r="A894" s="31">
        <v>44629</v>
      </c>
      <c r="B894" s="37" t="s">
        <v>7917</v>
      </c>
      <c r="C894" s="57" t="s">
        <v>703</v>
      </c>
      <c r="D894" s="58">
        <v>5610</v>
      </c>
      <c r="E894" s="35">
        <v>44629</v>
      </c>
      <c r="F894" s="58">
        <v>5610</v>
      </c>
      <c r="G894" s="59">
        <f>Tabla14[[#This Row],[Importe]]-Tabla14[[#This Row],[Pagado]]</f>
        <v>0</v>
      </c>
      <c r="H894" s="37" t="s">
        <v>10</v>
      </c>
    </row>
    <row r="895" spans="1:8" x14ac:dyDescent="0.25">
      <c r="A895" s="31">
        <v>44629</v>
      </c>
      <c r="B895" s="37" t="s">
        <v>7918</v>
      </c>
      <c r="C895" s="57" t="s">
        <v>2114</v>
      </c>
      <c r="D895" s="58">
        <v>2993.2</v>
      </c>
      <c r="E895" s="35">
        <v>44629</v>
      </c>
      <c r="F895" s="58">
        <v>2993.2</v>
      </c>
      <c r="G895" s="59">
        <f>Tabla14[[#This Row],[Importe]]-Tabla14[[#This Row],[Pagado]]</f>
        <v>0</v>
      </c>
      <c r="H895" s="37" t="s">
        <v>10</v>
      </c>
    </row>
    <row r="896" spans="1:8" x14ac:dyDescent="0.25">
      <c r="A896" s="31">
        <v>44629</v>
      </c>
      <c r="B896" s="37" t="s">
        <v>7919</v>
      </c>
      <c r="C896" s="57" t="s">
        <v>31</v>
      </c>
      <c r="D896" s="58">
        <v>5320.8</v>
      </c>
      <c r="E896" s="35">
        <v>44629</v>
      </c>
      <c r="F896" s="58">
        <v>5320.8</v>
      </c>
      <c r="G896" s="59">
        <f>Tabla14[[#This Row],[Importe]]-Tabla14[[#This Row],[Pagado]]</f>
        <v>0</v>
      </c>
      <c r="H896" s="37" t="s">
        <v>10</v>
      </c>
    </row>
    <row r="897" spans="1:8" x14ac:dyDescent="0.25">
      <c r="A897" s="31">
        <v>44629</v>
      </c>
      <c r="B897" s="37" t="s">
        <v>7920</v>
      </c>
      <c r="C897" s="57" t="s">
        <v>146</v>
      </c>
      <c r="D897" s="58">
        <v>1809.6</v>
      </c>
      <c r="E897" s="35">
        <v>44630</v>
      </c>
      <c r="F897" s="58">
        <v>1809.6</v>
      </c>
      <c r="G897" s="59">
        <f>Tabla14[[#This Row],[Importe]]-Tabla14[[#This Row],[Pagado]]</f>
        <v>0</v>
      </c>
      <c r="H897" s="37" t="s">
        <v>10</v>
      </c>
    </row>
    <row r="898" spans="1:8" x14ac:dyDescent="0.25">
      <c r="A898" s="31">
        <v>44629</v>
      </c>
      <c r="B898" s="37" t="s">
        <v>7921</v>
      </c>
      <c r="C898" s="57" t="s">
        <v>125</v>
      </c>
      <c r="D898" s="58">
        <v>1456</v>
      </c>
      <c r="E898" s="35">
        <v>44630</v>
      </c>
      <c r="F898" s="58">
        <v>1456</v>
      </c>
      <c r="G898" s="59">
        <f>Tabla14[[#This Row],[Importe]]-Tabla14[[#This Row],[Pagado]]</f>
        <v>0</v>
      </c>
      <c r="H898" s="37" t="s">
        <v>10</v>
      </c>
    </row>
    <row r="899" spans="1:8" x14ac:dyDescent="0.25">
      <c r="A899" s="31">
        <v>44629</v>
      </c>
      <c r="B899" s="37" t="s">
        <v>7922</v>
      </c>
      <c r="C899" s="57" t="s">
        <v>83</v>
      </c>
      <c r="D899" s="58">
        <v>8523.2000000000007</v>
      </c>
      <c r="E899" s="35">
        <v>44630</v>
      </c>
      <c r="F899" s="58">
        <v>8523.2000000000007</v>
      </c>
      <c r="G899" s="59">
        <f>Tabla14[[#This Row],[Importe]]-Tabla14[[#This Row],[Pagado]]</f>
        <v>0</v>
      </c>
      <c r="H899" s="37" t="s">
        <v>10</v>
      </c>
    </row>
    <row r="900" spans="1:8" x14ac:dyDescent="0.25">
      <c r="A900" s="31">
        <v>44629</v>
      </c>
      <c r="B900" s="37" t="s">
        <v>7923</v>
      </c>
      <c r="C900" s="57" t="s">
        <v>133</v>
      </c>
      <c r="D900" s="58">
        <v>11648</v>
      </c>
      <c r="E900" s="35">
        <v>44630</v>
      </c>
      <c r="F900" s="58">
        <v>11648</v>
      </c>
      <c r="G900" s="59">
        <f>Tabla14[[#This Row],[Importe]]-Tabla14[[#This Row],[Pagado]]</f>
        <v>0</v>
      </c>
      <c r="H900" s="37" t="s">
        <v>10</v>
      </c>
    </row>
    <row r="901" spans="1:8" x14ac:dyDescent="0.25">
      <c r="A901" s="31">
        <v>44629</v>
      </c>
      <c r="B901" s="37" t="s">
        <v>7924</v>
      </c>
      <c r="C901" s="57" t="s">
        <v>45</v>
      </c>
      <c r="D901" s="58">
        <v>10828.5</v>
      </c>
      <c r="E901" s="35">
        <v>44629</v>
      </c>
      <c r="F901" s="58">
        <v>10828.5</v>
      </c>
      <c r="G901" s="59">
        <f>Tabla14[[#This Row],[Importe]]-Tabla14[[#This Row],[Pagado]]</f>
        <v>0</v>
      </c>
      <c r="H901" s="37" t="s">
        <v>10</v>
      </c>
    </row>
    <row r="902" spans="1:8" x14ac:dyDescent="0.25">
      <c r="A902" s="31">
        <v>44629</v>
      </c>
      <c r="B902" s="37" t="s">
        <v>7925</v>
      </c>
      <c r="C902" s="57" t="s">
        <v>31</v>
      </c>
      <c r="D902" s="58">
        <v>7809.6</v>
      </c>
      <c r="E902" s="35">
        <v>44629</v>
      </c>
      <c r="F902" s="58">
        <v>7809.6</v>
      </c>
      <c r="G902" s="59">
        <f>Tabla14[[#This Row],[Importe]]-Tabla14[[#This Row],[Pagado]]</f>
        <v>0</v>
      </c>
      <c r="H902" s="37" t="s">
        <v>10</v>
      </c>
    </row>
    <row r="903" spans="1:8" x14ac:dyDescent="0.25">
      <c r="A903" s="31">
        <v>44629</v>
      </c>
      <c r="B903" s="37" t="s">
        <v>7926</v>
      </c>
      <c r="C903" s="57" t="s">
        <v>154</v>
      </c>
      <c r="D903" s="58">
        <v>30835.1</v>
      </c>
      <c r="E903" s="35">
        <v>44635</v>
      </c>
      <c r="F903" s="58">
        <v>30835.1</v>
      </c>
      <c r="G903" s="59">
        <f>Tabla14[[#This Row],[Importe]]-Tabla14[[#This Row],[Pagado]]</f>
        <v>0</v>
      </c>
      <c r="H903" s="37" t="s">
        <v>10</v>
      </c>
    </row>
    <row r="904" spans="1:8" x14ac:dyDescent="0.25">
      <c r="A904" s="31">
        <v>44629</v>
      </c>
      <c r="B904" s="37" t="s">
        <v>7927</v>
      </c>
      <c r="C904" s="57" t="s">
        <v>212</v>
      </c>
      <c r="D904" s="58">
        <v>35027.4</v>
      </c>
      <c r="E904" s="35">
        <v>44631</v>
      </c>
      <c r="F904" s="58">
        <v>35027.4</v>
      </c>
      <c r="G904" s="59">
        <f>Tabla14[[#This Row],[Importe]]-Tabla14[[#This Row],[Pagado]]</f>
        <v>0</v>
      </c>
      <c r="H904" s="37" t="s">
        <v>10</v>
      </c>
    </row>
    <row r="905" spans="1:8" x14ac:dyDescent="0.25">
      <c r="A905" s="31">
        <v>44629</v>
      </c>
      <c r="B905" s="37" t="s">
        <v>7928</v>
      </c>
      <c r="C905" s="57" t="s">
        <v>224</v>
      </c>
      <c r="D905" s="58">
        <v>478.4</v>
      </c>
      <c r="E905" s="35">
        <v>44629</v>
      </c>
      <c r="F905" s="58">
        <v>478.4</v>
      </c>
      <c r="G905" s="59">
        <f>Tabla14[[#This Row],[Importe]]-Tabla14[[#This Row],[Pagado]]</f>
        <v>0</v>
      </c>
      <c r="H905" s="37" t="s">
        <v>10</v>
      </c>
    </row>
    <row r="906" spans="1:8" x14ac:dyDescent="0.25">
      <c r="A906" s="31">
        <v>44629</v>
      </c>
      <c r="B906" s="37" t="s">
        <v>7929</v>
      </c>
      <c r="C906" s="57" t="s">
        <v>1630</v>
      </c>
      <c r="D906" s="58">
        <v>3474.2</v>
      </c>
      <c r="E906" s="35">
        <v>44630</v>
      </c>
      <c r="F906" s="58">
        <v>3474.2</v>
      </c>
      <c r="G906" s="59">
        <f>Tabla14[[#This Row],[Importe]]-Tabla14[[#This Row],[Pagado]]</f>
        <v>0</v>
      </c>
      <c r="H906" s="37" t="s">
        <v>10</v>
      </c>
    </row>
    <row r="907" spans="1:8" x14ac:dyDescent="0.25">
      <c r="A907" s="31">
        <v>44629</v>
      </c>
      <c r="B907" s="37" t="s">
        <v>7930</v>
      </c>
      <c r="C907" s="57" t="s">
        <v>31</v>
      </c>
      <c r="D907" s="58">
        <v>2126.1</v>
      </c>
      <c r="E907" s="35">
        <v>44629</v>
      </c>
      <c r="F907" s="58">
        <v>2126.1</v>
      </c>
      <c r="G907" s="59">
        <f>Tabla14[[#This Row],[Importe]]-Tabla14[[#This Row],[Pagado]]</f>
        <v>0</v>
      </c>
      <c r="H907" s="37" t="s">
        <v>10</v>
      </c>
    </row>
    <row r="908" spans="1:8" x14ac:dyDescent="0.25">
      <c r="A908" s="31">
        <v>44629</v>
      </c>
      <c r="B908" s="37" t="s">
        <v>7931</v>
      </c>
      <c r="C908" s="57" t="s">
        <v>37</v>
      </c>
      <c r="D908" s="58">
        <v>3186.6</v>
      </c>
      <c r="E908" s="35">
        <v>44629</v>
      </c>
      <c r="F908" s="58">
        <v>3186.6</v>
      </c>
      <c r="G908" s="59">
        <f>Tabla14[[#This Row],[Importe]]-Tabla14[[#This Row],[Pagado]]</f>
        <v>0</v>
      </c>
      <c r="H908" s="37" t="s">
        <v>10</v>
      </c>
    </row>
    <row r="909" spans="1:8" x14ac:dyDescent="0.25">
      <c r="A909" s="31">
        <v>44629</v>
      </c>
      <c r="B909" s="37" t="s">
        <v>7932</v>
      </c>
      <c r="C909" s="57" t="s">
        <v>67</v>
      </c>
      <c r="D909" s="58">
        <v>576.79999999999995</v>
      </c>
      <c r="E909" s="35">
        <v>44629</v>
      </c>
      <c r="F909" s="58">
        <v>576.79999999999995</v>
      </c>
      <c r="G909" s="59">
        <f>Tabla14[[#This Row],[Importe]]-Tabla14[[#This Row],[Pagado]]</f>
        <v>0</v>
      </c>
      <c r="H909" s="37" t="s">
        <v>10</v>
      </c>
    </row>
    <row r="910" spans="1:8" x14ac:dyDescent="0.25">
      <c r="A910" s="31">
        <v>44629</v>
      </c>
      <c r="B910" s="37" t="s">
        <v>7933</v>
      </c>
      <c r="C910" s="57" t="s">
        <v>273</v>
      </c>
      <c r="D910" s="58">
        <v>1176</v>
      </c>
      <c r="E910" s="35">
        <v>44629</v>
      </c>
      <c r="F910" s="58">
        <v>1176</v>
      </c>
      <c r="G910" s="59">
        <f>Tabla14[[#This Row],[Importe]]-Tabla14[[#This Row],[Pagado]]</f>
        <v>0</v>
      </c>
      <c r="H910" s="37" t="s">
        <v>10</v>
      </c>
    </row>
    <row r="911" spans="1:8" x14ac:dyDescent="0.25">
      <c r="A911" s="31">
        <v>44629</v>
      </c>
      <c r="B911" s="37" t="s">
        <v>7934</v>
      </c>
      <c r="C911" s="57" t="s">
        <v>592</v>
      </c>
      <c r="D911" s="58">
        <v>9268.4</v>
      </c>
      <c r="E911" s="35">
        <v>44630</v>
      </c>
      <c r="F911" s="58">
        <v>9268.4</v>
      </c>
      <c r="G911" s="59">
        <f>Tabla14[[#This Row],[Importe]]-Tabla14[[#This Row],[Pagado]]</f>
        <v>0</v>
      </c>
      <c r="H911" s="37" t="s">
        <v>10</v>
      </c>
    </row>
    <row r="912" spans="1:8" ht="31.5" x14ac:dyDescent="0.25">
      <c r="A912" s="31">
        <v>44629</v>
      </c>
      <c r="B912" s="37" t="s">
        <v>7935</v>
      </c>
      <c r="C912" s="57" t="s">
        <v>142</v>
      </c>
      <c r="D912" s="58">
        <v>76124.3</v>
      </c>
      <c r="E912" s="35" t="s">
        <v>10566</v>
      </c>
      <c r="F912" s="58">
        <f>61979.8+14144.5</f>
        <v>76124.3</v>
      </c>
      <c r="G912" s="59">
        <f>Tabla14[[#This Row],[Importe]]-Tabla14[[#This Row],[Pagado]]</f>
        <v>0</v>
      </c>
      <c r="H912" s="37" t="s">
        <v>10</v>
      </c>
    </row>
    <row r="913" spans="1:8" x14ac:dyDescent="0.25">
      <c r="A913" s="31">
        <v>44629</v>
      </c>
      <c r="B913" s="37" t="s">
        <v>7936</v>
      </c>
      <c r="C913" s="57" t="s">
        <v>230</v>
      </c>
      <c r="D913" s="58">
        <v>3447.3</v>
      </c>
      <c r="E913" s="35">
        <v>44629</v>
      </c>
      <c r="F913" s="58">
        <v>3447.3</v>
      </c>
      <c r="G913" s="59">
        <f>Tabla14[[#This Row],[Importe]]-Tabla14[[#This Row],[Pagado]]</f>
        <v>0</v>
      </c>
      <c r="H913" s="37" t="s">
        <v>10</v>
      </c>
    </row>
    <row r="914" spans="1:8" x14ac:dyDescent="0.25">
      <c r="A914" s="31">
        <v>44629</v>
      </c>
      <c r="B914" s="37" t="s">
        <v>7937</v>
      </c>
      <c r="C914" s="57" t="s">
        <v>216</v>
      </c>
      <c r="D914" s="58">
        <v>1506.4</v>
      </c>
      <c r="E914" s="35">
        <v>44629</v>
      </c>
      <c r="F914" s="58">
        <v>1506.4</v>
      </c>
      <c r="G914" s="59">
        <f>Tabla14[[#This Row],[Importe]]-Tabla14[[#This Row],[Pagado]]</f>
        <v>0</v>
      </c>
      <c r="H914" s="37" t="s">
        <v>10</v>
      </c>
    </row>
    <row r="915" spans="1:8" x14ac:dyDescent="0.25">
      <c r="A915" s="31">
        <v>44629</v>
      </c>
      <c r="B915" s="37" t="s">
        <v>7938</v>
      </c>
      <c r="C915" s="57" t="s">
        <v>196</v>
      </c>
      <c r="D915" s="58">
        <v>122152.6</v>
      </c>
      <c r="E915" s="35">
        <v>44631</v>
      </c>
      <c r="F915" s="58">
        <v>122152.6</v>
      </c>
      <c r="G915" s="59">
        <f>Tabla14[[#This Row],[Importe]]-Tabla14[[#This Row],[Pagado]]</f>
        <v>0</v>
      </c>
      <c r="H915" s="37" t="s">
        <v>10</v>
      </c>
    </row>
    <row r="916" spans="1:8" x14ac:dyDescent="0.25">
      <c r="A916" s="31">
        <v>44629</v>
      </c>
      <c r="B916" s="37" t="s">
        <v>7939</v>
      </c>
      <c r="C916" s="57" t="s">
        <v>24</v>
      </c>
      <c r="D916" s="58">
        <v>2137.1999999999998</v>
      </c>
      <c r="E916" s="35">
        <v>44629</v>
      </c>
      <c r="F916" s="58">
        <v>2137.1999999999998</v>
      </c>
      <c r="G916" s="59">
        <f>Tabla14[[#This Row],[Importe]]-Tabla14[[#This Row],[Pagado]]</f>
        <v>0</v>
      </c>
      <c r="H916" s="37" t="s">
        <v>10</v>
      </c>
    </row>
    <row r="917" spans="1:8" x14ac:dyDescent="0.25">
      <c r="A917" s="31">
        <v>44629</v>
      </c>
      <c r="B917" s="37" t="s">
        <v>7940</v>
      </c>
      <c r="C917" s="57" t="s">
        <v>24</v>
      </c>
      <c r="D917" s="58">
        <v>359.1</v>
      </c>
      <c r="E917" s="35">
        <v>44629</v>
      </c>
      <c r="F917" s="58">
        <v>359.1</v>
      </c>
      <c r="G917" s="59">
        <f>Tabla14[[#This Row],[Importe]]-Tabla14[[#This Row],[Pagado]]</f>
        <v>0</v>
      </c>
      <c r="H917" s="37" t="s">
        <v>10</v>
      </c>
    </row>
    <row r="918" spans="1:8" x14ac:dyDescent="0.25">
      <c r="A918" s="31">
        <v>44629</v>
      </c>
      <c r="B918" s="37" t="s">
        <v>7941</v>
      </c>
      <c r="C918" s="57" t="s">
        <v>555</v>
      </c>
      <c r="D918" s="58">
        <v>33669.72</v>
      </c>
      <c r="E918" s="35">
        <v>44629</v>
      </c>
      <c r="F918" s="58">
        <v>33669.72</v>
      </c>
      <c r="G918" s="59">
        <f>Tabla14[[#This Row],[Importe]]-Tabla14[[#This Row],[Pagado]]</f>
        <v>0</v>
      </c>
      <c r="H918" s="37" t="s">
        <v>10</v>
      </c>
    </row>
    <row r="919" spans="1:8" x14ac:dyDescent="0.25">
      <c r="A919" s="31">
        <v>44629</v>
      </c>
      <c r="B919" s="37" t="s">
        <v>7942</v>
      </c>
      <c r="C919" s="57" t="s">
        <v>587</v>
      </c>
      <c r="D919" s="58">
        <v>4067.84</v>
      </c>
      <c r="E919" s="35">
        <v>44629</v>
      </c>
      <c r="F919" s="58">
        <v>4067.84</v>
      </c>
      <c r="G919" s="59">
        <f>Tabla14[[#This Row],[Importe]]-Tabla14[[#This Row],[Pagado]]</f>
        <v>0</v>
      </c>
      <c r="H919" s="37" t="s">
        <v>10</v>
      </c>
    </row>
    <row r="920" spans="1:8" x14ac:dyDescent="0.25">
      <c r="A920" s="31">
        <v>44629</v>
      </c>
      <c r="B920" s="37" t="s">
        <v>7943</v>
      </c>
      <c r="C920" s="57" t="s">
        <v>214</v>
      </c>
      <c r="D920" s="58">
        <v>1024.8</v>
      </c>
      <c r="E920" s="35">
        <v>44629</v>
      </c>
      <c r="F920" s="58">
        <v>1024.8</v>
      </c>
      <c r="G920" s="59">
        <f>Tabla14[[#This Row],[Importe]]-Tabla14[[#This Row],[Pagado]]</f>
        <v>0</v>
      </c>
      <c r="H920" s="37" t="s">
        <v>10</v>
      </c>
    </row>
    <row r="921" spans="1:8" x14ac:dyDescent="0.25">
      <c r="A921" s="31">
        <v>44629</v>
      </c>
      <c r="B921" s="37" t="s">
        <v>7944</v>
      </c>
      <c r="C921" s="57" t="s">
        <v>191</v>
      </c>
      <c r="D921" s="58">
        <v>1391.7</v>
      </c>
      <c r="E921" s="35">
        <v>44629</v>
      </c>
      <c r="F921" s="58">
        <v>1391.7</v>
      </c>
      <c r="G921" s="59">
        <f>Tabla14[[#This Row],[Importe]]-Tabla14[[#This Row],[Pagado]]</f>
        <v>0</v>
      </c>
      <c r="H921" s="37" t="s">
        <v>10</v>
      </c>
    </row>
    <row r="922" spans="1:8" x14ac:dyDescent="0.25">
      <c r="A922" s="31">
        <v>44629</v>
      </c>
      <c r="B922" s="37" t="s">
        <v>7945</v>
      </c>
      <c r="C922" s="57" t="s">
        <v>31</v>
      </c>
      <c r="D922" s="58">
        <v>558.6</v>
      </c>
      <c r="E922" s="35">
        <v>44629</v>
      </c>
      <c r="F922" s="58">
        <v>558.6</v>
      </c>
      <c r="G922" s="59">
        <f>Tabla14[[#This Row],[Importe]]-Tabla14[[#This Row],[Pagado]]</f>
        <v>0</v>
      </c>
      <c r="H922" s="37" t="s">
        <v>10</v>
      </c>
    </row>
    <row r="923" spans="1:8" x14ac:dyDescent="0.25">
      <c r="A923" s="31">
        <v>44629</v>
      </c>
      <c r="B923" s="37" t="s">
        <v>7946</v>
      </c>
      <c r="C923" s="57" t="s">
        <v>2114</v>
      </c>
      <c r="D923" s="58">
        <v>1547</v>
      </c>
      <c r="E923" s="35">
        <v>44629</v>
      </c>
      <c r="F923" s="58">
        <v>1547</v>
      </c>
      <c r="G923" s="59">
        <f>Tabla14[[#This Row],[Importe]]-Tabla14[[#This Row],[Pagado]]</f>
        <v>0</v>
      </c>
      <c r="H923" s="37" t="s">
        <v>10</v>
      </c>
    </row>
    <row r="924" spans="1:8" x14ac:dyDescent="0.25">
      <c r="A924" s="31">
        <v>44629</v>
      </c>
      <c r="B924" s="37" t="s">
        <v>7947</v>
      </c>
      <c r="C924" s="57" t="s">
        <v>670</v>
      </c>
      <c r="D924" s="58">
        <v>3926.8</v>
      </c>
      <c r="E924" s="35">
        <v>44629</v>
      </c>
      <c r="F924" s="58">
        <v>3926.8</v>
      </c>
      <c r="G924" s="59">
        <f>Tabla14[[#This Row],[Importe]]-Tabla14[[#This Row],[Pagado]]</f>
        <v>0</v>
      </c>
      <c r="H924" s="37" t="s">
        <v>10</v>
      </c>
    </row>
    <row r="925" spans="1:8" x14ac:dyDescent="0.25">
      <c r="A925" s="31">
        <v>44629</v>
      </c>
      <c r="B925" s="37" t="s">
        <v>7948</v>
      </c>
      <c r="C925" s="57" t="s">
        <v>698</v>
      </c>
      <c r="D925" s="58">
        <v>5024.8999999999996</v>
      </c>
      <c r="E925" s="35">
        <v>44629</v>
      </c>
      <c r="F925" s="58">
        <v>5024.8999999999996</v>
      </c>
      <c r="G925" s="59">
        <f>Tabla14[[#This Row],[Importe]]-Tabla14[[#This Row],[Pagado]]</f>
        <v>0</v>
      </c>
      <c r="H925" s="37" t="s">
        <v>10</v>
      </c>
    </row>
    <row r="926" spans="1:8" x14ac:dyDescent="0.25">
      <c r="A926" s="31">
        <v>44629</v>
      </c>
      <c r="B926" s="37" t="s">
        <v>7949</v>
      </c>
      <c r="C926" s="57" t="s">
        <v>400</v>
      </c>
      <c r="D926" s="58">
        <v>6773.9</v>
      </c>
      <c r="E926" s="35">
        <v>44638</v>
      </c>
      <c r="F926" s="58">
        <v>6773.9</v>
      </c>
      <c r="G926" s="59">
        <f>Tabla14[[#This Row],[Importe]]-Tabla14[[#This Row],[Pagado]]</f>
        <v>0</v>
      </c>
      <c r="H926" s="37" t="s">
        <v>10</v>
      </c>
    </row>
    <row r="927" spans="1:8" x14ac:dyDescent="0.25">
      <c r="A927" s="31">
        <v>44629</v>
      </c>
      <c r="B927" s="37" t="s">
        <v>7950</v>
      </c>
      <c r="C927" s="57" t="s">
        <v>583</v>
      </c>
      <c r="D927" s="58">
        <v>879.2</v>
      </c>
      <c r="E927" s="35">
        <v>44629</v>
      </c>
      <c r="F927" s="58">
        <v>879.2</v>
      </c>
      <c r="G927" s="59">
        <f>Tabla14[[#This Row],[Importe]]-Tabla14[[#This Row],[Pagado]]</f>
        <v>0</v>
      </c>
      <c r="H927" s="37" t="s">
        <v>10</v>
      </c>
    </row>
    <row r="928" spans="1:8" x14ac:dyDescent="0.25">
      <c r="A928" s="31">
        <v>44629</v>
      </c>
      <c r="B928" s="37" t="s">
        <v>7951</v>
      </c>
      <c r="C928" s="57" t="s">
        <v>402</v>
      </c>
      <c r="D928" s="58">
        <v>12535</v>
      </c>
      <c r="E928" s="35">
        <v>44638</v>
      </c>
      <c r="F928" s="58">
        <v>12535</v>
      </c>
      <c r="G928" s="59">
        <f>Tabla14[[#This Row],[Importe]]-Tabla14[[#This Row],[Pagado]]</f>
        <v>0</v>
      </c>
      <c r="H928" s="37" t="s">
        <v>10</v>
      </c>
    </row>
    <row r="929" spans="1:8" x14ac:dyDescent="0.25">
      <c r="A929" s="31">
        <v>44629</v>
      </c>
      <c r="B929" s="37" t="s">
        <v>7952</v>
      </c>
      <c r="C929" s="57" t="s">
        <v>233</v>
      </c>
      <c r="D929" s="58">
        <v>4222.3999999999996</v>
      </c>
      <c r="E929" s="35">
        <v>44629</v>
      </c>
      <c r="F929" s="58">
        <v>4222.3999999999996</v>
      </c>
      <c r="G929" s="59">
        <f>Tabla14[[#This Row],[Importe]]-Tabla14[[#This Row],[Pagado]]</f>
        <v>0</v>
      </c>
      <c r="H929" s="37" t="s">
        <v>10</v>
      </c>
    </row>
    <row r="930" spans="1:8" x14ac:dyDescent="0.25">
      <c r="A930" s="31">
        <v>44629</v>
      </c>
      <c r="B930" s="37" t="s">
        <v>7953</v>
      </c>
      <c r="C930" s="57" t="s">
        <v>712</v>
      </c>
      <c r="D930" s="58">
        <v>1.31</v>
      </c>
      <c r="E930" s="35">
        <v>44636</v>
      </c>
      <c r="F930" s="58">
        <v>1.31</v>
      </c>
      <c r="G930" s="59">
        <f>Tabla14[[#This Row],[Importe]]-Tabla14[[#This Row],[Pagado]]</f>
        <v>0</v>
      </c>
      <c r="H930" s="37" t="s">
        <v>10</v>
      </c>
    </row>
    <row r="931" spans="1:8" x14ac:dyDescent="0.25">
      <c r="A931" s="31">
        <v>44629</v>
      </c>
      <c r="B931" s="37" t="s">
        <v>7954</v>
      </c>
      <c r="C931" s="57" t="s">
        <v>414</v>
      </c>
      <c r="D931" s="58">
        <v>10203.200000000001</v>
      </c>
      <c r="E931" s="35">
        <v>44629</v>
      </c>
      <c r="F931" s="58">
        <v>10203.200000000001</v>
      </c>
      <c r="G931" s="59">
        <f>Tabla14[[#This Row],[Importe]]-Tabla14[[#This Row],[Pagado]]</f>
        <v>0</v>
      </c>
      <c r="H931" s="37" t="s">
        <v>10</v>
      </c>
    </row>
    <row r="932" spans="1:8" x14ac:dyDescent="0.25">
      <c r="A932" s="31">
        <v>44629</v>
      </c>
      <c r="B932" s="37" t="s">
        <v>7955</v>
      </c>
      <c r="C932" s="57" t="s">
        <v>1265</v>
      </c>
      <c r="D932" s="58">
        <v>533.6</v>
      </c>
      <c r="E932" s="35">
        <v>44629</v>
      </c>
      <c r="F932" s="58">
        <v>533.6</v>
      </c>
      <c r="G932" s="59">
        <f>Tabla14[[#This Row],[Importe]]-Tabla14[[#This Row],[Pagado]]</f>
        <v>0</v>
      </c>
      <c r="H932" s="37" t="s">
        <v>10</v>
      </c>
    </row>
    <row r="933" spans="1:8" x14ac:dyDescent="0.25">
      <c r="A933" s="31">
        <v>44629</v>
      </c>
      <c r="B933" s="37" t="s">
        <v>7956</v>
      </c>
      <c r="C933" s="57" t="s">
        <v>414</v>
      </c>
      <c r="D933" s="58">
        <v>167773.5</v>
      </c>
      <c r="E933" s="35">
        <v>44638</v>
      </c>
      <c r="F933" s="58">
        <v>167773.5</v>
      </c>
      <c r="G933" s="59">
        <f>Tabla14[[#This Row],[Importe]]-Tabla14[[#This Row],[Pagado]]</f>
        <v>0</v>
      </c>
      <c r="H933" s="37" t="s">
        <v>10</v>
      </c>
    </row>
    <row r="934" spans="1:8" x14ac:dyDescent="0.25">
      <c r="A934" s="31">
        <v>44629</v>
      </c>
      <c r="B934" s="37" t="s">
        <v>7957</v>
      </c>
      <c r="C934" s="57" t="s">
        <v>58</v>
      </c>
      <c r="D934" s="58">
        <v>6331.5</v>
      </c>
      <c r="E934" s="35">
        <v>44629</v>
      </c>
      <c r="F934" s="58">
        <v>6331.5</v>
      </c>
      <c r="G934" s="59">
        <f>Tabla14[[#This Row],[Importe]]-Tabla14[[#This Row],[Pagado]]</f>
        <v>0</v>
      </c>
      <c r="H934" s="37" t="s">
        <v>10</v>
      </c>
    </row>
    <row r="935" spans="1:8" x14ac:dyDescent="0.25">
      <c r="A935" s="31">
        <v>44629</v>
      </c>
      <c r="B935" s="37" t="s">
        <v>7958</v>
      </c>
      <c r="C935" s="57" t="s">
        <v>263</v>
      </c>
      <c r="D935" s="58">
        <v>21378.799999999999</v>
      </c>
      <c r="E935" s="35">
        <v>44641</v>
      </c>
      <c r="F935" s="58">
        <v>21378.799999999999</v>
      </c>
      <c r="G935" s="59">
        <f>Tabla14[[#This Row],[Importe]]-Tabla14[[#This Row],[Pagado]]</f>
        <v>0</v>
      </c>
      <c r="H935" s="37" t="s">
        <v>10</v>
      </c>
    </row>
    <row r="936" spans="1:8" x14ac:dyDescent="0.25">
      <c r="A936" s="31">
        <v>44629</v>
      </c>
      <c r="B936" s="37" t="s">
        <v>7959</v>
      </c>
      <c r="C936" s="57" t="s">
        <v>235</v>
      </c>
      <c r="D936" s="58">
        <v>8316.7999999999993</v>
      </c>
      <c r="E936" s="35">
        <v>44629</v>
      </c>
      <c r="F936" s="58">
        <v>8316.7999999999993</v>
      </c>
      <c r="G936" s="59">
        <f>Tabla14[[#This Row],[Importe]]-Tabla14[[#This Row],[Pagado]]</f>
        <v>0</v>
      </c>
      <c r="H936" s="37" t="s">
        <v>10</v>
      </c>
    </row>
    <row r="937" spans="1:8" x14ac:dyDescent="0.25">
      <c r="A937" s="31">
        <v>44629</v>
      </c>
      <c r="B937" s="37" t="s">
        <v>7960</v>
      </c>
      <c r="C937" s="57" t="s">
        <v>419</v>
      </c>
      <c r="D937" s="58">
        <v>5959.1</v>
      </c>
      <c r="E937" s="35">
        <v>44629</v>
      </c>
      <c r="F937" s="58">
        <v>5959.1</v>
      </c>
      <c r="G937" s="59">
        <f>Tabla14[[#This Row],[Importe]]-Tabla14[[#This Row],[Pagado]]</f>
        <v>0</v>
      </c>
      <c r="H937" s="37" t="s">
        <v>10</v>
      </c>
    </row>
    <row r="938" spans="1:8" x14ac:dyDescent="0.25">
      <c r="A938" s="31">
        <v>44629</v>
      </c>
      <c r="B938" s="37" t="s">
        <v>7961</v>
      </c>
      <c r="C938" s="57" t="s">
        <v>312</v>
      </c>
      <c r="D938" s="58">
        <v>2465.3000000000002</v>
      </c>
      <c r="E938" s="35">
        <v>44630</v>
      </c>
      <c r="F938" s="58">
        <v>2465.3000000000002</v>
      </c>
      <c r="G938" s="59">
        <f>Tabla14[[#This Row],[Importe]]-Tabla14[[#This Row],[Pagado]]</f>
        <v>0</v>
      </c>
      <c r="H938" s="37" t="s">
        <v>10</v>
      </c>
    </row>
    <row r="939" spans="1:8" x14ac:dyDescent="0.25">
      <c r="A939" s="31">
        <v>44629</v>
      </c>
      <c r="B939" s="37" t="s">
        <v>7962</v>
      </c>
      <c r="C939" s="57" t="s">
        <v>14</v>
      </c>
      <c r="D939" s="58">
        <v>28286.2</v>
      </c>
      <c r="E939" s="35">
        <v>44629</v>
      </c>
      <c r="F939" s="58">
        <v>28286.2</v>
      </c>
      <c r="G939" s="59">
        <f>Tabla14[[#This Row],[Importe]]-Tabla14[[#This Row],[Pagado]]</f>
        <v>0</v>
      </c>
      <c r="H939" s="37" t="s">
        <v>10</v>
      </c>
    </row>
    <row r="940" spans="1:8" x14ac:dyDescent="0.25">
      <c r="A940" s="31">
        <v>44629</v>
      </c>
      <c r="B940" s="37" t="s">
        <v>7963</v>
      </c>
      <c r="C940" s="57" t="s">
        <v>198</v>
      </c>
      <c r="D940" s="58">
        <v>518.70000000000005</v>
      </c>
      <c r="E940" s="35">
        <v>44630</v>
      </c>
      <c r="F940" s="58">
        <v>518.70000000000005</v>
      </c>
      <c r="G940" s="59">
        <f>Tabla14[[#This Row],[Importe]]-Tabla14[[#This Row],[Pagado]]</f>
        <v>0</v>
      </c>
      <c r="H940" s="37" t="s">
        <v>10</v>
      </c>
    </row>
    <row r="941" spans="1:8" x14ac:dyDescent="0.25">
      <c r="A941" s="31">
        <v>44629</v>
      </c>
      <c r="B941" s="37" t="s">
        <v>7964</v>
      </c>
      <c r="C941" s="57" t="s">
        <v>181</v>
      </c>
      <c r="D941" s="58">
        <v>8645.2000000000007</v>
      </c>
      <c r="E941" s="35">
        <v>44630</v>
      </c>
      <c r="F941" s="58">
        <v>8645.2000000000007</v>
      </c>
      <c r="G941" s="59">
        <f>Tabla14[[#This Row],[Importe]]-Tabla14[[#This Row],[Pagado]]</f>
        <v>0</v>
      </c>
      <c r="H941" s="37" t="s">
        <v>10</v>
      </c>
    </row>
    <row r="942" spans="1:8" x14ac:dyDescent="0.25">
      <c r="A942" s="31">
        <v>44629</v>
      </c>
      <c r="B942" s="37" t="s">
        <v>7965</v>
      </c>
      <c r="C942" s="57" t="s">
        <v>368</v>
      </c>
      <c r="D942" s="58">
        <v>3049.5</v>
      </c>
      <c r="E942" s="35">
        <v>44630</v>
      </c>
      <c r="F942" s="58">
        <v>3049.5</v>
      </c>
      <c r="G942" s="59">
        <f>Tabla14[[#This Row],[Importe]]-Tabla14[[#This Row],[Pagado]]</f>
        <v>0</v>
      </c>
      <c r="H942" s="37" t="s">
        <v>10</v>
      </c>
    </row>
    <row r="943" spans="1:8" x14ac:dyDescent="0.25">
      <c r="A943" s="31">
        <v>44629</v>
      </c>
      <c r="B943" s="37" t="s">
        <v>7966</v>
      </c>
      <c r="C943" s="57" t="s">
        <v>135</v>
      </c>
      <c r="D943" s="58">
        <v>1715.9</v>
      </c>
      <c r="E943" s="35">
        <v>44629</v>
      </c>
      <c r="F943" s="58">
        <v>1715.9</v>
      </c>
      <c r="G943" s="59">
        <f>Tabla14[[#This Row],[Importe]]-Tabla14[[#This Row],[Pagado]]</f>
        <v>0</v>
      </c>
      <c r="H943" s="37" t="s">
        <v>10</v>
      </c>
    </row>
    <row r="944" spans="1:8" x14ac:dyDescent="0.25">
      <c r="A944" s="31">
        <v>44629</v>
      </c>
      <c r="B944" s="37" t="s">
        <v>7967</v>
      </c>
      <c r="C944" s="57" t="s">
        <v>85</v>
      </c>
      <c r="D944" s="58">
        <v>1288</v>
      </c>
      <c r="E944" s="35">
        <v>44630</v>
      </c>
      <c r="F944" s="58">
        <v>1288</v>
      </c>
      <c r="G944" s="59">
        <f>Tabla14[[#This Row],[Importe]]-Tabla14[[#This Row],[Pagado]]</f>
        <v>0</v>
      </c>
      <c r="H944" s="37" t="s">
        <v>10</v>
      </c>
    </row>
    <row r="945" spans="1:8" x14ac:dyDescent="0.25">
      <c r="A945" s="31">
        <v>44629</v>
      </c>
      <c r="B945" s="37" t="s">
        <v>7968</v>
      </c>
      <c r="C945" s="57" t="s">
        <v>200</v>
      </c>
      <c r="D945" s="58">
        <v>688.8</v>
      </c>
      <c r="E945" s="35">
        <v>44630</v>
      </c>
      <c r="F945" s="58">
        <v>688.8</v>
      </c>
      <c r="G945" s="59">
        <f>Tabla14[[#This Row],[Importe]]-Tabla14[[#This Row],[Pagado]]</f>
        <v>0</v>
      </c>
      <c r="H945" s="37" t="s">
        <v>10</v>
      </c>
    </row>
    <row r="946" spans="1:8" x14ac:dyDescent="0.25">
      <c r="A946" s="31">
        <v>44629</v>
      </c>
      <c r="B946" s="37" t="s">
        <v>7969</v>
      </c>
      <c r="C946" s="57" t="s">
        <v>280</v>
      </c>
      <c r="D946" s="58">
        <v>1198.4000000000001</v>
      </c>
      <c r="E946" s="35">
        <v>44630</v>
      </c>
      <c r="F946" s="58">
        <v>1198.4000000000001</v>
      </c>
      <c r="G946" s="59">
        <f>Tabla14[[#This Row],[Importe]]-Tabla14[[#This Row],[Pagado]]</f>
        <v>0</v>
      </c>
      <c r="H946" s="37" t="s">
        <v>10</v>
      </c>
    </row>
    <row r="947" spans="1:8" x14ac:dyDescent="0.25">
      <c r="A947" s="31">
        <v>44629</v>
      </c>
      <c r="B947" s="37" t="s">
        <v>7970</v>
      </c>
      <c r="C947" s="57" t="s">
        <v>107</v>
      </c>
      <c r="D947" s="58">
        <v>7521.5</v>
      </c>
      <c r="E947" s="35">
        <v>44630</v>
      </c>
      <c r="F947" s="58">
        <v>7521.5</v>
      </c>
      <c r="G947" s="59">
        <f>Tabla14[[#This Row],[Importe]]-Tabla14[[#This Row],[Pagado]]</f>
        <v>0</v>
      </c>
      <c r="H947" s="37" t="s">
        <v>10</v>
      </c>
    </row>
    <row r="948" spans="1:8" x14ac:dyDescent="0.25">
      <c r="A948" s="31">
        <v>44629</v>
      </c>
      <c r="B948" s="37" t="s">
        <v>7971</v>
      </c>
      <c r="C948" s="57" t="s">
        <v>275</v>
      </c>
      <c r="D948" s="58">
        <v>4231.5</v>
      </c>
      <c r="E948" s="35">
        <v>44638</v>
      </c>
      <c r="F948" s="58">
        <v>4231.5</v>
      </c>
      <c r="G948" s="59">
        <f>Tabla14[[#This Row],[Importe]]-Tabla14[[#This Row],[Pagado]]</f>
        <v>0</v>
      </c>
      <c r="H948" s="37" t="s">
        <v>10</v>
      </c>
    </row>
    <row r="949" spans="1:8" x14ac:dyDescent="0.25">
      <c r="A949" s="31">
        <v>44629</v>
      </c>
      <c r="B949" s="37" t="s">
        <v>7972</v>
      </c>
      <c r="C949" s="57" t="s">
        <v>146</v>
      </c>
      <c r="D949" s="58">
        <v>2112.8000000000002</v>
      </c>
      <c r="E949" s="35">
        <v>44630</v>
      </c>
      <c r="F949" s="58">
        <v>2112.8000000000002</v>
      </c>
      <c r="G949" s="59">
        <f>Tabla14[[#This Row],[Importe]]-Tabla14[[#This Row],[Pagado]]</f>
        <v>0</v>
      </c>
      <c r="H949" s="37" t="s">
        <v>10</v>
      </c>
    </row>
    <row r="950" spans="1:8" x14ac:dyDescent="0.25">
      <c r="A950" s="31">
        <v>44629</v>
      </c>
      <c r="B950" s="37" t="s">
        <v>7973</v>
      </c>
      <c r="C950" s="57" t="s">
        <v>69</v>
      </c>
      <c r="D950" s="58">
        <v>2380</v>
      </c>
      <c r="E950" s="35">
        <v>44629</v>
      </c>
      <c r="F950" s="58">
        <v>2380</v>
      </c>
      <c r="G950" s="59">
        <f>Tabla14[[#This Row],[Importe]]-Tabla14[[#This Row],[Pagado]]</f>
        <v>0</v>
      </c>
      <c r="H950" s="37" t="s">
        <v>10</v>
      </c>
    </row>
    <row r="951" spans="1:8" x14ac:dyDescent="0.25">
      <c r="A951" s="31">
        <v>44629</v>
      </c>
      <c r="B951" s="37" t="s">
        <v>7974</v>
      </c>
      <c r="C951" s="57" t="s">
        <v>994</v>
      </c>
      <c r="D951" s="58">
        <v>1698.6</v>
      </c>
      <c r="E951" s="35">
        <v>44629</v>
      </c>
      <c r="F951" s="58">
        <v>1698.6</v>
      </c>
      <c r="G951" s="59">
        <f>Tabla14[[#This Row],[Importe]]-Tabla14[[#This Row],[Pagado]]</f>
        <v>0</v>
      </c>
      <c r="H951" s="37" t="s">
        <v>10</v>
      </c>
    </row>
    <row r="952" spans="1:8" x14ac:dyDescent="0.25">
      <c r="A952" s="31">
        <v>44629</v>
      </c>
      <c r="B952" s="37" t="s">
        <v>7975</v>
      </c>
      <c r="C952" s="57" t="s">
        <v>452</v>
      </c>
      <c r="D952" s="58">
        <v>3791.2</v>
      </c>
      <c r="E952" s="35">
        <v>44629</v>
      </c>
      <c r="F952" s="58">
        <v>3791.2</v>
      </c>
      <c r="G952" s="59">
        <f>Tabla14[[#This Row],[Importe]]-Tabla14[[#This Row],[Pagado]]</f>
        <v>0</v>
      </c>
      <c r="H952" s="37" t="s">
        <v>10</v>
      </c>
    </row>
    <row r="953" spans="1:8" x14ac:dyDescent="0.25">
      <c r="A953" s="31">
        <v>44629</v>
      </c>
      <c r="B953" s="37" t="s">
        <v>7976</v>
      </c>
      <c r="C953" s="57" t="s">
        <v>284</v>
      </c>
      <c r="D953" s="58">
        <v>6720</v>
      </c>
      <c r="E953" s="35">
        <v>44630</v>
      </c>
      <c r="F953" s="58">
        <v>6720</v>
      </c>
      <c r="G953" s="59">
        <f>Tabla14[[#This Row],[Importe]]-Tabla14[[#This Row],[Pagado]]</f>
        <v>0</v>
      </c>
      <c r="H953" s="37" t="s">
        <v>10</v>
      </c>
    </row>
    <row r="954" spans="1:8" x14ac:dyDescent="0.25">
      <c r="A954" s="31">
        <v>44629</v>
      </c>
      <c r="B954" s="37" t="s">
        <v>7977</v>
      </c>
      <c r="C954" s="57" t="s">
        <v>452</v>
      </c>
      <c r="D954" s="58">
        <v>2021.6</v>
      </c>
      <c r="E954" s="35">
        <v>44629</v>
      </c>
      <c r="F954" s="58">
        <v>2021.6</v>
      </c>
      <c r="G954" s="59">
        <f>Tabla14[[#This Row],[Importe]]-Tabla14[[#This Row],[Pagado]]</f>
        <v>0</v>
      </c>
      <c r="H954" s="37" t="s">
        <v>10</v>
      </c>
    </row>
    <row r="955" spans="1:8" x14ac:dyDescent="0.25">
      <c r="A955" s="31">
        <v>44629</v>
      </c>
      <c r="B955" s="37" t="s">
        <v>7978</v>
      </c>
      <c r="C955" s="57" t="s">
        <v>282</v>
      </c>
      <c r="D955" s="58">
        <v>2357.6</v>
      </c>
      <c r="E955" s="35">
        <v>44630</v>
      </c>
      <c r="F955" s="58">
        <v>2357.6</v>
      </c>
      <c r="G955" s="59">
        <f>Tabla14[[#This Row],[Importe]]-Tabla14[[#This Row],[Pagado]]</f>
        <v>0</v>
      </c>
      <c r="H955" s="37" t="s">
        <v>10</v>
      </c>
    </row>
    <row r="956" spans="1:8" x14ac:dyDescent="0.25">
      <c r="A956" s="31">
        <v>44629</v>
      </c>
      <c r="B956" s="37" t="s">
        <v>7979</v>
      </c>
      <c r="C956" s="57" t="s">
        <v>5345</v>
      </c>
      <c r="D956" s="58">
        <v>1730.4</v>
      </c>
      <c r="E956" s="35">
        <v>44630</v>
      </c>
      <c r="F956" s="58">
        <v>1730.4</v>
      </c>
      <c r="G956" s="59">
        <f>Tabla14[[#This Row],[Importe]]-Tabla14[[#This Row],[Pagado]]</f>
        <v>0</v>
      </c>
      <c r="H956" s="37" t="s">
        <v>10</v>
      </c>
    </row>
    <row r="957" spans="1:8" x14ac:dyDescent="0.25">
      <c r="A957" s="31">
        <v>44629</v>
      </c>
      <c r="B957" s="37" t="s">
        <v>7980</v>
      </c>
      <c r="C957" s="57" t="s">
        <v>433</v>
      </c>
      <c r="D957" s="58">
        <v>28000</v>
      </c>
      <c r="E957" s="35">
        <v>44629</v>
      </c>
      <c r="F957" s="58">
        <v>28000</v>
      </c>
      <c r="G957" s="59">
        <f>Tabla14[[#This Row],[Importe]]-Tabla14[[#This Row],[Pagado]]</f>
        <v>0</v>
      </c>
      <c r="H957" s="37" t="s">
        <v>10</v>
      </c>
    </row>
    <row r="958" spans="1:8" x14ac:dyDescent="0.25">
      <c r="A958" s="31">
        <v>44629</v>
      </c>
      <c r="B958" s="37" t="s">
        <v>7981</v>
      </c>
      <c r="C958" s="57" t="s">
        <v>431</v>
      </c>
      <c r="D958" s="58">
        <v>554.4</v>
      </c>
      <c r="E958" s="35">
        <v>44630</v>
      </c>
      <c r="F958" s="58">
        <v>554.4</v>
      </c>
      <c r="G958" s="59">
        <f>Tabla14[[#This Row],[Importe]]-Tabla14[[#This Row],[Pagado]]</f>
        <v>0</v>
      </c>
      <c r="H958" s="37" t="s">
        <v>10</v>
      </c>
    </row>
    <row r="959" spans="1:8" x14ac:dyDescent="0.25">
      <c r="A959" s="31">
        <v>44629</v>
      </c>
      <c r="B959" s="37" t="s">
        <v>7982</v>
      </c>
      <c r="C959" s="57" t="s">
        <v>291</v>
      </c>
      <c r="D959" s="58">
        <v>3389.3</v>
      </c>
      <c r="E959" s="35">
        <v>44630</v>
      </c>
      <c r="F959" s="58">
        <v>3389.3</v>
      </c>
      <c r="G959" s="59">
        <f>Tabla14[[#This Row],[Importe]]-Tabla14[[#This Row],[Pagado]]</f>
        <v>0</v>
      </c>
      <c r="H959" s="37" t="s">
        <v>10</v>
      </c>
    </row>
    <row r="960" spans="1:8" x14ac:dyDescent="0.25">
      <c r="A960" s="31">
        <v>44629</v>
      </c>
      <c r="B960" s="37" t="s">
        <v>7983</v>
      </c>
      <c r="C960" s="57" t="s">
        <v>71</v>
      </c>
      <c r="D960" s="58">
        <v>3437.7</v>
      </c>
      <c r="E960" s="35">
        <v>44629</v>
      </c>
      <c r="F960" s="58">
        <v>3437.7</v>
      </c>
      <c r="G960" s="59">
        <f>Tabla14[[#This Row],[Importe]]-Tabla14[[#This Row],[Pagado]]</f>
        <v>0</v>
      </c>
      <c r="H960" s="37" t="s">
        <v>10</v>
      </c>
    </row>
    <row r="961" spans="1:8" x14ac:dyDescent="0.25">
      <c r="A961" s="31">
        <v>44629</v>
      </c>
      <c r="B961" s="37" t="s">
        <v>7984</v>
      </c>
      <c r="C961" s="57" t="s">
        <v>1008</v>
      </c>
      <c r="D961" s="58">
        <v>707.2</v>
      </c>
      <c r="E961" s="35">
        <v>44629</v>
      </c>
      <c r="F961" s="58">
        <v>707.2</v>
      </c>
      <c r="G961" s="59">
        <f>Tabla14[[#This Row],[Importe]]-Tabla14[[#This Row],[Pagado]]</f>
        <v>0</v>
      </c>
      <c r="H961" s="37" t="s">
        <v>10</v>
      </c>
    </row>
    <row r="962" spans="1:8" x14ac:dyDescent="0.25">
      <c r="A962" s="31">
        <v>44629</v>
      </c>
      <c r="B962" s="37" t="s">
        <v>7985</v>
      </c>
      <c r="C962" s="57" t="s">
        <v>804</v>
      </c>
      <c r="D962" s="58">
        <v>8358</v>
      </c>
      <c r="E962" s="35">
        <v>44629</v>
      </c>
      <c r="F962" s="58">
        <v>8358</v>
      </c>
      <c r="G962" s="59">
        <f>Tabla14[[#This Row],[Importe]]-Tabla14[[#This Row],[Pagado]]</f>
        <v>0</v>
      </c>
      <c r="H962" s="37" t="s">
        <v>10</v>
      </c>
    </row>
    <row r="963" spans="1:8" x14ac:dyDescent="0.25">
      <c r="A963" s="31">
        <v>44629</v>
      </c>
      <c r="B963" s="37" t="s">
        <v>7986</v>
      </c>
      <c r="C963" s="57" t="s">
        <v>6528</v>
      </c>
      <c r="D963" s="58">
        <v>30992</v>
      </c>
      <c r="E963" s="35">
        <v>44629</v>
      </c>
      <c r="F963" s="58">
        <v>30992</v>
      </c>
      <c r="G963" s="59">
        <f>Tabla14[[#This Row],[Importe]]-Tabla14[[#This Row],[Pagado]]</f>
        <v>0</v>
      </c>
      <c r="H963" s="37" t="s">
        <v>10</v>
      </c>
    </row>
    <row r="964" spans="1:8" x14ac:dyDescent="0.25">
      <c r="A964" s="31">
        <v>44629</v>
      </c>
      <c r="B964" s="37" t="s">
        <v>7987</v>
      </c>
      <c r="C964" s="57" t="s">
        <v>1421</v>
      </c>
      <c r="D964" s="58">
        <v>32850</v>
      </c>
      <c r="E964" s="35">
        <v>44629</v>
      </c>
      <c r="F964" s="58">
        <v>32850</v>
      </c>
      <c r="G964" s="59">
        <f>Tabla14[[#This Row],[Importe]]-Tabla14[[#This Row],[Pagado]]</f>
        <v>0</v>
      </c>
      <c r="H964" s="37" t="s">
        <v>10</v>
      </c>
    </row>
    <row r="965" spans="1:8" x14ac:dyDescent="0.25">
      <c r="A965" s="31">
        <v>44629</v>
      </c>
      <c r="B965" s="37" t="s">
        <v>7988</v>
      </c>
      <c r="C965" s="57" t="s">
        <v>275</v>
      </c>
      <c r="D965" s="58">
        <v>6895.8</v>
      </c>
      <c r="E965" s="35">
        <v>44638</v>
      </c>
      <c r="F965" s="58">
        <v>6895.8</v>
      </c>
      <c r="G965" s="59">
        <f>Tabla14[[#This Row],[Importe]]-Tabla14[[#This Row],[Pagado]]</f>
        <v>0</v>
      </c>
      <c r="H965" s="37" t="s">
        <v>10</v>
      </c>
    </row>
    <row r="966" spans="1:8" x14ac:dyDescent="0.25">
      <c r="A966" s="31">
        <v>44629</v>
      </c>
      <c r="B966" s="37" t="s">
        <v>7989</v>
      </c>
      <c r="C966" s="57" t="s">
        <v>31</v>
      </c>
      <c r="D966" s="58">
        <v>511.8</v>
      </c>
      <c r="E966" s="35">
        <v>44629</v>
      </c>
      <c r="F966" s="58">
        <v>511.8</v>
      </c>
      <c r="G966" s="59">
        <f>Tabla14[[#This Row],[Importe]]-Tabla14[[#This Row],[Pagado]]</f>
        <v>0</v>
      </c>
      <c r="H966" s="37" t="s">
        <v>10</v>
      </c>
    </row>
    <row r="967" spans="1:8" x14ac:dyDescent="0.25">
      <c r="A967" s="31">
        <v>44629</v>
      </c>
      <c r="B967" s="37" t="s">
        <v>7990</v>
      </c>
      <c r="C967" s="57" t="s">
        <v>53</v>
      </c>
      <c r="D967" s="58">
        <v>1972.2</v>
      </c>
      <c r="E967" s="35">
        <v>44629</v>
      </c>
      <c r="F967" s="58">
        <v>1972.2</v>
      </c>
      <c r="G967" s="59">
        <f>Tabla14[[#This Row],[Importe]]-Tabla14[[#This Row],[Pagado]]</f>
        <v>0</v>
      </c>
      <c r="H967" s="37" t="s">
        <v>10</v>
      </c>
    </row>
    <row r="968" spans="1:8" x14ac:dyDescent="0.25">
      <c r="A968" s="31">
        <v>44629</v>
      </c>
      <c r="B968" s="37" t="s">
        <v>7991</v>
      </c>
      <c r="C968" s="57" t="s">
        <v>1437</v>
      </c>
      <c r="D968" s="58">
        <v>19602.599999999999</v>
      </c>
      <c r="E968" s="35">
        <v>44629</v>
      </c>
      <c r="F968" s="58">
        <v>19602.599999999999</v>
      </c>
      <c r="G968" s="59">
        <f>Tabla14[[#This Row],[Importe]]-Tabla14[[#This Row],[Pagado]]</f>
        <v>0</v>
      </c>
      <c r="H968" s="37" t="s">
        <v>10</v>
      </c>
    </row>
    <row r="969" spans="1:8" x14ac:dyDescent="0.25">
      <c r="A969" s="31">
        <v>44629</v>
      </c>
      <c r="B969" s="37" t="s">
        <v>7992</v>
      </c>
      <c r="C969" s="57" t="s">
        <v>31</v>
      </c>
      <c r="D969" s="58">
        <v>343.4</v>
      </c>
      <c r="E969" s="35">
        <v>44629</v>
      </c>
      <c r="F969" s="58">
        <v>343.4</v>
      </c>
      <c r="G969" s="59">
        <f>Tabla14[[#This Row],[Importe]]-Tabla14[[#This Row],[Pagado]]</f>
        <v>0</v>
      </c>
      <c r="H969" s="37" t="s">
        <v>10</v>
      </c>
    </row>
    <row r="970" spans="1:8" x14ac:dyDescent="0.25">
      <c r="A970" s="31">
        <v>44629</v>
      </c>
      <c r="B970" s="37" t="s">
        <v>7993</v>
      </c>
      <c r="C970" s="57" t="s">
        <v>681</v>
      </c>
      <c r="D970" s="58">
        <v>3.02</v>
      </c>
      <c r="E970" s="35">
        <v>44634</v>
      </c>
      <c r="F970" s="58">
        <v>3.02</v>
      </c>
      <c r="G970" s="59">
        <f>Tabla14[[#This Row],[Importe]]-Tabla14[[#This Row],[Pagado]]</f>
        <v>0</v>
      </c>
      <c r="H970" s="37" t="s">
        <v>10</v>
      </c>
    </row>
    <row r="971" spans="1:8" x14ac:dyDescent="0.25">
      <c r="A971" s="31">
        <v>44629</v>
      </c>
      <c r="B971" s="37" t="s">
        <v>7994</v>
      </c>
      <c r="C971" s="57" t="s">
        <v>414</v>
      </c>
      <c r="D971" s="58">
        <v>8624</v>
      </c>
      <c r="E971" s="35">
        <v>44638</v>
      </c>
      <c r="F971" s="58">
        <v>8624</v>
      </c>
      <c r="G971" s="59">
        <f>Tabla14[[#This Row],[Importe]]-Tabla14[[#This Row],[Pagado]]</f>
        <v>0</v>
      </c>
      <c r="H971" s="37" t="s">
        <v>10</v>
      </c>
    </row>
    <row r="972" spans="1:8" x14ac:dyDescent="0.25">
      <c r="A972" s="31">
        <v>44629</v>
      </c>
      <c r="B972" s="37" t="s">
        <v>7995</v>
      </c>
      <c r="C972" s="57" t="s">
        <v>179</v>
      </c>
      <c r="D972" s="58">
        <v>1114.4000000000001</v>
      </c>
      <c r="E972" s="35">
        <v>44630</v>
      </c>
      <c r="F972" s="58">
        <v>1114.4000000000001</v>
      </c>
      <c r="G972" s="59">
        <f>Tabla14[[#This Row],[Importe]]-Tabla14[[#This Row],[Pagado]]</f>
        <v>0</v>
      </c>
      <c r="H972" s="37" t="s">
        <v>10</v>
      </c>
    </row>
    <row r="973" spans="1:8" x14ac:dyDescent="0.25">
      <c r="A973" s="31">
        <v>44630</v>
      </c>
      <c r="B973" s="37" t="s">
        <v>7996</v>
      </c>
      <c r="C973" s="57" t="s">
        <v>20</v>
      </c>
      <c r="D973" s="58">
        <v>1644.5</v>
      </c>
      <c r="E973" s="35">
        <v>44630</v>
      </c>
      <c r="F973" s="58">
        <v>1644.5</v>
      </c>
      <c r="G973" s="59">
        <f>Tabla14[[#This Row],[Importe]]-Tabla14[[#This Row],[Pagado]]</f>
        <v>0</v>
      </c>
      <c r="H973" s="37" t="s">
        <v>10</v>
      </c>
    </row>
    <row r="974" spans="1:8" x14ac:dyDescent="0.25">
      <c r="A974" s="31">
        <v>44630</v>
      </c>
      <c r="B974" s="37" t="s">
        <v>7997</v>
      </c>
      <c r="C974" s="57" t="s">
        <v>887</v>
      </c>
      <c r="D974" s="58">
        <v>8731</v>
      </c>
      <c r="E974" s="35">
        <v>44632</v>
      </c>
      <c r="F974" s="58">
        <v>8731</v>
      </c>
      <c r="G974" s="59">
        <f>Tabla14[[#This Row],[Importe]]-Tabla14[[#This Row],[Pagado]]</f>
        <v>0</v>
      </c>
      <c r="H974" s="37" t="s">
        <v>10</v>
      </c>
    </row>
    <row r="975" spans="1:8" ht="31.5" x14ac:dyDescent="0.25">
      <c r="A975" s="31">
        <v>44630</v>
      </c>
      <c r="B975" s="37" t="s">
        <v>7998</v>
      </c>
      <c r="C975" s="57" t="s">
        <v>475</v>
      </c>
      <c r="D975" s="58">
        <v>61219.9</v>
      </c>
      <c r="E975" s="35" t="s">
        <v>7519</v>
      </c>
      <c r="F975" s="58">
        <f>50000+11219.9</f>
        <v>61219.9</v>
      </c>
      <c r="G975" s="59">
        <f>Tabla14[[#This Row],[Importe]]-Tabla14[[#This Row],[Pagado]]</f>
        <v>0</v>
      </c>
      <c r="H975" s="37" t="s">
        <v>10</v>
      </c>
    </row>
    <row r="976" spans="1:8" x14ac:dyDescent="0.25">
      <c r="A976" s="31">
        <v>44630</v>
      </c>
      <c r="B976" s="37" t="s">
        <v>7999</v>
      </c>
      <c r="C976" s="57" t="s">
        <v>83</v>
      </c>
      <c r="D976" s="58">
        <v>5846.4</v>
      </c>
      <c r="E976" s="35">
        <v>44630</v>
      </c>
      <c r="F976" s="58">
        <v>5846.4</v>
      </c>
      <c r="G976" s="59">
        <f>Tabla14[[#This Row],[Importe]]-Tabla14[[#This Row],[Pagado]]</f>
        <v>0</v>
      </c>
      <c r="H976" s="37" t="s">
        <v>10</v>
      </c>
    </row>
    <row r="977" spans="1:8" x14ac:dyDescent="0.25">
      <c r="A977" s="31">
        <v>44630</v>
      </c>
      <c r="B977" s="37" t="s">
        <v>8000</v>
      </c>
      <c r="C977" s="57" t="s">
        <v>481</v>
      </c>
      <c r="D977" s="58">
        <v>623.9</v>
      </c>
      <c r="E977" s="35">
        <v>44630</v>
      </c>
      <c r="F977" s="58">
        <v>623.9</v>
      </c>
      <c r="G977" s="59">
        <f>Tabla14[[#This Row],[Importe]]-Tabla14[[#This Row],[Pagado]]</f>
        <v>0</v>
      </c>
      <c r="H977" s="37" t="s">
        <v>10</v>
      </c>
    </row>
    <row r="978" spans="1:8" x14ac:dyDescent="0.25">
      <c r="A978" s="31">
        <v>44630</v>
      </c>
      <c r="B978" s="37" t="s">
        <v>8001</v>
      </c>
      <c r="C978" s="57" t="s">
        <v>473</v>
      </c>
      <c r="D978" s="58">
        <v>8474.6</v>
      </c>
      <c r="E978" s="35">
        <v>44630</v>
      </c>
      <c r="F978" s="58">
        <v>8474.6</v>
      </c>
      <c r="G978" s="59">
        <f>Tabla14[[#This Row],[Importe]]-Tabla14[[#This Row],[Pagado]]</f>
        <v>0</v>
      </c>
      <c r="H978" s="37" t="s">
        <v>10</v>
      </c>
    </row>
    <row r="979" spans="1:8" x14ac:dyDescent="0.25">
      <c r="A979" s="31">
        <v>44630</v>
      </c>
      <c r="B979" s="37" t="s">
        <v>8002</v>
      </c>
      <c r="C979" s="57" t="s">
        <v>31</v>
      </c>
      <c r="D979" s="58">
        <v>4214.3999999999996</v>
      </c>
      <c r="E979" s="35">
        <v>44630</v>
      </c>
      <c r="F979" s="58">
        <v>4214.3999999999996</v>
      </c>
      <c r="G979" s="59">
        <f>Tabla14[[#This Row],[Importe]]-Tabla14[[#This Row],[Pagado]]</f>
        <v>0</v>
      </c>
      <c r="H979" s="37" t="s">
        <v>10</v>
      </c>
    </row>
    <row r="980" spans="1:8" x14ac:dyDescent="0.25">
      <c r="A980" s="31">
        <v>44630</v>
      </c>
      <c r="B980" s="37" t="s">
        <v>8003</v>
      </c>
      <c r="C980" s="57" t="s">
        <v>373</v>
      </c>
      <c r="D980" s="58">
        <v>1259.7</v>
      </c>
      <c r="E980" s="35">
        <v>44630</v>
      </c>
      <c r="F980" s="58">
        <v>1259.7</v>
      </c>
      <c r="G980" s="59">
        <f>Tabla14[[#This Row],[Importe]]-Tabla14[[#This Row],[Pagado]]</f>
        <v>0</v>
      </c>
      <c r="H980" s="37" t="s">
        <v>10</v>
      </c>
    </row>
    <row r="981" spans="1:8" x14ac:dyDescent="0.25">
      <c r="A981" s="31">
        <v>44630</v>
      </c>
      <c r="B981" s="37" t="s">
        <v>8004</v>
      </c>
      <c r="C981" s="57" t="s">
        <v>75</v>
      </c>
      <c r="D981" s="58">
        <v>8024.8</v>
      </c>
      <c r="E981" s="35">
        <v>44630</v>
      </c>
      <c r="F981" s="58">
        <v>8024.8</v>
      </c>
      <c r="G981" s="59">
        <f>Tabla14[[#This Row],[Importe]]-Tabla14[[#This Row],[Pagado]]</f>
        <v>0</v>
      </c>
      <c r="H981" s="37" t="s">
        <v>10</v>
      </c>
    </row>
    <row r="982" spans="1:8" x14ac:dyDescent="0.25">
      <c r="A982" s="31">
        <v>44630</v>
      </c>
      <c r="B982" s="37" t="s">
        <v>8005</v>
      </c>
      <c r="C982" s="57" t="s">
        <v>12</v>
      </c>
      <c r="D982" s="58">
        <v>42985.25</v>
      </c>
      <c r="E982" s="35">
        <v>44631</v>
      </c>
      <c r="F982" s="58">
        <v>42985.25</v>
      </c>
      <c r="G982" s="59">
        <f>Tabla14[[#This Row],[Importe]]-Tabla14[[#This Row],[Pagado]]</f>
        <v>0</v>
      </c>
      <c r="H982" s="37" t="s">
        <v>10</v>
      </c>
    </row>
    <row r="983" spans="1:8" x14ac:dyDescent="0.25">
      <c r="A983" s="31">
        <v>44630</v>
      </c>
      <c r="B983" s="37" t="s">
        <v>8006</v>
      </c>
      <c r="C983" s="57" t="s">
        <v>60</v>
      </c>
      <c r="D983" s="58">
        <v>3586.8</v>
      </c>
      <c r="E983" s="35">
        <v>44634</v>
      </c>
      <c r="F983" s="58">
        <v>3586.8</v>
      </c>
      <c r="G983" s="59">
        <f>Tabla14[[#This Row],[Importe]]-Tabla14[[#This Row],[Pagado]]</f>
        <v>0</v>
      </c>
      <c r="H983" s="37" t="s">
        <v>10</v>
      </c>
    </row>
    <row r="984" spans="1:8" x14ac:dyDescent="0.25">
      <c r="A984" s="31">
        <v>44630</v>
      </c>
      <c r="B984" s="37" t="s">
        <v>8007</v>
      </c>
      <c r="C984" s="57" t="s">
        <v>109</v>
      </c>
      <c r="D984" s="58">
        <v>4230</v>
      </c>
      <c r="E984" s="35">
        <v>44631</v>
      </c>
      <c r="F984" s="58">
        <v>4230</v>
      </c>
      <c r="G984" s="59">
        <f>Tabla14[[#This Row],[Importe]]-Tabla14[[#This Row],[Pagado]]</f>
        <v>0</v>
      </c>
      <c r="H984" s="37" t="s">
        <v>10</v>
      </c>
    </row>
    <row r="985" spans="1:8" x14ac:dyDescent="0.25">
      <c r="A985" s="31">
        <v>44630</v>
      </c>
      <c r="B985" s="37" t="s">
        <v>8008</v>
      </c>
      <c r="C985" s="57" t="s">
        <v>97</v>
      </c>
      <c r="D985" s="58">
        <v>3995</v>
      </c>
      <c r="E985" s="35">
        <v>44631</v>
      </c>
      <c r="F985" s="58">
        <v>3995</v>
      </c>
      <c r="G985" s="59">
        <f>Tabla14[[#This Row],[Importe]]-Tabla14[[#This Row],[Pagado]]</f>
        <v>0</v>
      </c>
      <c r="H985" s="37" t="s">
        <v>10</v>
      </c>
    </row>
    <row r="986" spans="1:8" x14ac:dyDescent="0.25">
      <c r="A986" s="31">
        <v>44630</v>
      </c>
      <c r="B986" s="37" t="s">
        <v>8009</v>
      </c>
      <c r="C986" s="57" t="s">
        <v>111</v>
      </c>
      <c r="D986" s="58">
        <v>4107.8</v>
      </c>
      <c r="E986" s="35">
        <v>44631</v>
      </c>
      <c r="F986" s="58">
        <v>4107.8</v>
      </c>
      <c r="G986" s="59">
        <f>Tabla14[[#This Row],[Importe]]-Tabla14[[#This Row],[Pagado]]</f>
        <v>0</v>
      </c>
      <c r="H986" s="37" t="s">
        <v>10</v>
      </c>
    </row>
    <row r="987" spans="1:8" x14ac:dyDescent="0.25">
      <c r="A987" s="31">
        <v>44630</v>
      </c>
      <c r="B987" s="37" t="s">
        <v>8010</v>
      </c>
      <c r="C987" s="57" t="s">
        <v>31</v>
      </c>
      <c r="D987" s="58">
        <v>705.6</v>
      </c>
      <c r="E987" s="35">
        <v>44630</v>
      </c>
      <c r="F987" s="58">
        <v>705.6</v>
      </c>
      <c r="G987" s="59">
        <f>Tabla14[[#This Row],[Importe]]-Tabla14[[#This Row],[Pagado]]</f>
        <v>0</v>
      </c>
      <c r="H987" s="37" t="s">
        <v>10</v>
      </c>
    </row>
    <row r="988" spans="1:8" x14ac:dyDescent="0.25">
      <c r="A988" s="31">
        <v>44630</v>
      </c>
      <c r="B988" s="37" t="s">
        <v>8011</v>
      </c>
      <c r="C988" s="57" t="s">
        <v>484</v>
      </c>
      <c r="D988" s="58">
        <v>5427</v>
      </c>
      <c r="E988" s="35">
        <v>44630</v>
      </c>
      <c r="F988" s="58">
        <v>5427</v>
      </c>
      <c r="G988" s="59">
        <f>Tabla14[[#This Row],[Importe]]-Tabla14[[#This Row],[Pagado]]</f>
        <v>0</v>
      </c>
      <c r="H988" s="37" t="s">
        <v>10</v>
      </c>
    </row>
    <row r="989" spans="1:8" x14ac:dyDescent="0.25">
      <c r="A989" s="31">
        <v>44630</v>
      </c>
      <c r="B989" s="37" t="s">
        <v>8012</v>
      </c>
      <c r="C989" s="57" t="s">
        <v>89</v>
      </c>
      <c r="D989" s="58">
        <v>6090</v>
      </c>
      <c r="E989" s="35">
        <v>44631</v>
      </c>
      <c r="F989" s="58">
        <v>6090</v>
      </c>
      <c r="G989" s="59">
        <f>Tabla14[[#This Row],[Importe]]-Tabla14[[#This Row],[Pagado]]</f>
        <v>0</v>
      </c>
      <c r="H989" s="37" t="s">
        <v>10</v>
      </c>
    </row>
    <row r="990" spans="1:8" x14ac:dyDescent="0.25">
      <c r="A990" s="31">
        <v>44630</v>
      </c>
      <c r="B990" s="37" t="s">
        <v>8013</v>
      </c>
      <c r="C990" s="57" t="s">
        <v>2563</v>
      </c>
      <c r="D990" s="58">
        <v>3875.9</v>
      </c>
      <c r="E990" s="35">
        <v>44630</v>
      </c>
      <c r="F990" s="58">
        <v>3875.9</v>
      </c>
      <c r="G990" s="59">
        <f>Tabla14[[#This Row],[Importe]]-Tabla14[[#This Row],[Pagado]]</f>
        <v>0</v>
      </c>
      <c r="H990" s="37" t="s">
        <v>10</v>
      </c>
    </row>
    <row r="991" spans="1:8" x14ac:dyDescent="0.25">
      <c r="A991" s="31">
        <v>44630</v>
      </c>
      <c r="B991" s="37" t="s">
        <v>8014</v>
      </c>
      <c r="C991" s="57" t="s">
        <v>918</v>
      </c>
      <c r="D991" s="58">
        <v>486</v>
      </c>
      <c r="E991" s="35">
        <v>44631</v>
      </c>
      <c r="F991" s="58">
        <v>486</v>
      </c>
      <c r="G991" s="59">
        <f>Tabla14[[#This Row],[Importe]]-Tabla14[[#This Row],[Pagado]]</f>
        <v>0</v>
      </c>
      <c r="H991" s="37" t="s">
        <v>10</v>
      </c>
    </row>
    <row r="992" spans="1:8" x14ac:dyDescent="0.25">
      <c r="A992" s="31">
        <v>44630</v>
      </c>
      <c r="B992" s="37" t="s">
        <v>8015</v>
      </c>
      <c r="C992" s="57" t="s">
        <v>6864</v>
      </c>
      <c r="D992" s="58">
        <v>19375.900000000001</v>
      </c>
      <c r="E992" s="35">
        <v>44630</v>
      </c>
      <c r="F992" s="58">
        <v>19375.900000000001</v>
      </c>
      <c r="G992" s="59">
        <f>Tabla14[[#This Row],[Importe]]-Tabla14[[#This Row],[Pagado]]</f>
        <v>0</v>
      </c>
      <c r="H992" s="37" t="s">
        <v>10</v>
      </c>
    </row>
    <row r="993" spans="1:8" x14ac:dyDescent="0.25">
      <c r="A993" s="31">
        <v>44630</v>
      </c>
      <c r="B993" s="37" t="s">
        <v>8016</v>
      </c>
      <c r="C993" s="57" t="s">
        <v>9</v>
      </c>
      <c r="D993" s="58">
        <v>5131.8999999999996</v>
      </c>
      <c r="E993" s="35">
        <v>44630</v>
      </c>
      <c r="F993" s="58">
        <v>5131.8999999999996</v>
      </c>
      <c r="G993" s="59">
        <f>Tabla14[[#This Row],[Importe]]-Tabla14[[#This Row],[Pagado]]</f>
        <v>0</v>
      </c>
      <c r="H993" s="37" t="s">
        <v>10</v>
      </c>
    </row>
    <row r="994" spans="1:8" x14ac:dyDescent="0.25">
      <c r="A994" s="31">
        <v>44630</v>
      </c>
      <c r="B994" s="37" t="s">
        <v>8017</v>
      </c>
      <c r="C994" s="57" t="s">
        <v>18</v>
      </c>
      <c r="D994" s="58">
        <v>1397.8</v>
      </c>
      <c r="E994" s="35">
        <v>44630</v>
      </c>
      <c r="F994" s="58">
        <v>1397.8</v>
      </c>
      <c r="G994" s="59">
        <f>Tabla14[[#This Row],[Importe]]-Tabla14[[#This Row],[Pagado]]</f>
        <v>0</v>
      </c>
      <c r="H994" s="37" t="s">
        <v>10</v>
      </c>
    </row>
    <row r="995" spans="1:8" x14ac:dyDescent="0.25">
      <c r="A995" s="31">
        <v>44630</v>
      </c>
      <c r="B995" s="37" t="s">
        <v>8018</v>
      </c>
      <c r="C995" s="57" t="s">
        <v>39</v>
      </c>
      <c r="D995" s="58">
        <v>21469.9</v>
      </c>
      <c r="E995" s="35">
        <v>44633</v>
      </c>
      <c r="F995" s="58">
        <v>21469.9</v>
      </c>
      <c r="G995" s="59">
        <f>Tabla14[[#This Row],[Importe]]-Tabla14[[#This Row],[Pagado]]</f>
        <v>0</v>
      </c>
      <c r="H995" s="37" t="s">
        <v>10</v>
      </c>
    </row>
    <row r="996" spans="1:8" x14ac:dyDescent="0.25">
      <c r="A996" s="31">
        <v>44630</v>
      </c>
      <c r="B996" s="37" t="s">
        <v>8019</v>
      </c>
      <c r="C996" s="57" t="s">
        <v>114</v>
      </c>
      <c r="D996" s="58">
        <v>4806.7</v>
      </c>
      <c r="E996" s="35">
        <v>44631</v>
      </c>
      <c r="F996" s="58">
        <v>4806.7</v>
      </c>
      <c r="G996" s="59">
        <f>Tabla14[[#This Row],[Importe]]-Tabla14[[#This Row],[Pagado]]</f>
        <v>0</v>
      </c>
      <c r="H996" s="37" t="s">
        <v>10</v>
      </c>
    </row>
    <row r="997" spans="1:8" x14ac:dyDescent="0.25">
      <c r="A997" s="31">
        <v>44630</v>
      </c>
      <c r="B997" s="37" t="s">
        <v>8020</v>
      </c>
      <c r="C997" s="57" t="s">
        <v>64</v>
      </c>
      <c r="D997" s="58">
        <v>4016.6</v>
      </c>
      <c r="E997" s="35">
        <v>44631</v>
      </c>
      <c r="F997" s="58">
        <v>4016.6</v>
      </c>
      <c r="G997" s="59">
        <f>Tabla14[[#This Row],[Importe]]-Tabla14[[#This Row],[Pagado]]</f>
        <v>0</v>
      </c>
      <c r="H997" s="37" t="s">
        <v>10</v>
      </c>
    </row>
    <row r="998" spans="1:8" x14ac:dyDescent="0.25">
      <c r="A998" s="31">
        <v>44630</v>
      </c>
      <c r="B998" s="37" t="s">
        <v>8021</v>
      </c>
      <c r="C998" s="57" t="s">
        <v>105</v>
      </c>
      <c r="D998" s="58">
        <v>5398.5</v>
      </c>
      <c r="E998" s="35">
        <v>44631</v>
      </c>
      <c r="F998" s="58">
        <v>5398.5</v>
      </c>
      <c r="G998" s="59">
        <f>Tabla14[[#This Row],[Importe]]-Tabla14[[#This Row],[Pagado]]</f>
        <v>0</v>
      </c>
      <c r="H998" s="37" t="s">
        <v>10</v>
      </c>
    </row>
    <row r="999" spans="1:8" x14ac:dyDescent="0.25">
      <c r="A999" s="31">
        <v>44630</v>
      </c>
      <c r="B999" s="37" t="s">
        <v>8022</v>
      </c>
      <c r="C999" s="57" t="s">
        <v>93</v>
      </c>
      <c r="D999" s="58">
        <v>4398.5</v>
      </c>
      <c r="E999" s="35">
        <v>44631</v>
      </c>
      <c r="F999" s="58">
        <v>4398.5</v>
      </c>
      <c r="G999" s="59">
        <f>Tabla14[[#This Row],[Importe]]-Tabla14[[#This Row],[Pagado]]</f>
        <v>0</v>
      </c>
      <c r="H999" s="37" t="s">
        <v>10</v>
      </c>
    </row>
    <row r="1000" spans="1:8" x14ac:dyDescent="0.25">
      <c r="A1000" s="31">
        <v>44630</v>
      </c>
      <c r="B1000" s="37" t="s">
        <v>8023</v>
      </c>
      <c r="C1000" s="57" t="s">
        <v>22</v>
      </c>
      <c r="D1000" s="58">
        <v>43894.2</v>
      </c>
      <c r="E1000" s="35">
        <v>44632</v>
      </c>
      <c r="F1000" s="58">
        <v>43894.2</v>
      </c>
      <c r="G1000" s="59">
        <f>Tabla14[[#This Row],[Importe]]-Tabla14[[#This Row],[Pagado]]</f>
        <v>0</v>
      </c>
      <c r="H1000" s="37" t="s">
        <v>10</v>
      </c>
    </row>
    <row r="1001" spans="1:8" x14ac:dyDescent="0.25">
      <c r="A1001" s="31">
        <v>44630</v>
      </c>
      <c r="B1001" s="37" t="s">
        <v>8024</v>
      </c>
      <c r="C1001" s="57" t="s">
        <v>95</v>
      </c>
      <c r="D1001" s="58">
        <v>18005.2</v>
      </c>
      <c r="E1001" s="35">
        <v>44630</v>
      </c>
      <c r="F1001" s="58">
        <v>18005.2</v>
      </c>
      <c r="G1001" s="59">
        <f>Tabla14[[#This Row],[Importe]]-Tabla14[[#This Row],[Pagado]]</f>
        <v>0</v>
      </c>
      <c r="H1001" s="37" t="s">
        <v>10</v>
      </c>
    </row>
    <row r="1002" spans="1:8" x14ac:dyDescent="0.25">
      <c r="A1002" s="31">
        <v>44630</v>
      </c>
      <c r="B1002" s="37" t="s">
        <v>8025</v>
      </c>
      <c r="C1002" s="57" t="s">
        <v>275</v>
      </c>
      <c r="D1002" s="58">
        <v>104992.92</v>
      </c>
      <c r="E1002" s="35">
        <v>44638</v>
      </c>
      <c r="F1002" s="58">
        <v>104992.92</v>
      </c>
      <c r="G1002" s="59">
        <f>Tabla14[[#This Row],[Importe]]-Tabla14[[#This Row],[Pagado]]</f>
        <v>0</v>
      </c>
      <c r="H1002" s="37" t="s">
        <v>10</v>
      </c>
    </row>
    <row r="1003" spans="1:8" x14ac:dyDescent="0.25">
      <c r="A1003" s="31">
        <v>44630</v>
      </c>
      <c r="B1003" s="37" t="s">
        <v>8026</v>
      </c>
      <c r="C1003" s="57" t="s">
        <v>49</v>
      </c>
      <c r="D1003" s="58">
        <v>4006.2</v>
      </c>
      <c r="E1003" s="35">
        <v>44630</v>
      </c>
      <c r="F1003" s="58">
        <v>4006.2</v>
      </c>
      <c r="G1003" s="59">
        <f>Tabla14[[#This Row],[Importe]]-Tabla14[[#This Row],[Pagado]]</f>
        <v>0</v>
      </c>
      <c r="H1003" s="37" t="s">
        <v>10</v>
      </c>
    </row>
    <row r="1004" spans="1:8" x14ac:dyDescent="0.25">
      <c r="A1004" s="31">
        <v>44630</v>
      </c>
      <c r="B1004" s="37" t="s">
        <v>8027</v>
      </c>
      <c r="C1004" s="57" t="s">
        <v>339</v>
      </c>
      <c r="D1004" s="58">
        <v>666.1</v>
      </c>
      <c r="E1004" s="35">
        <v>44630</v>
      </c>
      <c r="F1004" s="58">
        <v>666.1</v>
      </c>
      <c r="G1004" s="59">
        <f>Tabla14[[#This Row],[Importe]]-Tabla14[[#This Row],[Pagado]]</f>
        <v>0</v>
      </c>
      <c r="H1004" s="37" t="s">
        <v>10</v>
      </c>
    </row>
    <row r="1005" spans="1:8" x14ac:dyDescent="0.25">
      <c r="A1005" s="31">
        <v>44630</v>
      </c>
      <c r="B1005" s="37" t="s">
        <v>8028</v>
      </c>
      <c r="C1005" s="57" t="s">
        <v>140</v>
      </c>
      <c r="D1005" s="58">
        <v>1957.8</v>
      </c>
      <c r="E1005" s="35">
        <v>44630</v>
      </c>
      <c r="F1005" s="58">
        <v>1957.8</v>
      </c>
      <c r="G1005" s="59">
        <f>Tabla14[[#This Row],[Importe]]-Tabla14[[#This Row],[Pagado]]</f>
        <v>0</v>
      </c>
      <c r="H1005" s="37" t="s">
        <v>10</v>
      </c>
    </row>
    <row r="1006" spans="1:8" x14ac:dyDescent="0.25">
      <c r="A1006" s="31">
        <v>44630</v>
      </c>
      <c r="B1006" s="37" t="s">
        <v>8029</v>
      </c>
      <c r="C1006" s="57" t="s">
        <v>127</v>
      </c>
      <c r="D1006" s="58">
        <v>3998.4</v>
      </c>
      <c r="E1006" s="35">
        <v>44630</v>
      </c>
      <c r="F1006" s="58">
        <v>3998.4</v>
      </c>
      <c r="G1006" s="59">
        <f>Tabla14[[#This Row],[Importe]]-Tabla14[[#This Row],[Pagado]]</f>
        <v>0</v>
      </c>
      <c r="H1006" s="37" t="s">
        <v>10</v>
      </c>
    </row>
    <row r="1007" spans="1:8" x14ac:dyDescent="0.25">
      <c r="A1007" s="31">
        <v>44630</v>
      </c>
      <c r="B1007" s="37" t="s">
        <v>8030</v>
      </c>
      <c r="C1007" s="57" t="s">
        <v>129</v>
      </c>
      <c r="D1007" s="58">
        <v>3360</v>
      </c>
      <c r="E1007" s="35">
        <v>44630</v>
      </c>
      <c r="F1007" s="58">
        <v>3360</v>
      </c>
      <c r="G1007" s="59">
        <f>Tabla14[[#This Row],[Importe]]-Tabla14[[#This Row],[Pagado]]</f>
        <v>0</v>
      </c>
      <c r="H1007" s="37" t="s">
        <v>10</v>
      </c>
    </row>
    <row r="1008" spans="1:8" x14ac:dyDescent="0.25">
      <c r="A1008" s="31">
        <v>44630</v>
      </c>
      <c r="B1008" s="37" t="s">
        <v>8031</v>
      </c>
      <c r="C1008" s="57" t="s">
        <v>131</v>
      </c>
      <c r="D1008" s="58">
        <v>12749</v>
      </c>
      <c r="E1008" s="35">
        <v>44630</v>
      </c>
      <c r="F1008" s="58">
        <v>12749</v>
      </c>
      <c r="G1008" s="59">
        <f>Tabla14[[#This Row],[Importe]]-Tabla14[[#This Row],[Pagado]]</f>
        <v>0</v>
      </c>
      <c r="H1008" s="37" t="s">
        <v>10</v>
      </c>
    </row>
    <row r="1009" spans="1:8" x14ac:dyDescent="0.25">
      <c r="A1009" s="31">
        <v>44630</v>
      </c>
      <c r="B1009" s="37" t="s">
        <v>8032</v>
      </c>
      <c r="C1009" s="57" t="s">
        <v>3971</v>
      </c>
      <c r="D1009" s="58">
        <v>4004</v>
      </c>
      <c r="E1009" s="35">
        <v>44630</v>
      </c>
      <c r="F1009" s="58">
        <v>4004</v>
      </c>
      <c r="G1009" s="59">
        <f>Tabla14[[#This Row],[Importe]]-Tabla14[[#This Row],[Pagado]]</f>
        <v>0</v>
      </c>
      <c r="H1009" s="37" t="s">
        <v>10</v>
      </c>
    </row>
    <row r="1010" spans="1:8" x14ac:dyDescent="0.25">
      <c r="A1010" s="31">
        <v>44630</v>
      </c>
      <c r="B1010" s="37" t="s">
        <v>8033</v>
      </c>
      <c r="C1010" s="57" t="s">
        <v>918</v>
      </c>
      <c r="D1010" s="58">
        <v>5742</v>
      </c>
      <c r="E1010" s="35">
        <v>44630</v>
      </c>
      <c r="F1010" s="58">
        <v>5742</v>
      </c>
      <c r="G1010" s="59">
        <f>Tabla14[[#This Row],[Importe]]-Tabla14[[#This Row],[Pagado]]</f>
        <v>0</v>
      </c>
      <c r="H1010" s="37" t="s">
        <v>10</v>
      </c>
    </row>
    <row r="1011" spans="1:8" x14ac:dyDescent="0.25">
      <c r="A1011" s="31">
        <v>44630</v>
      </c>
      <c r="B1011" s="37" t="s">
        <v>8034</v>
      </c>
      <c r="C1011" s="57" t="s">
        <v>664</v>
      </c>
      <c r="D1011" s="58">
        <v>14480.6</v>
      </c>
      <c r="E1011" s="35">
        <v>44630</v>
      </c>
      <c r="F1011" s="58">
        <v>14480.6</v>
      </c>
      <c r="G1011" s="59">
        <f>Tabla14[[#This Row],[Importe]]-Tabla14[[#This Row],[Pagado]]</f>
        <v>0</v>
      </c>
      <c r="H1011" s="37" t="s">
        <v>10</v>
      </c>
    </row>
    <row r="1012" spans="1:8" x14ac:dyDescent="0.25">
      <c r="A1012" s="31">
        <v>44630</v>
      </c>
      <c r="B1012" s="37" t="s">
        <v>8035</v>
      </c>
      <c r="C1012" s="57" t="s">
        <v>31</v>
      </c>
      <c r="D1012" s="58">
        <v>843.6</v>
      </c>
      <c r="E1012" s="35">
        <v>44630</v>
      </c>
      <c r="F1012" s="58">
        <v>843.6</v>
      </c>
      <c r="G1012" s="59">
        <f>Tabla14[[#This Row],[Importe]]-Tabla14[[#This Row],[Pagado]]</f>
        <v>0</v>
      </c>
      <c r="H1012" s="37" t="s">
        <v>10</v>
      </c>
    </row>
    <row r="1013" spans="1:8" x14ac:dyDescent="0.25">
      <c r="A1013" s="31">
        <v>44630</v>
      </c>
      <c r="B1013" s="37" t="s">
        <v>8036</v>
      </c>
      <c r="C1013" s="57" t="s">
        <v>53</v>
      </c>
      <c r="D1013" s="58">
        <v>1774.8</v>
      </c>
      <c r="E1013" s="35">
        <v>44630</v>
      </c>
      <c r="F1013" s="58">
        <v>1774.8</v>
      </c>
      <c r="G1013" s="59">
        <f>Tabla14[[#This Row],[Importe]]-Tabla14[[#This Row],[Pagado]]</f>
        <v>0</v>
      </c>
      <c r="H1013" s="37" t="s">
        <v>10</v>
      </c>
    </row>
    <row r="1014" spans="1:8" x14ac:dyDescent="0.25">
      <c r="A1014" s="31">
        <v>44630</v>
      </c>
      <c r="B1014" s="37" t="s">
        <v>8037</v>
      </c>
      <c r="C1014" s="57" t="s">
        <v>230</v>
      </c>
      <c r="D1014" s="58">
        <v>4427.3999999999996</v>
      </c>
      <c r="E1014" s="35">
        <v>44630</v>
      </c>
      <c r="F1014" s="58">
        <v>4427.3999999999996</v>
      </c>
      <c r="G1014" s="59">
        <f>Tabla14[[#This Row],[Importe]]-Tabla14[[#This Row],[Pagado]]</f>
        <v>0</v>
      </c>
      <c r="H1014" s="37" t="s">
        <v>10</v>
      </c>
    </row>
    <row r="1015" spans="1:8" x14ac:dyDescent="0.25">
      <c r="A1015" s="31">
        <v>44630</v>
      </c>
      <c r="B1015" s="37" t="s">
        <v>8038</v>
      </c>
      <c r="C1015" s="57" t="s">
        <v>87</v>
      </c>
      <c r="D1015" s="58">
        <v>1943.2</v>
      </c>
      <c r="E1015" s="35">
        <v>44630</v>
      </c>
      <c r="F1015" s="58">
        <v>1943.2</v>
      </c>
      <c r="G1015" s="59">
        <f>Tabla14[[#This Row],[Importe]]-Tabla14[[#This Row],[Pagado]]</f>
        <v>0</v>
      </c>
      <c r="H1015" s="37" t="s">
        <v>10</v>
      </c>
    </row>
    <row r="1016" spans="1:8" x14ac:dyDescent="0.25">
      <c r="A1016" s="31">
        <v>44630</v>
      </c>
      <c r="B1016" s="37" t="s">
        <v>8039</v>
      </c>
      <c r="C1016" s="57" t="s">
        <v>27</v>
      </c>
      <c r="D1016" s="58">
        <v>2289.1</v>
      </c>
      <c r="E1016" s="35">
        <v>44630</v>
      </c>
      <c r="F1016" s="58">
        <v>2289.1</v>
      </c>
      <c r="G1016" s="59">
        <f>Tabla14[[#This Row],[Importe]]-Tabla14[[#This Row],[Pagado]]</f>
        <v>0</v>
      </c>
      <c r="H1016" s="37" t="s">
        <v>10</v>
      </c>
    </row>
    <row r="1017" spans="1:8" x14ac:dyDescent="0.25">
      <c r="A1017" s="31">
        <v>44630</v>
      </c>
      <c r="B1017" s="37" t="s">
        <v>8040</v>
      </c>
      <c r="C1017" s="57" t="s">
        <v>1239</v>
      </c>
      <c r="D1017" s="58">
        <v>5907.6</v>
      </c>
      <c r="E1017" s="35">
        <v>44630</v>
      </c>
      <c r="F1017" s="58">
        <v>5907.6</v>
      </c>
      <c r="G1017" s="59">
        <f>Tabla14[[#This Row],[Importe]]-Tabla14[[#This Row],[Pagado]]</f>
        <v>0</v>
      </c>
      <c r="H1017" s="37" t="s">
        <v>10</v>
      </c>
    </row>
    <row r="1018" spans="1:8" x14ac:dyDescent="0.25">
      <c r="A1018" s="31">
        <v>44630</v>
      </c>
      <c r="B1018" s="37" t="s">
        <v>8041</v>
      </c>
      <c r="C1018" s="57" t="s">
        <v>647</v>
      </c>
      <c r="D1018" s="58">
        <v>2639.7</v>
      </c>
      <c r="E1018" s="35">
        <v>44630</v>
      </c>
      <c r="F1018" s="58">
        <v>2639.7</v>
      </c>
      <c r="G1018" s="59">
        <f>Tabla14[[#This Row],[Importe]]-Tabla14[[#This Row],[Pagado]]</f>
        <v>0</v>
      </c>
      <c r="H1018" s="37" t="s">
        <v>10</v>
      </c>
    </row>
    <row r="1019" spans="1:8" x14ac:dyDescent="0.25">
      <c r="A1019" s="31">
        <v>44630</v>
      </c>
      <c r="B1019" s="37" t="s">
        <v>8042</v>
      </c>
      <c r="C1019" s="57" t="s">
        <v>191</v>
      </c>
      <c r="D1019" s="58">
        <v>1705.2</v>
      </c>
      <c r="E1019" s="35">
        <v>44630</v>
      </c>
      <c r="F1019" s="58">
        <v>1705.2</v>
      </c>
      <c r="G1019" s="59">
        <f>Tabla14[[#This Row],[Importe]]-Tabla14[[#This Row],[Pagado]]</f>
        <v>0</v>
      </c>
      <c r="H1019" s="37" t="s">
        <v>10</v>
      </c>
    </row>
    <row r="1020" spans="1:8" x14ac:dyDescent="0.25">
      <c r="A1020" s="31">
        <v>44630</v>
      </c>
      <c r="B1020" s="37" t="s">
        <v>8043</v>
      </c>
      <c r="C1020" s="57" t="s">
        <v>151</v>
      </c>
      <c r="D1020" s="58">
        <v>9794.4</v>
      </c>
      <c r="E1020" s="35">
        <v>44631</v>
      </c>
      <c r="F1020" s="58">
        <v>9794.4</v>
      </c>
      <c r="G1020" s="59">
        <f>Tabla14[[#This Row],[Importe]]-Tabla14[[#This Row],[Pagado]]</f>
        <v>0</v>
      </c>
      <c r="H1020" s="37" t="s">
        <v>10</v>
      </c>
    </row>
    <row r="1021" spans="1:8" x14ac:dyDescent="0.25">
      <c r="A1021" s="31">
        <v>44630</v>
      </c>
      <c r="B1021" s="37" t="s">
        <v>8044</v>
      </c>
      <c r="C1021" s="57" t="s">
        <v>520</v>
      </c>
      <c r="D1021" s="58">
        <v>11729.5</v>
      </c>
      <c r="E1021" s="35">
        <v>44632</v>
      </c>
      <c r="F1021" s="58">
        <v>11729.5</v>
      </c>
      <c r="G1021" s="59">
        <f>Tabla14[[#This Row],[Importe]]-Tabla14[[#This Row],[Pagado]]</f>
        <v>0</v>
      </c>
      <c r="H1021" s="37" t="s">
        <v>10</v>
      </c>
    </row>
    <row r="1022" spans="1:8" x14ac:dyDescent="0.25">
      <c r="A1022" s="31">
        <v>44630</v>
      </c>
      <c r="B1022" s="37" t="s">
        <v>8045</v>
      </c>
      <c r="C1022" s="57" t="s">
        <v>31</v>
      </c>
      <c r="D1022" s="58">
        <v>1671.6</v>
      </c>
      <c r="E1022" s="35">
        <v>44630</v>
      </c>
      <c r="F1022" s="58">
        <v>1671.6</v>
      </c>
      <c r="G1022" s="59">
        <f>Tabla14[[#This Row],[Importe]]-Tabla14[[#This Row],[Pagado]]</f>
        <v>0</v>
      </c>
      <c r="H1022" s="37" t="s">
        <v>10</v>
      </c>
    </row>
    <row r="1023" spans="1:8" x14ac:dyDescent="0.25">
      <c r="A1023" s="31">
        <v>44630</v>
      </c>
      <c r="B1023" s="37" t="s">
        <v>8046</v>
      </c>
      <c r="C1023" s="57" t="s">
        <v>319</v>
      </c>
      <c r="D1023" s="58">
        <v>1674.4</v>
      </c>
      <c r="E1023" s="35">
        <v>44631</v>
      </c>
      <c r="F1023" s="58">
        <v>1674.4</v>
      </c>
      <c r="G1023" s="59">
        <f>Tabla14[[#This Row],[Importe]]-Tabla14[[#This Row],[Pagado]]</f>
        <v>0</v>
      </c>
      <c r="H1023" s="37" t="s">
        <v>10</v>
      </c>
    </row>
    <row r="1024" spans="1:8" x14ac:dyDescent="0.25">
      <c r="A1024" s="31">
        <v>44630</v>
      </c>
      <c r="B1024" s="37" t="s">
        <v>8047</v>
      </c>
      <c r="C1024" s="57" t="s">
        <v>157</v>
      </c>
      <c r="D1024" s="58">
        <v>2965.2</v>
      </c>
      <c r="E1024" s="35">
        <v>44631</v>
      </c>
      <c r="F1024" s="58">
        <v>2965.2</v>
      </c>
      <c r="G1024" s="59">
        <f>Tabla14[[#This Row],[Importe]]-Tabla14[[#This Row],[Pagado]]</f>
        <v>0</v>
      </c>
      <c r="H1024" s="37" t="s">
        <v>10</v>
      </c>
    </row>
    <row r="1025" spans="1:8" x14ac:dyDescent="0.25">
      <c r="A1025" s="31">
        <v>44630</v>
      </c>
      <c r="B1025" s="37" t="s">
        <v>8048</v>
      </c>
      <c r="C1025" s="57" t="s">
        <v>45</v>
      </c>
      <c r="D1025" s="58">
        <v>11850.9</v>
      </c>
      <c r="E1025" s="35">
        <v>44630</v>
      </c>
      <c r="F1025" s="58">
        <v>11850.9</v>
      </c>
      <c r="G1025" s="59">
        <f>Tabla14[[#This Row],[Importe]]-Tabla14[[#This Row],[Pagado]]</f>
        <v>0</v>
      </c>
      <c r="H1025" s="37" t="s">
        <v>10</v>
      </c>
    </row>
    <row r="1026" spans="1:8" x14ac:dyDescent="0.25">
      <c r="A1026" s="31">
        <v>44630</v>
      </c>
      <c r="B1026" s="37" t="s">
        <v>8049</v>
      </c>
      <c r="C1026" s="57" t="s">
        <v>159</v>
      </c>
      <c r="D1026" s="58">
        <v>5409.3</v>
      </c>
      <c r="E1026" s="35">
        <v>44631</v>
      </c>
      <c r="F1026" s="58">
        <v>5409.3</v>
      </c>
      <c r="G1026" s="59">
        <f>Tabla14[[#This Row],[Importe]]-Tabla14[[#This Row],[Pagado]]</f>
        <v>0</v>
      </c>
      <c r="H1026" s="37" t="s">
        <v>10</v>
      </c>
    </row>
    <row r="1027" spans="1:8" x14ac:dyDescent="0.25">
      <c r="A1027" s="31">
        <v>44630</v>
      </c>
      <c r="B1027" s="37" t="s">
        <v>8050</v>
      </c>
      <c r="C1027" s="57" t="s">
        <v>525</v>
      </c>
      <c r="D1027" s="58">
        <v>2137.1999999999998</v>
      </c>
      <c r="E1027" s="35">
        <v>44631</v>
      </c>
      <c r="F1027" s="58">
        <v>2137.1999999999998</v>
      </c>
      <c r="G1027" s="59">
        <f>Tabla14[[#This Row],[Importe]]-Tabla14[[#This Row],[Pagado]]</f>
        <v>0</v>
      </c>
      <c r="H1027" s="37" t="s">
        <v>10</v>
      </c>
    </row>
    <row r="1028" spans="1:8" x14ac:dyDescent="0.25">
      <c r="A1028" s="31">
        <v>44630</v>
      </c>
      <c r="B1028" s="37" t="s">
        <v>8051</v>
      </c>
      <c r="C1028" s="57" t="s">
        <v>222</v>
      </c>
      <c r="D1028" s="58">
        <v>9277.5</v>
      </c>
      <c r="E1028" s="35">
        <v>44630</v>
      </c>
      <c r="F1028" s="58">
        <v>9277.5</v>
      </c>
      <c r="G1028" s="59">
        <f>Tabla14[[#This Row],[Importe]]-Tabla14[[#This Row],[Pagado]]</f>
        <v>0</v>
      </c>
      <c r="H1028" s="37" t="s">
        <v>10</v>
      </c>
    </row>
    <row r="1029" spans="1:8" x14ac:dyDescent="0.25">
      <c r="A1029" s="31">
        <v>44630</v>
      </c>
      <c r="B1029" s="37" t="s">
        <v>8052</v>
      </c>
      <c r="C1029" s="57" t="s">
        <v>24</v>
      </c>
      <c r="D1029" s="58">
        <v>2365.1</v>
      </c>
      <c r="E1029" s="35">
        <v>44630</v>
      </c>
      <c r="F1029" s="58">
        <v>2365.1</v>
      </c>
      <c r="G1029" s="59">
        <f>Tabla14[[#This Row],[Importe]]-Tabla14[[#This Row],[Pagado]]</f>
        <v>0</v>
      </c>
      <c r="H1029" s="37" t="s">
        <v>10</v>
      </c>
    </row>
    <row r="1030" spans="1:8" x14ac:dyDescent="0.25">
      <c r="A1030" s="31">
        <v>44630</v>
      </c>
      <c r="B1030" s="37" t="s">
        <v>8053</v>
      </c>
      <c r="C1030" s="57" t="s">
        <v>426</v>
      </c>
      <c r="D1030" s="58">
        <v>3639.2</v>
      </c>
      <c r="E1030" s="35">
        <v>44630</v>
      </c>
      <c r="F1030" s="58">
        <v>3639.2</v>
      </c>
      <c r="G1030" s="59">
        <f>Tabla14[[#This Row],[Importe]]-Tabla14[[#This Row],[Pagado]]</f>
        <v>0</v>
      </c>
      <c r="H1030" s="37" t="s">
        <v>10</v>
      </c>
    </row>
    <row r="1031" spans="1:8" x14ac:dyDescent="0.25">
      <c r="A1031" s="31">
        <v>44630</v>
      </c>
      <c r="B1031" s="37" t="s">
        <v>8054</v>
      </c>
      <c r="C1031" s="57" t="s">
        <v>426</v>
      </c>
      <c r="D1031" s="58">
        <v>375</v>
      </c>
      <c r="E1031" s="35">
        <v>44630</v>
      </c>
      <c r="F1031" s="58">
        <v>375</v>
      </c>
      <c r="G1031" s="59">
        <f>Tabla14[[#This Row],[Importe]]-Tabla14[[#This Row],[Pagado]]</f>
        <v>0</v>
      </c>
      <c r="H1031" s="37" t="s">
        <v>10</v>
      </c>
    </row>
    <row r="1032" spans="1:8" x14ac:dyDescent="0.25">
      <c r="A1032" s="31">
        <v>44630</v>
      </c>
      <c r="B1032" s="37" t="s">
        <v>8055</v>
      </c>
      <c r="C1032" s="57" t="s">
        <v>618</v>
      </c>
      <c r="D1032" s="58">
        <v>9526.2000000000007</v>
      </c>
      <c r="E1032" s="35">
        <v>44630</v>
      </c>
      <c r="F1032" s="58">
        <v>9526.2000000000007</v>
      </c>
      <c r="G1032" s="59">
        <f>Tabla14[[#This Row],[Importe]]-Tabla14[[#This Row],[Pagado]]</f>
        <v>0</v>
      </c>
      <c r="H1032" s="37" t="s">
        <v>10</v>
      </c>
    </row>
    <row r="1033" spans="1:8" x14ac:dyDescent="0.25">
      <c r="A1033" s="31">
        <v>44630</v>
      </c>
      <c r="B1033" s="37" t="s">
        <v>8056</v>
      </c>
      <c r="C1033" s="57" t="s">
        <v>175</v>
      </c>
      <c r="D1033" s="58">
        <v>17344.099999999999</v>
      </c>
      <c r="E1033" s="35">
        <v>44630</v>
      </c>
      <c r="F1033" s="58">
        <v>17344.099999999999</v>
      </c>
      <c r="G1033" s="59">
        <f>Tabla14[[#This Row],[Importe]]-Tabla14[[#This Row],[Pagado]]</f>
        <v>0</v>
      </c>
      <c r="H1033" s="37" t="s">
        <v>10</v>
      </c>
    </row>
    <row r="1034" spans="1:8" x14ac:dyDescent="0.25">
      <c r="A1034" s="31">
        <v>44630</v>
      </c>
      <c r="B1034" s="37" t="s">
        <v>8057</v>
      </c>
      <c r="C1034" s="57" t="s">
        <v>200</v>
      </c>
      <c r="D1034" s="58">
        <v>616</v>
      </c>
      <c r="E1034" s="35">
        <v>44630</v>
      </c>
      <c r="F1034" s="58">
        <v>616</v>
      </c>
      <c r="G1034" s="59">
        <f>Tabla14[[#This Row],[Importe]]-Tabla14[[#This Row],[Pagado]]</f>
        <v>0</v>
      </c>
      <c r="H1034" s="37" t="s">
        <v>10</v>
      </c>
    </row>
    <row r="1035" spans="1:8" x14ac:dyDescent="0.25">
      <c r="A1035" s="31">
        <v>44630</v>
      </c>
      <c r="B1035" s="37" t="s">
        <v>8058</v>
      </c>
      <c r="C1035" s="57" t="s">
        <v>214</v>
      </c>
      <c r="D1035" s="58">
        <v>1293.5999999999999</v>
      </c>
      <c r="E1035" s="35">
        <v>44630</v>
      </c>
      <c r="F1035" s="58">
        <v>1293.5999999999999</v>
      </c>
      <c r="G1035" s="59">
        <f>Tabla14[[#This Row],[Importe]]-Tabla14[[#This Row],[Pagado]]</f>
        <v>0</v>
      </c>
      <c r="H1035" s="37" t="s">
        <v>10</v>
      </c>
    </row>
    <row r="1036" spans="1:8" x14ac:dyDescent="0.25">
      <c r="A1036" s="31">
        <v>44630</v>
      </c>
      <c r="B1036" s="37" t="s">
        <v>8059</v>
      </c>
      <c r="C1036" s="57" t="s">
        <v>872</v>
      </c>
      <c r="D1036" s="58">
        <v>1079.3</v>
      </c>
      <c r="E1036" s="35">
        <v>44630</v>
      </c>
      <c r="F1036" s="58">
        <v>1079.3</v>
      </c>
      <c r="G1036" s="59">
        <f>Tabla14[[#This Row],[Importe]]-Tabla14[[#This Row],[Pagado]]</f>
        <v>0</v>
      </c>
      <c r="H1036" s="37" t="s">
        <v>10</v>
      </c>
    </row>
    <row r="1037" spans="1:8" x14ac:dyDescent="0.25">
      <c r="A1037" s="31">
        <v>44630</v>
      </c>
      <c r="B1037" s="37" t="s">
        <v>8060</v>
      </c>
      <c r="C1037" s="57" t="s">
        <v>79</v>
      </c>
      <c r="D1037" s="58">
        <v>7666.4</v>
      </c>
      <c r="E1037" s="35">
        <v>44631</v>
      </c>
      <c r="F1037" s="58">
        <v>7666.4</v>
      </c>
      <c r="G1037" s="59">
        <f>Tabla14[[#This Row],[Importe]]-Tabla14[[#This Row],[Pagado]]</f>
        <v>0</v>
      </c>
      <c r="H1037" s="37" t="s">
        <v>10</v>
      </c>
    </row>
    <row r="1038" spans="1:8" x14ac:dyDescent="0.25">
      <c r="A1038" s="31">
        <v>44630</v>
      </c>
      <c r="B1038" s="37" t="s">
        <v>8061</v>
      </c>
      <c r="C1038" s="57" t="s">
        <v>8062</v>
      </c>
      <c r="D1038" s="58">
        <v>5705.1</v>
      </c>
      <c r="E1038" s="35">
        <v>44630</v>
      </c>
      <c r="F1038" s="58">
        <v>5705.1</v>
      </c>
      <c r="G1038" s="59">
        <f>Tabla14[[#This Row],[Importe]]-Tabla14[[#This Row],[Pagado]]</f>
        <v>0</v>
      </c>
      <c r="H1038" s="37" t="s">
        <v>10</v>
      </c>
    </row>
    <row r="1039" spans="1:8" x14ac:dyDescent="0.25">
      <c r="A1039" s="31">
        <v>44630</v>
      </c>
      <c r="B1039" s="37" t="s">
        <v>8063</v>
      </c>
      <c r="C1039" s="57" t="s">
        <v>8062</v>
      </c>
      <c r="D1039" s="58">
        <v>2700</v>
      </c>
      <c r="E1039" s="35">
        <v>44630</v>
      </c>
      <c r="F1039" s="58">
        <v>2700</v>
      </c>
      <c r="G1039" s="59">
        <f>Tabla14[[#This Row],[Importe]]-Tabla14[[#This Row],[Pagado]]</f>
        <v>0</v>
      </c>
      <c r="H1039" s="37" t="s">
        <v>10</v>
      </c>
    </row>
    <row r="1040" spans="1:8" x14ac:dyDescent="0.25">
      <c r="A1040" s="31">
        <v>44630</v>
      </c>
      <c r="B1040" s="37" t="s">
        <v>8064</v>
      </c>
      <c r="C1040" s="57" t="s">
        <v>31</v>
      </c>
      <c r="D1040" s="58">
        <v>1012</v>
      </c>
      <c r="E1040" s="35">
        <v>44630</v>
      </c>
      <c r="F1040" s="58">
        <v>1012</v>
      </c>
      <c r="G1040" s="59">
        <f>Tabla14[[#This Row],[Importe]]-Tabla14[[#This Row],[Pagado]]</f>
        <v>0</v>
      </c>
      <c r="H1040" s="37" t="s">
        <v>10</v>
      </c>
    </row>
    <row r="1041" spans="1:8" x14ac:dyDescent="0.25">
      <c r="A1041" s="31">
        <v>44630</v>
      </c>
      <c r="B1041" s="37" t="s">
        <v>8065</v>
      </c>
      <c r="C1041" s="57" t="s">
        <v>228</v>
      </c>
      <c r="D1041" s="58">
        <v>4939</v>
      </c>
      <c r="E1041" s="35">
        <v>44630</v>
      </c>
      <c r="F1041" s="58">
        <v>4939</v>
      </c>
      <c r="G1041" s="59">
        <f>Tabla14[[#This Row],[Importe]]-Tabla14[[#This Row],[Pagado]]</f>
        <v>0</v>
      </c>
      <c r="H1041" s="37" t="s">
        <v>10</v>
      </c>
    </row>
    <row r="1042" spans="1:8" x14ac:dyDescent="0.25">
      <c r="A1042" s="31">
        <v>44630</v>
      </c>
      <c r="B1042" s="37" t="s">
        <v>8066</v>
      </c>
      <c r="C1042" s="57" t="s">
        <v>228</v>
      </c>
      <c r="D1042" s="58">
        <v>954</v>
      </c>
      <c r="E1042" s="35">
        <v>44630</v>
      </c>
      <c r="F1042" s="58">
        <v>954</v>
      </c>
      <c r="G1042" s="59">
        <f>Tabla14[[#This Row],[Importe]]-Tabla14[[#This Row],[Pagado]]</f>
        <v>0</v>
      </c>
      <c r="H1042" s="37" t="s">
        <v>10</v>
      </c>
    </row>
    <row r="1043" spans="1:8" x14ac:dyDescent="0.25">
      <c r="A1043" s="31">
        <v>44630</v>
      </c>
      <c r="B1043" s="37" t="s">
        <v>8067</v>
      </c>
      <c r="C1043" s="57" t="s">
        <v>8062</v>
      </c>
      <c r="D1043" s="58">
        <v>126.9</v>
      </c>
      <c r="E1043" s="35">
        <v>44630</v>
      </c>
      <c r="F1043" s="58">
        <v>126.9</v>
      </c>
      <c r="G1043" s="59">
        <f>Tabla14[[#This Row],[Importe]]-Tabla14[[#This Row],[Pagado]]</f>
        <v>0</v>
      </c>
      <c r="H1043" s="37" t="s">
        <v>10</v>
      </c>
    </row>
    <row r="1044" spans="1:8" x14ac:dyDescent="0.25">
      <c r="A1044" s="31">
        <v>44630</v>
      </c>
      <c r="B1044" s="37" t="s">
        <v>8068</v>
      </c>
      <c r="C1044" s="57" t="s">
        <v>1971</v>
      </c>
      <c r="D1044" s="58">
        <v>441</v>
      </c>
      <c r="E1044" s="35">
        <v>44631</v>
      </c>
      <c r="F1044" s="58">
        <v>441</v>
      </c>
      <c r="G1044" s="59">
        <f>Tabla14[[#This Row],[Importe]]-Tabla14[[#This Row],[Pagado]]</f>
        <v>0</v>
      </c>
      <c r="H1044" s="37" t="s">
        <v>10</v>
      </c>
    </row>
    <row r="1045" spans="1:8" x14ac:dyDescent="0.25">
      <c r="A1045" s="31">
        <v>44630</v>
      </c>
      <c r="B1045" s="37" t="s">
        <v>8069</v>
      </c>
      <c r="C1045" s="57" t="s">
        <v>396</v>
      </c>
      <c r="D1045" s="58">
        <v>7271.1</v>
      </c>
      <c r="E1045" s="35">
        <v>44638</v>
      </c>
      <c r="F1045" s="58">
        <v>7271.1</v>
      </c>
      <c r="G1045" s="59">
        <f>Tabla14[[#This Row],[Importe]]-Tabla14[[#This Row],[Pagado]]</f>
        <v>0</v>
      </c>
      <c r="H1045" s="37" t="s">
        <v>10</v>
      </c>
    </row>
    <row r="1046" spans="1:8" x14ac:dyDescent="0.25">
      <c r="A1046" s="31">
        <v>44630</v>
      </c>
      <c r="B1046" s="37" t="s">
        <v>8070</v>
      </c>
      <c r="C1046" s="57" t="s">
        <v>698</v>
      </c>
      <c r="D1046" s="58">
        <v>3174.9</v>
      </c>
      <c r="E1046" s="35">
        <v>44630</v>
      </c>
      <c r="F1046" s="58">
        <v>3174.9</v>
      </c>
      <c r="G1046" s="59">
        <f>Tabla14[[#This Row],[Importe]]-Tabla14[[#This Row],[Pagado]]</f>
        <v>0</v>
      </c>
      <c r="H1046" s="37" t="s">
        <v>10</v>
      </c>
    </row>
    <row r="1047" spans="1:8" x14ac:dyDescent="0.25">
      <c r="A1047" s="31">
        <v>44630</v>
      </c>
      <c r="B1047" s="37" t="s">
        <v>8071</v>
      </c>
      <c r="C1047" s="57" t="s">
        <v>67</v>
      </c>
      <c r="D1047" s="58">
        <v>8559.6</v>
      </c>
      <c r="E1047" s="35">
        <v>44630</v>
      </c>
      <c r="F1047" s="58">
        <v>8559.6</v>
      </c>
      <c r="G1047" s="59">
        <f>Tabla14[[#This Row],[Importe]]-Tabla14[[#This Row],[Pagado]]</f>
        <v>0</v>
      </c>
      <c r="H1047" s="37" t="s">
        <v>10</v>
      </c>
    </row>
    <row r="1048" spans="1:8" x14ac:dyDescent="0.25">
      <c r="A1048" s="31">
        <v>44630</v>
      </c>
      <c r="B1048" s="37" t="s">
        <v>8072</v>
      </c>
      <c r="C1048" s="57" t="s">
        <v>216</v>
      </c>
      <c r="D1048" s="58">
        <v>1786.4</v>
      </c>
      <c r="E1048" s="35">
        <v>44630</v>
      </c>
      <c r="F1048" s="58">
        <v>1786.4</v>
      </c>
      <c r="G1048" s="59">
        <f>Tabla14[[#This Row],[Importe]]-Tabla14[[#This Row],[Pagado]]</f>
        <v>0</v>
      </c>
      <c r="H1048" s="37" t="s">
        <v>10</v>
      </c>
    </row>
    <row r="1049" spans="1:8" x14ac:dyDescent="0.25">
      <c r="A1049" s="31">
        <v>44630</v>
      </c>
      <c r="B1049" s="37" t="s">
        <v>8073</v>
      </c>
      <c r="C1049" s="57" t="s">
        <v>371</v>
      </c>
      <c r="D1049" s="58">
        <v>7209</v>
      </c>
      <c r="E1049" s="35">
        <v>44631</v>
      </c>
      <c r="F1049" s="58">
        <v>7209</v>
      </c>
      <c r="G1049" s="59">
        <f>Tabla14[[#This Row],[Importe]]-Tabla14[[#This Row],[Pagado]]</f>
        <v>0</v>
      </c>
      <c r="H1049" s="37" t="s">
        <v>10</v>
      </c>
    </row>
    <row r="1050" spans="1:8" x14ac:dyDescent="0.25">
      <c r="A1050" s="31">
        <v>44630</v>
      </c>
      <c r="B1050" s="37" t="s">
        <v>8074</v>
      </c>
      <c r="C1050" s="57" t="s">
        <v>202</v>
      </c>
      <c r="D1050" s="58">
        <v>4299.7</v>
      </c>
      <c r="E1050" s="35">
        <v>44630</v>
      </c>
      <c r="F1050" s="58">
        <v>4299.7</v>
      </c>
      <c r="G1050" s="59">
        <f>Tabla14[[#This Row],[Importe]]-Tabla14[[#This Row],[Pagado]]</f>
        <v>0</v>
      </c>
      <c r="H1050" s="37" t="s">
        <v>10</v>
      </c>
    </row>
    <row r="1051" spans="1:8" x14ac:dyDescent="0.25">
      <c r="A1051" s="31">
        <v>44630</v>
      </c>
      <c r="B1051" s="37" t="s">
        <v>8075</v>
      </c>
      <c r="C1051" s="57" t="s">
        <v>29</v>
      </c>
      <c r="D1051" s="58">
        <v>2430.4</v>
      </c>
      <c r="E1051" s="35">
        <v>44630</v>
      </c>
      <c r="F1051" s="58">
        <v>2430.4</v>
      </c>
      <c r="G1051" s="59">
        <f>Tabla14[[#This Row],[Importe]]-Tabla14[[#This Row],[Pagado]]</f>
        <v>0</v>
      </c>
      <c r="H1051" s="37" t="s">
        <v>10</v>
      </c>
    </row>
    <row r="1052" spans="1:8" x14ac:dyDescent="0.25">
      <c r="A1052" s="31">
        <v>44630</v>
      </c>
      <c r="B1052" s="37" t="s">
        <v>8076</v>
      </c>
      <c r="C1052" s="57" t="s">
        <v>2383</v>
      </c>
      <c r="D1052" s="58">
        <v>2518.4</v>
      </c>
      <c r="E1052" s="35">
        <v>44630</v>
      </c>
      <c r="F1052" s="58">
        <v>2518.4</v>
      </c>
      <c r="G1052" s="59">
        <f>Tabla14[[#This Row],[Importe]]-Tabla14[[#This Row],[Pagado]]</f>
        <v>0</v>
      </c>
      <c r="H1052" s="37" t="s">
        <v>10</v>
      </c>
    </row>
    <row r="1053" spans="1:8" x14ac:dyDescent="0.25">
      <c r="A1053" s="31">
        <v>44630</v>
      </c>
      <c r="B1053" s="37" t="s">
        <v>8077</v>
      </c>
      <c r="C1053" s="57" t="s">
        <v>47</v>
      </c>
      <c r="D1053" s="58">
        <v>55075.14</v>
      </c>
      <c r="E1053" s="35">
        <v>44630</v>
      </c>
      <c r="F1053" s="58">
        <v>55075.14</v>
      </c>
      <c r="G1053" s="59">
        <f>Tabla14[[#This Row],[Importe]]-Tabla14[[#This Row],[Pagado]]</f>
        <v>0</v>
      </c>
      <c r="H1053" s="37" t="s">
        <v>10</v>
      </c>
    </row>
    <row r="1054" spans="1:8" x14ac:dyDescent="0.25">
      <c r="A1054" s="31">
        <v>44630</v>
      </c>
      <c r="B1054" s="37" t="s">
        <v>8078</v>
      </c>
      <c r="C1054" s="57" t="s">
        <v>67</v>
      </c>
      <c r="D1054" s="58">
        <v>638.4</v>
      </c>
      <c r="E1054" s="35">
        <v>44630</v>
      </c>
      <c r="F1054" s="58">
        <v>638.4</v>
      </c>
      <c r="G1054" s="59">
        <f>Tabla14[[#This Row],[Importe]]-Tabla14[[#This Row],[Pagado]]</f>
        <v>0</v>
      </c>
      <c r="H1054" s="37" t="s">
        <v>10</v>
      </c>
    </row>
    <row r="1055" spans="1:8" x14ac:dyDescent="0.25">
      <c r="A1055" s="31">
        <v>44630</v>
      </c>
      <c r="B1055" s="37" t="s">
        <v>8079</v>
      </c>
      <c r="C1055" s="57" t="s">
        <v>2139</v>
      </c>
      <c r="D1055" s="58">
        <v>1725.7</v>
      </c>
      <c r="E1055" s="35">
        <v>44630</v>
      </c>
      <c r="F1055" s="58">
        <v>1725.7</v>
      </c>
      <c r="G1055" s="59">
        <f>Tabla14[[#This Row],[Importe]]-Tabla14[[#This Row],[Pagado]]</f>
        <v>0</v>
      </c>
      <c r="H1055" s="37" t="s">
        <v>10</v>
      </c>
    </row>
    <row r="1056" spans="1:8" x14ac:dyDescent="0.25">
      <c r="A1056" s="31">
        <v>44630</v>
      </c>
      <c r="B1056" s="37" t="s">
        <v>8080</v>
      </c>
      <c r="C1056" s="57" t="s">
        <v>58</v>
      </c>
      <c r="D1056" s="58">
        <v>4153.8</v>
      </c>
      <c r="E1056" s="35">
        <v>44630</v>
      </c>
      <c r="F1056" s="58">
        <v>4153.8</v>
      </c>
      <c r="G1056" s="59">
        <f>Tabla14[[#This Row],[Importe]]-Tabla14[[#This Row],[Pagado]]</f>
        <v>0</v>
      </c>
      <c r="H1056" s="37" t="s">
        <v>10</v>
      </c>
    </row>
    <row r="1057" spans="1:8" x14ac:dyDescent="0.25">
      <c r="A1057" s="31">
        <v>44630</v>
      </c>
      <c r="B1057" s="37" t="s">
        <v>8081</v>
      </c>
      <c r="C1057" s="57" t="s">
        <v>31</v>
      </c>
      <c r="D1057" s="58">
        <v>11800</v>
      </c>
      <c r="E1057" s="35">
        <v>44630</v>
      </c>
      <c r="F1057" s="58">
        <v>11800</v>
      </c>
      <c r="G1057" s="59">
        <f>Tabla14[[#This Row],[Importe]]-Tabla14[[#This Row],[Pagado]]</f>
        <v>0</v>
      </c>
      <c r="H1057" s="37" t="s">
        <v>10</v>
      </c>
    </row>
    <row r="1058" spans="1:8" x14ac:dyDescent="0.25">
      <c r="A1058" s="31">
        <v>44630</v>
      </c>
      <c r="B1058" s="37" t="s">
        <v>8082</v>
      </c>
      <c r="C1058" s="57" t="s">
        <v>142</v>
      </c>
      <c r="D1058" s="58">
        <v>50443.9</v>
      </c>
      <c r="E1058" s="35">
        <v>44670</v>
      </c>
      <c r="F1058" s="58">
        <v>50443.9</v>
      </c>
      <c r="G1058" s="59">
        <f>Tabla14[[#This Row],[Importe]]-Tabla14[[#This Row],[Pagado]]</f>
        <v>0</v>
      </c>
      <c r="H1058" s="37" t="s">
        <v>10</v>
      </c>
    </row>
    <row r="1059" spans="1:8" x14ac:dyDescent="0.25">
      <c r="A1059" s="31">
        <v>44630</v>
      </c>
      <c r="B1059" s="37" t="s">
        <v>8083</v>
      </c>
      <c r="C1059" s="57" t="s">
        <v>442</v>
      </c>
      <c r="D1059" s="58">
        <v>2094.4</v>
      </c>
      <c r="E1059" s="35">
        <v>44630</v>
      </c>
      <c r="F1059" s="58">
        <v>2094.4</v>
      </c>
      <c r="G1059" s="59">
        <f>Tabla14[[#This Row],[Importe]]-Tabla14[[#This Row],[Pagado]]</f>
        <v>0</v>
      </c>
      <c r="H1059" s="37" t="s">
        <v>10</v>
      </c>
    </row>
    <row r="1060" spans="1:8" x14ac:dyDescent="0.25">
      <c r="A1060" s="31">
        <v>44630</v>
      </c>
      <c r="B1060" s="37" t="s">
        <v>8084</v>
      </c>
      <c r="C1060" s="57" t="s">
        <v>670</v>
      </c>
      <c r="D1060" s="58">
        <v>3327.5</v>
      </c>
      <c r="E1060" s="35">
        <v>44630</v>
      </c>
      <c r="F1060" s="58">
        <v>3327.5</v>
      </c>
      <c r="G1060" s="59">
        <f>Tabla14[[#This Row],[Importe]]-Tabla14[[#This Row],[Pagado]]</f>
        <v>0</v>
      </c>
      <c r="H1060" s="37" t="s">
        <v>10</v>
      </c>
    </row>
    <row r="1061" spans="1:8" x14ac:dyDescent="0.25">
      <c r="A1061" s="31">
        <v>44630</v>
      </c>
      <c r="B1061" s="37" t="s">
        <v>8085</v>
      </c>
      <c r="C1061" s="57" t="s">
        <v>56</v>
      </c>
      <c r="D1061" s="58">
        <v>5503.4</v>
      </c>
      <c r="E1061" s="35">
        <v>44630</v>
      </c>
      <c r="F1061" s="58">
        <v>5503.4</v>
      </c>
      <c r="G1061" s="59">
        <f>Tabla14[[#This Row],[Importe]]-Tabla14[[#This Row],[Pagado]]</f>
        <v>0</v>
      </c>
      <c r="H1061" s="37" t="s">
        <v>10</v>
      </c>
    </row>
    <row r="1062" spans="1:8" x14ac:dyDescent="0.25">
      <c r="A1062" s="31">
        <v>44630</v>
      </c>
      <c r="B1062" s="37" t="s">
        <v>8086</v>
      </c>
      <c r="C1062" s="57" t="s">
        <v>31</v>
      </c>
      <c r="D1062" s="58">
        <v>2094.4</v>
      </c>
      <c r="E1062" s="35">
        <v>44630</v>
      </c>
      <c r="F1062" s="58">
        <v>2094.4</v>
      </c>
      <c r="G1062" s="59">
        <f>Tabla14[[#This Row],[Importe]]-Tabla14[[#This Row],[Pagado]]</f>
        <v>0</v>
      </c>
      <c r="H1062" s="37" t="s">
        <v>10</v>
      </c>
    </row>
    <row r="1063" spans="1:8" x14ac:dyDescent="0.25">
      <c r="A1063" s="31">
        <v>44630</v>
      </c>
      <c r="B1063" s="37" t="s">
        <v>8087</v>
      </c>
      <c r="C1063" s="57" t="s">
        <v>275</v>
      </c>
      <c r="D1063" s="58">
        <v>34838.400000000001</v>
      </c>
      <c r="E1063" s="35">
        <v>44638</v>
      </c>
      <c r="F1063" s="58">
        <f>16658.41+18179.99</f>
        <v>34838.400000000001</v>
      </c>
      <c r="G1063" s="59">
        <f>Tabla14[[#This Row],[Importe]]-Tabla14[[#This Row],[Pagado]]</f>
        <v>0</v>
      </c>
      <c r="H1063" s="37" t="s">
        <v>10</v>
      </c>
    </row>
    <row r="1064" spans="1:8" x14ac:dyDescent="0.25">
      <c r="A1064" s="31">
        <v>44630</v>
      </c>
      <c r="B1064" s="37" t="s">
        <v>8088</v>
      </c>
      <c r="C1064" s="57" t="s">
        <v>275</v>
      </c>
      <c r="D1064" s="58">
        <v>4778.3999999999996</v>
      </c>
      <c r="E1064" s="35">
        <v>44638</v>
      </c>
      <c r="F1064" s="58">
        <v>4778.3999999999996</v>
      </c>
      <c r="G1064" s="59">
        <f>Tabla14[[#This Row],[Importe]]-Tabla14[[#This Row],[Pagado]]</f>
        <v>0</v>
      </c>
      <c r="H1064" s="37" t="s">
        <v>10</v>
      </c>
    </row>
    <row r="1065" spans="1:8" x14ac:dyDescent="0.25">
      <c r="A1065" s="31">
        <v>44630</v>
      </c>
      <c r="B1065" s="37" t="s">
        <v>8089</v>
      </c>
      <c r="C1065" s="57" t="s">
        <v>31</v>
      </c>
      <c r="D1065" s="58">
        <v>1006.2</v>
      </c>
      <c r="E1065" s="35">
        <v>44630</v>
      </c>
      <c r="F1065" s="58">
        <v>1006.2</v>
      </c>
      <c r="G1065" s="59">
        <f>Tabla14[[#This Row],[Importe]]-Tabla14[[#This Row],[Pagado]]</f>
        <v>0</v>
      </c>
      <c r="H1065" s="37" t="s">
        <v>10</v>
      </c>
    </row>
    <row r="1066" spans="1:8" x14ac:dyDescent="0.25">
      <c r="A1066" s="31">
        <v>44630</v>
      </c>
      <c r="B1066" s="37" t="s">
        <v>8090</v>
      </c>
      <c r="C1066" s="57" t="s">
        <v>196</v>
      </c>
      <c r="D1066" s="58">
        <v>19883.2</v>
      </c>
      <c r="E1066" s="35">
        <v>44631</v>
      </c>
      <c r="F1066" s="58">
        <v>19883.2</v>
      </c>
      <c r="G1066" s="59">
        <f>Tabla14[[#This Row],[Importe]]-Tabla14[[#This Row],[Pagado]]</f>
        <v>0</v>
      </c>
      <c r="H1066" s="37" t="s">
        <v>10</v>
      </c>
    </row>
    <row r="1067" spans="1:8" x14ac:dyDescent="0.25">
      <c r="A1067" s="31">
        <v>44630</v>
      </c>
      <c r="B1067" s="37" t="s">
        <v>8091</v>
      </c>
      <c r="C1067" s="57" t="s">
        <v>8092</v>
      </c>
      <c r="D1067" s="58">
        <v>4757.6000000000004</v>
      </c>
      <c r="E1067" s="35">
        <v>44630</v>
      </c>
      <c r="F1067" s="58">
        <v>4757.6000000000004</v>
      </c>
      <c r="G1067" s="59">
        <f>Tabla14[[#This Row],[Importe]]-Tabla14[[#This Row],[Pagado]]</f>
        <v>0</v>
      </c>
      <c r="H1067" s="37" t="s">
        <v>10</v>
      </c>
    </row>
    <row r="1068" spans="1:8" x14ac:dyDescent="0.25">
      <c r="A1068" s="31">
        <v>44630</v>
      </c>
      <c r="B1068" s="37" t="s">
        <v>8093</v>
      </c>
      <c r="C1068" s="57" t="s">
        <v>647</v>
      </c>
      <c r="D1068" s="58">
        <v>1968.1</v>
      </c>
      <c r="E1068" s="35">
        <v>44630</v>
      </c>
      <c r="F1068" s="58">
        <v>1968.1</v>
      </c>
      <c r="G1068" s="59">
        <f>Tabla14[[#This Row],[Importe]]-Tabla14[[#This Row],[Pagado]]</f>
        <v>0</v>
      </c>
      <c r="H1068" s="37" t="s">
        <v>10</v>
      </c>
    </row>
    <row r="1069" spans="1:8" x14ac:dyDescent="0.25">
      <c r="A1069" s="31">
        <v>44630</v>
      </c>
      <c r="B1069" s="37" t="s">
        <v>8094</v>
      </c>
      <c r="C1069" s="57" t="s">
        <v>107</v>
      </c>
      <c r="D1069" s="58">
        <v>7825.3</v>
      </c>
      <c r="E1069" s="35">
        <v>44630</v>
      </c>
      <c r="F1069" s="58">
        <v>7825.3</v>
      </c>
      <c r="G1069" s="59">
        <f>Tabla14[[#This Row],[Importe]]-Tabla14[[#This Row],[Pagado]]</f>
        <v>0</v>
      </c>
      <c r="H1069" s="37" t="s">
        <v>10</v>
      </c>
    </row>
    <row r="1070" spans="1:8" x14ac:dyDescent="0.25">
      <c r="A1070" s="31">
        <v>44630</v>
      </c>
      <c r="B1070" s="37" t="s">
        <v>8095</v>
      </c>
      <c r="C1070" s="57" t="s">
        <v>191</v>
      </c>
      <c r="D1070" s="58">
        <v>469.2</v>
      </c>
      <c r="E1070" s="35">
        <v>44630</v>
      </c>
      <c r="F1070" s="58">
        <v>469.2</v>
      </c>
      <c r="G1070" s="59">
        <f>Tabla14[[#This Row],[Importe]]-Tabla14[[#This Row],[Pagado]]</f>
        <v>0</v>
      </c>
      <c r="H1070" s="37" t="s">
        <v>10</v>
      </c>
    </row>
    <row r="1071" spans="1:8" x14ac:dyDescent="0.25">
      <c r="A1071" s="31">
        <v>44630</v>
      </c>
      <c r="B1071" s="37" t="s">
        <v>8096</v>
      </c>
      <c r="C1071" s="57" t="s">
        <v>409</v>
      </c>
      <c r="D1071" s="58">
        <v>4014</v>
      </c>
      <c r="E1071" s="35">
        <v>44632</v>
      </c>
      <c r="F1071" s="58">
        <v>4014</v>
      </c>
      <c r="G1071" s="59">
        <f>Tabla14[[#This Row],[Importe]]-Tabla14[[#This Row],[Pagado]]</f>
        <v>0</v>
      </c>
      <c r="H1071" s="37" t="s">
        <v>10</v>
      </c>
    </row>
    <row r="1072" spans="1:8" x14ac:dyDescent="0.25">
      <c r="A1072" s="31">
        <v>44630</v>
      </c>
      <c r="B1072" s="37" t="s">
        <v>8097</v>
      </c>
      <c r="C1072" s="57" t="s">
        <v>269</v>
      </c>
      <c r="D1072" s="58">
        <v>3545.1</v>
      </c>
      <c r="E1072" s="35">
        <v>44630</v>
      </c>
      <c r="F1072" s="58">
        <v>3545.1</v>
      </c>
      <c r="G1072" s="59">
        <f>Tabla14[[#This Row],[Importe]]-Tabla14[[#This Row],[Pagado]]</f>
        <v>0</v>
      </c>
      <c r="H1072" s="37" t="s">
        <v>10</v>
      </c>
    </row>
    <row r="1073" spans="1:8" x14ac:dyDescent="0.25">
      <c r="A1073" s="31">
        <v>44630</v>
      </c>
      <c r="B1073" s="37" t="s">
        <v>8098</v>
      </c>
      <c r="C1073" s="57" t="s">
        <v>5217</v>
      </c>
      <c r="D1073" s="58">
        <v>3126.2</v>
      </c>
      <c r="E1073" s="35">
        <v>44630</v>
      </c>
      <c r="F1073" s="58">
        <v>3126.2</v>
      </c>
      <c r="G1073" s="59">
        <f>Tabla14[[#This Row],[Importe]]-Tabla14[[#This Row],[Pagado]]</f>
        <v>0</v>
      </c>
      <c r="H1073" s="37" t="s">
        <v>10</v>
      </c>
    </row>
    <row r="1074" spans="1:8" x14ac:dyDescent="0.25">
      <c r="A1074" s="31">
        <v>44630</v>
      </c>
      <c r="B1074" s="37" t="s">
        <v>8099</v>
      </c>
      <c r="C1074" s="57" t="s">
        <v>31</v>
      </c>
      <c r="D1074" s="58">
        <v>2928.8</v>
      </c>
      <c r="E1074" s="35">
        <v>44630</v>
      </c>
      <c r="F1074" s="58">
        <v>2928.8</v>
      </c>
      <c r="G1074" s="59">
        <f>Tabla14[[#This Row],[Importe]]-Tabla14[[#This Row],[Pagado]]</f>
        <v>0</v>
      </c>
      <c r="H1074" s="37" t="s">
        <v>10</v>
      </c>
    </row>
    <row r="1075" spans="1:8" x14ac:dyDescent="0.25">
      <c r="A1075" s="31">
        <v>44630</v>
      </c>
      <c r="B1075" s="37" t="s">
        <v>8100</v>
      </c>
      <c r="C1075" s="57" t="s">
        <v>31</v>
      </c>
      <c r="D1075" s="58">
        <v>112</v>
      </c>
      <c r="E1075" s="35">
        <v>44630</v>
      </c>
      <c r="F1075" s="58">
        <v>112</v>
      </c>
      <c r="G1075" s="59">
        <f>Tabla14[[#This Row],[Importe]]-Tabla14[[#This Row],[Pagado]]</f>
        <v>0</v>
      </c>
      <c r="H1075" s="37" t="s">
        <v>10</v>
      </c>
    </row>
    <row r="1076" spans="1:8" x14ac:dyDescent="0.25">
      <c r="A1076" s="31">
        <v>44630</v>
      </c>
      <c r="B1076" s="37" t="s">
        <v>8101</v>
      </c>
      <c r="C1076" s="57" t="s">
        <v>31</v>
      </c>
      <c r="D1076" s="58">
        <v>53</v>
      </c>
      <c r="E1076" s="35">
        <v>44630</v>
      </c>
      <c r="F1076" s="58">
        <v>53</v>
      </c>
      <c r="G1076" s="59">
        <f>Tabla14[[#This Row],[Importe]]-Tabla14[[#This Row],[Pagado]]</f>
        <v>0</v>
      </c>
      <c r="H1076" s="37" t="s">
        <v>10</v>
      </c>
    </row>
    <row r="1077" spans="1:8" x14ac:dyDescent="0.25">
      <c r="A1077" s="31">
        <v>44630</v>
      </c>
      <c r="B1077" s="37" t="s">
        <v>8102</v>
      </c>
      <c r="C1077" s="57" t="s">
        <v>31</v>
      </c>
      <c r="D1077" s="58">
        <v>34</v>
      </c>
      <c r="E1077" s="35">
        <v>44630</v>
      </c>
      <c r="F1077" s="58">
        <v>34</v>
      </c>
      <c r="G1077" s="59">
        <f>Tabla14[[#This Row],[Importe]]-Tabla14[[#This Row],[Pagado]]</f>
        <v>0</v>
      </c>
      <c r="H1077" s="37" t="s">
        <v>10</v>
      </c>
    </row>
    <row r="1078" spans="1:8" x14ac:dyDescent="0.25">
      <c r="A1078" s="31">
        <v>44630</v>
      </c>
      <c r="B1078" s="37" t="s">
        <v>8103</v>
      </c>
      <c r="C1078" s="57" t="s">
        <v>95</v>
      </c>
      <c r="D1078" s="58">
        <v>1176</v>
      </c>
      <c r="E1078" s="35">
        <v>44630</v>
      </c>
      <c r="F1078" s="58">
        <v>1176</v>
      </c>
      <c r="G1078" s="59">
        <f>Tabla14[[#This Row],[Importe]]-Tabla14[[#This Row],[Pagado]]</f>
        <v>0</v>
      </c>
      <c r="H1078" s="37" t="s">
        <v>10</v>
      </c>
    </row>
    <row r="1079" spans="1:8" x14ac:dyDescent="0.25">
      <c r="A1079" s="31">
        <v>44630</v>
      </c>
      <c r="B1079" s="37" t="s">
        <v>8104</v>
      </c>
      <c r="C1079" s="57" t="s">
        <v>7445</v>
      </c>
      <c r="D1079" s="58">
        <v>1119.4000000000001</v>
      </c>
      <c r="E1079" s="35">
        <v>44630</v>
      </c>
      <c r="F1079" s="58">
        <v>1119.4000000000001</v>
      </c>
      <c r="G1079" s="59">
        <f>Tabla14[[#This Row],[Importe]]-Tabla14[[#This Row],[Pagado]]</f>
        <v>0</v>
      </c>
      <c r="H1079" s="37" t="s">
        <v>10</v>
      </c>
    </row>
    <row r="1080" spans="1:8" x14ac:dyDescent="0.25">
      <c r="A1080" s="31">
        <v>44630</v>
      </c>
      <c r="B1080" s="37" t="s">
        <v>8105</v>
      </c>
      <c r="C1080" s="57" t="s">
        <v>284</v>
      </c>
      <c r="D1080" s="58">
        <v>6787.2</v>
      </c>
      <c r="E1080" s="35">
        <v>44631</v>
      </c>
      <c r="F1080" s="58">
        <v>6787.2</v>
      </c>
      <c r="G1080" s="59">
        <f>Tabla14[[#This Row],[Importe]]-Tabla14[[#This Row],[Pagado]]</f>
        <v>0</v>
      </c>
      <c r="H1080" s="37" t="s">
        <v>10</v>
      </c>
    </row>
    <row r="1081" spans="1:8" x14ac:dyDescent="0.25">
      <c r="A1081" s="31">
        <v>44630</v>
      </c>
      <c r="B1081" s="37" t="s">
        <v>8106</v>
      </c>
      <c r="C1081" s="57" t="s">
        <v>284</v>
      </c>
      <c r="D1081" s="58">
        <v>2083.1999999999998</v>
      </c>
      <c r="E1081" s="35">
        <v>44631</v>
      </c>
      <c r="F1081" s="58">
        <v>2083.1999999999998</v>
      </c>
      <c r="G1081" s="59">
        <f>Tabla14[[#This Row],[Importe]]-Tabla14[[#This Row],[Pagado]]</f>
        <v>0</v>
      </c>
      <c r="H1081" s="37" t="s">
        <v>10</v>
      </c>
    </row>
    <row r="1082" spans="1:8" x14ac:dyDescent="0.25">
      <c r="A1082" s="31">
        <v>44630</v>
      </c>
      <c r="B1082" s="37" t="s">
        <v>8107</v>
      </c>
      <c r="C1082" s="57" t="s">
        <v>280</v>
      </c>
      <c r="D1082" s="58">
        <v>991.2</v>
      </c>
      <c r="E1082" s="35">
        <v>44631</v>
      </c>
      <c r="F1082" s="58">
        <v>991.2</v>
      </c>
      <c r="G1082" s="59">
        <f>Tabla14[[#This Row],[Importe]]-Tabla14[[#This Row],[Pagado]]</f>
        <v>0</v>
      </c>
      <c r="H1082" s="37" t="s">
        <v>10</v>
      </c>
    </row>
    <row r="1083" spans="1:8" x14ac:dyDescent="0.25">
      <c r="A1083" s="31">
        <v>44630</v>
      </c>
      <c r="B1083" s="37" t="s">
        <v>8108</v>
      </c>
      <c r="C1083" s="57" t="s">
        <v>5345</v>
      </c>
      <c r="D1083" s="58">
        <v>1601.6</v>
      </c>
      <c r="E1083" s="35">
        <v>44631</v>
      </c>
      <c r="F1083" s="58">
        <v>1601.6</v>
      </c>
      <c r="G1083" s="59">
        <f>Tabla14[[#This Row],[Importe]]-Tabla14[[#This Row],[Pagado]]</f>
        <v>0</v>
      </c>
      <c r="H1083" s="37" t="s">
        <v>10</v>
      </c>
    </row>
    <row r="1084" spans="1:8" x14ac:dyDescent="0.25">
      <c r="A1084" s="31">
        <v>44630</v>
      </c>
      <c r="B1084" s="37" t="s">
        <v>8109</v>
      </c>
      <c r="C1084" s="57" t="s">
        <v>681</v>
      </c>
      <c r="D1084" s="58">
        <v>4.3600000000000003</v>
      </c>
      <c r="E1084" s="35">
        <v>44636</v>
      </c>
      <c r="F1084" s="58">
        <v>4.3600000000000003</v>
      </c>
      <c r="G1084" s="59">
        <f>Tabla14[[#This Row],[Importe]]-Tabla14[[#This Row],[Pagado]]</f>
        <v>0</v>
      </c>
      <c r="H1084" s="37" t="s">
        <v>10</v>
      </c>
    </row>
    <row r="1085" spans="1:8" x14ac:dyDescent="0.25">
      <c r="A1085" s="31">
        <v>44630</v>
      </c>
      <c r="B1085" s="37" t="s">
        <v>8110</v>
      </c>
      <c r="C1085" s="57" t="s">
        <v>31</v>
      </c>
      <c r="D1085" s="58">
        <v>185.6</v>
      </c>
      <c r="E1085" s="35">
        <v>44630</v>
      </c>
      <c r="F1085" s="58">
        <v>185.6</v>
      </c>
      <c r="G1085" s="59">
        <f>Tabla14[[#This Row],[Importe]]-Tabla14[[#This Row],[Pagado]]</f>
        <v>0</v>
      </c>
      <c r="H1085" s="37" t="s">
        <v>10</v>
      </c>
    </row>
    <row r="1086" spans="1:8" x14ac:dyDescent="0.25">
      <c r="A1086" s="31">
        <v>44630</v>
      </c>
      <c r="B1086" s="37" t="s">
        <v>8111</v>
      </c>
      <c r="C1086" s="57" t="s">
        <v>421</v>
      </c>
      <c r="D1086" s="58">
        <v>1820</v>
      </c>
      <c r="E1086" s="35">
        <v>44630</v>
      </c>
      <c r="F1086" s="58">
        <v>1820</v>
      </c>
      <c r="G1086" s="59">
        <f>Tabla14[[#This Row],[Importe]]-Tabla14[[#This Row],[Pagado]]</f>
        <v>0</v>
      </c>
      <c r="H1086" s="37" t="s">
        <v>10</v>
      </c>
    </row>
    <row r="1087" spans="1:8" x14ac:dyDescent="0.25">
      <c r="A1087" s="31">
        <v>44630</v>
      </c>
      <c r="B1087" s="37" t="s">
        <v>8112</v>
      </c>
      <c r="C1087" s="57" t="s">
        <v>442</v>
      </c>
      <c r="D1087" s="58">
        <v>8162.1</v>
      </c>
      <c r="E1087" s="35">
        <v>44630</v>
      </c>
      <c r="F1087" s="58">
        <v>8162.1</v>
      </c>
      <c r="G1087" s="59">
        <f>Tabla14[[#This Row],[Importe]]-Tabla14[[#This Row],[Pagado]]</f>
        <v>0</v>
      </c>
      <c r="H1087" s="37" t="s">
        <v>10</v>
      </c>
    </row>
    <row r="1088" spans="1:8" x14ac:dyDescent="0.25">
      <c r="A1088" s="31">
        <v>44630</v>
      </c>
      <c r="B1088" s="37" t="s">
        <v>8113</v>
      </c>
      <c r="C1088" s="57" t="s">
        <v>179</v>
      </c>
      <c r="D1088" s="58">
        <v>840</v>
      </c>
      <c r="E1088" s="35">
        <v>44631</v>
      </c>
      <c r="F1088" s="58">
        <v>840</v>
      </c>
      <c r="G1088" s="59">
        <f>Tabla14[[#This Row],[Importe]]-Tabla14[[#This Row],[Pagado]]</f>
        <v>0</v>
      </c>
      <c r="H1088" s="37" t="s">
        <v>10</v>
      </c>
    </row>
    <row r="1089" spans="1:8" x14ac:dyDescent="0.25">
      <c r="A1089" s="31">
        <v>44630</v>
      </c>
      <c r="B1089" s="37" t="s">
        <v>8114</v>
      </c>
      <c r="C1089" s="57" t="s">
        <v>729</v>
      </c>
      <c r="D1089" s="58">
        <v>23250</v>
      </c>
      <c r="E1089" s="35">
        <v>44631</v>
      </c>
      <c r="F1089" s="58">
        <v>23250</v>
      </c>
      <c r="G1089" s="59">
        <f>Tabla14[[#This Row],[Importe]]-Tabla14[[#This Row],[Pagado]]</f>
        <v>0</v>
      </c>
      <c r="H1089" s="37" t="s">
        <v>10</v>
      </c>
    </row>
    <row r="1090" spans="1:8" x14ac:dyDescent="0.25">
      <c r="A1090" s="31">
        <v>44630</v>
      </c>
      <c r="B1090" s="37" t="s">
        <v>8115</v>
      </c>
      <c r="C1090" s="57" t="s">
        <v>196</v>
      </c>
      <c r="D1090" s="58">
        <v>76107.320000000007</v>
      </c>
      <c r="E1090" s="35">
        <v>44631</v>
      </c>
      <c r="F1090" s="58">
        <v>76107.320000000007</v>
      </c>
      <c r="G1090" s="59">
        <f>Tabla14[[#This Row],[Importe]]-Tabla14[[#This Row],[Pagado]]</f>
        <v>0</v>
      </c>
      <c r="H1090" s="37" t="s">
        <v>10</v>
      </c>
    </row>
    <row r="1091" spans="1:8" x14ac:dyDescent="0.25">
      <c r="A1091" s="31">
        <v>44630</v>
      </c>
      <c r="B1091" s="37" t="s">
        <v>8116</v>
      </c>
      <c r="C1091" s="57" t="s">
        <v>12</v>
      </c>
      <c r="D1091" s="58">
        <v>148.19999999999999</v>
      </c>
      <c r="E1091" s="35">
        <v>44631</v>
      </c>
      <c r="F1091" s="58">
        <v>148.19999999999999</v>
      </c>
      <c r="G1091" s="59">
        <f>Tabla14[[#This Row],[Importe]]-Tabla14[[#This Row],[Pagado]]</f>
        <v>0</v>
      </c>
      <c r="H1091" s="37" t="s">
        <v>10</v>
      </c>
    </row>
    <row r="1092" spans="1:8" x14ac:dyDescent="0.25">
      <c r="A1092" s="31">
        <v>44630</v>
      </c>
      <c r="B1092" s="37" t="s">
        <v>8117</v>
      </c>
      <c r="C1092" s="57" t="s">
        <v>4027</v>
      </c>
      <c r="D1092" s="58">
        <v>287</v>
      </c>
      <c r="E1092" s="35">
        <v>44631</v>
      </c>
      <c r="F1092" s="58">
        <v>287</v>
      </c>
      <c r="G1092" s="59">
        <f>Tabla14[[#This Row],[Importe]]-Tabla14[[#This Row],[Pagado]]</f>
        <v>0</v>
      </c>
      <c r="H1092" s="37" t="s">
        <v>10</v>
      </c>
    </row>
    <row r="1093" spans="1:8" x14ac:dyDescent="0.25">
      <c r="A1093" s="31">
        <v>44631</v>
      </c>
      <c r="B1093" s="37" t="s">
        <v>8118</v>
      </c>
      <c r="C1093" s="57" t="s">
        <v>475</v>
      </c>
      <c r="D1093" s="58">
        <v>36903.5</v>
      </c>
      <c r="E1093" s="35">
        <v>44632</v>
      </c>
      <c r="F1093" s="58">
        <v>36903.5</v>
      </c>
      <c r="G1093" s="59">
        <f>Tabla14[[#This Row],[Importe]]-Tabla14[[#This Row],[Pagado]]</f>
        <v>0</v>
      </c>
      <c r="H1093" s="37" t="s">
        <v>10</v>
      </c>
    </row>
    <row r="1094" spans="1:8" x14ac:dyDescent="0.25">
      <c r="A1094" s="31">
        <v>44631</v>
      </c>
      <c r="B1094" s="37" t="s">
        <v>8119</v>
      </c>
      <c r="C1094" s="57" t="s">
        <v>326</v>
      </c>
      <c r="D1094" s="58">
        <v>4037.3</v>
      </c>
      <c r="E1094" s="35">
        <v>44632</v>
      </c>
      <c r="F1094" s="58">
        <v>4037.3</v>
      </c>
      <c r="G1094" s="59">
        <f>Tabla14[[#This Row],[Importe]]-Tabla14[[#This Row],[Pagado]]</f>
        <v>0</v>
      </c>
      <c r="H1094" s="37" t="s">
        <v>10</v>
      </c>
    </row>
    <row r="1095" spans="1:8" x14ac:dyDescent="0.25">
      <c r="A1095" s="31">
        <v>44631</v>
      </c>
      <c r="B1095" s="37" t="s">
        <v>8120</v>
      </c>
      <c r="C1095" s="57" t="s">
        <v>111</v>
      </c>
      <c r="D1095" s="58">
        <v>4079.6</v>
      </c>
      <c r="E1095" s="35">
        <v>44632</v>
      </c>
      <c r="F1095" s="58">
        <v>4079.6</v>
      </c>
      <c r="G1095" s="59">
        <f>Tabla14[[#This Row],[Importe]]-Tabla14[[#This Row],[Pagado]]</f>
        <v>0</v>
      </c>
      <c r="H1095" s="37" t="s">
        <v>10</v>
      </c>
    </row>
    <row r="1096" spans="1:8" x14ac:dyDescent="0.25">
      <c r="A1096" s="31">
        <v>44631</v>
      </c>
      <c r="B1096" s="37" t="s">
        <v>8121</v>
      </c>
      <c r="C1096" s="57" t="s">
        <v>114</v>
      </c>
      <c r="D1096" s="58">
        <v>3637.8</v>
      </c>
      <c r="E1096" s="35">
        <v>44632</v>
      </c>
      <c r="F1096" s="58">
        <v>3637.8</v>
      </c>
      <c r="G1096" s="59">
        <f>Tabla14[[#This Row],[Importe]]-Tabla14[[#This Row],[Pagado]]</f>
        <v>0</v>
      </c>
      <c r="H1096" s="37" t="s">
        <v>10</v>
      </c>
    </row>
    <row r="1097" spans="1:8" x14ac:dyDescent="0.25">
      <c r="A1097" s="31">
        <v>44631</v>
      </c>
      <c r="B1097" s="37" t="s">
        <v>8122</v>
      </c>
      <c r="C1097" s="57" t="s">
        <v>481</v>
      </c>
      <c r="D1097" s="58">
        <v>3794.2</v>
      </c>
      <c r="E1097" s="35">
        <v>44631</v>
      </c>
      <c r="F1097" s="58">
        <v>3794.2</v>
      </c>
      <c r="G1097" s="59">
        <f>Tabla14[[#This Row],[Importe]]-Tabla14[[#This Row],[Pagado]]</f>
        <v>0</v>
      </c>
      <c r="H1097" s="37" t="s">
        <v>10</v>
      </c>
    </row>
    <row r="1098" spans="1:8" x14ac:dyDescent="0.25">
      <c r="A1098" s="31">
        <v>44631</v>
      </c>
      <c r="B1098" s="37" t="s">
        <v>8123</v>
      </c>
      <c r="C1098" s="57" t="s">
        <v>75</v>
      </c>
      <c r="D1098" s="58">
        <v>5773.6</v>
      </c>
      <c r="E1098" s="35">
        <v>44631</v>
      </c>
      <c r="F1098" s="58">
        <v>5773.6</v>
      </c>
      <c r="G1098" s="59">
        <f>Tabla14[[#This Row],[Importe]]-Tabla14[[#This Row],[Pagado]]</f>
        <v>0</v>
      </c>
      <c r="H1098" s="37" t="s">
        <v>10</v>
      </c>
    </row>
    <row r="1099" spans="1:8" x14ac:dyDescent="0.25">
      <c r="A1099" s="31">
        <v>44631</v>
      </c>
      <c r="B1099" s="37" t="s">
        <v>8124</v>
      </c>
      <c r="C1099" s="57" t="s">
        <v>6170</v>
      </c>
      <c r="D1099" s="58">
        <v>0</v>
      </c>
      <c r="E1099" s="39" t="s">
        <v>189</v>
      </c>
      <c r="F1099" s="58">
        <v>0</v>
      </c>
      <c r="G1099" s="59">
        <f>Tabla14[[#This Row],[Importe]]-Tabla14[[#This Row],[Pagado]]</f>
        <v>0</v>
      </c>
      <c r="H1099" s="37" t="s">
        <v>189</v>
      </c>
    </row>
    <row r="1100" spans="1:8" x14ac:dyDescent="0.25">
      <c r="A1100" s="31">
        <v>44631</v>
      </c>
      <c r="B1100" s="37" t="s">
        <v>8125</v>
      </c>
      <c r="C1100" s="57" t="s">
        <v>85</v>
      </c>
      <c r="D1100" s="58">
        <v>1868.1</v>
      </c>
      <c r="E1100" s="35">
        <v>44631</v>
      </c>
      <c r="F1100" s="58">
        <v>1868.1</v>
      </c>
      <c r="G1100" s="59">
        <f>Tabla14[[#This Row],[Importe]]-Tabla14[[#This Row],[Pagado]]</f>
        <v>0</v>
      </c>
      <c r="H1100" s="37" t="s">
        <v>10</v>
      </c>
    </row>
    <row r="1101" spans="1:8" x14ac:dyDescent="0.25">
      <c r="A1101" s="31">
        <v>44631</v>
      </c>
      <c r="B1101" s="37" t="s">
        <v>8126</v>
      </c>
      <c r="C1101" s="57" t="s">
        <v>12</v>
      </c>
      <c r="D1101" s="58">
        <v>23690.5</v>
      </c>
      <c r="E1101" s="35">
        <v>44631</v>
      </c>
      <c r="F1101" s="58">
        <v>23690.5</v>
      </c>
      <c r="G1101" s="59">
        <f>Tabla14[[#This Row],[Importe]]-Tabla14[[#This Row],[Pagado]]</f>
        <v>0</v>
      </c>
      <c r="H1101" s="37" t="s">
        <v>10</v>
      </c>
    </row>
    <row r="1102" spans="1:8" x14ac:dyDescent="0.25">
      <c r="A1102" s="31">
        <v>44631</v>
      </c>
      <c r="B1102" s="37" t="s">
        <v>8127</v>
      </c>
      <c r="C1102" s="57" t="s">
        <v>89</v>
      </c>
      <c r="D1102" s="58">
        <v>3439.8</v>
      </c>
      <c r="E1102" s="35">
        <v>44632</v>
      </c>
      <c r="F1102" s="58">
        <v>3439.8</v>
      </c>
      <c r="G1102" s="59">
        <f>Tabla14[[#This Row],[Importe]]-Tabla14[[#This Row],[Pagado]]</f>
        <v>0</v>
      </c>
      <c r="H1102" s="37" t="s">
        <v>10</v>
      </c>
    </row>
    <row r="1103" spans="1:8" ht="31.5" x14ac:dyDescent="0.25">
      <c r="A1103" s="31">
        <v>44631</v>
      </c>
      <c r="B1103" s="37" t="s">
        <v>8128</v>
      </c>
      <c r="C1103" s="57" t="s">
        <v>105</v>
      </c>
      <c r="D1103" s="58">
        <v>17768.8</v>
      </c>
      <c r="E1103" s="35" t="s">
        <v>8129</v>
      </c>
      <c r="F1103" s="58">
        <f>12000+5768.8</f>
        <v>17768.8</v>
      </c>
      <c r="G1103" s="59">
        <f>Tabla14[[#This Row],[Importe]]-Tabla14[[#This Row],[Pagado]]</f>
        <v>0</v>
      </c>
      <c r="H1103" s="37" t="s">
        <v>10</v>
      </c>
    </row>
    <row r="1104" spans="1:8" x14ac:dyDescent="0.25">
      <c r="A1104" s="31">
        <v>44631</v>
      </c>
      <c r="B1104" s="37" t="s">
        <v>8130</v>
      </c>
      <c r="C1104" s="57" t="s">
        <v>39</v>
      </c>
      <c r="D1104" s="58">
        <v>21239.200000000001</v>
      </c>
      <c r="E1104" s="35">
        <v>44633</v>
      </c>
      <c r="F1104" s="58">
        <v>21239.200000000001</v>
      </c>
      <c r="G1104" s="59">
        <f>Tabla14[[#This Row],[Importe]]-Tabla14[[#This Row],[Pagado]]</f>
        <v>0</v>
      </c>
      <c r="H1104" s="37" t="s">
        <v>10</v>
      </c>
    </row>
    <row r="1105" spans="1:8" x14ac:dyDescent="0.25">
      <c r="A1105" s="31">
        <v>44631</v>
      </c>
      <c r="B1105" s="37" t="s">
        <v>8131</v>
      </c>
      <c r="C1105" s="57" t="s">
        <v>1275</v>
      </c>
      <c r="D1105" s="58">
        <v>27057.3</v>
      </c>
      <c r="E1105" s="35">
        <v>44631</v>
      </c>
      <c r="F1105" s="58">
        <v>27057.3</v>
      </c>
      <c r="G1105" s="59">
        <f>Tabla14[[#This Row],[Importe]]-Tabla14[[#This Row],[Pagado]]</f>
        <v>0</v>
      </c>
      <c r="H1105" s="37" t="s">
        <v>10</v>
      </c>
    </row>
    <row r="1106" spans="1:8" x14ac:dyDescent="0.25">
      <c r="A1106" s="31">
        <v>44631</v>
      </c>
      <c r="B1106" s="37" t="s">
        <v>8132</v>
      </c>
      <c r="C1106" s="57" t="s">
        <v>484</v>
      </c>
      <c r="D1106" s="58">
        <v>2867.4</v>
      </c>
      <c r="E1106" s="35">
        <v>44631</v>
      </c>
      <c r="F1106" s="58">
        <v>2867.4</v>
      </c>
      <c r="G1106" s="59">
        <f>Tabla14[[#This Row],[Importe]]-Tabla14[[#This Row],[Pagado]]</f>
        <v>0</v>
      </c>
      <c r="H1106" s="37" t="s">
        <v>10</v>
      </c>
    </row>
    <row r="1107" spans="1:8" x14ac:dyDescent="0.25">
      <c r="A1107" s="31">
        <v>44631</v>
      </c>
      <c r="B1107" s="37" t="s">
        <v>8133</v>
      </c>
      <c r="C1107" s="57" t="s">
        <v>64</v>
      </c>
      <c r="D1107" s="58">
        <v>8055.6</v>
      </c>
      <c r="E1107" s="35">
        <v>44632</v>
      </c>
      <c r="F1107" s="58">
        <v>8055.6</v>
      </c>
      <c r="G1107" s="59">
        <f>Tabla14[[#This Row],[Importe]]-Tabla14[[#This Row],[Pagado]]</f>
        <v>0</v>
      </c>
      <c r="H1107" s="37" t="s">
        <v>10</v>
      </c>
    </row>
    <row r="1108" spans="1:8" x14ac:dyDescent="0.25">
      <c r="A1108" s="31">
        <v>44631</v>
      </c>
      <c r="B1108" s="37" t="s">
        <v>8134</v>
      </c>
      <c r="C1108" s="57" t="s">
        <v>93</v>
      </c>
      <c r="D1108" s="58">
        <v>2732.8</v>
      </c>
      <c r="E1108" s="35">
        <v>44632</v>
      </c>
      <c r="F1108" s="58">
        <v>2732.8</v>
      </c>
      <c r="G1108" s="59">
        <f>Tabla14[[#This Row],[Importe]]-Tabla14[[#This Row],[Pagado]]</f>
        <v>0</v>
      </c>
      <c r="H1108" s="37" t="s">
        <v>10</v>
      </c>
    </row>
    <row r="1109" spans="1:8" x14ac:dyDescent="0.25">
      <c r="A1109" s="31">
        <v>44631</v>
      </c>
      <c r="B1109" s="37" t="s">
        <v>8135</v>
      </c>
      <c r="C1109" s="57" t="s">
        <v>99</v>
      </c>
      <c r="D1109" s="58">
        <v>3169.6</v>
      </c>
      <c r="E1109" s="35">
        <v>44634</v>
      </c>
      <c r="F1109" s="58">
        <v>3169.6</v>
      </c>
      <c r="G1109" s="59">
        <f>Tabla14[[#This Row],[Importe]]-Tabla14[[#This Row],[Pagado]]</f>
        <v>0</v>
      </c>
      <c r="H1109" s="37" t="s">
        <v>10</v>
      </c>
    </row>
    <row r="1110" spans="1:8" x14ac:dyDescent="0.25">
      <c r="A1110" s="31">
        <v>44631</v>
      </c>
      <c r="B1110" s="37" t="s">
        <v>8136</v>
      </c>
      <c r="C1110" s="57" t="s">
        <v>9</v>
      </c>
      <c r="D1110" s="58">
        <v>7030.7</v>
      </c>
      <c r="E1110" s="35">
        <v>44631</v>
      </c>
      <c r="F1110" s="58">
        <v>7030.7</v>
      </c>
      <c r="G1110" s="59">
        <f>Tabla14[[#This Row],[Importe]]-Tabla14[[#This Row],[Pagado]]</f>
        <v>0</v>
      </c>
      <c r="H1110" s="37" t="s">
        <v>10</v>
      </c>
    </row>
    <row r="1111" spans="1:8" ht="31.5" x14ac:dyDescent="0.25">
      <c r="A1111" s="31">
        <v>44631</v>
      </c>
      <c r="B1111" s="37" t="s">
        <v>8137</v>
      </c>
      <c r="C1111" s="57" t="s">
        <v>22</v>
      </c>
      <c r="D1111" s="58">
        <v>37141.300000000003</v>
      </c>
      <c r="E1111" s="35" t="s">
        <v>8138</v>
      </c>
      <c r="F1111" s="58">
        <f>34000+3141.3</f>
        <v>37141.300000000003</v>
      </c>
      <c r="G1111" s="59">
        <f>Tabla14[[#This Row],[Importe]]-Tabla14[[#This Row],[Pagado]]</f>
        <v>0</v>
      </c>
      <c r="H1111" s="37" t="s">
        <v>10</v>
      </c>
    </row>
    <row r="1112" spans="1:8" x14ac:dyDescent="0.25">
      <c r="A1112" s="31">
        <v>44631</v>
      </c>
      <c r="B1112" s="37" t="s">
        <v>8139</v>
      </c>
      <c r="C1112" s="57" t="s">
        <v>97</v>
      </c>
      <c r="D1112" s="58">
        <v>4372.8999999999996</v>
      </c>
      <c r="E1112" s="35">
        <v>44632</v>
      </c>
      <c r="F1112" s="58">
        <v>4372.8999999999996</v>
      </c>
      <c r="G1112" s="59">
        <f>Tabla14[[#This Row],[Importe]]-Tabla14[[#This Row],[Pagado]]</f>
        <v>0</v>
      </c>
      <c r="H1112" s="37" t="s">
        <v>10</v>
      </c>
    </row>
    <row r="1113" spans="1:8" x14ac:dyDescent="0.25">
      <c r="A1113" s="31">
        <v>44631</v>
      </c>
      <c r="B1113" s="37" t="s">
        <v>8140</v>
      </c>
      <c r="C1113" s="57" t="s">
        <v>1038</v>
      </c>
      <c r="D1113" s="58">
        <v>4545.6000000000004</v>
      </c>
      <c r="E1113" s="35">
        <v>44631</v>
      </c>
      <c r="F1113" s="58">
        <v>4545.6000000000004</v>
      </c>
      <c r="G1113" s="59">
        <f>Tabla14[[#This Row],[Importe]]-Tabla14[[#This Row],[Pagado]]</f>
        <v>0</v>
      </c>
      <c r="H1113" s="37" t="s">
        <v>10</v>
      </c>
    </row>
    <row r="1114" spans="1:8" x14ac:dyDescent="0.25">
      <c r="A1114" s="31">
        <v>44631</v>
      </c>
      <c r="B1114" s="37" t="s">
        <v>8141</v>
      </c>
      <c r="C1114" s="57" t="s">
        <v>49</v>
      </c>
      <c r="D1114" s="58">
        <v>4696.8</v>
      </c>
      <c r="E1114" s="35">
        <v>44631</v>
      </c>
      <c r="F1114" s="58">
        <v>4696.8</v>
      </c>
      <c r="G1114" s="59">
        <f>Tabla14[[#This Row],[Importe]]-Tabla14[[#This Row],[Pagado]]</f>
        <v>0</v>
      </c>
      <c r="H1114" s="37" t="s">
        <v>10</v>
      </c>
    </row>
    <row r="1115" spans="1:8" x14ac:dyDescent="0.25">
      <c r="A1115" s="31">
        <v>44631</v>
      </c>
      <c r="B1115" s="37" t="s">
        <v>8142</v>
      </c>
      <c r="C1115" s="57" t="s">
        <v>131</v>
      </c>
      <c r="D1115" s="58">
        <v>15543</v>
      </c>
      <c r="E1115" s="35">
        <v>44631</v>
      </c>
      <c r="F1115" s="58">
        <v>15543</v>
      </c>
      <c r="G1115" s="59">
        <f>Tabla14[[#This Row],[Importe]]-Tabla14[[#This Row],[Pagado]]</f>
        <v>0</v>
      </c>
      <c r="H1115" s="37" t="s">
        <v>10</v>
      </c>
    </row>
    <row r="1116" spans="1:8" x14ac:dyDescent="0.25">
      <c r="A1116" s="31">
        <v>44631</v>
      </c>
      <c r="B1116" s="37" t="s">
        <v>8143</v>
      </c>
      <c r="C1116" s="57" t="s">
        <v>154</v>
      </c>
      <c r="D1116" s="58">
        <v>43303</v>
      </c>
      <c r="E1116" s="35">
        <v>44637</v>
      </c>
      <c r="F1116" s="58">
        <v>43303</v>
      </c>
      <c r="G1116" s="59">
        <f>Tabla14[[#This Row],[Importe]]-Tabla14[[#This Row],[Pagado]]</f>
        <v>0</v>
      </c>
      <c r="H1116" s="37" t="s">
        <v>10</v>
      </c>
    </row>
    <row r="1117" spans="1:8" x14ac:dyDescent="0.25">
      <c r="A1117" s="31">
        <v>44631</v>
      </c>
      <c r="B1117" s="37" t="s">
        <v>8144</v>
      </c>
      <c r="C1117" s="57" t="s">
        <v>31</v>
      </c>
      <c r="D1117" s="58">
        <v>8780.7999999999993</v>
      </c>
      <c r="E1117" s="35">
        <v>44632</v>
      </c>
      <c r="F1117" s="58">
        <v>8780.7999999999993</v>
      </c>
      <c r="G1117" s="59">
        <f>Tabla14[[#This Row],[Importe]]-Tabla14[[#This Row],[Pagado]]</f>
        <v>0</v>
      </c>
      <c r="H1117" s="37" t="s">
        <v>10</v>
      </c>
    </row>
    <row r="1118" spans="1:8" x14ac:dyDescent="0.25">
      <c r="A1118" s="31">
        <v>44631</v>
      </c>
      <c r="B1118" s="37" t="s">
        <v>8145</v>
      </c>
      <c r="C1118" s="57" t="s">
        <v>173</v>
      </c>
      <c r="D1118" s="58">
        <v>40073.599999999999</v>
      </c>
      <c r="E1118" s="35">
        <v>44632</v>
      </c>
      <c r="F1118" s="58">
        <v>40073.599999999999</v>
      </c>
      <c r="G1118" s="59">
        <f>Tabla14[[#This Row],[Importe]]-Tabla14[[#This Row],[Pagado]]</f>
        <v>0</v>
      </c>
      <c r="H1118" s="37" t="s">
        <v>10</v>
      </c>
    </row>
    <row r="1119" spans="1:8" x14ac:dyDescent="0.25">
      <c r="A1119" s="31">
        <v>44631</v>
      </c>
      <c r="B1119" s="37" t="s">
        <v>8146</v>
      </c>
      <c r="C1119" s="57" t="s">
        <v>127</v>
      </c>
      <c r="D1119" s="58">
        <v>1999</v>
      </c>
      <c r="E1119" s="35">
        <v>44631</v>
      </c>
      <c r="F1119" s="58">
        <v>1999</v>
      </c>
      <c r="G1119" s="59">
        <f>Tabla14[[#This Row],[Importe]]-Tabla14[[#This Row],[Pagado]]</f>
        <v>0</v>
      </c>
      <c r="H1119" s="37" t="s">
        <v>10</v>
      </c>
    </row>
    <row r="1120" spans="1:8" x14ac:dyDescent="0.25">
      <c r="A1120" s="31">
        <v>44631</v>
      </c>
      <c r="B1120" s="37" t="s">
        <v>8147</v>
      </c>
      <c r="C1120" s="57" t="s">
        <v>129</v>
      </c>
      <c r="D1120" s="58">
        <v>3724</v>
      </c>
      <c r="E1120" s="35">
        <v>44631</v>
      </c>
      <c r="F1120" s="58">
        <v>3724</v>
      </c>
      <c r="G1120" s="59">
        <f>Tabla14[[#This Row],[Importe]]-Tabla14[[#This Row],[Pagado]]</f>
        <v>0</v>
      </c>
      <c r="H1120" s="37" t="s">
        <v>10</v>
      </c>
    </row>
    <row r="1121" spans="1:8" x14ac:dyDescent="0.25">
      <c r="A1121" s="31">
        <v>44631</v>
      </c>
      <c r="B1121" s="37" t="s">
        <v>8148</v>
      </c>
      <c r="C1121" s="57" t="s">
        <v>125</v>
      </c>
      <c r="D1121" s="58">
        <v>4997.7</v>
      </c>
      <c r="E1121" s="35">
        <v>44631</v>
      </c>
      <c r="F1121" s="58">
        <v>4997.7</v>
      </c>
      <c r="G1121" s="59">
        <f>Tabla14[[#This Row],[Importe]]-Tabla14[[#This Row],[Pagado]]</f>
        <v>0</v>
      </c>
      <c r="H1121" s="37" t="s">
        <v>10</v>
      </c>
    </row>
    <row r="1122" spans="1:8" x14ac:dyDescent="0.25">
      <c r="A1122" s="31">
        <v>44631</v>
      </c>
      <c r="B1122" s="37" t="s">
        <v>8149</v>
      </c>
      <c r="C1122" s="57" t="s">
        <v>146</v>
      </c>
      <c r="D1122" s="58">
        <v>3288.6</v>
      </c>
      <c r="E1122" s="35">
        <v>44631</v>
      </c>
      <c r="F1122" s="58">
        <v>3288.6</v>
      </c>
      <c r="G1122" s="59">
        <f>Tabla14[[#This Row],[Importe]]-Tabla14[[#This Row],[Pagado]]</f>
        <v>0</v>
      </c>
      <c r="H1122" s="37" t="s">
        <v>10</v>
      </c>
    </row>
    <row r="1123" spans="1:8" x14ac:dyDescent="0.25">
      <c r="A1123" s="31">
        <v>44631</v>
      </c>
      <c r="B1123" s="37" t="s">
        <v>8150</v>
      </c>
      <c r="C1123" s="57" t="s">
        <v>87</v>
      </c>
      <c r="D1123" s="58">
        <v>2301.6</v>
      </c>
      <c r="E1123" s="35">
        <v>44631</v>
      </c>
      <c r="F1123" s="58">
        <v>2301.6</v>
      </c>
      <c r="G1123" s="59">
        <f>Tabla14[[#This Row],[Importe]]-Tabla14[[#This Row],[Pagado]]</f>
        <v>0</v>
      </c>
      <c r="H1123" s="37" t="s">
        <v>10</v>
      </c>
    </row>
    <row r="1124" spans="1:8" x14ac:dyDescent="0.25">
      <c r="A1124" s="31">
        <v>44631</v>
      </c>
      <c r="B1124" s="37" t="s">
        <v>8151</v>
      </c>
      <c r="C1124" s="57" t="s">
        <v>83</v>
      </c>
      <c r="D1124" s="58">
        <v>2783.2</v>
      </c>
      <c r="E1124" s="35">
        <v>44631</v>
      </c>
      <c r="F1124" s="58">
        <v>2783.2</v>
      </c>
      <c r="G1124" s="59">
        <f>Tabla14[[#This Row],[Importe]]-Tabla14[[#This Row],[Pagado]]</f>
        <v>0</v>
      </c>
      <c r="H1124" s="37" t="s">
        <v>10</v>
      </c>
    </row>
    <row r="1125" spans="1:8" x14ac:dyDescent="0.25">
      <c r="A1125" s="31">
        <v>44631</v>
      </c>
      <c r="B1125" s="37" t="s">
        <v>8152</v>
      </c>
      <c r="C1125" s="57" t="s">
        <v>357</v>
      </c>
      <c r="D1125" s="58">
        <v>912</v>
      </c>
      <c r="E1125" s="35">
        <v>44631</v>
      </c>
      <c r="F1125" s="58">
        <v>912</v>
      </c>
      <c r="G1125" s="59">
        <f>Tabla14[[#This Row],[Importe]]-Tabla14[[#This Row],[Pagado]]</f>
        <v>0</v>
      </c>
      <c r="H1125" s="37" t="s">
        <v>10</v>
      </c>
    </row>
    <row r="1126" spans="1:8" x14ac:dyDescent="0.25">
      <c r="A1126" s="31">
        <v>44631</v>
      </c>
      <c r="B1126" s="37" t="s">
        <v>8153</v>
      </c>
      <c r="C1126" s="57" t="s">
        <v>140</v>
      </c>
      <c r="D1126" s="58">
        <v>1003.2</v>
      </c>
      <c r="E1126" s="35">
        <v>44631</v>
      </c>
      <c r="F1126" s="58">
        <v>1003.2</v>
      </c>
      <c r="G1126" s="59">
        <f>Tabla14[[#This Row],[Importe]]-Tabla14[[#This Row],[Pagado]]</f>
        <v>0</v>
      </c>
      <c r="H1126" s="37" t="s">
        <v>10</v>
      </c>
    </row>
    <row r="1127" spans="1:8" x14ac:dyDescent="0.25">
      <c r="A1127" s="31">
        <v>44631</v>
      </c>
      <c r="B1127" s="37" t="s">
        <v>8154</v>
      </c>
      <c r="C1127" s="57" t="s">
        <v>31</v>
      </c>
      <c r="D1127" s="58">
        <v>456</v>
      </c>
      <c r="E1127" s="35">
        <v>44631</v>
      </c>
      <c r="F1127" s="58">
        <v>456</v>
      </c>
      <c r="G1127" s="59">
        <f>Tabla14[[#This Row],[Importe]]-Tabla14[[#This Row],[Pagado]]</f>
        <v>0</v>
      </c>
      <c r="H1127" s="37" t="s">
        <v>10</v>
      </c>
    </row>
    <row r="1128" spans="1:8" x14ac:dyDescent="0.25">
      <c r="A1128" s="31">
        <v>44631</v>
      </c>
      <c r="B1128" s="37" t="s">
        <v>8155</v>
      </c>
      <c r="C1128" s="57" t="s">
        <v>7895</v>
      </c>
      <c r="D1128" s="58">
        <v>1128.5999999999999</v>
      </c>
      <c r="E1128" s="35">
        <v>44631</v>
      </c>
      <c r="F1128" s="58">
        <v>1128.5999999999999</v>
      </c>
      <c r="G1128" s="59">
        <f>Tabla14[[#This Row],[Importe]]-Tabla14[[#This Row],[Pagado]]</f>
        <v>0</v>
      </c>
      <c r="H1128" s="37" t="s">
        <v>10</v>
      </c>
    </row>
    <row r="1129" spans="1:8" x14ac:dyDescent="0.25">
      <c r="A1129" s="31">
        <v>44631</v>
      </c>
      <c r="B1129" s="37" t="s">
        <v>8156</v>
      </c>
      <c r="C1129" s="57" t="s">
        <v>31</v>
      </c>
      <c r="D1129" s="58">
        <v>356.7</v>
      </c>
      <c r="E1129" s="35">
        <v>44631</v>
      </c>
      <c r="F1129" s="58">
        <v>356.7</v>
      </c>
      <c r="G1129" s="59">
        <f>Tabla14[[#This Row],[Importe]]-Tabla14[[#This Row],[Pagado]]</f>
        <v>0</v>
      </c>
      <c r="H1129" s="37" t="s">
        <v>10</v>
      </c>
    </row>
    <row r="1130" spans="1:8" x14ac:dyDescent="0.25">
      <c r="A1130" s="31">
        <v>44631</v>
      </c>
      <c r="B1130" s="37" t="s">
        <v>8157</v>
      </c>
      <c r="C1130" s="57" t="s">
        <v>142</v>
      </c>
      <c r="D1130" s="58">
        <v>94092.05</v>
      </c>
      <c r="E1130" s="35">
        <v>44670</v>
      </c>
      <c r="F1130" s="58">
        <v>94092.05</v>
      </c>
      <c r="G1130" s="59">
        <f>Tabla14[[#This Row],[Importe]]-Tabla14[[#This Row],[Pagado]]</f>
        <v>0</v>
      </c>
      <c r="H1130" s="37" t="s">
        <v>10</v>
      </c>
    </row>
    <row r="1131" spans="1:8" x14ac:dyDescent="0.25">
      <c r="A1131" s="31">
        <v>44631</v>
      </c>
      <c r="B1131" s="37" t="s">
        <v>8158</v>
      </c>
      <c r="C1131" s="57" t="s">
        <v>289</v>
      </c>
      <c r="D1131" s="58">
        <v>8512</v>
      </c>
      <c r="E1131" s="35">
        <v>44631</v>
      </c>
      <c r="F1131" s="58">
        <v>8512</v>
      </c>
      <c r="G1131" s="59">
        <f>Tabla14[[#This Row],[Importe]]-Tabla14[[#This Row],[Pagado]]</f>
        <v>0</v>
      </c>
      <c r="H1131" s="37" t="s">
        <v>10</v>
      </c>
    </row>
    <row r="1132" spans="1:8" x14ac:dyDescent="0.25">
      <c r="A1132" s="31">
        <v>44631</v>
      </c>
      <c r="B1132" s="37" t="s">
        <v>8159</v>
      </c>
      <c r="C1132" s="57" t="s">
        <v>53</v>
      </c>
      <c r="D1132" s="58">
        <v>1578.9</v>
      </c>
      <c r="E1132" s="35">
        <v>44631</v>
      </c>
      <c r="F1132" s="58">
        <v>1578.9</v>
      </c>
      <c r="G1132" s="59">
        <f>Tabla14[[#This Row],[Importe]]-Tabla14[[#This Row],[Pagado]]</f>
        <v>0</v>
      </c>
      <c r="H1132" s="37" t="s">
        <v>10</v>
      </c>
    </row>
    <row r="1133" spans="1:8" x14ac:dyDescent="0.25">
      <c r="A1133" s="31">
        <v>44631</v>
      </c>
      <c r="B1133" s="37" t="s">
        <v>8160</v>
      </c>
      <c r="C1133" s="57" t="s">
        <v>212</v>
      </c>
      <c r="D1133" s="58">
        <v>63558.400000000001</v>
      </c>
      <c r="E1133" s="35">
        <v>44637</v>
      </c>
      <c r="F1133" s="58">
        <v>63558.400000000001</v>
      </c>
      <c r="G1133" s="59">
        <f>Tabla14[[#This Row],[Importe]]-Tabla14[[#This Row],[Pagado]]</f>
        <v>0</v>
      </c>
      <c r="H1133" s="37" t="s">
        <v>10</v>
      </c>
    </row>
    <row r="1134" spans="1:8" x14ac:dyDescent="0.25">
      <c r="A1134" s="31">
        <v>44631</v>
      </c>
      <c r="B1134" s="37" t="s">
        <v>8161</v>
      </c>
      <c r="C1134" s="57" t="s">
        <v>314</v>
      </c>
      <c r="D1134" s="58">
        <v>3225.6</v>
      </c>
      <c r="E1134" s="35">
        <v>44631</v>
      </c>
      <c r="F1134" s="58">
        <v>3225.6</v>
      </c>
      <c r="G1134" s="59">
        <f>Tabla14[[#This Row],[Importe]]-Tabla14[[#This Row],[Pagado]]</f>
        <v>0</v>
      </c>
      <c r="H1134" s="37" t="s">
        <v>10</v>
      </c>
    </row>
    <row r="1135" spans="1:8" x14ac:dyDescent="0.25">
      <c r="A1135" s="31">
        <v>44631</v>
      </c>
      <c r="B1135" s="37" t="s">
        <v>8162</v>
      </c>
      <c r="C1135" s="57" t="s">
        <v>224</v>
      </c>
      <c r="D1135" s="58">
        <v>7010.3</v>
      </c>
      <c r="E1135" s="35">
        <v>44635</v>
      </c>
      <c r="F1135" s="58">
        <v>7010.3</v>
      </c>
      <c r="G1135" s="59">
        <f>Tabla14[[#This Row],[Importe]]-Tabla14[[#This Row],[Pagado]]</f>
        <v>0</v>
      </c>
      <c r="H1135" s="37" t="s">
        <v>10</v>
      </c>
    </row>
    <row r="1136" spans="1:8" x14ac:dyDescent="0.25">
      <c r="A1136" s="31">
        <v>44631</v>
      </c>
      <c r="B1136" s="37" t="s">
        <v>8163</v>
      </c>
      <c r="C1136" s="57" t="s">
        <v>289</v>
      </c>
      <c r="D1136" s="58">
        <v>856.6</v>
      </c>
      <c r="E1136" s="35">
        <v>44631</v>
      </c>
      <c r="F1136" s="58">
        <v>856.6</v>
      </c>
      <c r="G1136" s="59">
        <f>Tabla14[[#This Row],[Importe]]-Tabla14[[#This Row],[Pagado]]</f>
        <v>0</v>
      </c>
      <c r="H1136" s="37" t="s">
        <v>10</v>
      </c>
    </row>
    <row r="1137" spans="1:8" x14ac:dyDescent="0.25">
      <c r="A1137" s="31">
        <v>44631</v>
      </c>
      <c r="B1137" s="37" t="s">
        <v>8164</v>
      </c>
      <c r="C1137" s="57" t="s">
        <v>3402</v>
      </c>
      <c r="D1137" s="58">
        <v>945</v>
      </c>
      <c r="E1137" s="35">
        <v>44631</v>
      </c>
      <c r="F1137" s="58">
        <v>945</v>
      </c>
      <c r="G1137" s="59">
        <f>Tabla14[[#This Row],[Importe]]-Tabla14[[#This Row],[Pagado]]</f>
        <v>0</v>
      </c>
      <c r="H1137" s="37" t="s">
        <v>10</v>
      </c>
    </row>
    <row r="1138" spans="1:8" x14ac:dyDescent="0.25">
      <c r="A1138" s="31">
        <v>44631</v>
      </c>
      <c r="B1138" s="37" t="s">
        <v>8165</v>
      </c>
      <c r="C1138" s="57" t="s">
        <v>5816</v>
      </c>
      <c r="D1138" s="58">
        <v>4760.5</v>
      </c>
      <c r="E1138" s="35">
        <v>44631</v>
      </c>
      <c r="F1138" s="58">
        <v>4760.5</v>
      </c>
      <c r="G1138" s="59">
        <f>Tabla14[[#This Row],[Importe]]-Tabla14[[#This Row],[Pagado]]</f>
        <v>0</v>
      </c>
      <c r="H1138" s="37" t="s">
        <v>10</v>
      </c>
    </row>
    <row r="1139" spans="1:8" x14ac:dyDescent="0.25">
      <c r="A1139" s="31">
        <v>44631</v>
      </c>
      <c r="B1139" s="37" t="s">
        <v>8166</v>
      </c>
      <c r="C1139" s="57" t="s">
        <v>79</v>
      </c>
      <c r="D1139" s="58">
        <v>8064</v>
      </c>
      <c r="E1139" s="35">
        <v>44631</v>
      </c>
      <c r="F1139" s="58">
        <v>8064</v>
      </c>
      <c r="G1139" s="59">
        <f>Tabla14[[#This Row],[Importe]]-Tabla14[[#This Row],[Pagado]]</f>
        <v>0</v>
      </c>
      <c r="H1139" s="37" t="s">
        <v>10</v>
      </c>
    </row>
    <row r="1140" spans="1:8" x14ac:dyDescent="0.25">
      <c r="A1140" s="31">
        <v>44631</v>
      </c>
      <c r="B1140" s="37" t="s">
        <v>8167</v>
      </c>
      <c r="C1140" s="57" t="s">
        <v>365</v>
      </c>
      <c r="D1140" s="58">
        <v>2686.6</v>
      </c>
      <c r="E1140" s="35">
        <v>44631</v>
      </c>
      <c r="F1140" s="58">
        <v>2686.6</v>
      </c>
      <c r="G1140" s="59">
        <f>Tabla14[[#This Row],[Importe]]-Tabla14[[#This Row],[Pagado]]</f>
        <v>0</v>
      </c>
      <c r="H1140" s="37" t="s">
        <v>10</v>
      </c>
    </row>
    <row r="1141" spans="1:8" x14ac:dyDescent="0.25">
      <c r="A1141" s="31">
        <v>44631</v>
      </c>
      <c r="B1141" s="37" t="s">
        <v>8168</v>
      </c>
      <c r="C1141" s="57" t="s">
        <v>312</v>
      </c>
      <c r="D1141" s="58">
        <v>1600.8</v>
      </c>
      <c r="E1141" s="35">
        <v>44631</v>
      </c>
      <c r="F1141" s="58">
        <v>1600.8</v>
      </c>
      <c r="G1141" s="59">
        <f>Tabla14[[#This Row],[Importe]]-Tabla14[[#This Row],[Pagado]]</f>
        <v>0</v>
      </c>
      <c r="H1141" s="37" t="s">
        <v>10</v>
      </c>
    </row>
    <row r="1142" spans="1:8" x14ac:dyDescent="0.25">
      <c r="A1142" s="31">
        <v>44631</v>
      </c>
      <c r="B1142" s="37" t="s">
        <v>8169</v>
      </c>
      <c r="C1142" s="57" t="s">
        <v>198</v>
      </c>
      <c r="D1142" s="58">
        <v>3091.2</v>
      </c>
      <c r="E1142" s="35">
        <v>44631</v>
      </c>
      <c r="F1142" s="58">
        <v>3091.2</v>
      </c>
      <c r="G1142" s="59">
        <f>Tabla14[[#This Row],[Importe]]-Tabla14[[#This Row],[Pagado]]</f>
        <v>0</v>
      </c>
      <c r="H1142" s="37" t="s">
        <v>10</v>
      </c>
    </row>
    <row r="1143" spans="1:8" x14ac:dyDescent="0.25">
      <c r="A1143" s="31">
        <v>44631</v>
      </c>
      <c r="B1143" s="37" t="s">
        <v>8170</v>
      </c>
      <c r="C1143" s="57" t="s">
        <v>647</v>
      </c>
      <c r="D1143" s="58">
        <v>1152.4000000000001</v>
      </c>
      <c r="E1143" s="35">
        <v>44631</v>
      </c>
      <c r="F1143" s="58">
        <v>1152.4000000000001</v>
      </c>
      <c r="G1143" s="59">
        <f>Tabla14[[#This Row],[Importe]]-Tabla14[[#This Row],[Pagado]]</f>
        <v>0</v>
      </c>
      <c r="H1143" s="37" t="s">
        <v>10</v>
      </c>
    </row>
    <row r="1144" spans="1:8" x14ac:dyDescent="0.25">
      <c r="A1144" s="31">
        <v>44631</v>
      </c>
      <c r="B1144" s="37" t="s">
        <v>8171</v>
      </c>
      <c r="C1144" s="57" t="s">
        <v>541</v>
      </c>
      <c r="D1144" s="58">
        <v>5657.6</v>
      </c>
      <c r="E1144" s="35">
        <v>44632</v>
      </c>
      <c r="F1144" s="58">
        <v>5657.6</v>
      </c>
      <c r="G1144" s="59">
        <f>Tabla14[[#This Row],[Importe]]-Tabla14[[#This Row],[Pagado]]</f>
        <v>0</v>
      </c>
      <c r="H1144" s="37" t="s">
        <v>10</v>
      </c>
    </row>
    <row r="1145" spans="1:8" x14ac:dyDescent="0.25">
      <c r="A1145" s="31">
        <v>44631</v>
      </c>
      <c r="B1145" s="37" t="s">
        <v>8172</v>
      </c>
      <c r="C1145" s="57" t="s">
        <v>934</v>
      </c>
      <c r="D1145" s="58">
        <v>3050.88</v>
      </c>
      <c r="E1145" s="35">
        <v>44631</v>
      </c>
      <c r="F1145" s="58">
        <v>3050.88</v>
      </c>
      <c r="G1145" s="59">
        <f>Tabla14[[#This Row],[Importe]]-Tabla14[[#This Row],[Pagado]]</f>
        <v>0</v>
      </c>
      <c r="H1145" s="37" t="s">
        <v>10</v>
      </c>
    </row>
    <row r="1146" spans="1:8" x14ac:dyDescent="0.25">
      <c r="A1146" s="31">
        <v>44631</v>
      </c>
      <c r="B1146" s="37" t="s">
        <v>8173</v>
      </c>
      <c r="C1146" s="57" t="s">
        <v>371</v>
      </c>
      <c r="D1146" s="58">
        <v>4187.7</v>
      </c>
      <c r="E1146" s="35">
        <v>44631</v>
      </c>
      <c r="F1146" s="58">
        <v>4187.7</v>
      </c>
      <c r="G1146" s="59">
        <f>Tabla14[[#This Row],[Importe]]-Tabla14[[#This Row],[Pagado]]</f>
        <v>0</v>
      </c>
      <c r="H1146" s="37" t="s">
        <v>10</v>
      </c>
    </row>
    <row r="1147" spans="1:8" x14ac:dyDescent="0.25">
      <c r="A1147" s="31">
        <v>44631</v>
      </c>
      <c r="B1147" s="37" t="s">
        <v>8174</v>
      </c>
      <c r="C1147" s="57" t="s">
        <v>312</v>
      </c>
      <c r="D1147" s="58">
        <v>462.4</v>
      </c>
      <c r="E1147" s="35">
        <v>44631</v>
      </c>
      <c r="F1147" s="58">
        <v>462.4</v>
      </c>
      <c r="G1147" s="59">
        <f>Tabla14[[#This Row],[Importe]]-Tabla14[[#This Row],[Pagado]]</f>
        <v>0</v>
      </c>
      <c r="H1147" s="37" t="s">
        <v>10</v>
      </c>
    </row>
    <row r="1148" spans="1:8" x14ac:dyDescent="0.25">
      <c r="A1148" s="31">
        <v>44631</v>
      </c>
      <c r="B1148" s="37" t="s">
        <v>8175</v>
      </c>
      <c r="C1148" s="57" t="s">
        <v>208</v>
      </c>
      <c r="D1148" s="58">
        <v>12874.8</v>
      </c>
      <c r="E1148" s="35">
        <v>44637</v>
      </c>
      <c r="F1148" s="58">
        <v>12874.8</v>
      </c>
      <c r="G1148" s="59">
        <f>Tabla14[[#This Row],[Importe]]-Tabla14[[#This Row],[Pagado]]</f>
        <v>0</v>
      </c>
      <c r="H1148" s="37" t="s">
        <v>10</v>
      </c>
    </row>
    <row r="1149" spans="1:8" x14ac:dyDescent="0.25">
      <c r="A1149" s="31">
        <v>44631</v>
      </c>
      <c r="B1149" s="37" t="s">
        <v>8176</v>
      </c>
      <c r="C1149" s="57" t="s">
        <v>218</v>
      </c>
      <c r="D1149" s="58">
        <v>13193</v>
      </c>
      <c r="E1149" s="35">
        <v>44637</v>
      </c>
      <c r="F1149" s="58">
        <v>13193</v>
      </c>
      <c r="G1149" s="59">
        <f>Tabla14[[#This Row],[Importe]]-Tabla14[[#This Row],[Pagado]]</f>
        <v>0</v>
      </c>
      <c r="H1149" s="37" t="s">
        <v>10</v>
      </c>
    </row>
    <row r="1150" spans="1:8" x14ac:dyDescent="0.25">
      <c r="A1150" s="31">
        <v>44631</v>
      </c>
      <c r="B1150" s="37" t="s">
        <v>8177</v>
      </c>
      <c r="C1150" s="57" t="s">
        <v>58</v>
      </c>
      <c r="D1150" s="58">
        <v>2935.5</v>
      </c>
      <c r="E1150" s="35">
        <v>44631</v>
      </c>
      <c r="F1150" s="58">
        <v>2935.5</v>
      </c>
      <c r="G1150" s="59">
        <f>Tabla14[[#This Row],[Importe]]-Tabla14[[#This Row],[Pagado]]</f>
        <v>0</v>
      </c>
      <c r="H1150" s="37" t="s">
        <v>10</v>
      </c>
    </row>
    <row r="1151" spans="1:8" x14ac:dyDescent="0.25">
      <c r="A1151" s="31">
        <v>44631</v>
      </c>
      <c r="B1151" s="37" t="s">
        <v>8178</v>
      </c>
      <c r="C1151" s="57" t="s">
        <v>45</v>
      </c>
      <c r="D1151" s="58">
        <v>9929.4</v>
      </c>
      <c r="E1151" s="35">
        <v>44631</v>
      </c>
      <c r="F1151" s="58">
        <v>9929.4</v>
      </c>
      <c r="G1151" s="59">
        <f>Tabla14[[#This Row],[Importe]]-Tabla14[[#This Row],[Pagado]]</f>
        <v>0</v>
      </c>
      <c r="H1151" s="37" t="s">
        <v>10</v>
      </c>
    </row>
    <row r="1152" spans="1:8" x14ac:dyDescent="0.25">
      <c r="A1152" s="31">
        <v>44631</v>
      </c>
      <c r="B1152" s="37" t="s">
        <v>8179</v>
      </c>
      <c r="C1152" s="57" t="s">
        <v>518</v>
      </c>
      <c r="D1152" s="58">
        <v>1170.8</v>
      </c>
      <c r="E1152" s="35">
        <v>44631</v>
      </c>
      <c r="F1152" s="58">
        <v>1170.8</v>
      </c>
      <c r="G1152" s="59">
        <f>Tabla14[[#This Row],[Importe]]-Tabla14[[#This Row],[Pagado]]</f>
        <v>0</v>
      </c>
      <c r="H1152" s="37" t="s">
        <v>10</v>
      </c>
    </row>
    <row r="1153" spans="1:8" x14ac:dyDescent="0.25">
      <c r="A1153" s="31">
        <v>44631</v>
      </c>
      <c r="B1153" s="37" t="s">
        <v>8180</v>
      </c>
      <c r="C1153" s="57" t="s">
        <v>183</v>
      </c>
      <c r="D1153" s="58">
        <v>2368.6</v>
      </c>
      <c r="E1153" s="35">
        <v>44631</v>
      </c>
      <c r="F1153" s="58">
        <v>2368.6</v>
      </c>
      <c r="G1153" s="59">
        <f>Tabla14[[#This Row],[Importe]]-Tabla14[[#This Row],[Pagado]]</f>
        <v>0</v>
      </c>
      <c r="H1153" s="37" t="s">
        <v>10</v>
      </c>
    </row>
    <row r="1154" spans="1:8" x14ac:dyDescent="0.25">
      <c r="A1154" s="31">
        <v>44631</v>
      </c>
      <c r="B1154" s="37" t="s">
        <v>8181</v>
      </c>
      <c r="C1154" s="57" t="s">
        <v>373</v>
      </c>
      <c r="D1154" s="58">
        <v>520.79999999999995</v>
      </c>
      <c r="E1154" s="35">
        <v>44631</v>
      </c>
      <c r="F1154" s="58">
        <v>520.79999999999995</v>
      </c>
      <c r="G1154" s="59">
        <f>Tabla14[[#This Row],[Importe]]-Tabla14[[#This Row],[Pagado]]</f>
        <v>0</v>
      </c>
      <c r="H1154" s="37" t="s">
        <v>10</v>
      </c>
    </row>
    <row r="1155" spans="1:8" x14ac:dyDescent="0.25">
      <c r="A1155" s="31">
        <v>44631</v>
      </c>
      <c r="B1155" s="37" t="s">
        <v>8182</v>
      </c>
      <c r="C1155" s="57" t="s">
        <v>1537</v>
      </c>
      <c r="D1155" s="58">
        <v>1043.0999999999999</v>
      </c>
      <c r="E1155" s="35">
        <v>44631</v>
      </c>
      <c r="F1155" s="58">
        <v>1043.0999999999999</v>
      </c>
      <c r="G1155" s="59">
        <f>Tabla14[[#This Row],[Importe]]-Tabla14[[#This Row],[Pagado]]</f>
        <v>0</v>
      </c>
      <c r="H1155" s="37" t="s">
        <v>10</v>
      </c>
    </row>
    <row r="1156" spans="1:8" x14ac:dyDescent="0.25">
      <c r="A1156" s="31">
        <v>44631</v>
      </c>
      <c r="B1156" s="37" t="s">
        <v>8183</v>
      </c>
      <c r="C1156" s="57" t="s">
        <v>29</v>
      </c>
      <c r="D1156" s="58">
        <v>6983.2</v>
      </c>
      <c r="E1156" s="35">
        <v>44631</v>
      </c>
      <c r="F1156" s="58">
        <v>6983.2</v>
      </c>
      <c r="G1156" s="59">
        <f>Tabla14[[#This Row],[Importe]]-Tabla14[[#This Row],[Pagado]]</f>
        <v>0</v>
      </c>
      <c r="H1156" s="37" t="s">
        <v>10</v>
      </c>
    </row>
    <row r="1157" spans="1:8" x14ac:dyDescent="0.25">
      <c r="A1157" s="31">
        <v>44631</v>
      </c>
      <c r="B1157" s="37" t="s">
        <v>8184</v>
      </c>
      <c r="C1157" s="57" t="s">
        <v>206</v>
      </c>
      <c r="D1157" s="58">
        <v>35972.980000000003</v>
      </c>
      <c r="E1157" s="35">
        <v>44637</v>
      </c>
      <c r="F1157" s="58">
        <v>35972.980000000003</v>
      </c>
      <c r="G1157" s="59">
        <f>Tabla14[[#This Row],[Importe]]-Tabla14[[#This Row],[Pagado]]</f>
        <v>0</v>
      </c>
      <c r="H1157" s="37" t="s">
        <v>10</v>
      </c>
    </row>
    <row r="1158" spans="1:8" x14ac:dyDescent="0.25">
      <c r="A1158" s="31">
        <v>44631</v>
      </c>
      <c r="B1158" s="37" t="s">
        <v>8185</v>
      </c>
      <c r="C1158" s="57" t="s">
        <v>157</v>
      </c>
      <c r="D1158" s="58">
        <v>4261.1000000000004</v>
      </c>
      <c r="E1158" s="35">
        <v>44631</v>
      </c>
      <c r="F1158" s="58">
        <v>4261.1000000000004</v>
      </c>
      <c r="G1158" s="59">
        <f>Tabla14[[#This Row],[Importe]]-Tabla14[[#This Row],[Pagado]]</f>
        <v>0</v>
      </c>
      <c r="H1158" s="37" t="s">
        <v>10</v>
      </c>
    </row>
    <row r="1159" spans="1:8" x14ac:dyDescent="0.25">
      <c r="A1159" s="31">
        <v>44631</v>
      </c>
      <c r="B1159" s="37" t="s">
        <v>8186</v>
      </c>
      <c r="C1159" s="57" t="s">
        <v>1971</v>
      </c>
      <c r="D1159" s="58">
        <v>2152.8000000000002</v>
      </c>
      <c r="E1159" s="35">
        <v>44631</v>
      </c>
      <c r="F1159" s="58">
        <v>2152.8000000000002</v>
      </c>
      <c r="G1159" s="59">
        <f>Tabla14[[#This Row],[Importe]]-Tabla14[[#This Row],[Pagado]]</f>
        <v>0</v>
      </c>
      <c r="H1159" s="37" t="s">
        <v>10</v>
      </c>
    </row>
    <row r="1160" spans="1:8" x14ac:dyDescent="0.25">
      <c r="A1160" s="31">
        <v>44631</v>
      </c>
      <c r="B1160" s="37" t="s">
        <v>8187</v>
      </c>
      <c r="C1160" s="57" t="s">
        <v>592</v>
      </c>
      <c r="D1160" s="58">
        <v>39803.199999999997</v>
      </c>
      <c r="E1160" s="35">
        <v>44646</v>
      </c>
      <c r="F1160" s="58">
        <v>39803.199999999997</v>
      </c>
      <c r="G1160" s="59">
        <f>Tabla14[[#This Row],[Importe]]-Tabla14[[#This Row],[Pagado]]</f>
        <v>0</v>
      </c>
      <c r="H1160" s="37" t="s">
        <v>10</v>
      </c>
    </row>
    <row r="1161" spans="1:8" x14ac:dyDescent="0.25">
      <c r="A1161" s="31">
        <v>44631</v>
      </c>
      <c r="B1161" s="37" t="s">
        <v>8188</v>
      </c>
      <c r="C1161" s="57" t="s">
        <v>2114</v>
      </c>
      <c r="D1161" s="58">
        <v>1388.8</v>
      </c>
      <c r="E1161" s="35">
        <v>44631</v>
      </c>
      <c r="F1161" s="58">
        <v>1388.8</v>
      </c>
      <c r="G1161" s="59">
        <f>Tabla14[[#This Row],[Importe]]-Tabla14[[#This Row],[Pagado]]</f>
        <v>0</v>
      </c>
      <c r="H1161" s="37" t="s">
        <v>10</v>
      </c>
    </row>
    <row r="1162" spans="1:8" x14ac:dyDescent="0.25">
      <c r="A1162" s="31">
        <v>44631</v>
      </c>
      <c r="B1162" s="37" t="s">
        <v>8189</v>
      </c>
      <c r="C1162" s="57" t="s">
        <v>555</v>
      </c>
      <c r="D1162" s="58">
        <v>25763</v>
      </c>
      <c r="E1162" s="35">
        <v>44631</v>
      </c>
      <c r="F1162" s="58">
        <v>25763</v>
      </c>
      <c r="G1162" s="59">
        <f>Tabla14[[#This Row],[Importe]]-Tabla14[[#This Row],[Pagado]]</f>
        <v>0</v>
      </c>
      <c r="H1162" s="37" t="s">
        <v>10</v>
      </c>
    </row>
    <row r="1163" spans="1:8" x14ac:dyDescent="0.25">
      <c r="A1163" s="31">
        <v>44631</v>
      </c>
      <c r="B1163" s="37" t="s">
        <v>8190</v>
      </c>
      <c r="C1163" s="57" t="s">
        <v>8191</v>
      </c>
      <c r="D1163" s="58">
        <v>6252.4</v>
      </c>
      <c r="E1163" s="35">
        <v>44631</v>
      </c>
      <c r="F1163" s="58">
        <v>6252.4</v>
      </c>
      <c r="G1163" s="59">
        <f>Tabla14[[#This Row],[Importe]]-Tabla14[[#This Row],[Pagado]]</f>
        <v>0</v>
      </c>
      <c r="H1163" s="37" t="s">
        <v>10</v>
      </c>
    </row>
    <row r="1164" spans="1:8" x14ac:dyDescent="0.25">
      <c r="A1164" s="31">
        <v>44631</v>
      </c>
      <c r="B1164" s="37" t="s">
        <v>8192</v>
      </c>
      <c r="C1164" s="57" t="s">
        <v>849</v>
      </c>
      <c r="D1164" s="58">
        <v>4752.3999999999996</v>
      </c>
      <c r="E1164" s="35">
        <v>44631</v>
      </c>
      <c r="F1164" s="58">
        <v>4752.3999999999996</v>
      </c>
      <c r="G1164" s="59">
        <f>Tabla14[[#This Row],[Importe]]-Tabla14[[#This Row],[Pagado]]</f>
        <v>0</v>
      </c>
      <c r="H1164" s="37" t="s">
        <v>10</v>
      </c>
    </row>
    <row r="1165" spans="1:8" x14ac:dyDescent="0.25">
      <c r="A1165" s="31">
        <v>44631</v>
      </c>
      <c r="B1165" s="37" t="s">
        <v>8193</v>
      </c>
      <c r="C1165" s="57" t="s">
        <v>133</v>
      </c>
      <c r="D1165" s="58">
        <v>21246.400000000001</v>
      </c>
      <c r="E1165" s="35">
        <v>44639</v>
      </c>
      <c r="F1165" s="58">
        <v>21246.400000000001</v>
      </c>
      <c r="G1165" s="59">
        <f>Tabla14[[#This Row],[Importe]]-Tabla14[[#This Row],[Pagado]]</f>
        <v>0</v>
      </c>
      <c r="H1165" s="37" t="s">
        <v>10</v>
      </c>
    </row>
    <row r="1166" spans="1:8" x14ac:dyDescent="0.25">
      <c r="A1166" s="31">
        <v>44631</v>
      </c>
      <c r="B1166" s="37" t="s">
        <v>8194</v>
      </c>
      <c r="C1166" s="57" t="s">
        <v>214</v>
      </c>
      <c r="D1166" s="58">
        <v>1030.4000000000001</v>
      </c>
      <c r="E1166" s="35">
        <v>44631</v>
      </c>
      <c r="F1166" s="58">
        <v>1030.4000000000001</v>
      </c>
      <c r="G1166" s="59">
        <f>Tabla14[[#This Row],[Importe]]-Tabla14[[#This Row],[Pagado]]</f>
        <v>0</v>
      </c>
      <c r="H1166" s="37" t="s">
        <v>10</v>
      </c>
    </row>
    <row r="1167" spans="1:8" x14ac:dyDescent="0.25">
      <c r="A1167" s="31">
        <v>44631</v>
      </c>
      <c r="B1167" s="37" t="s">
        <v>8195</v>
      </c>
      <c r="C1167" s="57" t="s">
        <v>216</v>
      </c>
      <c r="D1167" s="58">
        <v>1058.4000000000001</v>
      </c>
      <c r="E1167" s="35">
        <v>44631</v>
      </c>
      <c r="F1167" s="58">
        <v>1058.4000000000001</v>
      </c>
      <c r="G1167" s="59">
        <f>Tabla14[[#This Row],[Importe]]-Tabla14[[#This Row],[Pagado]]</f>
        <v>0</v>
      </c>
      <c r="H1167" s="37" t="s">
        <v>10</v>
      </c>
    </row>
    <row r="1168" spans="1:8" x14ac:dyDescent="0.25">
      <c r="A1168" s="31">
        <v>44631</v>
      </c>
      <c r="B1168" s="37" t="s">
        <v>8196</v>
      </c>
      <c r="C1168" s="57" t="s">
        <v>31</v>
      </c>
      <c r="D1168" s="58">
        <v>4022.4</v>
      </c>
      <c r="E1168" s="35">
        <v>44631</v>
      </c>
      <c r="F1168" s="58">
        <v>4022.4</v>
      </c>
      <c r="G1168" s="59">
        <f>Tabla14[[#This Row],[Importe]]-Tabla14[[#This Row],[Pagado]]</f>
        <v>0</v>
      </c>
      <c r="H1168" s="37" t="s">
        <v>10</v>
      </c>
    </row>
    <row r="1169" spans="1:8" x14ac:dyDescent="0.25">
      <c r="A1169" s="31">
        <v>44631</v>
      </c>
      <c r="B1169" s="37" t="s">
        <v>8197</v>
      </c>
      <c r="C1169" s="57" t="s">
        <v>414</v>
      </c>
      <c r="D1169" s="58">
        <v>11547.2</v>
      </c>
      <c r="E1169" s="35">
        <v>44631</v>
      </c>
      <c r="F1169" s="58">
        <v>11547.2</v>
      </c>
      <c r="G1169" s="59">
        <f>Tabla14[[#This Row],[Importe]]-Tabla14[[#This Row],[Pagado]]</f>
        <v>0</v>
      </c>
      <c r="H1169" s="37" t="s">
        <v>10</v>
      </c>
    </row>
    <row r="1170" spans="1:8" x14ac:dyDescent="0.25">
      <c r="A1170" s="31">
        <v>44631</v>
      </c>
      <c r="B1170" s="37" t="s">
        <v>8198</v>
      </c>
      <c r="C1170" s="57" t="s">
        <v>419</v>
      </c>
      <c r="D1170" s="58">
        <v>5840.2</v>
      </c>
      <c r="E1170" s="35">
        <v>44631</v>
      </c>
      <c r="F1170" s="58">
        <v>5840.2</v>
      </c>
      <c r="G1170" s="59">
        <f>Tabla14[[#This Row],[Importe]]-Tabla14[[#This Row],[Pagado]]</f>
        <v>0</v>
      </c>
      <c r="H1170" s="37" t="s">
        <v>10</v>
      </c>
    </row>
    <row r="1171" spans="1:8" x14ac:dyDescent="0.25">
      <c r="A1171" s="31">
        <v>44631</v>
      </c>
      <c r="B1171" s="37" t="s">
        <v>8199</v>
      </c>
      <c r="C1171" s="57" t="s">
        <v>2114</v>
      </c>
      <c r="D1171" s="58">
        <v>1064</v>
      </c>
      <c r="E1171" s="35">
        <v>44631</v>
      </c>
      <c r="F1171" s="58">
        <v>1064</v>
      </c>
      <c r="G1171" s="59">
        <f>Tabla14[[#This Row],[Importe]]-Tabla14[[#This Row],[Pagado]]</f>
        <v>0</v>
      </c>
      <c r="H1171" s="37" t="s">
        <v>10</v>
      </c>
    </row>
    <row r="1172" spans="1:8" x14ac:dyDescent="0.25">
      <c r="A1172" s="31">
        <v>44631</v>
      </c>
      <c r="B1172" s="37" t="s">
        <v>8200</v>
      </c>
      <c r="C1172" s="57" t="s">
        <v>204</v>
      </c>
      <c r="D1172" s="58">
        <v>2574</v>
      </c>
      <c r="E1172" s="35">
        <v>44631</v>
      </c>
      <c r="F1172" s="58">
        <v>2574</v>
      </c>
      <c r="G1172" s="59">
        <f>Tabla14[[#This Row],[Importe]]-Tabla14[[#This Row],[Pagado]]</f>
        <v>0</v>
      </c>
      <c r="H1172" s="37" t="s">
        <v>10</v>
      </c>
    </row>
    <row r="1173" spans="1:8" x14ac:dyDescent="0.25">
      <c r="A1173" s="31">
        <v>44631</v>
      </c>
      <c r="B1173" s="37" t="s">
        <v>8201</v>
      </c>
      <c r="C1173" s="57" t="s">
        <v>67</v>
      </c>
      <c r="D1173" s="58">
        <v>1622.6</v>
      </c>
      <c r="E1173" s="35">
        <v>44631</v>
      </c>
      <c r="F1173" s="58">
        <v>1622.6</v>
      </c>
      <c r="G1173" s="59">
        <f>Tabla14[[#This Row],[Importe]]-Tabla14[[#This Row],[Pagado]]</f>
        <v>0</v>
      </c>
      <c r="H1173" s="37" t="s">
        <v>10</v>
      </c>
    </row>
    <row r="1174" spans="1:8" x14ac:dyDescent="0.25">
      <c r="A1174" s="31">
        <v>44631</v>
      </c>
      <c r="B1174" s="37" t="s">
        <v>8202</v>
      </c>
      <c r="C1174" s="57" t="s">
        <v>698</v>
      </c>
      <c r="D1174" s="58">
        <v>6463.7</v>
      </c>
      <c r="E1174" s="35">
        <v>44631</v>
      </c>
      <c r="F1174" s="58">
        <v>6463.7</v>
      </c>
      <c r="G1174" s="59">
        <f>Tabla14[[#This Row],[Importe]]-Tabla14[[#This Row],[Pagado]]</f>
        <v>0</v>
      </c>
      <c r="H1174" s="37" t="s">
        <v>10</v>
      </c>
    </row>
    <row r="1175" spans="1:8" x14ac:dyDescent="0.25">
      <c r="A1175" s="31">
        <v>44631</v>
      </c>
      <c r="B1175" s="37" t="s">
        <v>8203</v>
      </c>
      <c r="C1175" s="57" t="s">
        <v>67</v>
      </c>
      <c r="D1175" s="58">
        <v>188.5</v>
      </c>
      <c r="E1175" s="35">
        <v>44631</v>
      </c>
      <c r="F1175" s="58">
        <v>188.5</v>
      </c>
      <c r="G1175" s="59">
        <f>Tabla14[[#This Row],[Importe]]-Tabla14[[#This Row],[Pagado]]</f>
        <v>0</v>
      </c>
      <c r="H1175" s="37" t="s">
        <v>10</v>
      </c>
    </row>
    <row r="1176" spans="1:8" x14ac:dyDescent="0.25">
      <c r="A1176" s="31">
        <v>44631</v>
      </c>
      <c r="B1176" s="37" t="s">
        <v>8204</v>
      </c>
      <c r="C1176" s="57" t="s">
        <v>67</v>
      </c>
      <c r="D1176" s="58">
        <v>576.79999999999995</v>
      </c>
      <c r="E1176" s="35">
        <v>44631</v>
      </c>
      <c r="F1176" s="58">
        <v>576.79999999999995</v>
      </c>
      <c r="G1176" s="59">
        <f>Tabla14[[#This Row],[Importe]]-Tabla14[[#This Row],[Pagado]]</f>
        <v>0</v>
      </c>
      <c r="H1176" s="37" t="s">
        <v>10</v>
      </c>
    </row>
    <row r="1177" spans="1:8" x14ac:dyDescent="0.25">
      <c r="A1177" s="31">
        <v>44631</v>
      </c>
      <c r="B1177" s="37" t="s">
        <v>8205</v>
      </c>
      <c r="C1177" s="57" t="s">
        <v>857</v>
      </c>
      <c r="D1177" s="58">
        <v>1440.6</v>
      </c>
      <c r="E1177" s="35">
        <v>44631</v>
      </c>
      <c r="F1177" s="58">
        <v>1440.6</v>
      </c>
      <c r="G1177" s="59">
        <f>Tabla14[[#This Row],[Importe]]-Tabla14[[#This Row],[Pagado]]</f>
        <v>0</v>
      </c>
      <c r="H1177" s="37" t="s">
        <v>10</v>
      </c>
    </row>
    <row r="1178" spans="1:8" x14ac:dyDescent="0.25">
      <c r="A1178" s="31">
        <v>44631</v>
      </c>
      <c r="B1178" s="37" t="s">
        <v>8206</v>
      </c>
      <c r="C1178" s="57" t="s">
        <v>230</v>
      </c>
      <c r="D1178" s="58">
        <v>2027.2</v>
      </c>
      <c r="E1178" s="35">
        <v>44631</v>
      </c>
      <c r="F1178" s="58">
        <v>2027.2</v>
      </c>
      <c r="G1178" s="59">
        <f>Tabla14[[#This Row],[Importe]]-Tabla14[[#This Row],[Pagado]]</f>
        <v>0</v>
      </c>
      <c r="H1178" s="37" t="s">
        <v>10</v>
      </c>
    </row>
    <row r="1179" spans="1:8" x14ac:dyDescent="0.25">
      <c r="A1179" s="31">
        <v>44631</v>
      </c>
      <c r="B1179" s="37" t="s">
        <v>8207</v>
      </c>
      <c r="C1179" s="57" t="s">
        <v>857</v>
      </c>
      <c r="D1179" s="58">
        <v>1406.2</v>
      </c>
      <c r="E1179" s="35">
        <v>44631</v>
      </c>
      <c r="F1179" s="58">
        <v>1406.2</v>
      </c>
      <c r="G1179" s="59">
        <f>Tabla14[[#This Row],[Importe]]-Tabla14[[#This Row],[Pagado]]</f>
        <v>0</v>
      </c>
      <c r="H1179" s="37" t="s">
        <v>10</v>
      </c>
    </row>
    <row r="1180" spans="1:8" x14ac:dyDescent="0.25">
      <c r="A1180" s="31">
        <v>44631</v>
      </c>
      <c r="B1180" s="37" t="s">
        <v>8208</v>
      </c>
      <c r="C1180" s="57" t="s">
        <v>191</v>
      </c>
      <c r="D1180" s="58">
        <v>1223.8</v>
      </c>
      <c r="E1180" s="35">
        <v>44631</v>
      </c>
      <c r="F1180" s="58">
        <v>1223.8</v>
      </c>
      <c r="G1180" s="59">
        <f>Tabla14[[#This Row],[Importe]]-Tabla14[[#This Row],[Pagado]]</f>
        <v>0</v>
      </c>
      <c r="H1180" s="37" t="s">
        <v>10</v>
      </c>
    </row>
    <row r="1181" spans="1:8" x14ac:dyDescent="0.25">
      <c r="A1181" s="31">
        <v>44631</v>
      </c>
      <c r="B1181" s="37" t="s">
        <v>8209</v>
      </c>
      <c r="C1181" s="57" t="s">
        <v>51</v>
      </c>
      <c r="D1181" s="58">
        <v>1036</v>
      </c>
      <c r="E1181" s="35">
        <v>44631</v>
      </c>
      <c r="F1181" s="58">
        <v>1036</v>
      </c>
      <c r="G1181" s="59">
        <f>Tabla14[[#This Row],[Importe]]-Tabla14[[#This Row],[Pagado]]</f>
        <v>0</v>
      </c>
      <c r="H1181" s="37" t="s">
        <v>10</v>
      </c>
    </row>
    <row r="1182" spans="1:8" x14ac:dyDescent="0.25">
      <c r="A1182" s="31">
        <v>44631</v>
      </c>
      <c r="B1182" s="37" t="s">
        <v>8210</v>
      </c>
      <c r="C1182" s="57" t="s">
        <v>1421</v>
      </c>
      <c r="D1182" s="58">
        <v>28386</v>
      </c>
      <c r="E1182" s="35">
        <v>44631</v>
      </c>
      <c r="F1182" s="58">
        <v>28386</v>
      </c>
      <c r="G1182" s="59">
        <f>Tabla14[[#This Row],[Importe]]-Tabla14[[#This Row],[Pagado]]</f>
        <v>0</v>
      </c>
      <c r="H1182" s="37" t="s">
        <v>10</v>
      </c>
    </row>
    <row r="1183" spans="1:8" x14ac:dyDescent="0.25">
      <c r="A1183" s="31">
        <v>44631</v>
      </c>
      <c r="B1183" s="37" t="s">
        <v>8211</v>
      </c>
      <c r="C1183" s="57" t="s">
        <v>71</v>
      </c>
      <c r="D1183" s="58">
        <v>856.9</v>
      </c>
      <c r="E1183" s="35">
        <v>44631</v>
      </c>
      <c r="F1183" s="58">
        <v>856.9</v>
      </c>
      <c r="G1183" s="59">
        <f>Tabla14[[#This Row],[Importe]]-Tabla14[[#This Row],[Pagado]]</f>
        <v>0</v>
      </c>
      <c r="H1183" s="37" t="s">
        <v>10</v>
      </c>
    </row>
    <row r="1184" spans="1:8" x14ac:dyDescent="0.25">
      <c r="A1184" s="31">
        <v>44631</v>
      </c>
      <c r="B1184" s="37" t="s">
        <v>8212</v>
      </c>
      <c r="C1184" s="57" t="s">
        <v>135</v>
      </c>
      <c r="D1184" s="58">
        <v>2682.9</v>
      </c>
      <c r="E1184" s="35">
        <v>44631</v>
      </c>
      <c r="F1184" s="58">
        <v>2682.9</v>
      </c>
      <c r="G1184" s="59">
        <f>Tabla14[[#This Row],[Importe]]-Tabla14[[#This Row],[Pagado]]</f>
        <v>0</v>
      </c>
      <c r="H1184" s="37" t="s">
        <v>10</v>
      </c>
    </row>
    <row r="1185" spans="1:8" x14ac:dyDescent="0.25">
      <c r="A1185" s="31">
        <v>44631</v>
      </c>
      <c r="B1185" s="37" t="s">
        <v>8213</v>
      </c>
      <c r="C1185" s="57" t="s">
        <v>275</v>
      </c>
      <c r="D1185" s="58">
        <v>196601.9</v>
      </c>
      <c r="E1185" s="35">
        <v>44638</v>
      </c>
      <c r="F1185" s="58">
        <v>196601.9</v>
      </c>
      <c r="G1185" s="59">
        <f>Tabla14[[#This Row],[Importe]]-Tabla14[[#This Row],[Pagado]]</f>
        <v>0</v>
      </c>
      <c r="H1185" s="37" t="s">
        <v>10</v>
      </c>
    </row>
    <row r="1186" spans="1:8" x14ac:dyDescent="0.25">
      <c r="A1186" s="31">
        <v>44631</v>
      </c>
      <c r="B1186" s="37" t="s">
        <v>8214</v>
      </c>
      <c r="C1186" s="57" t="s">
        <v>107</v>
      </c>
      <c r="D1186" s="58">
        <v>7660.8</v>
      </c>
      <c r="E1186" s="35">
        <v>44631</v>
      </c>
      <c r="F1186" s="58">
        <v>7660.8</v>
      </c>
      <c r="G1186" s="59">
        <f>Tabla14[[#This Row],[Importe]]-Tabla14[[#This Row],[Pagado]]</f>
        <v>0</v>
      </c>
      <c r="H1186" s="37" t="s">
        <v>10</v>
      </c>
    </row>
    <row r="1187" spans="1:8" x14ac:dyDescent="0.25">
      <c r="A1187" s="31">
        <v>44631</v>
      </c>
      <c r="B1187" s="37" t="s">
        <v>8215</v>
      </c>
      <c r="C1187" s="57" t="s">
        <v>62</v>
      </c>
      <c r="D1187" s="58">
        <v>3186.3</v>
      </c>
      <c r="E1187" s="35">
        <v>44631</v>
      </c>
      <c r="F1187" s="58">
        <v>3186.3</v>
      </c>
      <c r="G1187" s="59">
        <f>Tabla14[[#This Row],[Importe]]-Tabla14[[#This Row],[Pagado]]</f>
        <v>0</v>
      </c>
      <c r="H1187" s="37" t="s">
        <v>10</v>
      </c>
    </row>
    <row r="1188" spans="1:8" x14ac:dyDescent="0.25">
      <c r="A1188" s="31">
        <v>44631</v>
      </c>
      <c r="B1188" s="37" t="s">
        <v>8216</v>
      </c>
      <c r="C1188" s="57" t="s">
        <v>142</v>
      </c>
      <c r="D1188" s="58">
        <v>8163.9</v>
      </c>
      <c r="E1188" s="35">
        <v>44670</v>
      </c>
      <c r="F1188" s="58">
        <v>8163.9</v>
      </c>
      <c r="G1188" s="59">
        <f>Tabla14[[#This Row],[Importe]]-Tabla14[[#This Row],[Pagado]]</f>
        <v>0</v>
      </c>
      <c r="H1188" s="37" t="s">
        <v>10</v>
      </c>
    </row>
    <row r="1189" spans="1:8" x14ac:dyDescent="0.25">
      <c r="A1189" s="31">
        <v>44631</v>
      </c>
      <c r="B1189" s="37" t="s">
        <v>8217</v>
      </c>
      <c r="C1189" s="57" t="s">
        <v>9</v>
      </c>
      <c r="D1189" s="58">
        <v>3417.5</v>
      </c>
      <c r="E1189" s="35">
        <v>44631</v>
      </c>
      <c r="F1189" s="58">
        <v>3417.5</v>
      </c>
      <c r="G1189" s="59">
        <f>Tabla14[[#This Row],[Importe]]-Tabla14[[#This Row],[Pagado]]</f>
        <v>0</v>
      </c>
      <c r="H1189" s="37" t="s">
        <v>10</v>
      </c>
    </row>
    <row r="1190" spans="1:8" x14ac:dyDescent="0.25">
      <c r="A1190" s="31">
        <v>44631</v>
      </c>
      <c r="B1190" s="37" t="s">
        <v>8218</v>
      </c>
      <c r="C1190" s="57" t="s">
        <v>16</v>
      </c>
      <c r="D1190" s="58">
        <v>1770.6</v>
      </c>
      <c r="E1190" s="35">
        <v>44631</v>
      </c>
      <c r="F1190" s="58">
        <v>1770.6</v>
      </c>
      <c r="G1190" s="59">
        <f>Tabla14[[#This Row],[Importe]]-Tabla14[[#This Row],[Pagado]]</f>
        <v>0</v>
      </c>
      <c r="H1190" s="37" t="s">
        <v>10</v>
      </c>
    </row>
    <row r="1191" spans="1:8" x14ac:dyDescent="0.25">
      <c r="A1191" s="31">
        <v>44631</v>
      </c>
      <c r="B1191" s="37" t="s">
        <v>8219</v>
      </c>
      <c r="C1191" s="57" t="s">
        <v>269</v>
      </c>
      <c r="D1191" s="58">
        <v>3857.1</v>
      </c>
      <c r="E1191" s="35">
        <v>44631</v>
      </c>
      <c r="F1191" s="58">
        <v>3857.1</v>
      </c>
      <c r="G1191" s="59">
        <f>Tabla14[[#This Row],[Importe]]-Tabla14[[#This Row],[Pagado]]</f>
        <v>0</v>
      </c>
      <c r="H1191" s="37" t="s">
        <v>10</v>
      </c>
    </row>
    <row r="1192" spans="1:8" x14ac:dyDescent="0.25">
      <c r="A1192" s="31">
        <v>44631</v>
      </c>
      <c r="B1192" s="37" t="s">
        <v>8220</v>
      </c>
      <c r="C1192" s="57" t="s">
        <v>246</v>
      </c>
      <c r="D1192" s="58">
        <v>26778.3</v>
      </c>
      <c r="E1192" s="35">
        <v>44631</v>
      </c>
      <c r="F1192" s="58">
        <v>26778.3</v>
      </c>
      <c r="G1192" s="59">
        <f>Tabla14[[#This Row],[Importe]]-Tabla14[[#This Row],[Pagado]]</f>
        <v>0</v>
      </c>
      <c r="H1192" s="37" t="s">
        <v>10</v>
      </c>
    </row>
    <row r="1193" spans="1:8" x14ac:dyDescent="0.25">
      <c r="A1193" s="31">
        <v>44631</v>
      </c>
      <c r="B1193" s="37" t="s">
        <v>8221</v>
      </c>
      <c r="C1193" s="57" t="s">
        <v>31</v>
      </c>
      <c r="D1193" s="58">
        <v>526.4</v>
      </c>
      <c r="E1193" s="35">
        <v>44631</v>
      </c>
      <c r="F1193" s="58">
        <v>526.4</v>
      </c>
      <c r="G1193" s="59">
        <f>Tabla14[[#This Row],[Importe]]-Tabla14[[#This Row],[Pagado]]</f>
        <v>0</v>
      </c>
      <c r="H1193" s="37" t="s">
        <v>10</v>
      </c>
    </row>
    <row r="1194" spans="1:8" x14ac:dyDescent="0.25">
      <c r="A1194" s="31">
        <v>44631</v>
      </c>
      <c r="B1194" s="37" t="s">
        <v>8222</v>
      </c>
      <c r="C1194" s="57" t="s">
        <v>31</v>
      </c>
      <c r="D1194" s="58">
        <v>448</v>
      </c>
      <c r="E1194" s="35">
        <v>44631</v>
      </c>
      <c r="F1194" s="58">
        <v>448</v>
      </c>
      <c r="G1194" s="59">
        <f>Tabla14[[#This Row],[Importe]]-Tabla14[[#This Row],[Pagado]]</f>
        <v>0</v>
      </c>
      <c r="H1194" s="37" t="s">
        <v>10</v>
      </c>
    </row>
    <row r="1195" spans="1:8" x14ac:dyDescent="0.25">
      <c r="A1195" s="31">
        <v>44631</v>
      </c>
      <c r="B1195" s="37" t="s">
        <v>8223</v>
      </c>
      <c r="C1195" s="57" t="s">
        <v>196</v>
      </c>
      <c r="D1195" s="58">
        <v>84276.9</v>
      </c>
      <c r="E1195" s="35">
        <v>44638</v>
      </c>
      <c r="F1195" s="58">
        <v>84276.9</v>
      </c>
      <c r="G1195" s="59">
        <f>Tabla14[[#This Row],[Importe]]-Tabla14[[#This Row],[Pagado]]</f>
        <v>0</v>
      </c>
      <c r="H1195" s="37" t="s">
        <v>10</v>
      </c>
    </row>
    <row r="1196" spans="1:8" x14ac:dyDescent="0.25">
      <c r="A1196" s="31">
        <v>44631</v>
      </c>
      <c r="B1196" s="37" t="s">
        <v>8224</v>
      </c>
      <c r="C1196" s="57" t="s">
        <v>576</v>
      </c>
      <c r="D1196" s="58">
        <v>3655</v>
      </c>
      <c r="E1196" s="35">
        <v>44631</v>
      </c>
      <c r="F1196" s="58">
        <v>3655</v>
      </c>
      <c r="G1196" s="59">
        <f>Tabla14[[#This Row],[Importe]]-Tabla14[[#This Row],[Pagado]]</f>
        <v>0</v>
      </c>
      <c r="H1196" s="37" t="s">
        <v>10</v>
      </c>
    </row>
    <row r="1197" spans="1:8" x14ac:dyDescent="0.25">
      <c r="A1197" s="31">
        <v>44631</v>
      </c>
      <c r="B1197" s="37" t="s">
        <v>8225</v>
      </c>
      <c r="C1197" s="57" t="s">
        <v>31</v>
      </c>
      <c r="D1197" s="58">
        <v>2811.2</v>
      </c>
      <c r="E1197" s="35">
        <v>44631</v>
      </c>
      <c r="F1197" s="58">
        <v>2811.2</v>
      </c>
      <c r="G1197" s="59">
        <f>Tabla14[[#This Row],[Importe]]-Tabla14[[#This Row],[Pagado]]</f>
        <v>0</v>
      </c>
      <c r="H1197" s="37" t="s">
        <v>10</v>
      </c>
    </row>
    <row r="1198" spans="1:8" x14ac:dyDescent="0.25">
      <c r="A1198" s="31">
        <v>44631</v>
      </c>
      <c r="B1198" s="37" t="s">
        <v>8226</v>
      </c>
      <c r="C1198" s="57" t="s">
        <v>664</v>
      </c>
      <c r="D1198" s="58">
        <v>18571.599999999999</v>
      </c>
      <c r="E1198" s="35">
        <v>44631</v>
      </c>
      <c r="F1198" s="58">
        <v>18571.599999999999</v>
      </c>
      <c r="G1198" s="59">
        <f>Tabla14[[#This Row],[Importe]]-Tabla14[[#This Row],[Pagado]]</f>
        <v>0</v>
      </c>
      <c r="H1198" s="37" t="s">
        <v>10</v>
      </c>
    </row>
    <row r="1199" spans="1:8" x14ac:dyDescent="0.25">
      <c r="A1199" s="31">
        <v>44631</v>
      </c>
      <c r="B1199" s="37" t="s">
        <v>8227</v>
      </c>
      <c r="C1199" s="57" t="s">
        <v>31</v>
      </c>
      <c r="D1199" s="58">
        <v>403.1</v>
      </c>
      <c r="E1199" s="35">
        <v>44631</v>
      </c>
      <c r="F1199" s="58">
        <v>403.1</v>
      </c>
      <c r="G1199" s="59">
        <f>Tabla14[[#This Row],[Importe]]-Tabla14[[#This Row],[Pagado]]</f>
        <v>0</v>
      </c>
      <c r="H1199" s="37" t="s">
        <v>10</v>
      </c>
    </row>
    <row r="1200" spans="1:8" x14ac:dyDescent="0.25">
      <c r="A1200" s="31">
        <v>44631</v>
      </c>
      <c r="B1200" s="37" t="s">
        <v>8228</v>
      </c>
      <c r="C1200" s="57" t="s">
        <v>7445</v>
      </c>
      <c r="D1200" s="58">
        <v>8975.86</v>
      </c>
      <c r="E1200" s="35">
        <v>44631</v>
      </c>
      <c r="F1200" s="58">
        <v>8975.86</v>
      </c>
      <c r="G1200" s="59">
        <f>Tabla14[[#This Row],[Importe]]-Tabla14[[#This Row],[Pagado]]</f>
        <v>0</v>
      </c>
      <c r="H1200" s="37" t="s">
        <v>10</v>
      </c>
    </row>
    <row r="1201" spans="1:8" x14ac:dyDescent="0.25">
      <c r="A1201" s="31">
        <v>44631</v>
      </c>
      <c r="B1201" s="37" t="s">
        <v>8229</v>
      </c>
      <c r="C1201" s="57" t="s">
        <v>31</v>
      </c>
      <c r="D1201" s="58">
        <v>204.4</v>
      </c>
      <c r="E1201" s="35">
        <v>44631</v>
      </c>
      <c r="F1201" s="58">
        <v>204.4</v>
      </c>
      <c r="G1201" s="59">
        <f>Tabla14[[#This Row],[Importe]]-Tabla14[[#This Row],[Pagado]]</f>
        <v>0</v>
      </c>
      <c r="H1201" s="37" t="s">
        <v>10</v>
      </c>
    </row>
    <row r="1202" spans="1:8" x14ac:dyDescent="0.25">
      <c r="A1202" s="31">
        <v>44631</v>
      </c>
      <c r="B1202" s="37" t="s">
        <v>8230</v>
      </c>
      <c r="C1202" s="57" t="s">
        <v>284</v>
      </c>
      <c r="D1202" s="58">
        <v>8836.7999999999993</v>
      </c>
      <c r="E1202" s="35">
        <v>44632</v>
      </c>
      <c r="F1202" s="58">
        <v>8836.7999999999993</v>
      </c>
      <c r="G1202" s="59">
        <f>Tabla14[[#This Row],[Importe]]-Tabla14[[#This Row],[Pagado]]</f>
        <v>0</v>
      </c>
      <c r="H1202" s="37" t="s">
        <v>10</v>
      </c>
    </row>
    <row r="1203" spans="1:8" x14ac:dyDescent="0.25">
      <c r="A1203" s="31">
        <v>44631</v>
      </c>
      <c r="B1203" s="37" t="s">
        <v>8231</v>
      </c>
      <c r="C1203" s="57" t="s">
        <v>5345</v>
      </c>
      <c r="D1203" s="58">
        <v>1629.6</v>
      </c>
      <c r="E1203" s="35">
        <v>44632</v>
      </c>
      <c r="F1203" s="58">
        <v>1629.6</v>
      </c>
      <c r="G1203" s="59">
        <f>Tabla14[[#This Row],[Importe]]-Tabla14[[#This Row],[Pagado]]</f>
        <v>0</v>
      </c>
      <c r="H1203" s="37" t="s">
        <v>10</v>
      </c>
    </row>
    <row r="1204" spans="1:8" x14ac:dyDescent="0.25">
      <c r="A1204" s="31">
        <v>44631</v>
      </c>
      <c r="B1204" s="37" t="s">
        <v>8232</v>
      </c>
      <c r="C1204" s="57" t="s">
        <v>282</v>
      </c>
      <c r="D1204" s="58">
        <v>5527.2</v>
      </c>
      <c r="E1204" s="35">
        <v>44632</v>
      </c>
      <c r="F1204" s="58">
        <v>5527.2</v>
      </c>
      <c r="G1204" s="59">
        <f>Tabla14[[#This Row],[Importe]]-Tabla14[[#This Row],[Pagado]]</f>
        <v>0</v>
      </c>
      <c r="H1204" s="37" t="s">
        <v>10</v>
      </c>
    </row>
    <row r="1205" spans="1:8" x14ac:dyDescent="0.25">
      <c r="A1205" s="31">
        <v>44631</v>
      </c>
      <c r="B1205" s="37" t="s">
        <v>8233</v>
      </c>
      <c r="C1205" s="57" t="s">
        <v>872</v>
      </c>
      <c r="D1205" s="58">
        <v>1316</v>
      </c>
      <c r="E1205" s="35">
        <v>44631</v>
      </c>
      <c r="F1205" s="58">
        <v>1316</v>
      </c>
      <c r="G1205" s="59">
        <f>Tabla14[[#This Row],[Importe]]-Tabla14[[#This Row],[Pagado]]</f>
        <v>0</v>
      </c>
      <c r="H1205" s="37" t="s">
        <v>10</v>
      </c>
    </row>
    <row r="1206" spans="1:8" x14ac:dyDescent="0.25">
      <c r="A1206" s="31">
        <v>44631</v>
      </c>
      <c r="B1206" s="37" t="s">
        <v>8234</v>
      </c>
      <c r="C1206" s="57" t="s">
        <v>280</v>
      </c>
      <c r="D1206" s="58">
        <v>1008</v>
      </c>
      <c r="E1206" s="35">
        <v>44632</v>
      </c>
      <c r="F1206" s="58">
        <v>1008</v>
      </c>
      <c r="G1206" s="59">
        <f>Tabla14[[#This Row],[Importe]]-Tabla14[[#This Row],[Pagado]]</f>
        <v>0</v>
      </c>
      <c r="H1206" s="37" t="s">
        <v>10</v>
      </c>
    </row>
    <row r="1207" spans="1:8" x14ac:dyDescent="0.25">
      <c r="A1207" s="31">
        <v>44631</v>
      </c>
      <c r="B1207" s="37" t="s">
        <v>8235</v>
      </c>
      <c r="C1207" s="57" t="s">
        <v>179</v>
      </c>
      <c r="D1207" s="58">
        <v>1097.5999999999999</v>
      </c>
      <c r="E1207" s="35">
        <v>44632</v>
      </c>
      <c r="F1207" s="58">
        <v>1097.5999999999999</v>
      </c>
      <c r="G1207" s="59">
        <f>Tabla14[[#This Row],[Importe]]-Tabla14[[#This Row],[Pagado]]</f>
        <v>0</v>
      </c>
      <c r="H1207" s="37" t="s">
        <v>10</v>
      </c>
    </row>
    <row r="1208" spans="1:8" x14ac:dyDescent="0.25">
      <c r="A1208" s="31">
        <v>44631</v>
      </c>
      <c r="B1208" s="37" t="s">
        <v>8236</v>
      </c>
      <c r="C1208" s="57" t="s">
        <v>31</v>
      </c>
      <c r="D1208" s="58">
        <v>375</v>
      </c>
      <c r="E1208" s="35">
        <v>44631</v>
      </c>
      <c r="F1208" s="58">
        <v>375</v>
      </c>
      <c r="G1208" s="59">
        <f>Tabla14[[#This Row],[Importe]]-Tabla14[[#This Row],[Pagado]]</f>
        <v>0</v>
      </c>
      <c r="H1208" s="37" t="s">
        <v>10</v>
      </c>
    </row>
    <row r="1209" spans="1:8" x14ac:dyDescent="0.25">
      <c r="A1209" s="31">
        <v>44631</v>
      </c>
      <c r="B1209" s="37" t="s">
        <v>8237</v>
      </c>
      <c r="C1209" s="57" t="s">
        <v>1008</v>
      </c>
      <c r="D1209" s="58">
        <v>1176</v>
      </c>
      <c r="E1209" s="35">
        <v>44631</v>
      </c>
      <c r="F1209" s="58">
        <v>1176</v>
      </c>
      <c r="G1209" s="59">
        <f>Tabla14[[#This Row],[Importe]]-Tabla14[[#This Row],[Pagado]]</f>
        <v>0</v>
      </c>
      <c r="H1209" s="37" t="s">
        <v>10</v>
      </c>
    </row>
    <row r="1210" spans="1:8" x14ac:dyDescent="0.25">
      <c r="A1210" s="31">
        <v>44631</v>
      </c>
      <c r="B1210" s="37" t="s">
        <v>8238</v>
      </c>
      <c r="C1210" s="57" t="s">
        <v>31</v>
      </c>
      <c r="D1210" s="58">
        <v>196</v>
      </c>
      <c r="E1210" s="35">
        <v>44631</v>
      </c>
      <c r="F1210" s="58">
        <v>196</v>
      </c>
      <c r="G1210" s="59">
        <f>Tabla14[[#This Row],[Importe]]-Tabla14[[#This Row],[Pagado]]</f>
        <v>0</v>
      </c>
      <c r="H1210" s="37" t="s">
        <v>10</v>
      </c>
    </row>
    <row r="1211" spans="1:8" x14ac:dyDescent="0.25">
      <c r="A1211" s="31">
        <v>44631</v>
      </c>
      <c r="B1211" s="37" t="s">
        <v>8239</v>
      </c>
      <c r="C1211" s="57" t="s">
        <v>7314</v>
      </c>
      <c r="D1211" s="58">
        <v>2146.5</v>
      </c>
      <c r="E1211" s="35">
        <v>44631</v>
      </c>
      <c r="F1211" s="58">
        <v>2146.5</v>
      </c>
      <c r="G1211" s="59">
        <f>Tabla14[[#This Row],[Importe]]-Tabla14[[#This Row],[Pagado]]</f>
        <v>0</v>
      </c>
      <c r="H1211" s="37" t="s">
        <v>10</v>
      </c>
    </row>
    <row r="1212" spans="1:8" x14ac:dyDescent="0.25">
      <c r="A1212" s="31">
        <v>44631</v>
      </c>
      <c r="B1212" s="37" t="s">
        <v>8240</v>
      </c>
      <c r="C1212" s="57" t="s">
        <v>8241</v>
      </c>
      <c r="D1212" s="58">
        <v>5346</v>
      </c>
      <c r="E1212" s="35">
        <v>44631</v>
      </c>
      <c r="F1212" s="58">
        <v>5346</v>
      </c>
      <c r="G1212" s="59">
        <f>Tabla14[[#This Row],[Importe]]-Tabla14[[#This Row],[Pagado]]</f>
        <v>0</v>
      </c>
      <c r="H1212" s="37" t="s">
        <v>10</v>
      </c>
    </row>
    <row r="1213" spans="1:8" x14ac:dyDescent="0.25">
      <c r="A1213" s="31">
        <v>44631</v>
      </c>
      <c r="B1213" s="37" t="s">
        <v>8242</v>
      </c>
      <c r="C1213" s="57" t="s">
        <v>56</v>
      </c>
      <c r="D1213" s="58">
        <v>6281.4</v>
      </c>
      <c r="E1213" s="35">
        <v>44631</v>
      </c>
      <c r="F1213" s="58">
        <v>6281.4</v>
      </c>
      <c r="G1213" s="59">
        <f>Tabla14[[#This Row],[Importe]]-Tabla14[[#This Row],[Pagado]]</f>
        <v>0</v>
      </c>
      <c r="H1213" s="37" t="s">
        <v>10</v>
      </c>
    </row>
    <row r="1214" spans="1:8" x14ac:dyDescent="0.25">
      <c r="A1214" s="31">
        <v>44631</v>
      </c>
      <c r="B1214" s="37" t="s">
        <v>8243</v>
      </c>
      <c r="C1214" s="57" t="s">
        <v>56</v>
      </c>
      <c r="D1214" s="58">
        <v>881.4</v>
      </c>
      <c r="E1214" s="35">
        <v>44631</v>
      </c>
      <c r="F1214" s="58">
        <v>881.4</v>
      </c>
      <c r="G1214" s="59">
        <f>Tabla14[[#This Row],[Importe]]-Tabla14[[#This Row],[Pagado]]</f>
        <v>0</v>
      </c>
      <c r="H1214" s="37" t="s">
        <v>10</v>
      </c>
    </row>
    <row r="1215" spans="1:8" x14ac:dyDescent="0.25">
      <c r="A1215" s="31">
        <v>44631</v>
      </c>
      <c r="B1215" s="37" t="s">
        <v>8244</v>
      </c>
      <c r="C1215" s="57" t="s">
        <v>31</v>
      </c>
      <c r="D1215" s="58">
        <v>380.8</v>
      </c>
      <c r="E1215" s="35">
        <v>44631</v>
      </c>
      <c r="F1215" s="58">
        <v>380.8</v>
      </c>
      <c r="G1215" s="59">
        <f>Tabla14[[#This Row],[Importe]]-Tabla14[[#This Row],[Pagado]]</f>
        <v>0</v>
      </c>
      <c r="H1215" s="37" t="s">
        <v>10</v>
      </c>
    </row>
    <row r="1216" spans="1:8" x14ac:dyDescent="0.25">
      <c r="A1216" s="31">
        <v>44632</v>
      </c>
      <c r="B1216" s="37" t="s">
        <v>8245</v>
      </c>
      <c r="C1216" s="57" t="s">
        <v>887</v>
      </c>
      <c r="D1216" s="58">
        <v>21079</v>
      </c>
      <c r="E1216" s="35">
        <v>44634</v>
      </c>
      <c r="F1216" s="58">
        <v>21079</v>
      </c>
      <c r="G1216" s="59">
        <f>Tabla14[[#This Row],[Importe]]-Tabla14[[#This Row],[Pagado]]</f>
        <v>0</v>
      </c>
      <c r="H1216" s="37" t="s">
        <v>10</v>
      </c>
    </row>
    <row r="1217" spans="1:8" x14ac:dyDescent="0.25">
      <c r="A1217" s="31">
        <v>44632</v>
      </c>
      <c r="B1217" s="37" t="s">
        <v>8246</v>
      </c>
      <c r="C1217" s="57" t="s">
        <v>31</v>
      </c>
      <c r="D1217" s="58">
        <v>5209.3999999999996</v>
      </c>
      <c r="E1217" s="35">
        <v>44632</v>
      </c>
      <c r="F1217" s="58">
        <v>5209.3999999999996</v>
      </c>
      <c r="G1217" s="59">
        <f>Tabla14[[#This Row],[Importe]]-Tabla14[[#This Row],[Pagado]]</f>
        <v>0</v>
      </c>
      <c r="H1217" s="37" t="s">
        <v>10</v>
      </c>
    </row>
    <row r="1218" spans="1:8" x14ac:dyDescent="0.25">
      <c r="A1218" s="31">
        <v>44632</v>
      </c>
      <c r="B1218" s="37" t="s">
        <v>8247</v>
      </c>
      <c r="C1218" s="57" t="s">
        <v>475</v>
      </c>
      <c r="D1218" s="58">
        <v>58449.2</v>
      </c>
      <c r="E1218" s="35">
        <v>44633</v>
      </c>
      <c r="F1218" s="58">
        <v>58449.2</v>
      </c>
      <c r="G1218" s="59">
        <f>Tabla14[[#This Row],[Importe]]-Tabla14[[#This Row],[Pagado]]</f>
        <v>0</v>
      </c>
      <c r="H1218" s="37" t="s">
        <v>10</v>
      </c>
    </row>
    <row r="1219" spans="1:8" x14ac:dyDescent="0.25">
      <c r="A1219" s="31">
        <v>44632</v>
      </c>
      <c r="B1219" s="37" t="s">
        <v>8248</v>
      </c>
      <c r="C1219" s="57" t="s">
        <v>12</v>
      </c>
      <c r="D1219" s="58">
        <v>53966.65</v>
      </c>
      <c r="E1219" s="35">
        <v>44633</v>
      </c>
      <c r="F1219" s="58">
        <v>53966.65</v>
      </c>
      <c r="G1219" s="59">
        <f>Tabla14[[#This Row],[Importe]]-Tabla14[[#This Row],[Pagado]]</f>
        <v>0</v>
      </c>
      <c r="H1219" s="37" t="s">
        <v>10</v>
      </c>
    </row>
    <row r="1220" spans="1:8" x14ac:dyDescent="0.25">
      <c r="A1220" s="31">
        <v>44632</v>
      </c>
      <c r="B1220" s="37" t="s">
        <v>8249</v>
      </c>
      <c r="C1220" s="57" t="s">
        <v>85</v>
      </c>
      <c r="D1220" s="58">
        <v>1820</v>
      </c>
      <c r="E1220" s="35">
        <v>44632</v>
      </c>
      <c r="F1220" s="58">
        <v>1820</v>
      </c>
      <c r="G1220" s="59">
        <f>Tabla14[[#This Row],[Importe]]-Tabla14[[#This Row],[Pagado]]</f>
        <v>0</v>
      </c>
      <c r="H1220" s="37" t="s">
        <v>10</v>
      </c>
    </row>
    <row r="1221" spans="1:8" x14ac:dyDescent="0.25">
      <c r="A1221" s="31">
        <v>44632</v>
      </c>
      <c r="B1221" s="37" t="s">
        <v>8250</v>
      </c>
      <c r="C1221" s="57" t="s">
        <v>481</v>
      </c>
      <c r="D1221" s="58">
        <v>818.6</v>
      </c>
      <c r="E1221" s="35">
        <v>44632</v>
      </c>
      <c r="F1221" s="58">
        <v>818.6</v>
      </c>
      <c r="G1221" s="59">
        <f>Tabla14[[#This Row],[Importe]]-Tabla14[[#This Row],[Pagado]]</f>
        <v>0</v>
      </c>
      <c r="H1221" s="37" t="s">
        <v>10</v>
      </c>
    </row>
    <row r="1222" spans="1:8" x14ac:dyDescent="0.25">
      <c r="A1222" s="31">
        <v>44632</v>
      </c>
      <c r="B1222" s="37" t="s">
        <v>8251</v>
      </c>
      <c r="C1222" s="57" t="s">
        <v>24</v>
      </c>
      <c r="D1222" s="58">
        <v>3280.1</v>
      </c>
      <c r="E1222" s="35">
        <v>44632</v>
      </c>
      <c r="F1222" s="58">
        <v>3280.1</v>
      </c>
      <c r="G1222" s="59">
        <f>Tabla14[[#This Row],[Importe]]-Tabla14[[#This Row],[Pagado]]</f>
        <v>0</v>
      </c>
      <c r="H1222" s="37" t="s">
        <v>10</v>
      </c>
    </row>
    <row r="1223" spans="1:8" ht="31.5" x14ac:dyDescent="0.25">
      <c r="A1223" s="31">
        <v>44632</v>
      </c>
      <c r="B1223" s="37" t="s">
        <v>8252</v>
      </c>
      <c r="C1223" s="57" t="s">
        <v>75</v>
      </c>
      <c r="D1223" s="58">
        <v>17460.8</v>
      </c>
      <c r="E1223" s="35" t="s">
        <v>8138</v>
      </c>
      <c r="F1223" s="58">
        <f>7868+9592.8</f>
        <v>17460.8</v>
      </c>
      <c r="G1223" s="59">
        <f>Tabla14[[#This Row],[Importe]]-Tabla14[[#This Row],[Pagado]]</f>
        <v>0</v>
      </c>
      <c r="H1223" s="37" t="s">
        <v>10</v>
      </c>
    </row>
    <row r="1224" spans="1:8" x14ac:dyDescent="0.25">
      <c r="A1224" s="31">
        <v>44632</v>
      </c>
      <c r="B1224" s="37" t="s">
        <v>8253</v>
      </c>
      <c r="C1224" s="57" t="s">
        <v>31</v>
      </c>
      <c r="D1224" s="58">
        <v>3009.6</v>
      </c>
      <c r="E1224" s="35">
        <v>44632</v>
      </c>
      <c r="F1224" s="58">
        <v>3009.6</v>
      </c>
      <c r="G1224" s="59">
        <f>Tabla14[[#This Row],[Importe]]-Tabla14[[#This Row],[Pagado]]</f>
        <v>0</v>
      </c>
      <c r="H1224" s="37" t="s">
        <v>10</v>
      </c>
    </row>
    <row r="1225" spans="1:8" ht="31.5" x14ac:dyDescent="0.25">
      <c r="A1225" s="31">
        <v>44632</v>
      </c>
      <c r="B1225" s="37" t="s">
        <v>8254</v>
      </c>
      <c r="C1225" s="57" t="s">
        <v>22</v>
      </c>
      <c r="D1225" s="58">
        <v>59883.9</v>
      </c>
      <c r="E1225" s="35" t="s">
        <v>8255</v>
      </c>
      <c r="F1225" s="58">
        <f>45000+14883.9</f>
        <v>59883.9</v>
      </c>
      <c r="G1225" s="59">
        <f>Tabla14[[#This Row],[Importe]]-Tabla14[[#This Row],[Pagado]]</f>
        <v>0</v>
      </c>
      <c r="H1225" s="37" t="s">
        <v>10</v>
      </c>
    </row>
    <row r="1226" spans="1:8" x14ac:dyDescent="0.25">
      <c r="A1226" s="31">
        <v>44632</v>
      </c>
      <c r="B1226" s="37" t="s">
        <v>8256</v>
      </c>
      <c r="C1226" s="57" t="s">
        <v>18</v>
      </c>
      <c r="D1226" s="58">
        <v>1363</v>
      </c>
      <c r="E1226" s="35">
        <v>44632</v>
      </c>
      <c r="F1226" s="58">
        <v>1363</v>
      </c>
      <c r="G1226" s="59">
        <f>Tabla14[[#This Row],[Importe]]-Tabla14[[#This Row],[Pagado]]</f>
        <v>0</v>
      </c>
      <c r="H1226" s="37" t="s">
        <v>10</v>
      </c>
    </row>
    <row r="1227" spans="1:8" x14ac:dyDescent="0.25">
      <c r="A1227" s="31">
        <v>44632</v>
      </c>
      <c r="B1227" s="37" t="s">
        <v>8257</v>
      </c>
      <c r="C1227" s="57" t="s">
        <v>8258</v>
      </c>
      <c r="D1227" s="58">
        <v>3915.1</v>
      </c>
      <c r="E1227" s="35">
        <v>44632</v>
      </c>
      <c r="F1227" s="58">
        <v>3915.1</v>
      </c>
      <c r="G1227" s="59">
        <f>Tabla14[[#This Row],[Importe]]-Tabla14[[#This Row],[Pagado]]</f>
        <v>0</v>
      </c>
      <c r="H1227" s="37" t="s">
        <v>10</v>
      </c>
    </row>
    <row r="1228" spans="1:8" x14ac:dyDescent="0.25">
      <c r="A1228" s="31">
        <v>44632</v>
      </c>
      <c r="B1228" s="37" t="s">
        <v>8259</v>
      </c>
      <c r="C1228" s="57" t="s">
        <v>111</v>
      </c>
      <c r="D1228" s="58">
        <v>7830.2</v>
      </c>
      <c r="E1228" s="35">
        <v>44635</v>
      </c>
      <c r="F1228" s="58">
        <v>7830.2</v>
      </c>
      <c r="G1228" s="59">
        <f>Tabla14[[#This Row],[Importe]]-Tabla14[[#This Row],[Pagado]]</f>
        <v>0</v>
      </c>
      <c r="H1228" s="37" t="s">
        <v>10</v>
      </c>
    </row>
    <row r="1229" spans="1:8" x14ac:dyDescent="0.25">
      <c r="A1229" s="31">
        <v>44632</v>
      </c>
      <c r="B1229" s="37" t="s">
        <v>8260</v>
      </c>
      <c r="C1229" s="57" t="s">
        <v>2563</v>
      </c>
      <c r="D1229" s="58">
        <v>4081.7</v>
      </c>
      <c r="E1229" s="35">
        <v>44632</v>
      </c>
      <c r="F1229" s="58">
        <v>4081.7</v>
      </c>
      <c r="G1229" s="59">
        <f>Tabla14[[#This Row],[Importe]]-Tabla14[[#This Row],[Pagado]]</f>
        <v>0</v>
      </c>
      <c r="H1229" s="37" t="s">
        <v>10</v>
      </c>
    </row>
    <row r="1230" spans="1:8" x14ac:dyDescent="0.25">
      <c r="A1230" s="31">
        <v>44632</v>
      </c>
      <c r="B1230" s="37" t="s">
        <v>8261</v>
      </c>
      <c r="C1230" s="57" t="s">
        <v>89</v>
      </c>
      <c r="D1230" s="58">
        <v>10248</v>
      </c>
      <c r="E1230" s="35">
        <v>44634</v>
      </c>
      <c r="F1230" s="58">
        <v>10248</v>
      </c>
      <c r="G1230" s="59">
        <f>Tabla14[[#This Row],[Importe]]-Tabla14[[#This Row],[Pagado]]</f>
        <v>0</v>
      </c>
      <c r="H1230" s="37" t="s">
        <v>10</v>
      </c>
    </row>
    <row r="1231" spans="1:8" x14ac:dyDescent="0.25">
      <c r="A1231" s="31">
        <v>44632</v>
      </c>
      <c r="B1231" s="37" t="s">
        <v>8262</v>
      </c>
      <c r="C1231" s="57" t="s">
        <v>326</v>
      </c>
      <c r="D1231" s="58">
        <v>11623.1</v>
      </c>
      <c r="E1231" s="35">
        <v>44634</v>
      </c>
      <c r="F1231" s="58">
        <v>11623.1</v>
      </c>
      <c r="G1231" s="59">
        <f>Tabla14[[#This Row],[Importe]]-Tabla14[[#This Row],[Pagado]]</f>
        <v>0</v>
      </c>
      <c r="H1231" s="37" t="s">
        <v>10</v>
      </c>
    </row>
    <row r="1232" spans="1:8" x14ac:dyDescent="0.25">
      <c r="A1232" s="31">
        <v>44632</v>
      </c>
      <c r="B1232" s="37" t="s">
        <v>8263</v>
      </c>
      <c r="C1232" s="57" t="s">
        <v>109</v>
      </c>
      <c r="D1232" s="58">
        <v>3877.5</v>
      </c>
      <c r="E1232" s="35">
        <v>44632</v>
      </c>
      <c r="F1232" s="58">
        <v>3877.5</v>
      </c>
      <c r="G1232" s="59">
        <f>Tabla14[[#This Row],[Importe]]-Tabla14[[#This Row],[Pagado]]</f>
        <v>0</v>
      </c>
      <c r="H1232" s="37" t="s">
        <v>10</v>
      </c>
    </row>
    <row r="1233" spans="1:8" x14ac:dyDescent="0.25">
      <c r="A1233" s="31">
        <v>44632</v>
      </c>
      <c r="B1233" s="37" t="s">
        <v>8264</v>
      </c>
      <c r="C1233" s="57" t="s">
        <v>105</v>
      </c>
      <c r="D1233" s="58">
        <v>11992.4</v>
      </c>
      <c r="E1233" s="35">
        <v>44634</v>
      </c>
      <c r="F1233" s="58">
        <v>11992.4</v>
      </c>
      <c r="G1233" s="59">
        <f>Tabla14[[#This Row],[Importe]]-Tabla14[[#This Row],[Pagado]]</f>
        <v>0</v>
      </c>
      <c r="H1233" s="37" t="s">
        <v>10</v>
      </c>
    </row>
    <row r="1234" spans="1:8" x14ac:dyDescent="0.25">
      <c r="A1234" s="31">
        <v>44632</v>
      </c>
      <c r="B1234" s="37" t="s">
        <v>8265</v>
      </c>
      <c r="C1234" s="57" t="s">
        <v>120</v>
      </c>
      <c r="D1234" s="58">
        <v>3924.5</v>
      </c>
      <c r="E1234" s="35">
        <v>44634</v>
      </c>
      <c r="F1234" s="58">
        <v>3924.5</v>
      </c>
      <c r="G1234" s="59">
        <f>Tabla14[[#This Row],[Importe]]-Tabla14[[#This Row],[Pagado]]</f>
        <v>0</v>
      </c>
      <c r="H1234" s="37" t="s">
        <v>10</v>
      </c>
    </row>
    <row r="1235" spans="1:8" x14ac:dyDescent="0.25">
      <c r="A1235" s="31">
        <v>44632</v>
      </c>
      <c r="B1235" s="37" t="s">
        <v>8266</v>
      </c>
      <c r="C1235" s="57" t="s">
        <v>114</v>
      </c>
      <c r="D1235" s="58">
        <v>12613.4</v>
      </c>
      <c r="E1235" s="35">
        <v>44634</v>
      </c>
      <c r="F1235" s="58">
        <v>12613.4</v>
      </c>
      <c r="G1235" s="59">
        <f>Tabla14[[#This Row],[Importe]]-Tabla14[[#This Row],[Pagado]]</f>
        <v>0</v>
      </c>
      <c r="H1235" s="37" t="s">
        <v>10</v>
      </c>
    </row>
    <row r="1236" spans="1:8" x14ac:dyDescent="0.25">
      <c r="A1236" s="31">
        <v>44632</v>
      </c>
      <c r="B1236" s="37" t="s">
        <v>8267</v>
      </c>
      <c r="C1236" s="57" t="s">
        <v>97</v>
      </c>
      <c r="D1236" s="58">
        <v>12342.2</v>
      </c>
      <c r="E1236" s="35">
        <v>44634</v>
      </c>
      <c r="F1236" s="58">
        <v>12342.2</v>
      </c>
      <c r="G1236" s="59">
        <f>Tabla14[[#This Row],[Importe]]-Tabla14[[#This Row],[Pagado]]</f>
        <v>0</v>
      </c>
      <c r="H1236" s="37" t="s">
        <v>10</v>
      </c>
    </row>
    <row r="1237" spans="1:8" x14ac:dyDescent="0.25">
      <c r="A1237" s="31">
        <v>44632</v>
      </c>
      <c r="B1237" s="37" t="s">
        <v>8268</v>
      </c>
      <c r="C1237" s="57" t="s">
        <v>39</v>
      </c>
      <c r="D1237" s="58">
        <v>31892.7</v>
      </c>
      <c r="E1237" s="35">
        <v>44635</v>
      </c>
      <c r="F1237" s="58">
        <v>31892.7</v>
      </c>
      <c r="G1237" s="59">
        <f>Tabla14[[#This Row],[Importe]]-Tabla14[[#This Row],[Pagado]]</f>
        <v>0</v>
      </c>
      <c r="H1237" s="37" t="s">
        <v>10</v>
      </c>
    </row>
    <row r="1238" spans="1:8" x14ac:dyDescent="0.25">
      <c r="A1238" s="31">
        <v>44632</v>
      </c>
      <c r="B1238" s="37" t="s">
        <v>8269</v>
      </c>
      <c r="C1238" s="57" t="s">
        <v>64</v>
      </c>
      <c r="D1238" s="58">
        <v>8631.6</v>
      </c>
      <c r="E1238" s="35">
        <v>44635</v>
      </c>
      <c r="F1238" s="58">
        <v>8631.6</v>
      </c>
      <c r="G1238" s="59">
        <f>Tabla14[[#This Row],[Importe]]-Tabla14[[#This Row],[Pagado]]</f>
        <v>0</v>
      </c>
      <c r="H1238" s="37" t="s">
        <v>10</v>
      </c>
    </row>
    <row r="1239" spans="1:8" x14ac:dyDescent="0.25">
      <c r="A1239" s="31">
        <v>44632</v>
      </c>
      <c r="B1239" s="37" t="s">
        <v>8270</v>
      </c>
      <c r="C1239" s="57" t="s">
        <v>93</v>
      </c>
      <c r="D1239" s="58">
        <v>10982.8</v>
      </c>
      <c r="E1239" s="35">
        <v>44634</v>
      </c>
      <c r="F1239" s="58">
        <v>10982.8</v>
      </c>
      <c r="G1239" s="59">
        <f>Tabla14[[#This Row],[Importe]]-Tabla14[[#This Row],[Pagado]]</f>
        <v>0</v>
      </c>
      <c r="H1239" s="37" t="s">
        <v>10</v>
      </c>
    </row>
    <row r="1240" spans="1:8" x14ac:dyDescent="0.25">
      <c r="A1240" s="31">
        <v>44632</v>
      </c>
      <c r="B1240" s="37" t="s">
        <v>8271</v>
      </c>
      <c r="C1240" s="57" t="s">
        <v>9</v>
      </c>
      <c r="D1240" s="58">
        <v>11956.8</v>
      </c>
      <c r="E1240" s="35">
        <v>44632</v>
      </c>
      <c r="F1240" s="58">
        <v>11956.8</v>
      </c>
      <c r="G1240" s="59">
        <f>Tabla14[[#This Row],[Importe]]-Tabla14[[#This Row],[Pagado]]</f>
        <v>0</v>
      </c>
      <c r="H1240" s="37" t="s">
        <v>10</v>
      </c>
    </row>
    <row r="1241" spans="1:8" x14ac:dyDescent="0.25">
      <c r="A1241" s="31">
        <v>44632</v>
      </c>
      <c r="B1241" s="37" t="s">
        <v>8272</v>
      </c>
      <c r="C1241" s="57" t="s">
        <v>99</v>
      </c>
      <c r="D1241" s="58">
        <v>7196.7</v>
      </c>
      <c r="E1241" s="35">
        <v>44634</v>
      </c>
      <c r="F1241" s="58">
        <v>7196.7</v>
      </c>
      <c r="G1241" s="59">
        <f>Tabla14[[#This Row],[Importe]]-Tabla14[[#This Row],[Pagado]]</f>
        <v>0</v>
      </c>
      <c r="H1241" s="37" t="s">
        <v>10</v>
      </c>
    </row>
    <row r="1242" spans="1:8" x14ac:dyDescent="0.25">
      <c r="A1242" s="31">
        <v>44632</v>
      </c>
      <c r="B1242" s="37" t="s">
        <v>8273</v>
      </c>
      <c r="C1242" s="57" t="s">
        <v>345</v>
      </c>
      <c r="D1242" s="58">
        <v>935.2</v>
      </c>
      <c r="E1242" s="35">
        <v>44632</v>
      </c>
      <c r="F1242" s="58">
        <v>935.2</v>
      </c>
      <c r="G1242" s="59">
        <f>Tabla14[[#This Row],[Importe]]-Tabla14[[#This Row],[Pagado]]</f>
        <v>0</v>
      </c>
      <c r="H1242" s="37" t="s">
        <v>10</v>
      </c>
    </row>
    <row r="1243" spans="1:8" x14ac:dyDescent="0.25">
      <c r="A1243" s="31">
        <v>44632</v>
      </c>
      <c r="B1243" s="37" t="s">
        <v>8274</v>
      </c>
      <c r="C1243" s="57" t="s">
        <v>116</v>
      </c>
      <c r="D1243" s="58">
        <v>405</v>
      </c>
      <c r="E1243" s="35">
        <v>44634</v>
      </c>
      <c r="F1243" s="58">
        <v>405</v>
      </c>
      <c r="G1243" s="59">
        <f>Tabla14[[#This Row],[Importe]]-Tabla14[[#This Row],[Pagado]]</f>
        <v>0</v>
      </c>
      <c r="H1243" s="37" t="s">
        <v>10</v>
      </c>
    </row>
    <row r="1244" spans="1:8" x14ac:dyDescent="0.25">
      <c r="A1244" s="31">
        <v>44632</v>
      </c>
      <c r="B1244" s="37" t="s">
        <v>8275</v>
      </c>
      <c r="C1244" s="57" t="s">
        <v>93</v>
      </c>
      <c r="D1244" s="58">
        <v>486</v>
      </c>
      <c r="E1244" s="35">
        <v>44634</v>
      </c>
      <c r="F1244" s="58">
        <v>486</v>
      </c>
      <c r="G1244" s="59">
        <f>Tabla14[[#This Row],[Importe]]-Tabla14[[#This Row],[Pagado]]</f>
        <v>0</v>
      </c>
      <c r="H1244" s="37" t="s">
        <v>10</v>
      </c>
    </row>
    <row r="1245" spans="1:8" x14ac:dyDescent="0.25">
      <c r="A1245" s="31">
        <v>44632</v>
      </c>
      <c r="B1245" s="37" t="s">
        <v>8276</v>
      </c>
      <c r="C1245" s="57" t="s">
        <v>60</v>
      </c>
      <c r="D1245" s="58">
        <v>7931.2</v>
      </c>
      <c r="E1245" s="35">
        <v>44638</v>
      </c>
      <c r="F1245" s="58">
        <v>7931.2</v>
      </c>
      <c r="G1245" s="59">
        <f>Tabla14[[#This Row],[Importe]]-Tabla14[[#This Row],[Pagado]]</f>
        <v>0</v>
      </c>
      <c r="H1245" s="37" t="s">
        <v>10</v>
      </c>
    </row>
    <row r="1246" spans="1:8" x14ac:dyDescent="0.25">
      <c r="A1246" s="31">
        <v>44632</v>
      </c>
      <c r="B1246" s="37" t="s">
        <v>8277</v>
      </c>
      <c r="C1246" s="57" t="s">
        <v>131</v>
      </c>
      <c r="D1246" s="58">
        <v>16291</v>
      </c>
      <c r="E1246" s="35">
        <v>44632</v>
      </c>
      <c r="F1246" s="58">
        <v>16291</v>
      </c>
      <c r="G1246" s="59">
        <f>Tabla14[[#This Row],[Importe]]-Tabla14[[#This Row],[Pagado]]</f>
        <v>0</v>
      </c>
      <c r="H1246" s="37" t="s">
        <v>10</v>
      </c>
    </row>
    <row r="1247" spans="1:8" x14ac:dyDescent="0.25">
      <c r="A1247" s="31">
        <v>44632</v>
      </c>
      <c r="B1247" s="37" t="s">
        <v>8278</v>
      </c>
      <c r="C1247" s="57" t="s">
        <v>934</v>
      </c>
      <c r="D1247" s="58">
        <v>5364.1</v>
      </c>
      <c r="E1247" s="35">
        <v>44632</v>
      </c>
      <c r="F1247" s="58">
        <v>5364.1</v>
      </c>
      <c r="G1247" s="59">
        <f>Tabla14[[#This Row],[Importe]]-Tabla14[[#This Row],[Pagado]]</f>
        <v>0</v>
      </c>
      <c r="H1247" s="37" t="s">
        <v>10</v>
      </c>
    </row>
    <row r="1248" spans="1:8" x14ac:dyDescent="0.25">
      <c r="A1248" s="31">
        <v>44632</v>
      </c>
      <c r="B1248" s="37" t="s">
        <v>8279</v>
      </c>
      <c r="C1248" s="57" t="s">
        <v>31</v>
      </c>
      <c r="D1248" s="58">
        <v>2956.8</v>
      </c>
      <c r="E1248" s="35">
        <v>44632</v>
      </c>
      <c r="F1248" s="58">
        <v>2956.8</v>
      </c>
      <c r="G1248" s="59">
        <f>Tabla14[[#This Row],[Importe]]-Tabla14[[#This Row],[Pagado]]</f>
        <v>0</v>
      </c>
      <c r="H1248" s="37" t="s">
        <v>10</v>
      </c>
    </row>
    <row r="1249" spans="1:8" x14ac:dyDescent="0.25">
      <c r="A1249" s="31">
        <v>44632</v>
      </c>
      <c r="B1249" s="37" t="s">
        <v>8280</v>
      </c>
      <c r="C1249" s="57" t="s">
        <v>157</v>
      </c>
      <c r="D1249" s="58">
        <v>2953.2</v>
      </c>
      <c r="E1249" s="35">
        <v>44632</v>
      </c>
      <c r="F1249" s="58">
        <v>2953.2</v>
      </c>
      <c r="G1249" s="59">
        <f>Tabla14[[#This Row],[Importe]]-Tabla14[[#This Row],[Pagado]]</f>
        <v>0</v>
      </c>
      <c r="H1249" s="37" t="s">
        <v>10</v>
      </c>
    </row>
    <row r="1250" spans="1:8" x14ac:dyDescent="0.25">
      <c r="A1250" s="31">
        <v>44632</v>
      </c>
      <c r="B1250" s="37" t="s">
        <v>8281</v>
      </c>
      <c r="C1250" s="57" t="s">
        <v>319</v>
      </c>
      <c r="D1250" s="58">
        <v>2123.3000000000002</v>
      </c>
      <c r="E1250" s="35">
        <v>44632</v>
      </c>
      <c r="F1250" s="58">
        <v>2123.3000000000002</v>
      </c>
      <c r="G1250" s="59">
        <f>Tabla14[[#This Row],[Importe]]-Tabla14[[#This Row],[Pagado]]</f>
        <v>0</v>
      </c>
      <c r="H1250" s="37" t="s">
        <v>10</v>
      </c>
    </row>
    <row r="1251" spans="1:8" x14ac:dyDescent="0.25">
      <c r="A1251" s="31">
        <v>44632</v>
      </c>
      <c r="B1251" s="37" t="s">
        <v>8282</v>
      </c>
      <c r="C1251" s="57" t="s">
        <v>525</v>
      </c>
      <c r="D1251" s="58">
        <v>3132.6</v>
      </c>
      <c r="E1251" s="35">
        <v>44632</v>
      </c>
      <c r="F1251" s="58">
        <v>3132.6</v>
      </c>
      <c r="G1251" s="59">
        <f>Tabla14[[#This Row],[Importe]]-Tabla14[[#This Row],[Pagado]]</f>
        <v>0</v>
      </c>
      <c r="H1251" s="37" t="s">
        <v>10</v>
      </c>
    </row>
    <row r="1252" spans="1:8" x14ac:dyDescent="0.25">
      <c r="A1252" s="31">
        <v>44632</v>
      </c>
      <c r="B1252" s="37" t="s">
        <v>8283</v>
      </c>
      <c r="C1252" s="57" t="s">
        <v>151</v>
      </c>
      <c r="D1252" s="58">
        <v>5489.4</v>
      </c>
      <c r="E1252" s="35">
        <v>44632</v>
      </c>
      <c r="F1252" s="58">
        <v>5489.4</v>
      </c>
      <c r="G1252" s="59">
        <f>Tabla14[[#This Row],[Importe]]-Tabla14[[#This Row],[Pagado]]</f>
        <v>0</v>
      </c>
      <c r="H1252" s="37" t="s">
        <v>10</v>
      </c>
    </row>
    <row r="1253" spans="1:8" x14ac:dyDescent="0.25">
      <c r="A1253" s="31">
        <v>44632</v>
      </c>
      <c r="B1253" s="37" t="s">
        <v>8284</v>
      </c>
      <c r="C1253" s="57" t="s">
        <v>31</v>
      </c>
      <c r="D1253" s="58">
        <v>4159.5</v>
      </c>
      <c r="E1253" s="35">
        <v>44632</v>
      </c>
      <c r="F1253" s="58">
        <v>4159.5</v>
      </c>
      <c r="G1253" s="59">
        <f>Tabla14[[#This Row],[Importe]]-Tabla14[[#This Row],[Pagado]]</f>
        <v>0</v>
      </c>
      <c r="H1253" s="37" t="s">
        <v>10</v>
      </c>
    </row>
    <row r="1254" spans="1:8" x14ac:dyDescent="0.25">
      <c r="A1254" s="31">
        <v>44632</v>
      </c>
      <c r="B1254" s="37" t="s">
        <v>8285</v>
      </c>
      <c r="C1254" s="57" t="s">
        <v>555</v>
      </c>
      <c r="D1254" s="58">
        <v>27573</v>
      </c>
      <c r="E1254" s="35">
        <v>44632</v>
      </c>
      <c r="F1254" s="58">
        <v>27573</v>
      </c>
      <c r="G1254" s="59">
        <f>Tabla14[[#This Row],[Importe]]-Tabla14[[#This Row],[Pagado]]</f>
        <v>0</v>
      </c>
      <c r="H1254" s="37" t="s">
        <v>10</v>
      </c>
    </row>
    <row r="1255" spans="1:8" x14ac:dyDescent="0.25">
      <c r="A1255" s="31">
        <v>44632</v>
      </c>
      <c r="B1255" s="37" t="s">
        <v>8286</v>
      </c>
      <c r="C1255" s="57" t="s">
        <v>161</v>
      </c>
      <c r="D1255" s="58">
        <v>4681.3999999999996</v>
      </c>
      <c r="E1255" s="35">
        <v>44632</v>
      </c>
      <c r="F1255" s="58">
        <v>4681.3999999999996</v>
      </c>
      <c r="G1255" s="59">
        <f>Tabla14[[#This Row],[Importe]]-Tabla14[[#This Row],[Pagado]]</f>
        <v>0</v>
      </c>
      <c r="H1255" s="37" t="s">
        <v>10</v>
      </c>
    </row>
    <row r="1256" spans="1:8" x14ac:dyDescent="0.25">
      <c r="A1256" s="31">
        <v>44632</v>
      </c>
      <c r="B1256" s="37" t="s">
        <v>8287</v>
      </c>
      <c r="C1256" s="57" t="s">
        <v>142</v>
      </c>
      <c r="D1256" s="58">
        <v>57174.8</v>
      </c>
      <c r="E1256" s="35">
        <v>44670</v>
      </c>
      <c r="F1256" s="58">
        <v>57174.8</v>
      </c>
      <c r="G1256" s="59">
        <f>Tabla14[[#This Row],[Importe]]-Tabla14[[#This Row],[Pagado]]</f>
        <v>0</v>
      </c>
      <c r="H1256" s="37" t="s">
        <v>10</v>
      </c>
    </row>
    <row r="1257" spans="1:8" x14ac:dyDescent="0.25">
      <c r="A1257" s="31">
        <v>44632</v>
      </c>
      <c r="B1257" s="37" t="s">
        <v>8288</v>
      </c>
      <c r="C1257" s="57" t="s">
        <v>198</v>
      </c>
      <c r="D1257" s="58">
        <v>3395.6</v>
      </c>
      <c r="E1257" s="35">
        <v>44632</v>
      </c>
      <c r="F1257" s="58">
        <v>3395.6</v>
      </c>
      <c r="G1257" s="59">
        <f>Tabla14[[#This Row],[Importe]]-Tabla14[[#This Row],[Pagado]]</f>
        <v>0</v>
      </c>
      <c r="H1257" s="37" t="s">
        <v>10</v>
      </c>
    </row>
    <row r="1258" spans="1:8" x14ac:dyDescent="0.25">
      <c r="A1258" s="31">
        <v>44632</v>
      </c>
      <c r="B1258" s="37" t="s">
        <v>8289</v>
      </c>
      <c r="C1258" s="57" t="s">
        <v>69</v>
      </c>
      <c r="D1258" s="58">
        <v>2772</v>
      </c>
      <c r="E1258" s="35">
        <v>44632</v>
      </c>
      <c r="F1258" s="58">
        <v>2772</v>
      </c>
      <c r="G1258" s="59">
        <f>Tabla14[[#This Row],[Importe]]-Tabla14[[#This Row],[Pagado]]</f>
        <v>0</v>
      </c>
      <c r="H1258" s="37" t="s">
        <v>10</v>
      </c>
    </row>
    <row r="1259" spans="1:8" x14ac:dyDescent="0.25">
      <c r="A1259" s="31">
        <v>44632</v>
      </c>
      <c r="B1259" s="37" t="s">
        <v>8290</v>
      </c>
      <c r="C1259" s="57" t="s">
        <v>161</v>
      </c>
      <c r="D1259" s="58">
        <v>88</v>
      </c>
      <c r="E1259" s="35">
        <v>44632</v>
      </c>
      <c r="F1259" s="58">
        <v>88</v>
      </c>
      <c r="G1259" s="59">
        <f>Tabla14[[#This Row],[Importe]]-Tabla14[[#This Row],[Pagado]]</f>
        <v>0</v>
      </c>
      <c r="H1259" s="37" t="s">
        <v>10</v>
      </c>
    </row>
    <row r="1260" spans="1:8" x14ac:dyDescent="0.25">
      <c r="A1260" s="31">
        <v>44632</v>
      </c>
      <c r="B1260" s="37" t="s">
        <v>8291</v>
      </c>
      <c r="C1260" s="57" t="s">
        <v>16</v>
      </c>
      <c r="D1260" s="58">
        <v>5817.3</v>
      </c>
      <c r="E1260" s="35">
        <v>44632</v>
      </c>
      <c r="F1260" s="58">
        <v>5817.3</v>
      </c>
      <c r="G1260" s="59">
        <f>Tabla14[[#This Row],[Importe]]-Tabla14[[#This Row],[Pagado]]</f>
        <v>0</v>
      </c>
      <c r="H1260" s="37" t="s">
        <v>10</v>
      </c>
    </row>
    <row r="1261" spans="1:8" x14ac:dyDescent="0.25">
      <c r="A1261" s="31">
        <v>44632</v>
      </c>
      <c r="B1261" s="37" t="s">
        <v>8292</v>
      </c>
      <c r="C1261" s="57" t="s">
        <v>520</v>
      </c>
      <c r="D1261" s="58">
        <v>9423.7000000000007</v>
      </c>
      <c r="E1261" s="35">
        <v>44632</v>
      </c>
      <c r="F1261" s="58">
        <v>9423.7000000000007</v>
      </c>
      <c r="G1261" s="59">
        <f>Tabla14[[#This Row],[Importe]]-Tabla14[[#This Row],[Pagado]]</f>
        <v>0</v>
      </c>
      <c r="H1261" s="37" t="s">
        <v>10</v>
      </c>
    </row>
    <row r="1262" spans="1:8" x14ac:dyDescent="0.25">
      <c r="A1262" s="31">
        <v>44632</v>
      </c>
      <c r="B1262" s="37" t="s">
        <v>8293</v>
      </c>
      <c r="C1262" s="57" t="s">
        <v>16</v>
      </c>
      <c r="D1262" s="58">
        <v>268.8</v>
      </c>
      <c r="E1262" s="35">
        <v>44632</v>
      </c>
      <c r="F1262" s="58">
        <v>268.8</v>
      </c>
      <c r="G1262" s="59">
        <f>Tabla14[[#This Row],[Importe]]-Tabla14[[#This Row],[Pagado]]</f>
        <v>0</v>
      </c>
      <c r="H1262" s="37" t="s">
        <v>10</v>
      </c>
    </row>
    <row r="1263" spans="1:8" x14ac:dyDescent="0.25">
      <c r="A1263" s="31">
        <v>44632</v>
      </c>
      <c r="B1263" s="37" t="s">
        <v>8294</v>
      </c>
      <c r="C1263" s="57" t="s">
        <v>804</v>
      </c>
      <c r="D1263" s="58">
        <v>17352.099999999999</v>
      </c>
      <c r="E1263" s="35">
        <v>44632</v>
      </c>
      <c r="F1263" s="58">
        <v>17352.099999999999</v>
      </c>
      <c r="G1263" s="59">
        <f>Tabla14[[#This Row],[Importe]]-Tabla14[[#This Row],[Pagado]]</f>
        <v>0</v>
      </c>
      <c r="H1263" s="37" t="s">
        <v>10</v>
      </c>
    </row>
    <row r="1264" spans="1:8" x14ac:dyDescent="0.25">
      <c r="A1264" s="31">
        <v>44632</v>
      </c>
      <c r="B1264" s="37" t="s">
        <v>8295</v>
      </c>
      <c r="C1264" s="57" t="s">
        <v>804</v>
      </c>
      <c r="D1264" s="58">
        <v>189</v>
      </c>
      <c r="E1264" s="35">
        <v>44632</v>
      </c>
      <c r="F1264" s="58">
        <v>189</v>
      </c>
      <c r="G1264" s="59">
        <f>Tabla14[[#This Row],[Importe]]-Tabla14[[#This Row],[Pagado]]</f>
        <v>0</v>
      </c>
      <c r="H1264" s="37" t="s">
        <v>10</v>
      </c>
    </row>
    <row r="1265" spans="1:8" ht="47.25" x14ac:dyDescent="0.25">
      <c r="A1265" s="31">
        <v>44632</v>
      </c>
      <c r="B1265" s="37" t="s">
        <v>8296</v>
      </c>
      <c r="C1265" s="57" t="s">
        <v>275</v>
      </c>
      <c r="D1265" s="58">
        <v>154226.70000000001</v>
      </c>
      <c r="E1265" s="35" t="s">
        <v>10560</v>
      </c>
      <c r="F1265" s="58">
        <f>8325.71+122934.54+22966.45</f>
        <v>154226.70000000001</v>
      </c>
      <c r="G1265" s="59">
        <f>Tabla14[[#This Row],[Importe]]-Tabla14[[#This Row],[Pagado]]</f>
        <v>0</v>
      </c>
      <c r="H1265" s="37" t="s">
        <v>10</v>
      </c>
    </row>
    <row r="1266" spans="1:8" x14ac:dyDescent="0.25">
      <c r="A1266" s="31">
        <v>44632</v>
      </c>
      <c r="B1266" s="37" t="s">
        <v>8297</v>
      </c>
      <c r="C1266" s="57" t="s">
        <v>27</v>
      </c>
      <c r="D1266" s="58">
        <v>2910.6</v>
      </c>
      <c r="E1266" s="35">
        <v>44632</v>
      </c>
      <c r="F1266" s="58">
        <v>2910.6</v>
      </c>
      <c r="G1266" s="59">
        <f>Tabla14[[#This Row],[Importe]]-Tabla14[[#This Row],[Pagado]]</f>
        <v>0</v>
      </c>
      <c r="H1266" s="37" t="s">
        <v>10</v>
      </c>
    </row>
    <row r="1267" spans="1:8" x14ac:dyDescent="0.25">
      <c r="A1267" s="31">
        <v>44632</v>
      </c>
      <c r="B1267" s="37" t="s">
        <v>8298</v>
      </c>
      <c r="C1267" s="57" t="s">
        <v>159</v>
      </c>
      <c r="D1267" s="58">
        <v>1600.2</v>
      </c>
      <c r="E1267" s="35">
        <v>44632</v>
      </c>
      <c r="F1267" s="58">
        <v>1600.2</v>
      </c>
      <c r="G1267" s="59">
        <f>Tabla14[[#This Row],[Importe]]-Tabla14[[#This Row],[Pagado]]</f>
        <v>0</v>
      </c>
      <c r="H1267" s="37" t="s">
        <v>10</v>
      </c>
    </row>
    <row r="1268" spans="1:8" x14ac:dyDescent="0.25">
      <c r="A1268" s="31">
        <v>44632</v>
      </c>
      <c r="B1268" s="37" t="s">
        <v>8299</v>
      </c>
      <c r="C1268" s="57" t="s">
        <v>371</v>
      </c>
      <c r="D1268" s="58">
        <v>4306.8999999999996</v>
      </c>
      <c r="E1268" s="35">
        <v>44632</v>
      </c>
      <c r="F1268" s="58">
        <v>4306.8999999999996</v>
      </c>
      <c r="G1268" s="59">
        <f>Tabla14[[#This Row],[Importe]]-Tabla14[[#This Row],[Pagado]]</f>
        <v>0</v>
      </c>
      <c r="H1268" s="37" t="s">
        <v>10</v>
      </c>
    </row>
    <row r="1269" spans="1:8" x14ac:dyDescent="0.25">
      <c r="A1269" s="31">
        <v>44632</v>
      </c>
      <c r="B1269" s="37" t="s">
        <v>8300</v>
      </c>
      <c r="C1269" s="57" t="s">
        <v>226</v>
      </c>
      <c r="D1269" s="58">
        <v>11550</v>
      </c>
      <c r="E1269" s="35">
        <v>44632</v>
      </c>
      <c r="F1269" s="58">
        <v>11550</v>
      </c>
      <c r="G1269" s="59">
        <f>Tabla14[[#This Row],[Importe]]-Tabla14[[#This Row],[Pagado]]</f>
        <v>0</v>
      </c>
      <c r="H1269" s="37" t="s">
        <v>10</v>
      </c>
    </row>
    <row r="1270" spans="1:8" x14ac:dyDescent="0.25">
      <c r="A1270" s="31">
        <v>44632</v>
      </c>
      <c r="B1270" s="37" t="s">
        <v>8301</v>
      </c>
      <c r="C1270" s="57" t="s">
        <v>79</v>
      </c>
      <c r="D1270" s="58">
        <v>16744</v>
      </c>
      <c r="E1270" s="35">
        <v>44632</v>
      </c>
      <c r="F1270" s="58">
        <v>16744</v>
      </c>
      <c r="G1270" s="59">
        <f>Tabla14[[#This Row],[Importe]]-Tabla14[[#This Row],[Pagado]]</f>
        <v>0</v>
      </c>
      <c r="H1270" s="37" t="s">
        <v>10</v>
      </c>
    </row>
    <row r="1271" spans="1:8" x14ac:dyDescent="0.25">
      <c r="A1271" s="31">
        <v>44632</v>
      </c>
      <c r="B1271" s="37" t="s">
        <v>8302</v>
      </c>
      <c r="C1271" s="57" t="s">
        <v>79</v>
      </c>
      <c r="D1271" s="58">
        <v>4743.2</v>
      </c>
      <c r="E1271" s="35">
        <v>44632</v>
      </c>
      <c r="F1271" s="58">
        <v>4743.2</v>
      </c>
      <c r="G1271" s="59">
        <f>Tabla14[[#This Row],[Importe]]-Tabla14[[#This Row],[Pagado]]</f>
        <v>0</v>
      </c>
      <c r="H1271" s="37" t="s">
        <v>10</v>
      </c>
    </row>
    <row r="1272" spans="1:8" x14ac:dyDescent="0.25">
      <c r="A1272" s="31">
        <v>44632</v>
      </c>
      <c r="B1272" s="37" t="s">
        <v>8303</v>
      </c>
      <c r="C1272" s="57" t="s">
        <v>1239</v>
      </c>
      <c r="D1272" s="58">
        <v>7223.4</v>
      </c>
      <c r="E1272" s="35">
        <v>44632</v>
      </c>
      <c r="F1272" s="58">
        <v>7223.4</v>
      </c>
      <c r="G1272" s="59">
        <f>Tabla14[[#This Row],[Importe]]-Tabla14[[#This Row],[Pagado]]</f>
        <v>0</v>
      </c>
      <c r="H1272" s="37" t="s">
        <v>10</v>
      </c>
    </row>
    <row r="1273" spans="1:8" x14ac:dyDescent="0.25">
      <c r="A1273" s="31">
        <v>44632</v>
      </c>
      <c r="B1273" s="37" t="s">
        <v>8304</v>
      </c>
      <c r="C1273" s="57" t="s">
        <v>1362</v>
      </c>
      <c r="D1273" s="58">
        <v>8051</v>
      </c>
      <c r="E1273" s="35">
        <v>44632</v>
      </c>
      <c r="F1273" s="58">
        <v>8051</v>
      </c>
      <c r="G1273" s="59">
        <f>Tabla14[[#This Row],[Importe]]-Tabla14[[#This Row],[Pagado]]</f>
        <v>0</v>
      </c>
      <c r="H1273" s="37" t="s">
        <v>10</v>
      </c>
    </row>
    <row r="1274" spans="1:8" x14ac:dyDescent="0.25">
      <c r="A1274" s="31">
        <v>44632</v>
      </c>
      <c r="B1274" s="37" t="s">
        <v>8305</v>
      </c>
      <c r="C1274" s="57" t="s">
        <v>518</v>
      </c>
      <c r="D1274" s="58">
        <v>890.4</v>
      </c>
      <c r="E1274" s="35">
        <v>44632</v>
      </c>
      <c r="F1274" s="58">
        <v>890.4</v>
      </c>
      <c r="G1274" s="59">
        <f>Tabla14[[#This Row],[Importe]]-Tabla14[[#This Row],[Pagado]]</f>
        <v>0</v>
      </c>
      <c r="H1274" s="37" t="s">
        <v>10</v>
      </c>
    </row>
    <row r="1275" spans="1:8" x14ac:dyDescent="0.25">
      <c r="A1275" s="31">
        <v>44632</v>
      </c>
      <c r="B1275" s="37" t="s">
        <v>8306</v>
      </c>
      <c r="C1275" s="57" t="s">
        <v>373</v>
      </c>
      <c r="D1275" s="58">
        <v>448</v>
      </c>
      <c r="E1275" s="35">
        <v>44632</v>
      </c>
      <c r="F1275" s="58">
        <v>448</v>
      </c>
      <c r="G1275" s="59">
        <f>Tabla14[[#This Row],[Importe]]-Tabla14[[#This Row],[Pagado]]</f>
        <v>0</v>
      </c>
      <c r="H1275" s="37" t="s">
        <v>10</v>
      </c>
    </row>
    <row r="1276" spans="1:8" x14ac:dyDescent="0.25">
      <c r="A1276" s="31">
        <v>44632</v>
      </c>
      <c r="B1276" s="37" t="s">
        <v>8307</v>
      </c>
      <c r="C1276" s="57" t="s">
        <v>49</v>
      </c>
      <c r="D1276" s="58">
        <v>2020.3</v>
      </c>
      <c r="E1276" s="35">
        <v>44632</v>
      </c>
      <c r="F1276" s="58">
        <v>2020.3</v>
      </c>
      <c r="G1276" s="59">
        <f>Tabla14[[#This Row],[Importe]]-Tabla14[[#This Row],[Pagado]]</f>
        <v>0</v>
      </c>
      <c r="H1276" s="37" t="s">
        <v>10</v>
      </c>
    </row>
    <row r="1277" spans="1:8" x14ac:dyDescent="0.25">
      <c r="A1277" s="31">
        <v>44632</v>
      </c>
      <c r="B1277" s="37" t="s">
        <v>8308</v>
      </c>
      <c r="C1277" s="57" t="s">
        <v>49</v>
      </c>
      <c r="D1277" s="58">
        <v>528.9</v>
      </c>
      <c r="E1277" s="35">
        <v>44632</v>
      </c>
      <c r="F1277" s="58">
        <v>528.9</v>
      </c>
      <c r="G1277" s="59">
        <f>Tabla14[[#This Row],[Importe]]-Tabla14[[#This Row],[Pagado]]</f>
        <v>0</v>
      </c>
      <c r="H1277" s="37" t="s">
        <v>10</v>
      </c>
    </row>
    <row r="1278" spans="1:8" x14ac:dyDescent="0.25">
      <c r="A1278" s="31">
        <v>44632</v>
      </c>
      <c r="B1278" s="37" t="s">
        <v>8309</v>
      </c>
      <c r="C1278" s="57" t="s">
        <v>125</v>
      </c>
      <c r="D1278" s="58">
        <v>1049.8</v>
      </c>
      <c r="E1278" s="35">
        <v>44632</v>
      </c>
      <c r="F1278" s="58">
        <v>1049.8</v>
      </c>
      <c r="G1278" s="59">
        <f>Tabla14[[#This Row],[Importe]]-Tabla14[[#This Row],[Pagado]]</f>
        <v>0</v>
      </c>
      <c r="H1278" s="37" t="s">
        <v>10</v>
      </c>
    </row>
    <row r="1279" spans="1:8" x14ac:dyDescent="0.25">
      <c r="A1279" s="31">
        <v>44632</v>
      </c>
      <c r="B1279" s="37" t="s">
        <v>8310</v>
      </c>
      <c r="C1279" s="57" t="s">
        <v>196</v>
      </c>
      <c r="D1279" s="58">
        <v>47979.55</v>
      </c>
      <c r="E1279" s="35">
        <v>44638</v>
      </c>
      <c r="F1279" s="58">
        <v>47979.55</v>
      </c>
      <c r="G1279" s="59">
        <f>Tabla14[[#This Row],[Importe]]-Tabla14[[#This Row],[Pagado]]</f>
        <v>0</v>
      </c>
      <c r="H1279" s="37" t="s">
        <v>10</v>
      </c>
    </row>
    <row r="1280" spans="1:8" x14ac:dyDescent="0.25">
      <c r="A1280" s="31">
        <v>44632</v>
      </c>
      <c r="B1280" s="37" t="s">
        <v>8311</v>
      </c>
      <c r="C1280" s="57" t="s">
        <v>146</v>
      </c>
      <c r="D1280" s="58">
        <v>10254.4</v>
      </c>
      <c r="E1280" s="35">
        <v>44632</v>
      </c>
      <c r="F1280" s="58">
        <v>10254.4</v>
      </c>
      <c r="G1280" s="59">
        <f>Tabla14[[#This Row],[Importe]]-Tabla14[[#This Row],[Pagado]]</f>
        <v>0</v>
      </c>
      <c r="H1280" s="37" t="s">
        <v>10</v>
      </c>
    </row>
    <row r="1281" spans="1:8" x14ac:dyDescent="0.25">
      <c r="A1281" s="31">
        <v>44632</v>
      </c>
      <c r="B1281" s="37" t="s">
        <v>8312</v>
      </c>
      <c r="C1281" s="57" t="s">
        <v>196</v>
      </c>
      <c r="D1281" s="58">
        <v>1377.6</v>
      </c>
      <c r="E1281" s="35">
        <v>44638</v>
      </c>
      <c r="F1281" s="58">
        <v>1377.6</v>
      </c>
      <c r="G1281" s="59">
        <f>Tabla14[[#This Row],[Importe]]-Tabla14[[#This Row],[Pagado]]</f>
        <v>0</v>
      </c>
      <c r="H1281" s="37" t="s">
        <v>10</v>
      </c>
    </row>
    <row r="1282" spans="1:8" x14ac:dyDescent="0.25">
      <c r="A1282" s="31">
        <v>44632</v>
      </c>
      <c r="B1282" s="37" t="s">
        <v>8313</v>
      </c>
      <c r="C1282" s="57" t="s">
        <v>8314</v>
      </c>
      <c r="D1282" s="58">
        <v>0</v>
      </c>
      <c r="E1282" s="39" t="s">
        <v>189</v>
      </c>
      <c r="F1282" s="58">
        <v>0</v>
      </c>
      <c r="G1282" s="59">
        <f>Tabla14[[#This Row],[Importe]]-Tabla14[[#This Row],[Pagado]]</f>
        <v>0</v>
      </c>
      <c r="H1282" s="37" t="s">
        <v>189</v>
      </c>
    </row>
    <row r="1283" spans="1:8" x14ac:dyDescent="0.25">
      <c r="A1283" s="31">
        <v>44632</v>
      </c>
      <c r="B1283" s="37" t="s">
        <v>8315</v>
      </c>
      <c r="C1283" s="57" t="s">
        <v>230</v>
      </c>
      <c r="D1283" s="58">
        <v>3088.8</v>
      </c>
      <c r="E1283" s="35">
        <v>44632</v>
      </c>
      <c r="F1283" s="58">
        <v>3088.8</v>
      </c>
      <c r="G1283" s="59">
        <f>Tabla14[[#This Row],[Importe]]-Tabla14[[#This Row],[Pagado]]</f>
        <v>0</v>
      </c>
      <c r="H1283" s="37" t="s">
        <v>10</v>
      </c>
    </row>
    <row r="1284" spans="1:8" x14ac:dyDescent="0.25">
      <c r="A1284" s="31">
        <v>44632</v>
      </c>
      <c r="B1284" s="37" t="s">
        <v>8316</v>
      </c>
      <c r="C1284" s="57" t="s">
        <v>382</v>
      </c>
      <c r="D1284" s="58">
        <v>7481.6</v>
      </c>
      <c r="E1284" s="35">
        <v>44632</v>
      </c>
      <c r="F1284" s="58">
        <v>7481.6</v>
      </c>
      <c r="G1284" s="59">
        <f>Tabla14[[#This Row],[Importe]]-Tabla14[[#This Row],[Pagado]]</f>
        <v>0</v>
      </c>
      <c r="H1284" s="37" t="s">
        <v>10</v>
      </c>
    </row>
    <row r="1285" spans="1:8" x14ac:dyDescent="0.25">
      <c r="A1285" s="31">
        <v>44632</v>
      </c>
      <c r="B1285" s="37" t="s">
        <v>8317</v>
      </c>
      <c r="C1285" s="57" t="s">
        <v>45</v>
      </c>
      <c r="D1285" s="58">
        <v>9021.9</v>
      </c>
      <c r="E1285" s="35">
        <v>44632</v>
      </c>
      <c r="F1285" s="58">
        <v>9021.9</v>
      </c>
      <c r="G1285" s="59">
        <f>Tabla14[[#This Row],[Importe]]-Tabla14[[#This Row],[Pagado]]</f>
        <v>0</v>
      </c>
      <c r="H1285" s="37" t="s">
        <v>10</v>
      </c>
    </row>
    <row r="1286" spans="1:8" x14ac:dyDescent="0.25">
      <c r="A1286" s="31">
        <v>44632</v>
      </c>
      <c r="B1286" s="37" t="s">
        <v>8318</v>
      </c>
      <c r="C1286" s="57" t="s">
        <v>664</v>
      </c>
      <c r="D1286" s="58">
        <v>6705.2</v>
      </c>
      <c r="E1286" s="35">
        <v>44632</v>
      </c>
      <c r="F1286" s="58">
        <v>6705.2</v>
      </c>
      <c r="G1286" s="59">
        <f>Tabla14[[#This Row],[Importe]]-Tabla14[[#This Row],[Pagado]]</f>
        <v>0</v>
      </c>
      <c r="H1286" s="37" t="s">
        <v>10</v>
      </c>
    </row>
    <row r="1287" spans="1:8" x14ac:dyDescent="0.25">
      <c r="A1287" s="31">
        <v>44632</v>
      </c>
      <c r="B1287" s="37" t="s">
        <v>8319</v>
      </c>
      <c r="C1287" s="57" t="s">
        <v>31</v>
      </c>
      <c r="D1287" s="58">
        <v>1377.6</v>
      </c>
      <c r="E1287" s="35">
        <v>44632</v>
      </c>
      <c r="F1287" s="58">
        <v>1377.6</v>
      </c>
      <c r="G1287" s="59">
        <f>Tabla14[[#This Row],[Importe]]-Tabla14[[#This Row],[Pagado]]</f>
        <v>0</v>
      </c>
      <c r="H1287" s="37" t="s">
        <v>10</v>
      </c>
    </row>
    <row r="1288" spans="1:8" x14ac:dyDescent="0.25">
      <c r="A1288" s="31">
        <v>44632</v>
      </c>
      <c r="B1288" s="37" t="s">
        <v>8320</v>
      </c>
      <c r="C1288" s="57" t="s">
        <v>382</v>
      </c>
      <c r="D1288" s="58">
        <v>3292.8</v>
      </c>
      <c r="E1288" s="35">
        <v>44632</v>
      </c>
      <c r="F1288" s="58">
        <v>3292.8</v>
      </c>
      <c r="G1288" s="59">
        <f>Tabla14[[#This Row],[Importe]]-Tabla14[[#This Row],[Pagado]]</f>
        <v>0</v>
      </c>
      <c r="H1288" s="37" t="s">
        <v>10</v>
      </c>
    </row>
    <row r="1289" spans="1:8" x14ac:dyDescent="0.25">
      <c r="A1289" s="31">
        <v>44632</v>
      </c>
      <c r="B1289" s="37" t="s">
        <v>8321</v>
      </c>
      <c r="C1289" s="57" t="s">
        <v>107</v>
      </c>
      <c r="D1289" s="58">
        <v>20215.7</v>
      </c>
      <c r="E1289" s="35">
        <v>44632</v>
      </c>
      <c r="F1289" s="58">
        <v>20215.7</v>
      </c>
      <c r="G1289" s="59">
        <f>Tabla14[[#This Row],[Importe]]-Tabla14[[#This Row],[Pagado]]</f>
        <v>0</v>
      </c>
      <c r="H1289" s="37" t="s">
        <v>10</v>
      </c>
    </row>
    <row r="1290" spans="1:8" x14ac:dyDescent="0.25">
      <c r="A1290" s="31">
        <v>44632</v>
      </c>
      <c r="B1290" s="37" t="s">
        <v>8322</v>
      </c>
      <c r="C1290" s="57" t="s">
        <v>4136</v>
      </c>
      <c r="D1290" s="58">
        <v>4925.3999999999996</v>
      </c>
      <c r="E1290" s="35">
        <v>44632</v>
      </c>
      <c r="F1290" s="58">
        <v>4925.3999999999996</v>
      </c>
      <c r="G1290" s="59">
        <f>Tabla14[[#This Row],[Importe]]-Tabla14[[#This Row],[Pagado]]</f>
        <v>0</v>
      </c>
      <c r="H1290" s="37" t="s">
        <v>10</v>
      </c>
    </row>
    <row r="1291" spans="1:8" x14ac:dyDescent="0.25">
      <c r="A1291" s="31">
        <v>44632</v>
      </c>
      <c r="B1291" s="37" t="s">
        <v>8323</v>
      </c>
      <c r="C1291" s="57" t="s">
        <v>140</v>
      </c>
      <c r="D1291" s="58">
        <v>456</v>
      </c>
      <c r="E1291" s="35">
        <v>44632</v>
      </c>
      <c r="F1291" s="58">
        <v>456</v>
      </c>
      <c r="G1291" s="59">
        <f>Tabla14[[#This Row],[Importe]]-Tabla14[[#This Row],[Pagado]]</f>
        <v>0</v>
      </c>
      <c r="H1291" s="37" t="s">
        <v>10</v>
      </c>
    </row>
    <row r="1292" spans="1:8" x14ac:dyDescent="0.25">
      <c r="A1292" s="31">
        <v>44632</v>
      </c>
      <c r="B1292" s="37" t="s">
        <v>8324</v>
      </c>
      <c r="C1292" s="57" t="s">
        <v>129</v>
      </c>
      <c r="D1292" s="58">
        <v>1824</v>
      </c>
      <c r="E1292" s="35">
        <v>44632</v>
      </c>
      <c r="F1292" s="58">
        <v>1824</v>
      </c>
      <c r="G1292" s="59">
        <f>Tabla14[[#This Row],[Importe]]-Tabla14[[#This Row],[Pagado]]</f>
        <v>0</v>
      </c>
      <c r="H1292" s="37" t="s">
        <v>10</v>
      </c>
    </row>
    <row r="1293" spans="1:8" x14ac:dyDescent="0.25">
      <c r="A1293" s="31">
        <v>44632</v>
      </c>
      <c r="B1293" s="37" t="s">
        <v>8325</v>
      </c>
      <c r="C1293" s="57" t="s">
        <v>127</v>
      </c>
      <c r="D1293" s="58">
        <v>3908.8</v>
      </c>
      <c r="E1293" s="35">
        <v>44632</v>
      </c>
      <c r="F1293" s="58">
        <v>3908.8</v>
      </c>
      <c r="G1293" s="59">
        <f>Tabla14[[#This Row],[Importe]]-Tabla14[[#This Row],[Pagado]]</f>
        <v>0</v>
      </c>
      <c r="H1293" s="37" t="s">
        <v>10</v>
      </c>
    </row>
    <row r="1294" spans="1:8" x14ac:dyDescent="0.25">
      <c r="A1294" s="31">
        <v>44632</v>
      </c>
      <c r="B1294" s="37" t="s">
        <v>8326</v>
      </c>
      <c r="C1294" s="57" t="s">
        <v>339</v>
      </c>
      <c r="D1294" s="58">
        <v>1832.8</v>
      </c>
      <c r="E1294" s="35">
        <v>44632</v>
      </c>
      <c r="F1294" s="58">
        <v>1832.8</v>
      </c>
      <c r="G1294" s="59">
        <f>Tabla14[[#This Row],[Importe]]-Tabla14[[#This Row],[Pagado]]</f>
        <v>0</v>
      </c>
      <c r="H1294" s="37" t="s">
        <v>10</v>
      </c>
    </row>
    <row r="1295" spans="1:8" x14ac:dyDescent="0.25">
      <c r="A1295" s="31">
        <v>44632</v>
      </c>
      <c r="B1295" s="37" t="s">
        <v>8327</v>
      </c>
      <c r="C1295" s="57" t="s">
        <v>181</v>
      </c>
      <c r="D1295" s="58">
        <v>18086.400000000001</v>
      </c>
      <c r="E1295" s="35">
        <v>44632</v>
      </c>
      <c r="F1295" s="58">
        <v>18086.400000000001</v>
      </c>
      <c r="G1295" s="59">
        <f>Tabla14[[#This Row],[Importe]]-Tabla14[[#This Row],[Pagado]]</f>
        <v>0</v>
      </c>
      <c r="H1295" s="37" t="s">
        <v>10</v>
      </c>
    </row>
    <row r="1296" spans="1:8" x14ac:dyDescent="0.25">
      <c r="A1296" s="31">
        <v>44632</v>
      </c>
      <c r="B1296" s="37" t="s">
        <v>8328</v>
      </c>
      <c r="C1296" s="57" t="s">
        <v>175</v>
      </c>
      <c r="D1296" s="58">
        <v>2347.8000000000002</v>
      </c>
      <c r="E1296" s="35">
        <v>44632</v>
      </c>
      <c r="F1296" s="58">
        <v>2347.8000000000002</v>
      </c>
      <c r="G1296" s="59">
        <f>Tabla14[[#This Row],[Importe]]-Tabla14[[#This Row],[Pagado]]</f>
        <v>0</v>
      </c>
      <c r="H1296" s="37" t="s">
        <v>10</v>
      </c>
    </row>
    <row r="1297" spans="1:8" x14ac:dyDescent="0.25">
      <c r="A1297" s="31">
        <v>44632</v>
      </c>
      <c r="B1297" s="37" t="s">
        <v>8329</v>
      </c>
      <c r="C1297" s="57" t="s">
        <v>244</v>
      </c>
      <c r="D1297" s="58">
        <v>5140</v>
      </c>
      <c r="E1297" s="35">
        <v>44632</v>
      </c>
      <c r="F1297" s="58">
        <v>5140</v>
      </c>
      <c r="G1297" s="59">
        <f>Tabla14[[#This Row],[Importe]]-Tabla14[[#This Row],[Pagado]]</f>
        <v>0</v>
      </c>
      <c r="H1297" s="37" t="s">
        <v>10</v>
      </c>
    </row>
    <row r="1298" spans="1:8" x14ac:dyDescent="0.25">
      <c r="A1298" s="31">
        <v>44632</v>
      </c>
      <c r="B1298" s="37" t="s">
        <v>8330</v>
      </c>
      <c r="C1298" s="57" t="s">
        <v>8331</v>
      </c>
      <c r="D1298" s="58">
        <v>0</v>
      </c>
      <c r="E1298" s="39" t="s">
        <v>189</v>
      </c>
      <c r="F1298" s="58">
        <v>0</v>
      </c>
      <c r="G1298" s="59">
        <f>Tabla14[[#This Row],[Importe]]-Tabla14[[#This Row],[Pagado]]</f>
        <v>0</v>
      </c>
      <c r="H1298" s="37" t="s">
        <v>189</v>
      </c>
    </row>
    <row r="1299" spans="1:8" x14ac:dyDescent="0.25">
      <c r="A1299" s="31">
        <v>44632</v>
      </c>
      <c r="B1299" s="37" t="s">
        <v>8332</v>
      </c>
      <c r="C1299" s="57" t="s">
        <v>392</v>
      </c>
      <c r="D1299" s="58">
        <v>1652</v>
      </c>
      <c r="E1299" s="35">
        <v>44632</v>
      </c>
      <c r="F1299" s="58">
        <v>1652</v>
      </c>
      <c r="G1299" s="59">
        <f>Tabla14[[#This Row],[Importe]]-Tabla14[[#This Row],[Pagado]]</f>
        <v>0</v>
      </c>
      <c r="H1299" s="37" t="s">
        <v>10</v>
      </c>
    </row>
    <row r="1300" spans="1:8" x14ac:dyDescent="0.25">
      <c r="A1300" s="31">
        <v>44632</v>
      </c>
      <c r="B1300" s="37" t="s">
        <v>8333</v>
      </c>
      <c r="C1300" s="57" t="s">
        <v>843</v>
      </c>
      <c r="D1300" s="58">
        <v>13351.6</v>
      </c>
      <c r="E1300" s="35">
        <v>44632</v>
      </c>
      <c r="F1300" s="58">
        <v>13351.6</v>
      </c>
      <c r="G1300" s="59">
        <f>Tabla14[[#This Row],[Importe]]-Tabla14[[#This Row],[Pagado]]</f>
        <v>0</v>
      </c>
      <c r="H1300" s="37" t="s">
        <v>10</v>
      </c>
    </row>
    <row r="1301" spans="1:8" x14ac:dyDescent="0.25">
      <c r="A1301" s="31">
        <v>44632</v>
      </c>
      <c r="B1301" s="37" t="s">
        <v>8334</v>
      </c>
      <c r="C1301" s="57" t="s">
        <v>200</v>
      </c>
      <c r="D1301" s="58">
        <v>1248</v>
      </c>
      <c r="E1301" s="35">
        <v>44632</v>
      </c>
      <c r="F1301" s="58">
        <v>1248</v>
      </c>
      <c r="G1301" s="59">
        <f>Tabla14[[#This Row],[Importe]]-Tabla14[[#This Row],[Pagado]]</f>
        <v>0</v>
      </c>
      <c r="H1301" s="37" t="s">
        <v>10</v>
      </c>
    </row>
    <row r="1302" spans="1:8" x14ac:dyDescent="0.25">
      <c r="A1302" s="31">
        <v>44632</v>
      </c>
      <c r="B1302" s="37" t="s">
        <v>8335</v>
      </c>
      <c r="C1302" s="57" t="s">
        <v>214</v>
      </c>
      <c r="D1302" s="58">
        <v>1512</v>
      </c>
      <c r="E1302" s="35">
        <v>44632</v>
      </c>
      <c r="F1302" s="58">
        <v>1512</v>
      </c>
      <c r="G1302" s="59">
        <f>Tabla14[[#This Row],[Importe]]-Tabla14[[#This Row],[Pagado]]</f>
        <v>0</v>
      </c>
      <c r="H1302" s="37" t="s">
        <v>10</v>
      </c>
    </row>
    <row r="1303" spans="1:8" x14ac:dyDescent="0.25">
      <c r="A1303" s="31">
        <v>44632</v>
      </c>
      <c r="B1303" s="37" t="s">
        <v>8336</v>
      </c>
      <c r="C1303" s="57" t="s">
        <v>843</v>
      </c>
      <c r="D1303" s="58">
        <v>6000</v>
      </c>
      <c r="E1303" s="35">
        <v>44632</v>
      </c>
      <c r="F1303" s="58">
        <v>6000</v>
      </c>
      <c r="G1303" s="59">
        <f>Tabla14[[#This Row],[Importe]]-Tabla14[[#This Row],[Pagado]]</f>
        <v>0</v>
      </c>
      <c r="H1303" s="37" t="s">
        <v>10</v>
      </c>
    </row>
    <row r="1304" spans="1:8" x14ac:dyDescent="0.25">
      <c r="A1304" s="31">
        <v>44632</v>
      </c>
      <c r="B1304" s="37" t="s">
        <v>8337</v>
      </c>
      <c r="C1304" s="57" t="s">
        <v>426</v>
      </c>
      <c r="D1304" s="58">
        <v>2683.2</v>
      </c>
      <c r="E1304" s="35">
        <v>44632</v>
      </c>
      <c r="F1304" s="58">
        <v>2683.2</v>
      </c>
      <c r="G1304" s="59">
        <f>Tabla14[[#This Row],[Importe]]-Tabla14[[#This Row],[Pagado]]</f>
        <v>0</v>
      </c>
      <c r="H1304" s="37" t="s">
        <v>10</v>
      </c>
    </row>
    <row r="1305" spans="1:8" x14ac:dyDescent="0.25">
      <c r="A1305" s="31">
        <v>44632</v>
      </c>
      <c r="B1305" s="37" t="s">
        <v>8338</v>
      </c>
      <c r="C1305" s="57" t="s">
        <v>67</v>
      </c>
      <c r="D1305" s="58">
        <v>980</v>
      </c>
      <c r="E1305" s="35">
        <v>44632</v>
      </c>
      <c r="F1305" s="58">
        <v>980</v>
      </c>
      <c r="G1305" s="59">
        <f>Tabla14[[#This Row],[Importe]]-Tabla14[[#This Row],[Pagado]]</f>
        <v>0</v>
      </c>
      <c r="H1305" s="37" t="s">
        <v>10</v>
      </c>
    </row>
    <row r="1306" spans="1:8" x14ac:dyDescent="0.25">
      <c r="A1306" s="31">
        <v>44632</v>
      </c>
      <c r="B1306" s="37" t="s">
        <v>8339</v>
      </c>
      <c r="C1306" s="57" t="s">
        <v>6112</v>
      </c>
      <c r="D1306" s="58">
        <v>4624</v>
      </c>
      <c r="E1306" s="35">
        <v>44632</v>
      </c>
      <c r="F1306" s="58">
        <v>4624</v>
      </c>
      <c r="G1306" s="59">
        <f>Tabla14[[#This Row],[Importe]]-Tabla14[[#This Row],[Pagado]]</f>
        <v>0</v>
      </c>
      <c r="H1306" s="37" t="s">
        <v>10</v>
      </c>
    </row>
    <row r="1307" spans="1:8" x14ac:dyDescent="0.25">
      <c r="A1307" s="31">
        <v>44632</v>
      </c>
      <c r="B1307" s="37" t="s">
        <v>8340</v>
      </c>
      <c r="C1307" s="57" t="s">
        <v>452</v>
      </c>
      <c r="D1307" s="58">
        <v>3052</v>
      </c>
      <c r="E1307" s="35">
        <v>44632</v>
      </c>
      <c r="F1307" s="58">
        <v>3052</v>
      </c>
      <c r="G1307" s="59">
        <f>Tabla14[[#This Row],[Importe]]-Tabla14[[#This Row],[Pagado]]</f>
        <v>0</v>
      </c>
      <c r="H1307" s="37" t="s">
        <v>10</v>
      </c>
    </row>
    <row r="1308" spans="1:8" x14ac:dyDescent="0.25">
      <c r="A1308" s="31">
        <v>44632</v>
      </c>
      <c r="B1308" s="37" t="s">
        <v>8341</v>
      </c>
      <c r="C1308" s="57" t="s">
        <v>670</v>
      </c>
      <c r="D1308" s="58">
        <v>3091</v>
      </c>
      <c r="E1308" s="35">
        <v>44632</v>
      </c>
      <c r="F1308" s="58">
        <v>3091</v>
      </c>
      <c r="G1308" s="59">
        <f>Tabla14[[#This Row],[Importe]]-Tabla14[[#This Row],[Pagado]]</f>
        <v>0</v>
      </c>
      <c r="H1308" s="37" t="s">
        <v>10</v>
      </c>
    </row>
    <row r="1309" spans="1:8" x14ac:dyDescent="0.25">
      <c r="A1309" s="31">
        <v>44632</v>
      </c>
      <c r="B1309" s="37" t="s">
        <v>8342</v>
      </c>
      <c r="C1309" s="57" t="s">
        <v>409</v>
      </c>
      <c r="D1309" s="58">
        <v>10981.5</v>
      </c>
      <c r="E1309" s="35">
        <v>44635</v>
      </c>
      <c r="F1309" s="58">
        <v>10981.5</v>
      </c>
      <c r="G1309" s="59">
        <f>Tabla14[[#This Row],[Importe]]-Tabla14[[#This Row],[Pagado]]</f>
        <v>0</v>
      </c>
      <c r="H1309" s="37" t="s">
        <v>10</v>
      </c>
    </row>
    <row r="1310" spans="1:8" x14ac:dyDescent="0.25">
      <c r="A1310" s="31">
        <v>44632</v>
      </c>
      <c r="B1310" s="37" t="s">
        <v>8343</v>
      </c>
      <c r="C1310" s="57" t="s">
        <v>67</v>
      </c>
      <c r="D1310" s="58">
        <v>1834</v>
      </c>
      <c r="E1310" s="35">
        <v>44632</v>
      </c>
      <c r="F1310" s="58">
        <v>1834</v>
      </c>
      <c r="G1310" s="59">
        <f>Tabla14[[#This Row],[Importe]]-Tabla14[[#This Row],[Pagado]]</f>
        <v>0</v>
      </c>
      <c r="H1310" s="37" t="s">
        <v>10</v>
      </c>
    </row>
    <row r="1311" spans="1:8" x14ac:dyDescent="0.25">
      <c r="A1311" s="31">
        <v>44632</v>
      </c>
      <c r="B1311" s="37" t="s">
        <v>8344</v>
      </c>
      <c r="C1311" s="57" t="s">
        <v>53</v>
      </c>
      <c r="D1311" s="58">
        <v>2000.7</v>
      </c>
      <c r="E1311" s="35">
        <v>44632</v>
      </c>
      <c r="F1311" s="58">
        <v>2000.7</v>
      </c>
      <c r="G1311" s="59">
        <f>Tabla14[[#This Row],[Importe]]-Tabla14[[#This Row],[Pagado]]</f>
        <v>0</v>
      </c>
      <c r="H1311" s="37" t="s">
        <v>10</v>
      </c>
    </row>
    <row r="1312" spans="1:8" x14ac:dyDescent="0.25">
      <c r="A1312" s="31">
        <v>44632</v>
      </c>
      <c r="B1312" s="37" t="s">
        <v>8345</v>
      </c>
      <c r="C1312" s="57" t="s">
        <v>31</v>
      </c>
      <c r="D1312" s="58">
        <v>1040.4000000000001</v>
      </c>
      <c r="E1312" s="35">
        <v>44632</v>
      </c>
      <c r="F1312" s="58">
        <v>1040.4000000000001</v>
      </c>
      <c r="G1312" s="59">
        <f>Tabla14[[#This Row],[Importe]]-Tabla14[[#This Row],[Pagado]]</f>
        <v>0</v>
      </c>
      <c r="H1312" s="37" t="s">
        <v>10</v>
      </c>
    </row>
    <row r="1313" spans="1:8" x14ac:dyDescent="0.25">
      <c r="A1313" s="31">
        <v>44632</v>
      </c>
      <c r="B1313" s="37" t="s">
        <v>8346</v>
      </c>
      <c r="C1313" s="57" t="s">
        <v>712</v>
      </c>
      <c r="D1313" s="58">
        <v>1.07</v>
      </c>
      <c r="E1313" s="35">
        <v>44637</v>
      </c>
      <c r="F1313" s="58">
        <v>1.07</v>
      </c>
      <c r="G1313" s="59">
        <f>Tabla14[[#This Row],[Importe]]-Tabla14[[#This Row],[Pagado]]</f>
        <v>0</v>
      </c>
      <c r="H1313" s="37" t="s">
        <v>10</v>
      </c>
    </row>
    <row r="1314" spans="1:8" x14ac:dyDescent="0.25">
      <c r="A1314" s="31">
        <v>44632</v>
      </c>
      <c r="B1314" s="37" t="s">
        <v>8347</v>
      </c>
      <c r="C1314" s="57" t="s">
        <v>9</v>
      </c>
      <c r="D1314" s="58">
        <v>1979.6</v>
      </c>
      <c r="E1314" s="35">
        <v>44632</v>
      </c>
      <c r="F1314" s="58">
        <v>1979.6</v>
      </c>
      <c r="G1314" s="59">
        <f>Tabla14[[#This Row],[Importe]]-Tabla14[[#This Row],[Pagado]]</f>
        <v>0</v>
      </c>
      <c r="H1314" s="37" t="s">
        <v>10</v>
      </c>
    </row>
    <row r="1315" spans="1:8" x14ac:dyDescent="0.25">
      <c r="A1315" s="31">
        <v>44632</v>
      </c>
      <c r="B1315" s="37" t="s">
        <v>8348</v>
      </c>
      <c r="C1315" s="57" t="s">
        <v>681</v>
      </c>
      <c r="D1315" s="58">
        <v>18908.25</v>
      </c>
      <c r="E1315" s="35">
        <v>44637</v>
      </c>
      <c r="F1315" s="58">
        <v>18908.25</v>
      </c>
      <c r="G1315" s="59">
        <f>Tabla14[[#This Row],[Importe]]-Tabla14[[#This Row],[Pagado]]</f>
        <v>0</v>
      </c>
      <c r="H1315" s="37" t="s">
        <v>10</v>
      </c>
    </row>
    <row r="1316" spans="1:8" x14ac:dyDescent="0.25">
      <c r="A1316" s="31">
        <v>44632</v>
      </c>
      <c r="B1316" s="37" t="s">
        <v>8349</v>
      </c>
      <c r="C1316" s="57" t="s">
        <v>414</v>
      </c>
      <c r="D1316" s="58">
        <v>1850</v>
      </c>
      <c r="E1316" s="35">
        <v>44638</v>
      </c>
      <c r="F1316" s="58">
        <v>1850</v>
      </c>
      <c r="G1316" s="59">
        <f>Tabla14[[#This Row],[Importe]]-Tabla14[[#This Row],[Pagado]]</f>
        <v>0</v>
      </c>
      <c r="H1316" s="37" t="s">
        <v>10</v>
      </c>
    </row>
    <row r="1317" spans="1:8" x14ac:dyDescent="0.25">
      <c r="A1317" s="31">
        <v>44632</v>
      </c>
      <c r="B1317" s="37" t="s">
        <v>8350</v>
      </c>
      <c r="C1317" s="57" t="s">
        <v>31</v>
      </c>
      <c r="D1317" s="58">
        <v>543.20000000000005</v>
      </c>
      <c r="E1317" s="35">
        <v>44632</v>
      </c>
      <c r="F1317" s="58">
        <v>543.20000000000005</v>
      </c>
      <c r="G1317" s="59">
        <f>Tabla14[[#This Row],[Importe]]-Tabla14[[#This Row],[Pagado]]</f>
        <v>0</v>
      </c>
      <c r="H1317" s="37" t="s">
        <v>10</v>
      </c>
    </row>
    <row r="1318" spans="1:8" x14ac:dyDescent="0.25">
      <c r="A1318" s="31">
        <v>44632</v>
      </c>
      <c r="B1318" s="37" t="s">
        <v>8351</v>
      </c>
      <c r="C1318" s="57" t="s">
        <v>421</v>
      </c>
      <c r="D1318" s="58">
        <v>7644.1</v>
      </c>
      <c r="E1318" s="35">
        <v>44632</v>
      </c>
      <c r="F1318" s="58">
        <v>7644.1</v>
      </c>
      <c r="G1318" s="59">
        <f>Tabla14[[#This Row],[Importe]]-Tabla14[[#This Row],[Pagado]]</f>
        <v>0</v>
      </c>
      <c r="H1318" s="37" t="s">
        <v>10</v>
      </c>
    </row>
    <row r="1319" spans="1:8" x14ac:dyDescent="0.25">
      <c r="A1319" s="31">
        <v>44632</v>
      </c>
      <c r="B1319" s="37" t="s">
        <v>8352</v>
      </c>
      <c r="C1319" s="57" t="s">
        <v>31</v>
      </c>
      <c r="D1319" s="58">
        <v>364</v>
      </c>
      <c r="E1319" s="35">
        <v>44632</v>
      </c>
      <c r="F1319" s="58">
        <v>364</v>
      </c>
      <c r="G1319" s="59">
        <f>Tabla14[[#This Row],[Importe]]-Tabla14[[#This Row],[Pagado]]</f>
        <v>0</v>
      </c>
      <c r="H1319" s="37" t="s">
        <v>10</v>
      </c>
    </row>
    <row r="1320" spans="1:8" x14ac:dyDescent="0.25">
      <c r="A1320" s="31">
        <v>44632</v>
      </c>
      <c r="B1320" s="37" t="s">
        <v>8353</v>
      </c>
      <c r="C1320" s="57" t="s">
        <v>5345</v>
      </c>
      <c r="D1320" s="58">
        <v>1573.6</v>
      </c>
      <c r="E1320" s="35">
        <v>44634</v>
      </c>
      <c r="F1320" s="58">
        <v>1573.6</v>
      </c>
      <c r="G1320" s="59">
        <f>Tabla14[[#This Row],[Importe]]-Tabla14[[#This Row],[Pagado]]</f>
        <v>0</v>
      </c>
      <c r="H1320" s="37" t="s">
        <v>10</v>
      </c>
    </row>
    <row r="1321" spans="1:8" x14ac:dyDescent="0.25">
      <c r="A1321" s="31">
        <v>44632</v>
      </c>
      <c r="B1321" s="37" t="s">
        <v>8354</v>
      </c>
      <c r="C1321" s="57" t="s">
        <v>280</v>
      </c>
      <c r="D1321" s="58">
        <v>980</v>
      </c>
      <c r="E1321" s="35">
        <v>44634</v>
      </c>
      <c r="F1321" s="58">
        <v>980</v>
      </c>
      <c r="G1321" s="59">
        <f>Tabla14[[#This Row],[Importe]]-Tabla14[[#This Row],[Pagado]]</f>
        <v>0</v>
      </c>
      <c r="H1321" s="37" t="s">
        <v>10</v>
      </c>
    </row>
    <row r="1322" spans="1:8" x14ac:dyDescent="0.25">
      <c r="A1322" s="31">
        <v>44632</v>
      </c>
      <c r="B1322" s="37" t="s">
        <v>8355</v>
      </c>
      <c r="C1322" s="57" t="s">
        <v>284</v>
      </c>
      <c r="D1322" s="58">
        <v>14173.6</v>
      </c>
      <c r="E1322" s="35">
        <v>44634</v>
      </c>
      <c r="F1322" s="58">
        <v>14173.6</v>
      </c>
      <c r="G1322" s="59">
        <f>Tabla14[[#This Row],[Importe]]-Tabla14[[#This Row],[Pagado]]</f>
        <v>0</v>
      </c>
      <c r="H1322" s="37" t="s">
        <v>10</v>
      </c>
    </row>
    <row r="1323" spans="1:8" x14ac:dyDescent="0.25">
      <c r="A1323" s="31">
        <v>44632</v>
      </c>
      <c r="B1323" s="37" t="s">
        <v>8356</v>
      </c>
      <c r="C1323" s="57" t="s">
        <v>8357</v>
      </c>
      <c r="D1323" s="58">
        <v>6260.8</v>
      </c>
      <c r="E1323" s="35">
        <v>44632</v>
      </c>
      <c r="F1323" s="58">
        <v>6260.8</v>
      </c>
      <c r="G1323" s="59">
        <f>Tabla14[[#This Row],[Importe]]-Tabla14[[#This Row],[Pagado]]</f>
        <v>0</v>
      </c>
      <c r="H1323" s="37" t="s">
        <v>10</v>
      </c>
    </row>
    <row r="1324" spans="1:8" x14ac:dyDescent="0.25">
      <c r="A1324" s="31">
        <v>44632</v>
      </c>
      <c r="B1324" s="37" t="s">
        <v>8358</v>
      </c>
      <c r="C1324" s="57" t="s">
        <v>282</v>
      </c>
      <c r="D1324" s="58">
        <v>6882.4</v>
      </c>
      <c r="E1324" s="35">
        <v>44634</v>
      </c>
      <c r="F1324" s="58">
        <v>6882.4</v>
      </c>
      <c r="G1324" s="59">
        <f>Tabla14[[#This Row],[Importe]]-Tabla14[[#This Row],[Pagado]]</f>
        <v>0</v>
      </c>
      <c r="H1324" s="37" t="s">
        <v>10</v>
      </c>
    </row>
    <row r="1325" spans="1:8" x14ac:dyDescent="0.25">
      <c r="A1325" s="31">
        <v>44632</v>
      </c>
      <c r="B1325" s="37" t="s">
        <v>8359</v>
      </c>
      <c r="C1325" s="57" t="s">
        <v>71</v>
      </c>
      <c r="D1325" s="58">
        <v>922.2</v>
      </c>
      <c r="E1325" s="35">
        <v>44632</v>
      </c>
      <c r="F1325" s="58">
        <v>922.2</v>
      </c>
      <c r="G1325" s="59">
        <f>Tabla14[[#This Row],[Importe]]-Tabla14[[#This Row],[Pagado]]</f>
        <v>0</v>
      </c>
      <c r="H1325" s="37" t="s">
        <v>10</v>
      </c>
    </row>
    <row r="1326" spans="1:8" x14ac:dyDescent="0.25">
      <c r="A1326" s="31">
        <v>44632</v>
      </c>
      <c r="B1326" s="37" t="s">
        <v>8360</v>
      </c>
      <c r="C1326" s="57" t="s">
        <v>314</v>
      </c>
      <c r="D1326" s="58">
        <v>3595.2</v>
      </c>
      <c r="E1326" s="35">
        <v>44634</v>
      </c>
      <c r="F1326" s="58">
        <v>3595.2</v>
      </c>
      <c r="G1326" s="59">
        <f>Tabla14[[#This Row],[Importe]]-Tabla14[[#This Row],[Pagado]]</f>
        <v>0</v>
      </c>
      <c r="H1326" s="37" t="s">
        <v>10</v>
      </c>
    </row>
    <row r="1327" spans="1:8" x14ac:dyDescent="0.25">
      <c r="A1327" s="31">
        <v>44632</v>
      </c>
      <c r="B1327" s="37" t="s">
        <v>8361</v>
      </c>
      <c r="C1327" s="57" t="s">
        <v>31</v>
      </c>
      <c r="D1327" s="58">
        <v>680</v>
      </c>
      <c r="E1327" s="35">
        <v>44632</v>
      </c>
      <c r="F1327" s="58">
        <v>680</v>
      </c>
      <c r="G1327" s="59">
        <f>Tabla14[[#This Row],[Importe]]-Tabla14[[#This Row],[Pagado]]</f>
        <v>0</v>
      </c>
      <c r="H1327" s="37" t="s">
        <v>10</v>
      </c>
    </row>
    <row r="1328" spans="1:8" x14ac:dyDescent="0.25">
      <c r="A1328" s="31">
        <v>44632</v>
      </c>
      <c r="B1328" s="37" t="s">
        <v>8362</v>
      </c>
      <c r="C1328" s="57" t="s">
        <v>87</v>
      </c>
      <c r="D1328" s="58">
        <v>4060</v>
      </c>
      <c r="E1328" s="35">
        <v>44634</v>
      </c>
      <c r="F1328" s="58">
        <v>4060</v>
      </c>
      <c r="G1328" s="59">
        <f>Tabla14[[#This Row],[Importe]]-Tabla14[[#This Row],[Pagado]]</f>
        <v>0</v>
      </c>
      <c r="H1328" s="37" t="s">
        <v>10</v>
      </c>
    </row>
    <row r="1329" spans="1:8" x14ac:dyDescent="0.25">
      <c r="A1329" s="31">
        <v>44632</v>
      </c>
      <c r="B1329" s="37" t="s">
        <v>8363</v>
      </c>
      <c r="C1329" s="57" t="s">
        <v>51</v>
      </c>
      <c r="D1329" s="58">
        <v>2956.8</v>
      </c>
      <c r="E1329" s="35">
        <v>44632</v>
      </c>
      <c r="F1329" s="58">
        <v>2956.8</v>
      </c>
      <c r="G1329" s="59">
        <f>Tabla14[[#This Row],[Importe]]-Tabla14[[#This Row],[Pagado]]</f>
        <v>0</v>
      </c>
      <c r="H1329" s="37" t="s">
        <v>10</v>
      </c>
    </row>
    <row r="1330" spans="1:8" x14ac:dyDescent="0.25">
      <c r="A1330" s="31">
        <v>44632</v>
      </c>
      <c r="B1330" s="37" t="s">
        <v>8364</v>
      </c>
      <c r="C1330" s="57" t="s">
        <v>27</v>
      </c>
      <c r="D1330" s="58">
        <v>867.2</v>
      </c>
      <c r="E1330" s="35">
        <v>44632</v>
      </c>
      <c r="F1330" s="58">
        <v>867.2</v>
      </c>
      <c r="G1330" s="59">
        <f>Tabla14[[#This Row],[Importe]]-Tabla14[[#This Row],[Pagado]]</f>
        <v>0</v>
      </c>
      <c r="H1330" s="37" t="s">
        <v>10</v>
      </c>
    </row>
    <row r="1331" spans="1:8" x14ac:dyDescent="0.25">
      <c r="A1331" s="31">
        <v>44632</v>
      </c>
      <c r="B1331" s="37" t="s">
        <v>8365</v>
      </c>
      <c r="C1331" s="57" t="s">
        <v>275</v>
      </c>
      <c r="D1331" s="58">
        <v>7389</v>
      </c>
      <c r="E1331" s="35">
        <v>44645</v>
      </c>
      <c r="F1331" s="58">
        <v>7389</v>
      </c>
      <c r="G1331" s="59">
        <f>Tabla14[[#This Row],[Importe]]-Tabla14[[#This Row],[Pagado]]</f>
        <v>0</v>
      </c>
      <c r="H1331" s="37" t="s">
        <v>10</v>
      </c>
    </row>
    <row r="1332" spans="1:8" x14ac:dyDescent="0.25">
      <c r="A1332" s="31">
        <v>44632</v>
      </c>
      <c r="B1332" s="37" t="s">
        <v>8366</v>
      </c>
      <c r="C1332" s="57" t="s">
        <v>1174</v>
      </c>
      <c r="D1332" s="58">
        <v>33392.800000000003</v>
      </c>
      <c r="E1332" s="35">
        <v>44632</v>
      </c>
      <c r="F1332" s="58">
        <v>33392.800000000003</v>
      </c>
      <c r="G1332" s="59">
        <f>Tabla14[[#This Row],[Importe]]-Tabla14[[#This Row],[Pagado]]</f>
        <v>0</v>
      </c>
      <c r="H1332" s="37" t="s">
        <v>10</v>
      </c>
    </row>
    <row r="1333" spans="1:8" x14ac:dyDescent="0.25">
      <c r="A1333" s="31">
        <v>44632</v>
      </c>
      <c r="B1333" s="37" t="s">
        <v>8367</v>
      </c>
      <c r="C1333" s="57" t="s">
        <v>1174</v>
      </c>
      <c r="D1333" s="58">
        <v>240</v>
      </c>
      <c r="E1333" s="35">
        <v>44632</v>
      </c>
      <c r="F1333" s="58">
        <v>240</v>
      </c>
      <c r="G1333" s="59">
        <f>Tabla14[[#This Row],[Importe]]-Tabla14[[#This Row],[Pagado]]</f>
        <v>0</v>
      </c>
      <c r="H1333" s="37" t="s">
        <v>10</v>
      </c>
    </row>
    <row r="1334" spans="1:8" x14ac:dyDescent="0.25">
      <c r="A1334" s="31">
        <v>44632</v>
      </c>
      <c r="B1334" s="37" t="s">
        <v>8368</v>
      </c>
      <c r="C1334" s="57" t="s">
        <v>610</v>
      </c>
      <c r="D1334" s="58">
        <v>6722.1</v>
      </c>
      <c r="E1334" s="35">
        <v>44632</v>
      </c>
      <c r="F1334" s="58">
        <v>6722.1</v>
      </c>
      <c r="G1334" s="59">
        <f>Tabla14[[#This Row],[Importe]]-Tabla14[[#This Row],[Pagado]]</f>
        <v>0</v>
      </c>
      <c r="H1334" s="37" t="s">
        <v>10</v>
      </c>
    </row>
    <row r="1335" spans="1:8" x14ac:dyDescent="0.25">
      <c r="A1335" s="31">
        <v>44632</v>
      </c>
      <c r="B1335" s="37" t="s">
        <v>8369</v>
      </c>
      <c r="C1335" s="57" t="s">
        <v>179</v>
      </c>
      <c r="D1335" s="58">
        <v>1058.4000000000001</v>
      </c>
      <c r="E1335" s="35">
        <v>44632</v>
      </c>
      <c r="F1335" s="58">
        <v>1058.4000000000001</v>
      </c>
      <c r="G1335" s="59">
        <f>Tabla14[[#This Row],[Importe]]-Tabla14[[#This Row],[Pagado]]</f>
        <v>0</v>
      </c>
      <c r="H1335" s="37" t="s">
        <v>10</v>
      </c>
    </row>
    <row r="1336" spans="1:8" x14ac:dyDescent="0.25">
      <c r="A1336" s="31">
        <v>44632</v>
      </c>
      <c r="B1336" s="37" t="s">
        <v>8370</v>
      </c>
      <c r="C1336" s="57" t="s">
        <v>857</v>
      </c>
      <c r="D1336" s="58">
        <v>1444.8</v>
      </c>
      <c r="E1336" s="35">
        <v>44632</v>
      </c>
      <c r="F1336" s="58">
        <v>1444.8</v>
      </c>
      <c r="G1336" s="59">
        <f>Tabla14[[#This Row],[Importe]]-Tabla14[[#This Row],[Pagado]]</f>
        <v>0</v>
      </c>
      <c r="H1336" s="37" t="s">
        <v>10</v>
      </c>
    </row>
    <row r="1337" spans="1:8" x14ac:dyDescent="0.25">
      <c r="A1337" s="31">
        <v>44632</v>
      </c>
      <c r="B1337" s="37" t="s">
        <v>8371</v>
      </c>
      <c r="C1337" s="57" t="s">
        <v>459</v>
      </c>
      <c r="D1337" s="58">
        <v>213</v>
      </c>
      <c r="E1337" s="35">
        <v>44632</v>
      </c>
      <c r="F1337" s="58">
        <v>213</v>
      </c>
      <c r="G1337" s="59">
        <f>Tabla14[[#This Row],[Importe]]-Tabla14[[#This Row],[Pagado]]</f>
        <v>0</v>
      </c>
      <c r="H1337" s="37" t="s">
        <v>10</v>
      </c>
    </row>
    <row r="1338" spans="1:8" x14ac:dyDescent="0.25">
      <c r="A1338" s="31">
        <v>44632</v>
      </c>
      <c r="B1338" s="37" t="s">
        <v>8372</v>
      </c>
      <c r="C1338" s="57" t="s">
        <v>457</v>
      </c>
      <c r="D1338" s="58">
        <v>198</v>
      </c>
      <c r="E1338" s="35">
        <v>44632</v>
      </c>
      <c r="F1338" s="58">
        <v>198</v>
      </c>
      <c r="G1338" s="59">
        <f>Tabla14[[#This Row],[Importe]]-Tabla14[[#This Row],[Pagado]]</f>
        <v>0</v>
      </c>
      <c r="H1338" s="37" t="s">
        <v>10</v>
      </c>
    </row>
    <row r="1339" spans="1:8" x14ac:dyDescent="0.25">
      <c r="A1339" s="31">
        <v>44632</v>
      </c>
      <c r="B1339" s="37" t="s">
        <v>8373</v>
      </c>
      <c r="C1339" s="57" t="s">
        <v>463</v>
      </c>
      <c r="D1339" s="58">
        <v>550</v>
      </c>
      <c r="E1339" s="35">
        <v>44632</v>
      </c>
      <c r="F1339" s="58">
        <v>550</v>
      </c>
      <c r="G1339" s="59">
        <f>Tabla14[[#This Row],[Importe]]-Tabla14[[#This Row],[Pagado]]</f>
        <v>0</v>
      </c>
      <c r="H1339" s="37" t="s">
        <v>10</v>
      </c>
    </row>
    <row r="1340" spans="1:8" x14ac:dyDescent="0.25">
      <c r="A1340" s="31">
        <v>44632</v>
      </c>
      <c r="B1340" s="37" t="s">
        <v>8374</v>
      </c>
      <c r="C1340" s="57" t="s">
        <v>461</v>
      </c>
      <c r="D1340" s="58">
        <v>394</v>
      </c>
      <c r="E1340" s="35">
        <v>44632</v>
      </c>
      <c r="F1340" s="58">
        <v>394</v>
      </c>
      <c r="G1340" s="59">
        <f>Tabla14[[#This Row],[Importe]]-Tabla14[[#This Row],[Pagado]]</f>
        <v>0</v>
      </c>
      <c r="H1340" s="37" t="s">
        <v>10</v>
      </c>
    </row>
    <row r="1341" spans="1:8" x14ac:dyDescent="0.25">
      <c r="A1341" s="31">
        <v>44632</v>
      </c>
      <c r="B1341" s="37" t="s">
        <v>8375</v>
      </c>
      <c r="C1341" s="57" t="s">
        <v>31</v>
      </c>
      <c r="D1341" s="58">
        <v>4144</v>
      </c>
      <c r="E1341" s="35">
        <v>44632</v>
      </c>
      <c r="F1341" s="58">
        <v>4144</v>
      </c>
      <c r="G1341" s="59">
        <f>Tabla14[[#This Row],[Importe]]-Tabla14[[#This Row],[Pagado]]</f>
        <v>0</v>
      </c>
      <c r="H1341" s="37" t="s">
        <v>10</v>
      </c>
    </row>
    <row r="1342" spans="1:8" x14ac:dyDescent="0.25">
      <c r="A1342" s="31">
        <v>44632</v>
      </c>
      <c r="B1342" s="37" t="s">
        <v>8376</v>
      </c>
      <c r="C1342" s="57" t="s">
        <v>31</v>
      </c>
      <c r="D1342" s="58">
        <v>932.4</v>
      </c>
      <c r="E1342" s="35">
        <v>44632</v>
      </c>
      <c r="F1342" s="58">
        <v>932.4</v>
      </c>
      <c r="G1342" s="59">
        <f>Tabla14[[#This Row],[Importe]]-Tabla14[[#This Row],[Pagado]]</f>
        <v>0</v>
      </c>
      <c r="H1342" s="37" t="s">
        <v>10</v>
      </c>
    </row>
    <row r="1343" spans="1:8" x14ac:dyDescent="0.25">
      <c r="A1343" s="31">
        <v>44632</v>
      </c>
      <c r="B1343" s="37" t="s">
        <v>8377</v>
      </c>
      <c r="C1343" s="57" t="s">
        <v>31</v>
      </c>
      <c r="D1343" s="58">
        <v>2850</v>
      </c>
      <c r="E1343" s="35">
        <v>44632</v>
      </c>
      <c r="F1343" s="58">
        <v>2850</v>
      </c>
      <c r="G1343" s="59">
        <f>Tabla14[[#This Row],[Importe]]-Tabla14[[#This Row],[Pagado]]</f>
        <v>0</v>
      </c>
      <c r="H1343" s="37" t="s">
        <v>10</v>
      </c>
    </row>
    <row r="1344" spans="1:8" x14ac:dyDescent="0.25">
      <c r="A1344" s="31">
        <v>44632</v>
      </c>
      <c r="B1344" s="37" t="s">
        <v>8378</v>
      </c>
      <c r="C1344" s="57" t="s">
        <v>1706</v>
      </c>
      <c r="D1344" s="58">
        <v>3580.8</v>
      </c>
      <c r="E1344" s="35">
        <v>44632</v>
      </c>
      <c r="F1344" s="58">
        <v>3580.8</v>
      </c>
      <c r="G1344" s="59">
        <f>Tabla14[[#This Row],[Importe]]-Tabla14[[#This Row],[Pagado]]</f>
        <v>0</v>
      </c>
      <c r="H1344" s="37" t="s">
        <v>10</v>
      </c>
    </row>
    <row r="1345" spans="1:8" x14ac:dyDescent="0.25">
      <c r="A1345" s="31">
        <v>44632</v>
      </c>
      <c r="B1345" s="37" t="s">
        <v>8379</v>
      </c>
      <c r="C1345" s="57" t="s">
        <v>14</v>
      </c>
      <c r="D1345" s="58">
        <v>19429.400000000001</v>
      </c>
      <c r="E1345" s="35">
        <v>44632</v>
      </c>
      <c r="F1345" s="58">
        <v>19429.400000000001</v>
      </c>
      <c r="G1345" s="59">
        <f>Tabla14[[#This Row],[Importe]]-Tabla14[[#This Row],[Pagado]]</f>
        <v>0</v>
      </c>
      <c r="H1345" s="37" t="s">
        <v>10</v>
      </c>
    </row>
    <row r="1346" spans="1:8" x14ac:dyDescent="0.25">
      <c r="A1346" s="31">
        <v>44632</v>
      </c>
      <c r="B1346" s="37" t="s">
        <v>8380</v>
      </c>
      <c r="C1346" s="57" t="s">
        <v>71</v>
      </c>
      <c r="D1346" s="58">
        <v>3572.8</v>
      </c>
      <c r="E1346" s="35">
        <v>44632</v>
      </c>
      <c r="F1346" s="58">
        <v>3572.8</v>
      </c>
      <c r="G1346" s="59">
        <f>Tabla14[[#This Row],[Importe]]-Tabla14[[#This Row],[Pagado]]</f>
        <v>0</v>
      </c>
      <c r="H1346" s="37" t="s">
        <v>10</v>
      </c>
    </row>
    <row r="1347" spans="1:8" x14ac:dyDescent="0.25">
      <c r="A1347" s="31">
        <v>44632</v>
      </c>
      <c r="B1347" s="37" t="s">
        <v>8381</v>
      </c>
      <c r="C1347" s="57" t="s">
        <v>31</v>
      </c>
      <c r="D1347" s="58">
        <v>292.39999999999998</v>
      </c>
      <c r="E1347" s="35">
        <v>44632</v>
      </c>
      <c r="F1347" s="58">
        <v>292.39999999999998</v>
      </c>
      <c r="G1347" s="59">
        <f>Tabla14[[#This Row],[Importe]]-Tabla14[[#This Row],[Pagado]]</f>
        <v>0</v>
      </c>
      <c r="H1347" s="37" t="s">
        <v>10</v>
      </c>
    </row>
    <row r="1348" spans="1:8" x14ac:dyDescent="0.25">
      <c r="A1348" s="31">
        <v>44632</v>
      </c>
      <c r="B1348" s="37" t="s">
        <v>8382</v>
      </c>
      <c r="C1348" s="57" t="s">
        <v>31</v>
      </c>
      <c r="D1348" s="58">
        <v>39.200000000000003</v>
      </c>
      <c r="E1348" s="35">
        <v>44644</v>
      </c>
      <c r="F1348" s="58">
        <v>39.200000000000003</v>
      </c>
      <c r="G1348" s="59">
        <f>Tabla14[[#This Row],[Importe]]-Tabla14[[#This Row],[Pagado]]</f>
        <v>0</v>
      </c>
      <c r="H1348" s="37" t="s">
        <v>10</v>
      </c>
    </row>
    <row r="1349" spans="1:8" x14ac:dyDescent="0.25">
      <c r="A1349" s="31">
        <v>44632</v>
      </c>
      <c r="B1349" s="37" t="s">
        <v>8383</v>
      </c>
      <c r="C1349" s="57" t="s">
        <v>31</v>
      </c>
      <c r="D1349" s="58">
        <v>544.5</v>
      </c>
      <c r="E1349" s="35">
        <v>44632</v>
      </c>
      <c r="F1349" s="58">
        <v>544.5</v>
      </c>
      <c r="G1349" s="59">
        <f>Tabla14[[#This Row],[Importe]]-Tabla14[[#This Row],[Pagado]]</f>
        <v>0</v>
      </c>
      <c r="H1349" s="37" t="s">
        <v>10</v>
      </c>
    </row>
    <row r="1350" spans="1:8" x14ac:dyDescent="0.25">
      <c r="A1350" s="31">
        <v>44632</v>
      </c>
      <c r="B1350" s="37" t="s">
        <v>8384</v>
      </c>
      <c r="C1350" s="57" t="s">
        <v>31</v>
      </c>
      <c r="D1350" s="58">
        <v>305.2</v>
      </c>
      <c r="E1350" s="35">
        <v>44632</v>
      </c>
      <c r="F1350" s="58">
        <v>305.2</v>
      </c>
      <c r="G1350" s="59">
        <f>Tabla14[[#This Row],[Importe]]-Tabla14[[#This Row],[Pagado]]</f>
        <v>0</v>
      </c>
      <c r="H1350" s="37" t="s">
        <v>10</v>
      </c>
    </row>
    <row r="1351" spans="1:8" x14ac:dyDescent="0.25">
      <c r="A1351" s="31">
        <v>44632</v>
      </c>
      <c r="B1351" s="37" t="s">
        <v>8385</v>
      </c>
      <c r="C1351" s="57" t="s">
        <v>31</v>
      </c>
      <c r="D1351" s="58">
        <v>179.2</v>
      </c>
      <c r="E1351" s="35">
        <v>44632</v>
      </c>
      <c r="F1351" s="58">
        <v>179.2</v>
      </c>
      <c r="G1351" s="59">
        <f>Tabla14[[#This Row],[Importe]]-Tabla14[[#This Row],[Pagado]]</f>
        <v>0</v>
      </c>
      <c r="H1351" s="37" t="s">
        <v>10</v>
      </c>
    </row>
    <row r="1352" spans="1:8" x14ac:dyDescent="0.25">
      <c r="A1352" s="31">
        <v>44632</v>
      </c>
      <c r="B1352" s="37" t="s">
        <v>8386</v>
      </c>
      <c r="C1352" s="57" t="s">
        <v>196</v>
      </c>
      <c r="D1352" s="58">
        <v>12015.5</v>
      </c>
      <c r="E1352" s="35">
        <v>44638</v>
      </c>
      <c r="F1352" s="58">
        <v>12015.5</v>
      </c>
      <c r="G1352" s="59">
        <f>Tabla14[[#This Row],[Importe]]-Tabla14[[#This Row],[Pagado]]</f>
        <v>0</v>
      </c>
      <c r="H1352" s="37" t="s">
        <v>10</v>
      </c>
    </row>
    <row r="1353" spans="1:8" x14ac:dyDescent="0.25">
      <c r="A1353" s="31">
        <v>44632</v>
      </c>
      <c r="B1353" s="37" t="s">
        <v>8387</v>
      </c>
      <c r="C1353" s="57" t="s">
        <v>407</v>
      </c>
      <c r="D1353" s="58">
        <v>7400</v>
      </c>
      <c r="E1353" s="35">
        <v>44637</v>
      </c>
      <c r="F1353" s="58">
        <v>7400</v>
      </c>
      <c r="G1353" s="59">
        <f>Tabla14[[#This Row],[Importe]]-Tabla14[[#This Row],[Pagado]]</f>
        <v>0</v>
      </c>
      <c r="H1353" s="37" t="s">
        <v>10</v>
      </c>
    </row>
    <row r="1354" spans="1:8" x14ac:dyDescent="0.25">
      <c r="A1354" s="31">
        <v>44633</v>
      </c>
      <c r="B1354" s="37" t="s">
        <v>8388</v>
      </c>
      <c r="C1354" s="57" t="s">
        <v>9</v>
      </c>
      <c r="D1354" s="58">
        <v>6662.6</v>
      </c>
      <c r="E1354" s="35">
        <v>44633</v>
      </c>
      <c r="F1354" s="58">
        <v>6662.6</v>
      </c>
      <c r="G1354" s="59">
        <f>Tabla14[[#This Row],[Importe]]-Tabla14[[#This Row],[Pagado]]</f>
        <v>0</v>
      </c>
      <c r="H1354" s="37" t="s">
        <v>10</v>
      </c>
    </row>
    <row r="1355" spans="1:8" x14ac:dyDescent="0.25">
      <c r="A1355" s="31">
        <v>44633</v>
      </c>
      <c r="B1355" s="37" t="s">
        <v>8389</v>
      </c>
      <c r="C1355" s="57" t="s">
        <v>1187</v>
      </c>
      <c r="D1355" s="58">
        <v>1953.3</v>
      </c>
      <c r="E1355" s="35">
        <v>44633</v>
      </c>
      <c r="F1355" s="58">
        <v>1953.3</v>
      </c>
      <c r="G1355" s="59">
        <f>Tabla14[[#This Row],[Importe]]-Tabla14[[#This Row],[Pagado]]</f>
        <v>0</v>
      </c>
      <c r="H1355" s="37" t="s">
        <v>10</v>
      </c>
    </row>
    <row r="1356" spans="1:8" x14ac:dyDescent="0.25">
      <c r="A1356" s="31">
        <v>44633</v>
      </c>
      <c r="B1356" s="37" t="s">
        <v>8390</v>
      </c>
      <c r="C1356" s="57" t="s">
        <v>475</v>
      </c>
      <c r="D1356" s="58">
        <v>47337.3</v>
      </c>
      <c r="E1356" s="35">
        <v>44634</v>
      </c>
      <c r="F1356" s="58">
        <v>47337.3</v>
      </c>
      <c r="G1356" s="59">
        <f>Tabla14[[#This Row],[Importe]]-Tabla14[[#This Row],[Pagado]]</f>
        <v>0</v>
      </c>
      <c r="H1356" s="37" t="s">
        <v>10</v>
      </c>
    </row>
    <row r="1357" spans="1:8" x14ac:dyDescent="0.25">
      <c r="A1357" s="31">
        <v>44633</v>
      </c>
      <c r="B1357" s="37" t="s">
        <v>8391</v>
      </c>
      <c r="C1357" s="57" t="s">
        <v>16</v>
      </c>
      <c r="D1357" s="58">
        <v>9200.5</v>
      </c>
      <c r="E1357" s="35">
        <v>44633</v>
      </c>
      <c r="F1357" s="58">
        <v>9200.5</v>
      </c>
      <c r="G1357" s="59">
        <f>Tabla14[[#This Row],[Importe]]-Tabla14[[#This Row],[Pagado]]</f>
        <v>0</v>
      </c>
      <c r="H1357" s="37" t="s">
        <v>10</v>
      </c>
    </row>
    <row r="1358" spans="1:8" x14ac:dyDescent="0.25">
      <c r="A1358" s="31">
        <v>44633</v>
      </c>
      <c r="B1358" s="37" t="s">
        <v>8392</v>
      </c>
      <c r="C1358" s="57" t="s">
        <v>924</v>
      </c>
      <c r="D1358" s="58">
        <v>12805</v>
      </c>
      <c r="E1358" s="35">
        <v>44633</v>
      </c>
      <c r="F1358" s="58">
        <v>12805</v>
      </c>
      <c r="G1358" s="59">
        <f>Tabla14[[#This Row],[Importe]]-Tabla14[[#This Row],[Pagado]]</f>
        <v>0</v>
      </c>
      <c r="H1358" s="37" t="s">
        <v>10</v>
      </c>
    </row>
    <row r="1359" spans="1:8" x14ac:dyDescent="0.25">
      <c r="A1359" s="31">
        <v>44633</v>
      </c>
      <c r="B1359" s="37" t="s">
        <v>8393</v>
      </c>
      <c r="C1359" s="57" t="s">
        <v>481</v>
      </c>
      <c r="D1359" s="58">
        <v>820.4</v>
      </c>
      <c r="E1359" s="35">
        <v>44633</v>
      </c>
      <c r="F1359" s="58">
        <v>820.4</v>
      </c>
      <c r="G1359" s="59">
        <f>Tabla14[[#This Row],[Importe]]-Tabla14[[#This Row],[Pagado]]</f>
        <v>0</v>
      </c>
      <c r="H1359" s="37" t="s">
        <v>10</v>
      </c>
    </row>
    <row r="1360" spans="1:8" x14ac:dyDescent="0.25">
      <c r="A1360" s="31">
        <v>44633</v>
      </c>
      <c r="B1360" s="37" t="s">
        <v>8394</v>
      </c>
      <c r="C1360" s="57" t="s">
        <v>924</v>
      </c>
      <c r="D1360" s="58">
        <v>660</v>
      </c>
      <c r="E1360" s="35">
        <v>44633</v>
      </c>
      <c r="F1360" s="58">
        <v>660</v>
      </c>
      <c r="G1360" s="59">
        <f>Tabla14[[#This Row],[Importe]]-Tabla14[[#This Row],[Pagado]]</f>
        <v>0</v>
      </c>
      <c r="H1360" s="37" t="s">
        <v>10</v>
      </c>
    </row>
    <row r="1361" spans="1:8" x14ac:dyDescent="0.25">
      <c r="A1361" s="31">
        <v>44633</v>
      </c>
      <c r="B1361" s="37" t="s">
        <v>8395</v>
      </c>
      <c r="C1361" s="57" t="s">
        <v>16</v>
      </c>
      <c r="D1361" s="58">
        <v>460</v>
      </c>
      <c r="E1361" s="35">
        <v>44633</v>
      </c>
      <c r="F1361" s="58">
        <v>460</v>
      </c>
      <c r="G1361" s="59">
        <f>Tabla14[[#This Row],[Importe]]-Tabla14[[#This Row],[Pagado]]</f>
        <v>0</v>
      </c>
      <c r="H1361" s="37" t="s">
        <v>10</v>
      </c>
    </row>
    <row r="1362" spans="1:8" x14ac:dyDescent="0.25">
      <c r="A1362" s="31">
        <v>44633</v>
      </c>
      <c r="B1362" s="37" t="s">
        <v>8396</v>
      </c>
      <c r="C1362" s="57" t="s">
        <v>29</v>
      </c>
      <c r="D1362" s="58">
        <v>8456</v>
      </c>
      <c r="E1362" s="35">
        <v>44633</v>
      </c>
      <c r="F1362" s="58">
        <v>8456</v>
      </c>
      <c r="G1362" s="59">
        <f>Tabla14[[#This Row],[Importe]]-Tabla14[[#This Row],[Pagado]]</f>
        <v>0</v>
      </c>
      <c r="H1362" s="37" t="s">
        <v>10</v>
      </c>
    </row>
    <row r="1363" spans="1:8" x14ac:dyDescent="0.25">
      <c r="A1363" s="31">
        <v>44633</v>
      </c>
      <c r="B1363" s="37" t="s">
        <v>8397</v>
      </c>
      <c r="C1363" s="57" t="s">
        <v>27</v>
      </c>
      <c r="D1363" s="58">
        <v>3366</v>
      </c>
      <c r="E1363" s="35">
        <v>44633</v>
      </c>
      <c r="F1363" s="58">
        <v>3366</v>
      </c>
      <c r="G1363" s="59">
        <f>Tabla14[[#This Row],[Importe]]-Tabla14[[#This Row],[Pagado]]</f>
        <v>0</v>
      </c>
      <c r="H1363" s="37" t="s">
        <v>10</v>
      </c>
    </row>
    <row r="1364" spans="1:8" x14ac:dyDescent="0.25">
      <c r="A1364" s="31">
        <v>44633</v>
      </c>
      <c r="B1364" s="37" t="s">
        <v>8398</v>
      </c>
      <c r="C1364" s="57" t="s">
        <v>22</v>
      </c>
      <c r="D1364" s="58">
        <v>49127.5</v>
      </c>
      <c r="E1364" s="35">
        <v>44635</v>
      </c>
      <c r="F1364" s="58">
        <v>49127.5</v>
      </c>
      <c r="G1364" s="59">
        <f>Tabla14[[#This Row],[Importe]]-Tabla14[[#This Row],[Pagado]]</f>
        <v>0</v>
      </c>
      <c r="H1364" s="37" t="s">
        <v>10</v>
      </c>
    </row>
    <row r="1365" spans="1:8" x14ac:dyDescent="0.25">
      <c r="A1365" s="31">
        <v>44633</v>
      </c>
      <c r="B1365" s="37" t="s">
        <v>8399</v>
      </c>
      <c r="C1365" s="57" t="s">
        <v>56</v>
      </c>
      <c r="D1365" s="58">
        <v>8269.5</v>
      </c>
      <c r="E1365" s="35">
        <v>44633</v>
      </c>
      <c r="F1365" s="58">
        <v>8269.5</v>
      </c>
      <c r="G1365" s="59">
        <f>Tabla14[[#This Row],[Importe]]-Tabla14[[#This Row],[Pagado]]</f>
        <v>0</v>
      </c>
      <c r="H1365" s="37" t="s">
        <v>10</v>
      </c>
    </row>
    <row r="1366" spans="1:8" x14ac:dyDescent="0.25">
      <c r="A1366" s="31">
        <v>44633</v>
      </c>
      <c r="B1366" s="37" t="s">
        <v>8400</v>
      </c>
      <c r="C1366" s="57" t="s">
        <v>37</v>
      </c>
      <c r="D1366" s="58">
        <v>3591</v>
      </c>
      <c r="E1366" s="35">
        <v>44633</v>
      </c>
      <c r="F1366" s="58">
        <v>3591</v>
      </c>
      <c r="G1366" s="59">
        <f>Tabla14[[#This Row],[Importe]]-Tabla14[[#This Row],[Pagado]]</f>
        <v>0</v>
      </c>
      <c r="H1366" s="37" t="s">
        <v>10</v>
      </c>
    </row>
    <row r="1367" spans="1:8" x14ac:dyDescent="0.25">
      <c r="A1367" s="31">
        <v>44633</v>
      </c>
      <c r="B1367" s="37" t="s">
        <v>8401</v>
      </c>
      <c r="C1367" s="57" t="s">
        <v>33</v>
      </c>
      <c r="D1367" s="58">
        <v>18899.099999999999</v>
      </c>
      <c r="E1367" s="35">
        <v>44633</v>
      </c>
      <c r="F1367" s="58">
        <v>18899.099999999999</v>
      </c>
      <c r="G1367" s="59">
        <f>Tabla14[[#This Row],[Importe]]-Tabla14[[#This Row],[Pagado]]</f>
        <v>0</v>
      </c>
      <c r="H1367" s="37" t="s">
        <v>10</v>
      </c>
    </row>
    <row r="1368" spans="1:8" x14ac:dyDescent="0.25">
      <c r="A1368" s="31">
        <v>44633</v>
      </c>
      <c r="B1368" s="37" t="s">
        <v>8402</v>
      </c>
      <c r="C1368" s="57" t="s">
        <v>373</v>
      </c>
      <c r="D1368" s="58">
        <v>520.79999999999995</v>
      </c>
      <c r="E1368" s="35">
        <v>44633</v>
      </c>
      <c r="F1368" s="58">
        <v>520.79999999999995</v>
      </c>
      <c r="G1368" s="59">
        <f>Tabla14[[#This Row],[Importe]]-Tabla14[[#This Row],[Pagado]]</f>
        <v>0</v>
      </c>
      <c r="H1368" s="37" t="s">
        <v>10</v>
      </c>
    </row>
    <row r="1369" spans="1:8" x14ac:dyDescent="0.25">
      <c r="A1369" s="31">
        <v>44633</v>
      </c>
      <c r="B1369" s="37" t="s">
        <v>8403</v>
      </c>
      <c r="C1369" s="57" t="s">
        <v>20</v>
      </c>
      <c r="D1369" s="58">
        <v>5961.2</v>
      </c>
      <c r="E1369" s="35">
        <v>44633</v>
      </c>
      <c r="F1369" s="58">
        <v>5961.2</v>
      </c>
      <c r="G1369" s="59">
        <f>Tabla14[[#This Row],[Importe]]-Tabla14[[#This Row],[Pagado]]</f>
        <v>0</v>
      </c>
      <c r="H1369" s="37" t="s">
        <v>10</v>
      </c>
    </row>
    <row r="1370" spans="1:8" x14ac:dyDescent="0.25">
      <c r="A1370" s="31">
        <v>44633</v>
      </c>
      <c r="B1370" s="37" t="s">
        <v>8404</v>
      </c>
      <c r="C1370" s="57" t="s">
        <v>31</v>
      </c>
      <c r="D1370" s="58">
        <v>1077.3</v>
      </c>
      <c r="E1370" s="35">
        <v>44633</v>
      </c>
      <c r="F1370" s="58">
        <v>1077.3</v>
      </c>
      <c r="G1370" s="59">
        <f>Tabla14[[#This Row],[Importe]]-Tabla14[[#This Row],[Pagado]]</f>
        <v>0</v>
      </c>
      <c r="H1370" s="37" t="s">
        <v>10</v>
      </c>
    </row>
    <row r="1371" spans="1:8" x14ac:dyDescent="0.25">
      <c r="A1371" s="31">
        <v>44633</v>
      </c>
      <c r="B1371" s="37" t="s">
        <v>8405</v>
      </c>
      <c r="C1371" s="57" t="s">
        <v>49</v>
      </c>
      <c r="D1371" s="58">
        <v>3212</v>
      </c>
      <c r="E1371" s="35">
        <v>44633</v>
      </c>
      <c r="F1371" s="58">
        <v>3212</v>
      </c>
      <c r="G1371" s="59">
        <f>Tabla14[[#This Row],[Importe]]-Tabla14[[#This Row],[Pagado]]</f>
        <v>0</v>
      </c>
      <c r="H1371" s="37" t="s">
        <v>10</v>
      </c>
    </row>
    <row r="1372" spans="1:8" x14ac:dyDescent="0.25">
      <c r="A1372" s="31">
        <v>44633</v>
      </c>
      <c r="B1372" s="37" t="s">
        <v>8406</v>
      </c>
      <c r="C1372" s="57" t="s">
        <v>216</v>
      </c>
      <c r="D1372" s="58">
        <v>2077.6</v>
      </c>
      <c r="E1372" s="35">
        <v>44633</v>
      </c>
      <c r="F1372" s="58">
        <v>2077.6</v>
      </c>
      <c r="G1372" s="59">
        <f>Tabla14[[#This Row],[Importe]]-Tabla14[[#This Row],[Pagado]]</f>
        <v>0</v>
      </c>
      <c r="H1372" s="37" t="s">
        <v>10</v>
      </c>
    </row>
    <row r="1373" spans="1:8" x14ac:dyDescent="0.25">
      <c r="A1373" s="31">
        <v>44633</v>
      </c>
      <c r="B1373" s="37" t="s">
        <v>8407</v>
      </c>
      <c r="C1373" s="57" t="s">
        <v>45</v>
      </c>
      <c r="D1373" s="58">
        <v>6267</v>
      </c>
      <c r="E1373" s="35">
        <v>44633</v>
      </c>
      <c r="F1373" s="58">
        <v>6267</v>
      </c>
      <c r="G1373" s="59">
        <f>Tabla14[[#This Row],[Importe]]-Tabla14[[#This Row],[Pagado]]</f>
        <v>0</v>
      </c>
      <c r="H1373" s="37" t="s">
        <v>10</v>
      </c>
    </row>
    <row r="1374" spans="1:8" x14ac:dyDescent="0.25">
      <c r="A1374" s="31">
        <v>44633</v>
      </c>
      <c r="B1374" s="37" t="s">
        <v>8408</v>
      </c>
      <c r="C1374" s="57" t="s">
        <v>35</v>
      </c>
      <c r="D1374" s="58">
        <v>2371.6999999999998</v>
      </c>
      <c r="E1374" s="35">
        <v>44633</v>
      </c>
      <c r="F1374" s="58">
        <v>2371.6999999999998</v>
      </c>
      <c r="G1374" s="59">
        <f>Tabla14[[#This Row],[Importe]]-Tabla14[[#This Row],[Pagado]]</f>
        <v>0</v>
      </c>
      <c r="H1374" s="37" t="s">
        <v>10</v>
      </c>
    </row>
    <row r="1375" spans="1:8" x14ac:dyDescent="0.25">
      <c r="A1375" s="31">
        <v>44633</v>
      </c>
      <c r="B1375" s="37" t="s">
        <v>8409</v>
      </c>
      <c r="C1375" s="57" t="s">
        <v>191</v>
      </c>
      <c r="D1375" s="58">
        <v>2047</v>
      </c>
      <c r="E1375" s="35">
        <v>44633</v>
      </c>
      <c r="F1375" s="58">
        <v>2047</v>
      </c>
      <c r="G1375" s="59">
        <f>Tabla14[[#This Row],[Importe]]-Tabla14[[#This Row],[Pagado]]</f>
        <v>0</v>
      </c>
      <c r="H1375" s="37" t="s">
        <v>10</v>
      </c>
    </row>
    <row r="1376" spans="1:8" x14ac:dyDescent="0.25">
      <c r="A1376" s="31">
        <v>44633</v>
      </c>
      <c r="B1376" s="37" t="s">
        <v>8410</v>
      </c>
      <c r="C1376" s="57" t="s">
        <v>8411</v>
      </c>
      <c r="D1376" s="58">
        <v>0</v>
      </c>
      <c r="E1376" s="39" t="s">
        <v>189</v>
      </c>
      <c r="F1376" s="58">
        <v>0</v>
      </c>
      <c r="G1376" s="59">
        <f>Tabla14[[#This Row],[Importe]]-Tabla14[[#This Row],[Pagado]]</f>
        <v>0</v>
      </c>
      <c r="H1376" s="37" t="s">
        <v>189</v>
      </c>
    </row>
    <row r="1377" spans="1:8" x14ac:dyDescent="0.25">
      <c r="A1377" s="31">
        <v>44633</v>
      </c>
      <c r="B1377" s="37" t="s">
        <v>8412</v>
      </c>
      <c r="C1377" s="57" t="s">
        <v>1421</v>
      </c>
      <c r="D1377" s="58">
        <v>30978</v>
      </c>
      <c r="E1377" s="35">
        <v>44633</v>
      </c>
      <c r="F1377" s="58">
        <v>30978</v>
      </c>
      <c r="G1377" s="59">
        <f>Tabla14[[#This Row],[Importe]]-Tabla14[[#This Row],[Pagado]]</f>
        <v>0</v>
      </c>
      <c r="H1377" s="37" t="s">
        <v>10</v>
      </c>
    </row>
    <row r="1378" spans="1:8" x14ac:dyDescent="0.25">
      <c r="A1378" s="31">
        <v>44633</v>
      </c>
      <c r="B1378" s="37" t="s">
        <v>8413</v>
      </c>
      <c r="C1378" s="57" t="s">
        <v>233</v>
      </c>
      <c r="D1378" s="58">
        <v>5448.8</v>
      </c>
      <c r="E1378" s="35">
        <v>44633</v>
      </c>
      <c r="F1378" s="58">
        <v>5448.8</v>
      </c>
      <c r="G1378" s="59">
        <f>Tabla14[[#This Row],[Importe]]-Tabla14[[#This Row],[Pagado]]</f>
        <v>0</v>
      </c>
      <c r="H1378" s="37" t="s">
        <v>10</v>
      </c>
    </row>
    <row r="1379" spans="1:8" x14ac:dyDescent="0.25">
      <c r="A1379" s="31">
        <v>44633</v>
      </c>
      <c r="B1379" s="37" t="s">
        <v>8414</v>
      </c>
      <c r="C1379" s="57" t="s">
        <v>326</v>
      </c>
      <c r="D1379" s="58">
        <v>3839.5</v>
      </c>
      <c r="E1379" s="35">
        <v>44633</v>
      </c>
      <c r="F1379" s="58">
        <v>3839.5</v>
      </c>
      <c r="G1379" s="59">
        <f>Tabla14[[#This Row],[Importe]]-Tabla14[[#This Row],[Pagado]]</f>
        <v>0</v>
      </c>
      <c r="H1379" s="37" t="s">
        <v>10</v>
      </c>
    </row>
    <row r="1380" spans="1:8" x14ac:dyDescent="0.25">
      <c r="A1380" s="31">
        <v>44633</v>
      </c>
      <c r="B1380" s="37" t="s">
        <v>8415</v>
      </c>
      <c r="C1380" s="57" t="s">
        <v>71</v>
      </c>
      <c r="D1380" s="58">
        <v>3277.5</v>
      </c>
      <c r="E1380" s="35">
        <v>44633</v>
      </c>
      <c r="F1380" s="58">
        <v>3277.5</v>
      </c>
      <c r="G1380" s="59">
        <f>Tabla14[[#This Row],[Importe]]-Tabla14[[#This Row],[Pagado]]</f>
        <v>0</v>
      </c>
      <c r="H1380" s="37" t="s">
        <v>10</v>
      </c>
    </row>
    <row r="1381" spans="1:8" x14ac:dyDescent="0.25">
      <c r="A1381" s="31">
        <v>44633</v>
      </c>
      <c r="B1381" s="37" t="s">
        <v>8416</v>
      </c>
      <c r="C1381" s="57" t="s">
        <v>454</v>
      </c>
      <c r="D1381" s="58">
        <v>1502.6</v>
      </c>
      <c r="E1381" s="35">
        <v>44633</v>
      </c>
      <c r="F1381" s="58">
        <v>1502.6</v>
      </c>
      <c r="G1381" s="59">
        <f>Tabla14[[#This Row],[Importe]]-Tabla14[[#This Row],[Pagado]]</f>
        <v>0</v>
      </c>
      <c r="H1381" s="37" t="s">
        <v>10</v>
      </c>
    </row>
    <row r="1382" spans="1:8" x14ac:dyDescent="0.25">
      <c r="A1382" s="31">
        <v>44633</v>
      </c>
      <c r="B1382" s="37" t="s">
        <v>8417</v>
      </c>
      <c r="C1382" s="57" t="s">
        <v>12</v>
      </c>
      <c r="D1382" s="58">
        <v>60674.400000000001</v>
      </c>
      <c r="E1382" s="35">
        <v>44634</v>
      </c>
      <c r="F1382" s="58">
        <v>60674.400000000001</v>
      </c>
      <c r="G1382" s="59">
        <f>Tabla14[[#This Row],[Importe]]-Tabla14[[#This Row],[Pagado]]</f>
        <v>0</v>
      </c>
      <c r="H1382" s="37" t="s">
        <v>10</v>
      </c>
    </row>
    <row r="1383" spans="1:8" x14ac:dyDescent="0.25">
      <c r="A1383" s="31">
        <v>44633</v>
      </c>
      <c r="B1383" s="37" t="s">
        <v>8418</v>
      </c>
      <c r="C1383" s="57" t="s">
        <v>31</v>
      </c>
      <c r="D1383" s="58">
        <v>53.2</v>
      </c>
      <c r="E1383" s="35">
        <v>44633</v>
      </c>
      <c r="F1383" s="58">
        <v>53.2</v>
      </c>
      <c r="G1383" s="59">
        <f>Tabla14[[#This Row],[Importe]]-Tabla14[[#This Row],[Pagado]]</f>
        <v>0</v>
      </c>
      <c r="H1383" s="37" t="s">
        <v>10</v>
      </c>
    </row>
    <row r="1384" spans="1:8" x14ac:dyDescent="0.25">
      <c r="A1384" s="31">
        <v>44633</v>
      </c>
      <c r="B1384" s="37" t="s">
        <v>8419</v>
      </c>
      <c r="C1384" s="57" t="s">
        <v>214</v>
      </c>
      <c r="D1384" s="58">
        <v>1181.5999999999999</v>
      </c>
      <c r="E1384" s="35">
        <v>44633</v>
      </c>
      <c r="F1384" s="58">
        <v>1181.5999999999999</v>
      </c>
      <c r="G1384" s="59">
        <f>Tabla14[[#This Row],[Importe]]-Tabla14[[#This Row],[Pagado]]</f>
        <v>0</v>
      </c>
      <c r="H1384" s="37" t="s">
        <v>10</v>
      </c>
    </row>
    <row r="1385" spans="1:8" x14ac:dyDescent="0.25">
      <c r="A1385" s="31">
        <v>44633</v>
      </c>
      <c r="B1385" s="37" t="s">
        <v>8420</v>
      </c>
      <c r="C1385" s="57" t="s">
        <v>69</v>
      </c>
      <c r="D1385" s="58">
        <v>3505.6</v>
      </c>
      <c r="E1385" s="35">
        <v>44633</v>
      </c>
      <c r="F1385" s="58">
        <v>3505.6</v>
      </c>
      <c r="G1385" s="59">
        <f>Tabla14[[#This Row],[Importe]]-Tabla14[[#This Row],[Pagado]]</f>
        <v>0</v>
      </c>
      <c r="H1385" s="37" t="s">
        <v>10</v>
      </c>
    </row>
    <row r="1386" spans="1:8" x14ac:dyDescent="0.25">
      <c r="A1386" s="31">
        <v>44633</v>
      </c>
      <c r="B1386" s="37" t="s">
        <v>8421</v>
      </c>
      <c r="C1386" s="57" t="s">
        <v>872</v>
      </c>
      <c r="D1386" s="58">
        <v>2819.6</v>
      </c>
      <c r="E1386" s="35">
        <v>44633</v>
      </c>
      <c r="F1386" s="58">
        <v>2819.6</v>
      </c>
      <c r="G1386" s="59">
        <f>Tabla14[[#This Row],[Importe]]-Tabla14[[#This Row],[Pagado]]</f>
        <v>0</v>
      </c>
      <c r="H1386" s="37" t="s">
        <v>10</v>
      </c>
    </row>
    <row r="1387" spans="1:8" x14ac:dyDescent="0.25">
      <c r="A1387" s="31">
        <v>44633</v>
      </c>
      <c r="B1387" s="37" t="s">
        <v>8422</v>
      </c>
      <c r="C1387" s="57" t="s">
        <v>58</v>
      </c>
      <c r="D1387" s="58">
        <v>3502.8</v>
      </c>
      <c r="E1387" s="35">
        <v>44633</v>
      </c>
      <c r="F1387" s="58">
        <v>3502.8</v>
      </c>
      <c r="G1387" s="59">
        <f>Tabla14[[#This Row],[Importe]]-Tabla14[[#This Row],[Pagado]]</f>
        <v>0</v>
      </c>
      <c r="H1387" s="37" t="s">
        <v>10</v>
      </c>
    </row>
    <row r="1388" spans="1:8" x14ac:dyDescent="0.25">
      <c r="A1388" s="31">
        <v>44633</v>
      </c>
      <c r="B1388" s="37" t="s">
        <v>8423</v>
      </c>
      <c r="C1388" s="57" t="s">
        <v>67</v>
      </c>
      <c r="D1388" s="58">
        <v>3023.6</v>
      </c>
      <c r="E1388" s="35">
        <v>44633</v>
      </c>
      <c r="F1388" s="58">
        <v>3023.6</v>
      </c>
      <c r="G1388" s="59">
        <f>Tabla14[[#This Row],[Importe]]-Tabla14[[#This Row],[Pagado]]</f>
        <v>0</v>
      </c>
      <c r="H1388" s="37" t="s">
        <v>10</v>
      </c>
    </row>
    <row r="1389" spans="1:8" x14ac:dyDescent="0.25">
      <c r="A1389" s="31">
        <v>44633</v>
      </c>
      <c r="B1389" s="37" t="s">
        <v>8424</v>
      </c>
      <c r="C1389" s="57" t="s">
        <v>244</v>
      </c>
      <c r="D1389" s="58">
        <v>900.6</v>
      </c>
      <c r="E1389" s="35">
        <v>44633</v>
      </c>
      <c r="F1389" s="58">
        <v>900.6</v>
      </c>
      <c r="G1389" s="59">
        <f>Tabla14[[#This Row],[Importe]]-Tabla14[[#This Row],[Pagado]]</f>
        <v>0</v>
      </c>
      <c r="H1389" s="37" t="s">
        <v>10</v>
      </c>
    </row>
    <row r="1390" spans="1:8" x14ac:dyDescent="0.25">
      <c r="A1390" s="31">
        <v>44633</v>
      </c>
      <c r="B1390" s="37" t="s">
        <v>8425</v>
      </c>
      <c r="C1390" s="57" t="s">
        <v>53</v>
      </c>
      <c r="D1390" s="58">
        <v>2052</v>
      </c>
      <c r="E1390" s="35">
        <v>44633</v>
      </c>
      <c r="F1390" s="58">
        <v>2052</v>
      </c>
      <c r="G1390" s="59">
        <f>Tabla14[[#This Row],[Importe]]-Tabla14[[#This Row],[Pagado]]</f>
        <v>0</v>
      </c>
      <c r="H1390" s="37" t="s">
        <v>10</v>
      </c>
    </row>
    <row r="1391" spans="1:8" x14ac:dyDescent="0.25">
      <c r="A1391" s="31">
        <v>44633</v>
      </c>
      <c r="B1391" s="37" t="s">
        <v>8426</v>
      </c>
      <c r="C1391" s="57" t="s">
        <v>191</v>
      </c>
      <c r="D1391" s="58">
        <v>1165.8</v>
      </c>
      <c r="E1391" s="35">
        <v>44633</v>
      </c>
      <c r="F1391" s="58">
        <v>1165.8</v>
      </c>
      <c r="G1391" s="59">
        <f>Tabla14[[#This Row],[Importe]]-Tabla14[[#This Row],[Pagado]]</f>
        <v>0</v>
      </c>
      <c r="H1391" s="37" t="s">
        <v>10</v>
      </c>
    </row>
    <row r="1392" spans="1:8" x14ac:dyDescent="0.25">
      <c r="A1392" s="31">
        <v>44633</v>
      </c>
      <c r="B1392" s="37" t="s">
        <v>8427</v>
      </c>
      <c r="C1392" s="57" t="s">
        <v>16</v>
      </c>
      <c r="D1392" s="58">
        <v>1310.8</v>
      </c>
      <c r="E1392" s="35">
        <v>44633</v>
      </c>
      <c r="F1392" s="58">
        <v>1310.8</v>
      </c>
      <c r="G1392" s="59">
        <f>Tabla14[[#This Row],[Importe]]-Tabla14[[#This Row],[Pagado]]</f>
        <v>0</v>
      </c>
      <c r="H1392" s="37" t="s">
        <v>10</v>
      </c>
    </row>
    <row r="1393" spans="1:8" x14ac:dyDescent="0.25">
      <c r="A1393" s="31">
        <v>44633</v>
      </c>
      <c r="B1393" s="37" t="s">
        <v>8428</v>
      </c>
      <c r="C1393" s="57" t="s">
        <v>53</v>
      </c>
      <c r="D1393" s="58">
        <v>639.6</v>
      </c>
      <c r="E1393" s="35">
        <v>44633</v>
      </c>
      <c r="F1393" s="58">
        <v>639.6</v>
      </c>
      <c r="G1393" s="59">
        <f>Tabla14[[#This Row],[Importe]]-Tabla14[[#This Row],[Pagado]]</f>
        <v>0</v>
      </c>
      <c r="H1393" s="37" t="s">
        <v>10</v>
      </c>
    </row>
    <row r="1394" spans="1:8" x14ac:dyDescent="0.25">
      <c r="A1394" s="31">
        <v>44633</v>
      </c>
      <c r="B1394" s="37" t="s">
        <v>8429</v>
      </c>
      <c r="C1394" s="57" t="s">
        <v>191</v>
      </c>
      <c r="D1394" s="58">
        <v>559</v>
      </c>
      <c r="E1394" s="35">
        <v>44633</v>
      </c>
      <c r="F1394" s="58">
        <v>559</v>
      </c>
      <c r="G1394" s="59">
        <f>Tabla14[[#This Row],[Importe]]-Tabla14[[#This Row],[Pagado]]</f>
        <v>0</v>
      </c>
      <c r="H1394" s="37" t="s">
        <v>10</v>
      </c>
    </row>
    <row r="1395" spans="1:8" x14ac:dyDescent="0.25">
      <c r="A1395" s="31">
        <v>44633</v>
      </c>
      <c r="B1395" s="37" t="s">
        <v>8430</v>
      </c>
      <c r="C1395" s="57" t="s">
        <v>31</v>
      </c>
      <c r="D1395" s="58">
        <v>15</v>
      </c>
      <c r="E1395" s="35">
        <v>44633</v>
      </c>
      <c r="F1395" s="58">
        <v>15</v>
      </c>
      <c r="G1395" s="59">
        <f>Tabla14[[#This Row],[Importe]]-Tabla14[[#This Row],[Pagado]]</f>
        <v>0</v>
      </c>
      <c r="H1395" s="37" t="s">
        <v>10</v>
      </c>
    </row>
    <row r="1396" spans="1:8" x14ac:dyDescent="0.25">
      <c r="A1396" s="31">
        <v>44633</v>
      </c>
      <c r="B1396" s="37" t="s">
        <v>8431</v>
      </c>
      <c r="C1396" s="57" t="s">
        <v>12</v>
      </c>
      <c r="D1396" s="58">
        <v>650</v>
      </c>
      <c r="E1396" s="35">
        <v>44633</v>
      </c>
      <c r="F1396" s="58">
        <v>650</v>
      </c>
      <c r="G1396" s="59">
        <f>Tabla14[[#This Row],[Importe]]-Tabla14[[#This Row],[Pagado]]</f>
        <v>0</v>
      </c>
      <c r="H1396" s="37" t="s">
        <v>10</v>
      </c>
    </row>
    <row r="1397" spans="1:8" x14ac:dyDescent="0.25">
      <c r="A1397" s="31">
        <v>44633</v>
      </c>
      <c r="B1397" s="37" t="s">
        <v>8432</v>
      </c>
      <c r="C1397" s="57" t="s">
        <v>31</v>
      </c>
      <c r="D1397" s="58">
        <v>160</v>
      </c>
      <c r="E1397" s="35">
        <v>44633</v>
      </c>
      <c r="F1397" s="58">
        <v>160</v>
      </c>
      <c r="G1397" s="59">
        <f>Tabla14[[#This Row],[Importe]]-Tabla14[[#This Row],[Pagado]]</f>
        <v>0</v>
      </c>
      <c r="H1397" s="37" t="s">
        <v>10</v>
      </c>
    </row>
    <row r="1398" spans="1:8" x14ac:dyDescent="0.25">
      <c r="A1398" s="31">
        <v>44633</v>
      </c>
      <c r="B1398" s="37" t="s">
        <v>8433</v>
      </c>
      <c r="C1398" s="57" t="s">
        <v>31</v>
      </c>
      <c r="D1398" s="58">
        <v>145.6</v>
      </c>
      <c r="E1398" s="35">
        <v>44633</v>
      </c>
      <c r="F1398" s="58">
        <v>145.6</v>
      </c>
      <c r="G1398" s="59">
        <f>Tabla14[[#This Row],[Importe]]-Tabla14[[#This Row],[Pagado]]</f>
        <v>0</v>
      </c>
      <c r="H1398" s="37" t="s">
        <v>10</v>
      </c>
    </row>
    <row r="1399" spans="1:8" x14ac:dyDescent="0.25">
      <c r="A1399" s="31">
        <v>44633</v>
      </c>
      <c r="B1399" s="37" t="s">
        <v>8434</v>
      </c>
      <c r="C1399" s="57" t="s">
        <v>31</v>
      </c>
      <c r="D1399" s="58">
        <v>591.6</v>
      </c>
      <c r="E1399" s="35">
        <v>44633</v>
      </c>
      <c r="F1399" s="58">
        <v>591.6</v>
      </c>
      <c r="G1399" s="59">
        <f>Tabla14[[#This Row],[Importe]]-Tabla14[[#This Row],[Pagado]]</f>
        <v>0</v>
      </c>
      <c r="H1399" s="37" t="s">
        <v>10</v>
      </c>
    </row>
    <row r="1400" spans="1:8" x14ac:dyDescent="0.25">
      <c r="A1400" s="31">
        <v>44633</v>
      </c>
      <c r="B1400" s="37" t="s">
        <v>8435</v>
      </c>
      <c r="C1400" s="57" t="s">
        <v>16</v>
      </c>
      <c r="D1400" s="58">
        <v>1182.5</v>
      </c>
      <c r="E1400" s="35">
        <v>44633</v>
      </c>
      <c r="F1400" s="58">
        <v>1182.5</v>
      </c>
      <c r="G1400" s="59">
        <f>Tabla14[[#This Row],[Importe]]-Tabla14[[#This Row],[Pagado]]</f>
        <v>0</v>
      </c>
      <c r="H1400" s="37" t="s">
        <v>10</v>
      </c>
    </row>
    <row r="1401" spans="1:8" x14ac:dyDescent="0.25">
      <c r="A1401" s="31">
        <v>44633</v>
      </c>
      <c r="B1401" s="37" t="s">
        <v>8436</v>
      </c>
      <c r="C1401" s="57" t="s">
        <v>8437</v>
      </c>
      <c r="D1401" s="58">
        <v>100</v>
      </c>
      <c r="E1401" s="35">
        <v>44636</v>
      </c>
      <c r="F1401" s="58">
        <v>100</v>
      </c>
      <c r="G1401" s="59">
        <f>Tabla14[[#This Row],[Importe]]-Tabla14[[#This Row],[Pagado]]</f>
        <v>0</v>
      </c>
      <c r="H1401" s="37" t="s">
        <v>10</v>
      </c>
    </row>
    <row r="1402" spans="1:8" x14ac:dyDescent="0.25">
      <c r="A1402" s="31">
        <v>44633</v>
      </c>
      <c r="B1402" s="37" t="s">
        <v>8438</v>
      </c>
      <c r="C1402" s="57" t="s">
        <v>31</v>
      </c>
      <c r="D1402" s="58">
        <v>160</v>
      </c>
      <c r="E1402" s="35">
        <v>44633</v>
      </c>
      <c r="F1402" s="58">
        <v>160</v>
      </c>
      <c r="G1402" s="59">
        <f>Tabla14[[#This Row],[Importe]]-Tabla14[[#This Row],[Pagado]]</f>
        <v>0</v>
      </c>
      <c r="H1402" s="37" t="s">
        <v>10</v>
      </c>
    </row>
    <row r="1403" spans="1:8" x14ac:dyDescent="0.25">
      <c r="A1403" s="31">
        <v>44633</v>
      </c>
      <c r="B1403" s="37" t="s">
        <v>8439</v>
      </c>
      <c r="C1403" s="57" t="s">
        <v>31</v>
      </c>
      <c r="D1403" s="58">
        <v>13</v>
      </c>
      <c r="E1403" s="35">
        <v>44634</v>
      </c>
      <c r="F1403" s="58">
        <v>13</v>
      </c>
      <c r="G1403" s="59">
        <f>Tabla14[[#This Row],[Importe]]-Tabla14[[#This Row],[Pagado]]</f>
        <v>0</v>
      </c>
      <c r="H1403" s="37" t="s">
        <v>10</v>
      </c>
    </row>
    <row r="1404" spans="1:8" x14ac:dyDescent="0.25">
      <c r="A1404" s="31">
        <v>44634</v>
      </c>
      <c r="B1404" s="37" t="s">
        <v>8440</v>
      </c>
      <c r="C1404" s="57" t="s">
        <v>887</v>
      </c>
      <c r="D1404" s="58">
        <v>7649.7</v>
      </c>
      <c r="E1404" s="35">
        <v>44635</v>
      </c>
      <c r="F1404" s="58">
        <v>7649.7</v>
      </c>
      <c r="G1404" s="59">
        <f>Tabla14[[#This Row],[Importe]]-Tabla14[[#This Row],[Pagado]]</f>
        <v>0</v>
      </c>
      <c r="H1404" s="37" t="s">
        <v>10</v>
      </c>
    </row>
    <row r="1405" spans="1:8" x14ac:dyDescent="0.25">
      <c r="A1405" s="31">
        <v>44634</v>
      </c>
      <c r="B1405" s="37" t="s">
        <v>8441</v>
      </c>
      <c r="C1405" s="57" t="s">
        <v>83</v>
      </c>
      <c r="D1405" s="58">
        <v>8270.7999999999993</v>
      </c>
      <c r="E1405" s="35">
        <v>44634</v>
      </c>
      <c r="F1405" s="58">
        <v>8270.7999999999993</v>
      </c>
      <c r="G1405" s="59">
        <f>Tabla14[[#This Row],[Importe]]-Tabla14[[#This Row],[Pagado]]</f>
        <v>0</v>
      </c>
      <c r="H1405" s="37" t="s">
        <v>10</v>
      </c>
    </row>
    <row r="1406" spans="1:8" x14ac:dyDescent="0.25">
      <c r="A1406" s="31">
        <v>44634</v>
      </c>
      <c r="B1406" s="37" t="s">
        <v>8442</v>
      </c>
      <c r="C1406" s="57" t="s">
        <v>87</v>
      </c>
      <c r="D1406" s="58">
        <v>2889.6</v>
      </c>
      <c r="E1406" s="35">
        <v>44634</v>
      </c>
      <c r="F1406" s="58">
        <v>2889.6</v>
      </c>
      <c r="G1406" s="59">
        <f>Tabla14[[#This Row],[Importe]]-Tabla14[[#This Row],[Pagado]]</f>
        <v>0</v>
      </c>
      <c r="H1406" s="37" t="s">
        <v>10</v>
      </c>
    </row>
    <row r="1407" spans="1:8" x14ac:dyDescent="0.25">
      <c r="A1407" s="31">
        <v>44634</v>
      </c>
      <c r="B1407" s="37" t="s">
        <v>8443</v>
      </c>
      <c r="C1407" s="57" t="s">
        <v>314</v>
      </c>
      <c r="D1407" s="58">
        <v>1500.8</v>
      </c>
      <c r="E1407" s="35">
        <v>44634</v>
      </c>
      <c r="F1407" s="58">
        <v>1500.8</v>
      </c>
      <c r="G1407" s="59">
        <f>Tabla14[[#This Row],[Importe]]-Tabla14[[#This Row],[Pagado]]</f>
        <v>0</v>
      </c>
      <c r="H1407" s="37" t="s">
        <v>10</v>
      </c>
    </row>
    <row r="1408" spans="1:8" ht="31.5" x14ac:dyDescent="0.25">
      <c r="A1408" s="31">
        <v>44634</v>
      </c>
      <c r="B1408" s="37" t="s">
        <v>8444</v>
      </c>
      <c r="C1408" s="57" t="s">
        <v>475</v>
      </c>
      <c r="D1408" s="58">
        <v>78873.8</v>
      </c>
      <c r="E1408" s="35" t="s">
        <v>8445</v>
      </c>
      <c r="F1408" s="58">
        <f>71500+7373.8</f>
        <v>78873.8</v>
      </c>
      <c r="G1408" s="59">
        <f>Tabla14[[#This Row],[Importe]]-Tabla14[[#This Row],[Pagado]]</f>
        <v>0</v>
      </c>
      <c r="H1408" s="37" t="s">
        <v>10</v>
      </c>
    </row>
    <row r="1409" spans="1:8" x14ac:dyDescent="0.25">
      <c r="A1409" s="31">
        <v>44634</v>
      </c>
      <c r="B1409" s="37" t="s">
        <v>8446</v>
      </c>
      <c r="C1409" s="57" t="s">
        <v>481</v>
      </c>
      <c r="D1409" s="58">
        <v>176.8</v>
      </c>
      <c r="E1409" s="35">
        <v>44634</v>
      </c>
      <c r="F1409" s="58">
        <v>176.8</v>
      </c>
      <c r="G1409" s="59">
        <f>Tabla14[[#This Row],[Importe]]-Tabla14[[#This Row],[Pagado]]</f>
        <v>0</v>
      </c>
      <c r="H1409" s="37" t="s">
        <v>10</v>
      </c>
    </row>
    <row r="1410" spans="1:8" x14ac:dyDescent="0.25">
      <c r="A1410" s="31">
        <v>44634</v>
      </c>
      <c r="B1410" s="37" t="s">
        <v>8447</v>
      </c>
      <c r="C1410" s="57" t="s">
        <v>473</v>
      </c>
      <c r="D1410" s="58">
        <v>4161.6000000000004</v>
      </c>
      <c r="E1410" s="35">
        <v>44634</v>
      </c>
      <c r="F1410" s="58">
        <v>4161.6000000000004</v>
      </c>
      <c r="G1410" s="59">
        <f>Tabla14[[#This Row],[Importe]]-Tabla14[[#This Row],[Pagado]]</f>
        <v>0</v>
      </c>
      <c r="H1410" s="37" t="s">
        <v>10</v>
      </c>
    </row>
    <row r="1411" spans="1:8" x14ac:dyDescent="0.25">
      <c r="A1411" s="31">
        <v>44634</v>
      </c>
      <c r="B1411" s="37" t="s">
        <v>8448</v>
      </c>
      <c r="C1411" s="57" t="s">
        <v>481</v>
      </c>
      <c r="D1411" s="58">
        <v>501.6</v>
      </c>
      <c r="E1411" s="35">
        <v>44634</v>
      </c>
      <c r="F1411" s="58">
        <v>501.6</v>
      </c>
      <c r="G1411" s="59">
        <f>Tabla14[[#This Row],[Importe]]-Tabla14[[#This Row],[Pagado]]</f>
        <v>0</v>
      </c>
      <c r="H1411" s="37" t="s">
        <v>10</v>
      </c>
    </row>
    <row r="1412" spans="1:8" x14ac:dyDescent="0.25">
      <c r="A1412" s="31">
        <v>44634</v>
      </c>
      <c r="B1412" s="37" t="s">
        <v>8449</v>
      </c>
      <c r="C1412" s="57" t="s">
        <v>179</v>
      </c>
      <c r="D1412" s="58">
        <v>1024.8</v>
      </c>
      <c r="E1412" s="35">
        <v>44634</v>
      </c>
      <c r="F1412" s="58">
        <v>1024.8</v>
      </c>
      <c r="G1412" s="59">
        <f>Tabla14[[#This Row],[Importe]]-Tabla14[[#This Row],[Pagado]]</f>
        <v>0</v>
      </c>
      <c r="H1412" s="37" t="s">
        <v>10</v>
      </c>
    </row>
    <row r="1413" spans="1:8" x14ac:dyDescent="0.25">
      <c r="A1413" s="31">
        <v>44634</v>
      </c>
      <c r="B1413" s="37" t="s">
        <v>8450</v>
      </c>
      <c r="C1413" s="57" t="s">
        <v>12</v>
      </c>
      <c r="D1413" s="58">
        <v>56886.7</v>
      </c>
      <c r="E1413" s="35">
        <v>44635</v>
      </c>
      <c r="F1413" s="58">
        <v>56886.7</v>
      </c>
      <c r="G1413" s="59">
        <f>Tabla14[[#This Row],[Importe]]-Tabla14[[#This Row],[Pagado]]</f>
        <v>0</v>
      </c>
      <c r="H1413" s="37" t="s">
        <v>10</v>
      </c>
    </row>
    <row r="1414" spans="1:8" x14ac:dyDescent="0.25">
      <c r="A1414" s="31">
        <v>44634</v>
      </c>
      <c r="B1414" s="37" t="s">
        <v>8451</v>
      </c>
      <c r="C1414" s="57" t="s">
        <v>75</v>
      </c>
      <c r="D1414" s="58">
        <v>7436.8</v>
      </c>
      <c r="E1414" s="35">
        <v>44634</v>
      </c>
      <c r="F1414" s="58">
        <v>7436.8</v>
      </c>
      <c r="G1414" s="59">
        <f>Tabla14[[#This Row],[Importe]]-Tabla14[[#This Row],[Pagado]]</f>
        <v>0</v>
      </c>
      <c r="H1414" s="37" t="s">
        <v>10</v>
      </c>
    </row>
    <row r="1415" spans="1:8" x14ac:dyDescent="0.25">
      <c r="A1415" s="31">
        <v>44634</v>
      </c>
      <c r="B1415" s="37" t="s">
        <v>8452</v>
      </c>
      <c r="C1415" s="57" t="s">
        <v>214</v>
      </c>
      <c r="D1415" s="58">
        <v>14817.2</v>
      </c>
      <c r="E1415" s="35">
        <v>44636</v>
      </c>
      <c r="F1415" s="58">
        <v>14817.2</v>
      </c>
      <c r="G1415" s="59">
        <f>Tabla14[[#This Row],[Importe]]-Tabla14[[#This Row],[Pagado]]</f>
        <v>0</v>
      </c>
      <c r="H1415" s="37" t="s">
        <v>10</v>
      </c>
    </row>
    <row r="1416" spans="1:8" x14ac:dyDescent="0.25">
      <c r="A1416" s="31">
        <v>44634</v>
      </c>
      <c r="B1416" s="37" t="s">
        <v>8453</v>
      </c>
      <c r="C1416" s="57" t="s">
        <v>312</v>
      </c>
      <c r="D1416" s="58">
        <v>3914.4</v>
      </c>
      <c r="E1416" s="35">
        <v>44634</v>
      </c>
      <c r="F1416" s="58">
        <v>3914.4</v>
      </c>
      <c r="G1416" s="59">
        <f>Tabla14[[#This Row],[Importe]]-Tabla14[[#This Row],[Pagado]]</f>
        <v>0</v>
      </c>
      <c r="H1416" s="37" t="s">
        <v>10</v>
      </c>
    </row>
    <row r="1417" spans="1:8" x14ac:dyDescent="0.25">
      <c r="A1417" s="31">
        <v>44634</v>
      </c>
      <c r="B1417" s="37" t="s">
        <v>8454</v>
      </c>
      <c r="C1417" s="57" t="s">
        <v>426</v>
      </c>
      <c r="D1417" s="58">
        <v>2807.9</v>
      </c>
      <c r="E1417" s="35">
        <v>44634</v>
      </c>
      <c r="F1417" s="58">
        <v>2807.9</v>
      </c>
      <c r="G1417" s="59">
        <f>Tabla14[[#This Row],[Importe]]-Tabla14[[#This Row],[Pagado]]</f>
        <v>0</v>
      </c>
      <c r="H1417" s="37" t="s">
        <v>10</v>
      </c>
    </row>
    <row r="1418" spans="1:8" x14ac:dyDescent="0.25">
      <c r="A1418" s="31">
        <v>44634</v>
      </c>
      <c r="B1418" s="37" t="s">
        <v>8455</v>
      </c>
      <c r="C1418" s="57" t="s">
        <v>198</v>
      </c>
      <c r="D1418" s="58">
        <v>950</v>
      </c>
      <c r="E1418" s="35">
        <v>44634</v>
      </c>
      <c r="F1418" s="58">
        <v>950</v>
      </c>
      <c r="G1418" s="59">
        <f>Tabla14[[#This Row],[Importe]]-Tabla14[[#This Row],[Pagado]]</f>
        <v>0</v>
      </c>
      <c r="H1418" s="37" t="s">
        <v>10</v>
      </c>
    </row>
    <row r="1419" spans="1:8" x14ac:dyDescent="0.25">
      <c r="A1419" s="31">
        <v>44634</v>
      </c>
      <c r="B1419" s="37" t="s">
        <v>8456</v>
      </c>
      <c r="C1419" s="57" t="s">
        <v>18</v>
      </c>
      <c r="D1419" s="58">
        <v>1409.4</v>
      </c>
      <c r="E1419" s="35">
        <v>44634</v>
      </c>
      <c r="F1419" s="58">
        <v>1409.4</v>
      </c>
      <c r="G1419" s="59">
        <f>Tabla14[[#This Row],[Importe]]-Tabla14[[#This Row],[Pagado]]</f>
        <v>0</v>
      </c>
      <c r="H1419" s="37" t="s">
        <v>10</v>
      </c>
    </row>
    <row r="1420" spans="1:8" x14ac:dyDescent="0.25">
      <c r="A1420" s="31">
        <v>44634</v>
      </c>
      <c r="B1420" s="37" t="s">
        <v>8457</v>
      </c>
      <c r="C1420" s="57" t="s">
        <v>47</v>
      </c>
      <c r="D1420" s="58">
        <v>35424</v>
      </c>
      <c r="E1420" s="35">
        <v>44634</v>
      </c>
      <c r="F1420" s="58">
        <v>35424</v>
      </c>
      <c r="G1420" s="59">
        <f>Tabla14[[#This Row],[Importe]]-Tabla14[[#This Row],[Pagado]]</f>
        <v>0</v>
      </c>
      <c r="H1420" s="37" t="s">
        <v>10</v>
      </c>
    </row>
    <row r="1421" spans="1:8" x14ac:dyDescent="0.25">
      <c r="A1421" s="31">
        <v>44634</v>
      </c>
      <c r="B1421" s="37" t="s">
        <v>8458</v>
      </c>
      <c r="C1421" s="57" t="s">
        <v>9</v>
      </c>
      <c r="D1421" s="58">
        <v>6037.6</v>
      </c>
      <c r="E1421" s="35">
        <v>44634</v>
      </c>
      <c r="F1421" s="58">
        <v>6037.6</v>
      </c>
      <c r="G1421" s="59">
        <f>Tabla14[[#This Row],[Importe]]-Tabla14[[#This Row],[Pagado]]</f>
        <v>0</v>
      </c>
      <c r="H1421" s="37" t="s">
        <v>10</v>
      </c>
    </row>
    <row r="1422" spans="1:8" x14ac:dyDescent="0.25">
      <c r="A1422" s="31">
        <v>44634</v>
      </c>
      <c r="B1422" s="37" t="s">
        <v>8459</v>
      </c>
      <c r="C1422" s="57" t="s">
        <v>89</v>
      </c>
      <c r="D1422" s="58">
        <v>8807.4</v>
      </c>
      <c r="E1422" s="35">
        <v>44635</v>
      </c>
      <c r="F1422" s="58">
        <v>8807.4</v>
      </c>
      <c r="G1422" s="59">
        <f>Tabla14[[#This Row],[Importe]]-Tabla14[[#This Row],[Pagado]]</f>
        <v>0</v>
      </c>
      <c r="H1422" s="37" t="s">
        <v>10</v>
      </c>
    </row>
    <row r="1423" spans="1:8" x14ac:dyDescent="0.25">
      <c r="A1423" s="31">
        <v>44634</v>
      </c>
      <c r="B1423" s="37" t="s">
        <v>8460</v>
      </c>
      <c r="C1423" s="57" t="s">
        <v>131</v>
      </c>
      <c r="D1423" s="58">
        <v>10450</v>
      </c>
      <c r="E1423" s="35">
        <v>44634</v>
      </c>
      <c r="F1423" s="58">
        <v>10450</v>
      </c>
      <c r="G1423" s="59">
        <f>Tabla14[[#This Row],[Importe]]-Tabla14[[#This Row],[Pagado]]</f>
        <v>0</v>
      </c>
      <c r="H1423" s="37" t="s">
        <v>10</v>
      </c>
    </row>
    <row r="1424" spans="1:8" x14ac:dyDescent="0.25">
      <c r="A1424" s="31">
        <v>44634</v>
      </c>
      <c r="B1424" s="37" t="s">
        <v>8461</v>
      </c>
      <c r="C1424" s="57" t="s">
        <v>109</v>
      </c>
      <c r="D1424" s="58">
        <v>4164.2</v>
      </c>
      <c r="E1424" s="35">
        <v>44635</v>
      </c>
      <c r="F1424" s="58">
        <v>4164.2</v>
      </c>
      <c r="G1424" s="59">
        <f>Tabla14[[#This Row],[Importe]]-Tabla14[[#This Row],[Pagado]]</f>
        <v>0</v>
      </c>
      <c r="H1424" s="37" t="s">
        <v>10</v>
      </c>
    </row>
    <row r="1425" spans="1:8" x14ac:dyDescent="0.25">
      <c r="A1425" s="31">
        <v>44634</v>
      </c>
      <c r="B1425" s="37" t="s">
        <v>8462</v>
      </c>
      <c r="C1425" s="57" t="s">
        <v>60</v>
      </c>
      <c r="D1425" s="58">
        <v>3645.6</v>
      </c>
      <c r="E1425" s="35">
        <v>44636</v>
      </c>
      <c r="F1425" s="58">
        <v>3645.6</v>
      </c>
      <c r="G1425" s="59">
        <f>Tabla14[[#This Row],[Importe]]-Tabla14[[#This Row],[Pagado]]</f>
        <v>0</v>
      </c>
      <c r="H1425" s="37" t="s">
        <v>10</v>
      </c>
    </row>
    <row r="1426" spans="1:8" x14ac:dyDescent="0.25">
      <c r="A1426" s="31">
        <v>44634</v>
      </c>
      <c r="B1426" s="37" t="s">
        <v>8463</v>
      </c>
      <c r="C1426" s="57" t="s">
        <v>27</v>
      </c>
      <c r="D1426" s="58">
        <v>3684.8</v>
      </c>
      <c r="E1426" s="35">
        <v>44634</v>
      </c>
      <c r="F1426" s="58">
        <v>3684.8</v>
      </c>
      <c r="G1426" s="59">
        <f>Tabla14[[#This Row],[Importe]]-Tabla14[[#This Row],[Pagado]]</f>
        <v>0</v>
      </c>
      <c r="H1426" s="37" t="s">
        <v>10</v>
      </c>
    </row>
    <row r="1427" spans="1:8" x14ac:dyDescent="0.25">
      <c r="A1427" s="31">
        <v>44634</v>
      </c>
      <c r="B1427" s="37" t="s">
        <v>8464</v>
      </c>
      <c r="C1427" s="57" t="s">
        <v>111</v>
      </c>
      <c r="D1427" s="58">
        <v>3769.4</v>
      </c>
      <c r="E1427" s="35">
        <v>44634</v>
      </c>
      <c r="F1427" s="58">
        <v>3769.4</v>
      </c>
      <c r="G1427" s="59">
        <f>Tabla14[[#This Row],[Importe]]-Tabla14[[#This Row],[Pagado]]</f>
        <v>0</v>
      </c>
      <c r="H1427" s="37" t="s">
        <v>10</v>
      </c>
    </row>
    <row r="1428" spans="1:8" x14ac:dyDescent="0.25">
      <c r="A1428" s="31">
        <v>44634</v>
      </c>
      <c r="B1428" s="37" t="s">
        <v>8465</v>
      </c>
      <c r="C1428" s="57" t="s">
        <v>2563</v>
      </c>
      <c r="D1428" s="58">
        <v>3763.2</v>
      </c>
      <c r="E1428" s="35">
        <v>44634</v>
      </c>
      <c r="F1428" s="58">
        <v>3763.2</v>
      </c>
      <c r="G1428" s="59">
        <f>Tabla14[[#This Row],[Importe]]-Tabla14[[#This Row],[Pagado]]</f>
        <v>0</v>
      </c>
      <c r="H1428" s="37" t="s">
        <v>10</v>
      </c>
    </row>
    <row r="1429" spans="1:8" x14ac:dyDescent="0.25">
      <c r="A1429" s="31">
        <v>44634</v>
      </c>
      <c r="B1429" s="37" t="s">
        <v>8466</v>
      </c>
      <c r="C1429" s="57" t="s">
        <v>97</v>
      </c>
      <c r="D1429" s="58">
        <v>7961.8</v>
      </c>
      <c r="E1429" s="35">
        <v>44635</v>
      </c>
      <c r="F1429" s="58">
        <v>7961.8</v>
      </c>
      <c r="G1429" s="59">
        <f>Tabla14[[#This Row],[Importe]]-Tabla14[[#This Row],[Pagado]]</f>
        <v>0</v>
      </c>
      <c r="H1429" s="37" t="s">
        <v>10</v>
      </c>
    </row>
    <row r="1430" spans="1:8" ht="31.5" x14ac:dyDescent="0.25">
      <c r="A1430" s="31">
        <v>44634</v>
      </c>
      <c r="B1430" s="37" t="s">
        <v>8467</v>
      </c>
      <c r="C1430" s="57" t="s">
        <v>39</v>
      </c>
      <c r="D1430" s="58">
        <v>23761.9</v>
      </c>
      <c r="E1430" s="35" t="s">
        <v>8468</v>
      </c>
      <c r="F1430" s="58">
        <f>10500+13261.9</f>
        <v>23761.9</v>
      </c>
      <c r="G1430" s="59">
        <f>Tabla14[[#This Row],[Importe]]-Tabla14[[#This Row],[Pagado]]</f>
        <v>0</v>
      </c>
      <c r="H1430" s="37" t="s">
        <v>10</v>
      </c>
    </row>
    <row r="1431" spans="1:8" x14ac:dyDescent="0.25">
      <c r="A1431" s="31">
        <v>44634</v>
      </c>
      <c r="B1431" s="37" t="s">
        <v>8469</v>
      </c>
      <c r="C1431" s="57" t="s">
        <v>137</v>
      </c>
      <c r="D1431" s="58">
        <v>4300</v>
      </c>
      <c r="E1431" s="35">
        <v>44634</v>
      </c>
      <c r="F1431" s="58">
        <v>4300</v>
      </c>
      <c r="G1431" s="59">
        <f>Tabla14[[#This Row],[Importe]]-Tabla14[[#This Row],[Pagado]]</f>
        <v>0</v>
      </c>
      <c r="H1431" s="37" t="s">
        <v>10</v>
      </c>
    </row>
    <row r="1432" spans="1:8" x14ac:dyDescent="0.25">
      <c r="A1432" s="31">
        <v>44634</v>
      </c>
      <c r="B1432" s="37" t="s">
        <v>8470</v>
      </c>
      <c r="C1432" s="57" t="s">
        <v>105</v>
      </c>
      <c r="D1432" s="58">
        <v>3802.3</v>
      </c>
      <c r="E1432" s="35">
        <v>44635</v>
      </c>
      <c r="F1432" s="58">
        <v>3802.3</v>
      </c>
      <c r="G1432" s="59">
        <f>Tabla14[[#This Row],[Importe]]-Tabla14[[#This Row],[Pagado]]</f>
        <v>0</v>
      </c>
      <c r="H1432" s="37" t="s">
        <v>10</v>
      </c>
    </row>
    <row r="1433" spans="1:8" x14ac:dyDescent="0.25">
      <c r="A1433" s="31">
        <v>44634</v>
      </c>
      <c r="B1433" s="37" t="s">
        <v>8471</v>
      </c>
      <c r="C1433" s="57" t="s">
        <v>64</v>
      </c>
      <c r="D1433" s="58">
        <v>7482.3</v>
      </c>
      <c r="E1433" s="35">
        <v>44635</v>
      </c>
      <c r="F1433" s="58">
        <v>7482.3</v>
      </c>
      <c r="G1433" s="59">
        <f>Tabla14[[#This Row],[Importe]]-Tabla14[[#This Row],[Pagado]]</f>
        <v>0</v>
      </c>
      <c r="H1433" s="37" t="s">
        <v>10</v>
      </c>
    </row>
    <row r="1434" spans="1:8" x14ac:dyDescent="0.25">
      <c r="A1434" s="31">
        <v>44634</v>
      </c>
      <c r="B1434" s="37" t="s">
        <v>8472</v>
      </c>
      <c r="C1434" s="57" t="s">
        <v>120</v>
      </c>
      <c r="D1434" s="58">
        <v>3915.1</v>
      </c>
      <c r="E1434" s="35">
        <v>44636</v>
      </c>
      <c r="F1434" s="58">
        <v>3915.1</v>
      </c>
      <c r="G1434" s="59">
        <f>Tabla14[[#This Row],[Importe]]-Tabla14[[#This Row],[Pagado]]</f>
        <v>0</v>
      </c>
      <c r="H1434" s="37" t="s">
        <v>10</v>
      </c>
    </row>
    <row r="1435" spans="1:8" x14ac:dyDescent="0.25">
      <c r="A1435" s="31">
        <v>44634</v>
      </c>
      <c r="B1435" s="37" t="s">
        <v>8473</v>
      </c>
      <c r="C1435" s="57" t="s">
        <v>99</v>
      </c>
      <c r="D1435" s="58">
        <v>4933.8</v>
      </c>
      <c r="E1435" s="35">
        <v>44635</v>
      </c>
      <c r="F1435" s="58">
        <v>4933.8</v>
      </c>
      <c r="G1435" s="59">
        <f>Tabla14[[#This Row],[Importe]]-Tabla14[[#This Row],[Pagado]]</f>
        <v>0</v>
      </c>
      <c r="H1435" s="37" t="s">
        <v>10</v>
      </c>
    </row>
    <row r="1436" spans="1:8" x14ac:dyDescent="0.25">
      <c r="A1436" s="31">
        <v>44634</v>
      </c>
      <c r="B1436" s="37" t="s">
        <v>8474</v>
      </c>
      <c r="C1436" s="57" t="s">
        <v>114</v>
      </c>
      <c r="D1436" s="58">
        <v>8096.2</v>
      </c>
      <c r="E1436" s="35">
        <v>44635</v>
      </c>
      <c r="F1436" s="58">
        <v>8096.2</v>
      </c>
      <c r="G1436" s="59">
        <f>Tabla14[[#This Row],[Importe]]-Tabla14[[#This Row],[Pagado]]</f>
        <v>0</v>
      </c>
      <c r="H1436" s="37" t="s">
        <v>10</v>
      </c>
    </row>
    <row r="1437" spans="1:8" x14ac:dyDescent="0.25">
      <c r="A1437" s="31">
        <v>44634</v>
      </c>
      <c r="B1437" s="37" t="s">
        <v>8475</v>
      </c>
      <c r="C1437" s="57" t="s">
        <v>93</v>
      </c>
      <c r="D1437" s="58">
        <v>7020.1</v>
      </c>
      <c r="E1437" s="35">
        <v>44635</v>
      </c>
      <c r="F1437" s="58">
        <v>7020.1</v>
      </c>
      <c r="G1437" s="59">
        <f>Tabla14[[#This Row],[Importe]]-Tabla14[[#This Row],[Pagado]]</f>
        <v>0</v>
      </c>
      <c r="H1437" s="37" t="s">
        <v>10</v>
      </c>
    </row>
    <row r="1438" spans="1:8" x14ac:dyDescent="0.25">
      <c r="A1438" s="31">
        <v>44634</v>
      </c>
      <c r="B1438" s="37" t="s">
        <v>8476</v>
      </c>
      <c r="C1438" s="57" t="s">
        <v>22</v>
      </c>
      <c r="D1438" s="58">
        <v>48669.8</v>
      </c>
      <c r="E1438" s="35">
        <v>44635</v>
      </c>
      <c r="F1438" s="58">
        <v>48669.8</v>
      </c>
      <c r="G1438" s="59">
        <f>Tabla14[[#This Row],[Importe]]-Tabla14[[#This Row],[Pagado]]</f>
        <v>0</v>
      </c>
      <c r="H1438" s="37" t="s">
        <v>10</v>
      </c>
    </row>
    <row r="1439" spans="1:8" x14ac:dyDescent="0.25">
      <c r="A1439" s="31">
        <v>44634</v>
      </c>
      <c r="B1439" s="37" t="s">
        <v>8477</v>
      </c>
      <c r="C1439" s="57" t="s">
        <v>31</v>
      </c>
      <c r="D1439" s="58">
        <v>2810.1</v>
      </c>
      <c r="E1439" s="35">
        <v>44634</v>
      </c>
      <c r="F1439" s="58">
        <v>2810.1</v>
      </c>
      <c r="G1439" s="59">
        <f>Tabla14[[#This Row],[Importe]]-Tabla14[[#This Row],[Pagado]]</f>
        <v>0</v>
      </c>
      <c r="H1439" s="37" t="s">
        <v>10</v>
      </c>
    </row>
    <row r="1440" spans="1:8" x14ac:dyDescent="0.25">
      <c r="A1440" s="31">
        <v>44634</v>
      </c>
      <c r="B1440" s="37" t="s">
        <v>8478</v>
      </c>
      <c r="C1440" s="57" t="s">
        <v>49</v>
      </c>
      <c r="D1440" s="58">
        <v>2854</v>
      </c>
      <c r="E1440" s="35">
        <v>44634</v>
      </c>
      <c r="F1440" s="58">
        <v>2854</v>
      </c>
      <c r="G1440" s="59">
        <f>Tabla14[[#This Row],[Importe]]-Tabla14[[#This Row],[Pagado]]</f>
        <v>0</v>
      </c>
      <c r="H1440" s="37" t="s">
        <v>10</v>
      </c>
    </row>
    <row r="1441" spans="1:8" x14ac:dyDescent="0.25">
      <c r="A1441" s="31">
        <v>44634</v>
      </c>
      <c r="B1441" s="37" t="s">
        <v>8479</v>
      </c>
      <c r="C1441" s="57" t="s">
        <v>154</v>
      </c>
      <c r="D1441" s="58">
        <v>23635.7</v>
      </c>
      <c r="E1441" s="35">
        <v>44639</v>
      </c>
      <c r="F1441" s="58">
        <v>23635.7</v>
      </c>
      <c r="G1441" s="59">
        <f>Tabla14[[#This Row],[Importe]]-Tabla14[[#This Row],[Pagado]]</f>
        <v>0</v>
      </c>
      <c r="H1441" s="37" t="s">
        <v>10</v>
      </c>
    </row>
    <row r="1442" spans="1:8" x14ac:dyDescent="0.25">
      <c r="A1442" s="31">
        <v>44634</v>
      </c>
      <c r="B1442" s="37" t="s">
        <v>8480</v>
      </c>
      <c r="C1442" s="57" t="s">
        <v>196</v>
      </c>
      <c r="D1442" s="58">
        <v>95938.68</v>
      </c>
      <c r="E1442" s="35">
        <v>44638</v>
      </c>
      <c r="F1442" s="58">
        <v>95938.68</v>
      </c>
      <c r="G1442" s="59">
        <f>Tabla14[[#This Row],[Importe]]-Tabla14[[#This Row],[Pagado]]</f>
        <v>0</v>
      </c>
      <c r="H1442" s="37" t="s">
        <v>10</v>
      </c>
    </row>
    <row r="1443" spans="1:8" x14ac:dyDescent="0.25">
      <c r="A1443" s="31">
        <v>44634</v>
      </c>
      <c r="B1443" s="37" t="s">
        <v>8481</v>
      </c>
      <c r="C1443" s="57" t="s">
        <v>7895</v>
      </c>
      <c r="D1443" s="58">
        <v>4664.3999999999996</v>
      </c>
      <c r="E1443" s="35">
        <v>44634</v>
      </c>
      <c r="F1443" s="58">
        <v>4664.3999999999996</v>
      </c>
      <c r="G1443" s="59">
        <f>Tabla14[[#This Row],[Importe]]-Tabla14[[#This Row],[Pagado]]</f>
        <v>0</v>
      </c>
      <c r="H1443" s="37" t="s">
        <v>10</v>
      </c>
    </row>
    <row r="1444" spans="1:8" x14ac:dyDescent="0.25">
      <c r="A1444" s="31">
        <v>44634</v>
      </c>
      <c r="B1444" s="37" t="s">
        <v>8482</v>
      </c>
      <c r="C1444" s="57" t="s">
        <v>45</v>
      </c>
      <c r="D1444" s="58">
        <v>8490.6</v>
      </c>
      <c r="E1444" s="35">
        <v>44634</v>
      </c>
      <c r="F1444" s="58">
        <v>8490.6</v>
      </c>
      <c r="G1444" s="59">
        <f>Tabla14[[#This Row],[Importe]]-Tabla14[[#This Row],[Pagado]]</f>
        <v>0</v>
      </c>
      <c r="H1444" s="37" t="s">
        <v>10</v>
      </c>
    </row>
    <row r="1445" spans="1:8" x14ac:dyDescent="0.25">
      <c r="A1445" s="31">
        <v>44634</v>
      </c>
      <c r="B1445" s="37" t="s">
        <v>8483</v>
      </c>
      <c r="C1445" s="57" t="s">
        <v>16</v>
      </c>
      <c r="D1445" s="58">
        <v>4731.7</v>
      </c>
      <c r="E1445" s="35">
        <v>44634</v>
      </c>
      <c r="F1445" s="58">
        <v>4731.7</v>
      </c>
      <c r="G1445" s="59">
        <f>Tabla14[[#This Row],[Importe]]-Tabla14[[#This Row],[Pagado]]</f>
        <v>0</v>
      </c>
      <c r="H1445" s="37" t="s">
        <v>10</v>
      </c>
    </row>
    <row r="1446" spans="1:8" x14ac:dyDescent="0.25">
      <c r="A1446" s="31">
        <v>44634</v>
      </c>
      <c r="B1446" s="37" t="s">
        <v>8484</v>
      </c>
      <c r="C1446" s="57" t="s">
        <v>222</v>
      </c>
      <c r="D1446" s="58">
        <v>9205.5</v>
      </c>
      <c r="E1446" s="35">
        <v>44634</v>
      </c>
      <c r="F1446" s="58">
        <v>9205.5</v>
      </c>
      <c r="G1446" s="59">
        <f>Tabla14[[#This Row],[Importe]]-Tabla14[[#This Row],[Pagado]]</f>
        <v>0</v>
      </c>
      <c r="H1446" s="37" t="s">
        <v>10</v>
      </c>
    </row>
    <row r="1447" spans="1:8" x14ac:dyDescent="0.25">
      <c r="A1447" s="31">
        <v>44634</v>
      </c>
      <c r="B1447" s="37" t="s">
        <v>8485</v>
      </c>
      <c r="C1447" s="57" t="s">
        <v>142</v>
      </c>
      <c r="D1447" s="58">
        <v>9004.7999999999993</v>
      </c>
      <c r="E1447" s="35">
        <v>44670</v>
      </c>
      <c r="F1447" s="58">
        <v>9004.7999999999993</v>
      </c>
      <c r="G1447" s="59">
        <f>Tabla14[[#This Row],[Importe]]-Tabla14[[#This Row],[Pagado]]</f>
        <v>0</v>
      </c>
      <c r="H1447" s="37" t="s">
        <v>10</v>
      </c>
    </row>
    <row r="1448" spans="1:8" x14ac:dyDescent="0.25">
      <c r="A1448" s="31">
        <v>44634</v>
      </c>
      <c r="B1448" s="37" t="s">
        <v>8486</v>
      </c>
      <c r="C1448" s="57" t="s">
        <v>212</v>
      </c>
      <c r="D1448" s="58">
        <v>39365.800000000003</v>
      </c>
      <c r="E1448" s="35">
        <v>44637</v>
      </c>
      <c r="F1448" s="58">
        <v>39365.800000000003</v>
      </c>
      <c r="G1448" s="59">
        <f>Tabla14[[#This Row],[Importe]]-Tabla14[[#This Row],[Pagado]]</f>
        <v>0</v>
      </c>
      <c r="H1448" s="37" t="s">
        <v>10</v>
      </c>
    </row>
    <row r="1449" spans="1:8" x14ac:dyDescent="0.25">
      <c r="A1449" s="31">
        <v>44634</v>
      </c>
      <c r="B1449" s="37" t="s">
        <v>8487</v>
      </c>
      <c r="C1449" s="57" t="s">
        <v>142</v>
      </c>
      <c r="D1449" s="58">
        <v>80090.45</v>
      </c>
      <c r="E1449" s="35">
        <v>44670</v>
      </c>
      <c r="F1449" s="58">
        <v>80090.45</v>
      </c>
      <c r="G1449" s="59">
        <f>Tabla14[[#This Row],[Importe]]-Tabla14[[#This Row],[Pagado]]</f>
        <v>0</v>
      </c>
      <c r="H1449" s="37" t="s">
        <v>10</v>
      </c>
    </row>
    <row r="1450" spans="1:8" x14ac:dyDescent="0.25">
      <c r="A1450" s="31">
        <v>44634</v>
      </c>
      <c r="B1450" s="37" t="s">
        <v>8488</v>
      </c>
      <c r="C1450" s="57" t="s">
        <v>56</v>
      </c>
      <c r="D1450" s="58">
        <v>7854</v>
      </c>
      <c r="E1450" s="35">
        <v>44634</v>
      </c>
      <c r="F1450" s="58">
        <v>7854</v>
      </c>
      <c r="G1450" s="59">
        <f>Tabla14[[#This Row],[Importe]]-Tabla14[[#This Row],[Pagado]]</f>
        <v>0</v>
      </c>
      <c r="H1450" s="37" t="s">
        <v>10</v>
      </c>
    </row>
    <row r="1451" spans="1:8" x14ac:dyDescent="0.25">
      <c r="A1451" s="31">
        <v>44634</v>
      </c>
      <c r="B1451" s="37" t="s">
        <v>8489</v>
      </c>
      <c r="C1451" s="57" t="s">
        <v>142</v>
      </c>
      <c r="D1451" s="58">
        <v>7015.6</v>
      </c>
      <c r="E1451" s="35">
        <v>44670</v>
      </c>
      <c r="F1451" s="58">
        <v>7015.6</v>
      </c>
      <c r="G1451" s="59">
        <f>Tabla14[[#This Row],[Importe]]-Tabla14[[#This Row],[Pagado]]</f>
        <v>0</v>
      </c>
      <c r="H1451" s="37" t="s">
        <v>10</v>
      </c>
    </row>
    <row r="1452" spans="1:8" x14ac:dyDescent="0.25">
      <c r="A1452" s="31">
        <v>44634</v>
      </c>
      <c r="B1452" s="37" t="s">
        <v>8490</v>
      </c>
      <c r="C1452" s="57" t="s">
        <v>218</v>
      </c>
      <c r="D1452" s="58">
        <v>8960</v>
      </c>
      <c r="E1452" s="35">
        <v>44637</v>
      </c>
      <c r="F1452" s="58">
        <v>8960</v>
      </c>
      <c r="G1452" s="59">
        <f>Tabla14[[#This Row],[Importe]]-Tabla14[[#This Row],[Pagado]]</f>
        <v>0</v>
      </c>
      <c r="H1452" s="37" t="s">
        <v>10</v>
      </c>
    </row>
    <row r="1453" spans="1:8" x14ac:dyDescent="0.25">
      <c r="A1453" s="31">
        <v>44634</v>
      </c>
      <c r="B1453" s="37" t="s">
        <v>8491</v>
      </c>
      <c r="C1453" s="57" t="s">
        <v>414</v>
      </c>
      <c r="D1453" s="58">
        <v>2220</v>
      </c>
      <c r="E1453" s="35">
        <v>44634</v>
      </c>
      <c r="F1453" s="58">
        <v>2220</v>
      </c>
      <c r="G1453" s="59">
        <f>Tabla14[[#This Row],[Importe]]-Tabla14[[#This Row],[Pagado]]</f>
        <v>0</v>
      </c>
      <c r="H1453" s="37" t="s">
        <v>10</v>
      </c>
    </row>
    <row r="1454" spans="1:8" x14ac:dyDescent="0.25">
      <c r="A1454" s="31">
        <v>44634</v>
      </c>
      <c r="B1454" s="37" t="s">
        <v>8492</v>
      </c>
      <c r="C1454" s="57" t="s">
        <v>208</v>
      </c>
      <c r="D1454" s="58">
        <v>14909</v>
      </c>
      <c r="E1454" s="35">
        <v>44637</v>
      </c>
      <c r="F1454" s="58">
        <v>14909</v>
      </c>
      <c r="G1454" s="59">
        <f>Tabla14[[#This Row],[Importe]]-Tabla14[[#This Row],[Pagado]]</f>
        <v>0</v>
      </c>
      <c r="H1454" s="37" t="s">
        <v>10</v>
      </c>
    </row>
    <row r="1455" spans="1:8" x14ac:dyDescent="0.25">
      <c r="A1455" s="31">
        <v>44634</v>
      </c>
      <c r="B1455" s="37" t="s">
        <v>8493</v>
      </c>
      <c r="C1455" s="57" t="s">
        <v>804</v>
      </c>
      <c r="D1455" s="58">
        <v>14895.2</v>
      </c>
      <c r="E1455" s="35">
        <v>44634</v>
      </c>
      <c r="F1455" s="58">
        <v>14895.2</v>
      </c>
      <c r="G1455" s="59">
        <f>Tabla14[[#This Row],[Importe]]-Tabla14[[#This Row],[Pagado]]</f>
        <v>0</v>
      </c>
      <c r="H1455" s="37" t="s">
        <v>10</v>
      </c>
    </row>
    <row r="1456" spans="1:8" x14ac:dyDescent="0.25">
      <c r="A1456" s="31">
        <v>44634</v>
      </c>
      <c r="B1456" s="37" t="s">
        <v>8494</v>
      </c>
      <c r="C1456" s="57" t="s">
        <v>228</v>
      </c>
      <c r="D1456" s="58">
        <v>4911.8</v>
      </c>
      <c r="E1456" s="35">
        <v>44634</v>
      </c>
      <c r="F1456" s="58">
        <v>4911.8</v>
      </c>
      <c r="G1456" s="59">
        <f>Tabla14[[#This Row],[Importe]]-Tabla14[[#This Row],[Pagado]]</f>
        <v>0</v>
      </c>
      <c r="H1456" s="37" t="s">
        <v>10</v>
      </c>
    </row>
    <row r="1457" spans="1:8" x14ac:dyDescent="0.25">
      <c r="A1457" s="31">
        <v>44634</v>
      </c>
      <c r="B1457" s="37" t="s">
        <v>8495</v>
      </c>
      <c r="C1457" s="57" t="s">
        <v>1998</v>
      </c>
      <c r="D1457" s="58">
        <v>18036</v>
      </c>
      <c r="E1457" s="35">
        <v>44634</v>
      </c>
      <c r="F1457" s="58">
        <v>18036</v>
      </c>
      <c r="G1457" s="59">
        <f>Tabla14[[#This Row],[Importe]]-Tabla14[[#This Row],[Pagado]]</f>
        <v>0</v>
      </c>
      <c r="H1457" s="37" t="s">
        <v>10</v>
      </c>
    </row>
    <row r="1458" spans="1:8" x14ac:dyDescent="0.25">
      <c r="A1458" s="31">
        <v>44634</v>
      </c>
      <c r="B1458" s="37" t="s">
        <v>8496</v>
      </c>
      <c r="C1458" s="57" t="s">
        <v>8497</v>
      </c>
      <c r="D1458" s="58">
        <v>0</v>
      </c>
      <c r="E1458" s="39" t="s">
        <v>189</v>
      </c>
      <c r="F1458" s="58">
        <v>0</v>
      </c>
      <c r="G1458" s="59">
        <f>Tabla14[[#This Row],[Importe]]-Tabla14[[#This Row],[Pagado]]</f>
        <v>0</v>
      </c>
      <c r="H1458" s="37" t="s">
        <v>189</v>
      </c>
    </row>
    <row r="1459" spans="1:8" x14ac:dyDescent="0.25">
      <c r="A1459" s="31">
        <v>44634</v>
      </c>
      <c r="B1459" s="37" t="s">
        <v>8498</v>
      </c>
      <c r="C1459" s="57" t="s">
        <v>175</v>
      </c>
      <c r="D1459" s="58">
        <v>17008.099999999999</v>
      </c>
      <c r="E1459" s="35">
        <v>44634</v>
      </c>
      <c r="F1459" s="58">
        <v>17008.099999999999</v>
      </c>
      <c r="G1459" s="59">
        <f>Tabla14[[#This Row],[Importe]]-Tabla14[[#This Row],[Pagado]]</f>
        <v>0</v>
      </c>
      <c r="H1459" s="37" t="s">
        <v>10</v>
      </c>
    </row>
    <row r="1460" spans="1:8" x14ac:dyDescent="0.25">
      <c r="A1460" s="31">
        <v>44634</v>
      </c>
      <c r="B1460" s="37" t="s">
        <v>8499</v>
      </c>
      <c r="C1460" s="57" t="s">
        <v>31</v>
      </c>
      <c r="D1460" s="58">
        <v>17000</v>
      </c>
      <c r="E1460" s="35">
        <v>44634</v>
      </c>
      <c r="F1460" s="58">
        <v>17000</v>
      </c>
      <c r="G1460" s="59">
        <f>Tabla14[[#This Row],[Importe]]-Tabla14[[#This Row],[Pagado]]</f>
        <v>0</v>
      </c>
      <c r="H1460" s="37" t="s">
        <v>10</v>
      </c>
    </row>
    <row r="1461" spans="1:8" x14ac:dyDescent="0.25">
      <c r="A1461" s="31">
        <v>44634</v>
      </c>
      <c r="B1461" s="37" t="s">
        <v>8500</v>
      </c>
      <c r="C1461" s="57" t="s">
        <v>14</v>
      </c>
      <c r="D1461" s="58">
        <v>20592</v>
      </c>
      <c r="E1461" s="35">
        <v>44634</v>
      </c>
      <c r="F1461" s="58">
        <v>20592</v>
      </c>
      <c r="G1461" s="59">
        <f>Tabla14[[#This Row],[Importe]]-Tabla14[[#This Row],[Pagado]]</f>
        <v>0</v>
      </c>
      <c r="H1461" s="37" t="s">
        <v>10</v>
      </c>
    </row>
    <row r="1462" spans="1:8" x14ac:dyDescent="0.25">
      <c r="A1462" s="31">
        <v>44634</v>
      </c>
      <c r="B1462" s="37" t="s">
        <v>8501</v>
      </c>
      <c r="C1462" s="57" t="s">
        <v>8502</v>
      </c>
      <c r="D1462" s="58">
        <v>4203.7</v>
      </c>
      <c r="E1462" s="35">
        <v>44634</v>
      </c>
      <c r="F1462" s="58">
        <v>4203.7</v>
      </c>
      <c r="G1462" s="59">
        <f>Tabla14[[#This Row],[Importe]]-Tabla14[[#This Row],[Pagado]]</f>
        <v>0</v>
      </c>
      <c r="H1462" s="37" t="s">
        <v>10</v>
      </c>
    </row>
    <row r="1463" spans="1:8" x14ac:dyDescent="0.25">
      <c r="A1463" s="31">
        <v>44634</v>
      </c>
      <c r="B1463" s="37" t="s">
        <v>8503</v>
      </c>
      <c r="C1463" s="57" t="s">
        <v>14</v>
      </c>
      <c r="D1463" s="58">
        <v>2218.1</v>
      </c>
      <c r="E1463" s="35">
        <v>44634</v>
      </c>
      <c r="F1463" s="58">
        <v>2218.1</v>
      </c>
      <c r="G1463" s="59">
        <f>Tabla14[[#This Row],[Importe]]-Tabla14[[#This Row],[Pagado]]</f>
        <v>0</v>
      </c>
      <c r="H1463" s="37" t="s">
        <v>10</v>
      </c>
    </row>
    <row r="1464" spans="1:8" x14ac:dyDescent="0.25">
      <c r="A1464" s="31">
        <v>44634</v>
      </c>
      <c r="B1464" s="37" t="s">
        <v>8504</v>
      </c>
      <c r="C1464" s="57" t="s">
        <v>275</v>
      </c>
      <c r="D1464" s="58">
        <v>107161.18</v>
      </c>
      <c r="E1464" s="35">
        <v>44645</v>
      </c>
      <c r="F1464" s="58">
        <v>107161.18</v>
      </c>
      <c r="G1464" s="59">
        <f>Tabla14[[#This Row],[Importe]]-Tabla14[[#This Row],[Pagado]]</f>
        <v>0</v>
      </c>
      <c r="H1464" s="37" t="s">
        <v>10</v>
      </c>
    </row>
    <row r="1465" spans="1:8" x14ac:dyDescent="0.25">
      <c r="A1465" s="31">
        <v>44634</v>
      </c>
      <c r="B1465" s="37" t="s">
        <v>8505</v>
      </c>
      <c r="C1465" s="57" t="s">
        <v>206</v>
      </c>
      <c r="D1465" s="58">
        <v>29575.72</v>
      </c>
      <c r="E1465" s="35">
        <v>44639</v>
      </c>
      <c r="F1465" s="58">
        <v>29575.72</v>
      </c>
      <c r="G1465" s="59">
        <f>Tabla14[[#This Row],[Importe]]-Tabla14[[#This Row],[Pagado]]</f>
        <v>0</v>
      </c>
      <c r="H1465" s="37" t="s">
        <v>10</v>
      </c>
    </row>
    <row r="1466" spans="1:8" x14ac:dyDescent="0.25">
      <c r="A1466" s="31">
        <v>44634</v>
      </c>
      <c r="B1466" s="37" t="s">
        <v>8506</v>
      </c>
      <c r="C1466" s="57" t="s">
        <v>181</v>
      </c>
      <c r="D1466" s="58">
        <v>7087.6</v>
      </c>
      <c r="E1466" s="35">
        <v>44634</v>
      </c>
      <c r="F1466" s="58">
        <v>7087.6</v>
      </c>
      <c r="G1466" s="59">
        <f>Tabla14[[#This Row],[Importe]]-Tabla14[[#This Row],[Pagado]]</f>
        <v>0</v>
      </c>
      <c r="H1466" s="37" t="s">
        <v>10</v>
      </c>
    </row>
    <row r="1467" spans="1:8" x14ac:dyDescent="0.25">
      <c r="A1467" s="31">
        <v>44634</v>
      </c>
      <c r="B1467" s="37" t="s">
        <v>8507</v>
      </c>
      <c r="C1467" s="57" t="s">
        <v>275</v>
      </c>
      <c r="D1467" s="58">
        <v>1316</v>
      </c>
      <c r="E1467" s="35">
        <v>44645</v>
      </c>
      <c r="F1467" s="58">
        <v>1316</v>
      </c>
      <c r="G1467" s="59">
        <f>Tabla14[[#This Row],[Importe]]-Tabla14[[#This Row],[Pagado]]</f>
        <v>0</v>
      </c>
      <c r="H1467" s="37" t="s">
        <v>10</v>
      </c>
    </row>
    <row r="1468" spans="1:8" x14ac:dyDescent="0.25">
      <c r="A1468" s="31">
        <v>44634</v>
      </c>
      <c r="B1468" s="37" t="s">
        <v>8508</v>
      </c>
      <c r="C1468" s="57" t="s">
        <v>359</v>
      </c>
      <c r="D1468" s="58">
        <v>1320.8</v>
      </c>
      <c r="E1468" s="35">
        <v>44634</v>
      </c>
      <c r="F1468" s="58">
        <v>1320.8</v>
      </c>
      <c r="G1468" s="59">
        <f>Tabla14[[#This Row],[Importe]]-Tabla14[[#This Row],[Pagado]]</f>
        <v>0</v>
      </c>
      <c r="H1468" s="37" t="s">
        <v>10</v>
      </c>
    </row>
    <row r="1469" spans="1:8" x14ac:dyDescent="0.25">
      <c r="A1469" s="31">
        <v>44634</v>
      </c>
      <c r="B1469" s="37" t="s">
        <v>8509</v>
      </c>
      <c r="C1469" s="57" t="s">
        <v>240</v>
      </c>
      <c r="D1469" s="58">
        <v>7556</v>
      </c>
      <c r="E1469" s="35">
        <v>44634</v>
      </c>
      <c r="F1469" s="58">
        <v>7556</v>
      </c>
      <c r="G1469" s="59">
        <f>Tabla14[[#This Row],[Importe]]-Tabla14[[#This Row],[Pagado]]</f>
        <v>0</v>
      </c>
      <c r="H1469" s="37" t="s">
        <v>10</v>
      </c>
    </row>
    <row r="1470" spans="1:8" x14ac:dyDescent="0.25">
      <c r="A1470" s="31">
        <v>44634</v>
      </c>
      <c r="B1470" s="37" t="s">
        <v>8510</v>
      </c>
      <c r="C1470" s="57" t="s">
        <v>359</v>
      </c>
      <c r="D1470" s="58">
        <v>176.8</v>
      </c>
      <c r="E1470" s="35">
        <v>44634</v>
      </c>
      <c r="F1470" s="58">
        <v>176.8</v>
      </c>
      <c r="G1470" s="59">
        <f>Tabla14[[#This Row],[Importe]]-Tabla14[[#This Row],[Pagado]]</f>
        <v>0</v>
      </c>
      <c r="H1470" s="37" t="s">
        <v>10</v>
      </c>
    </row>
    <row r="1471" spans="1:8" x14ac:dyDescent="0.25">
      <c r="A1471" s="31">
        <v>44634</v>
      </c>
      <c r="B1471" s="37" t="s">
        <v>8511</v>
      </c>
      <c r="C1471" s="57" t="s">
        <v>191</v>
      </c>
      <c r="D1471" s="58">
        <v>1610.2</v>
      </c>
      <c r="E1471" s="35">
        <v>44634</v>
      </c>
      <c r="F1471" s="58">
        <v>1610.2</v>
      </c>
      <c r="G1471" s="59">
        <f>Tabla14[[#This Row],[Importe]]-Tabla14[[#This Row],[Pagado]]</f>
        <v>0</v>
      </c>
      <c r="H1471" s="37" t="s">
        <v>10</v>
      </c>
    </row>
    <row r="1472" spans="1:8" x14ac:dyDescent="0.25">
      <c r="A1472" s="31">
        <v>44634</v>
      </c>
      <c r="B1472" s="37" t="s">
        <v>8512</v>
      </c>
      <c r="C1472" s="57" t="s">
        <v>196</v>
      </c>
      <c r="D1472" s="58">
        <v>9400.2000000000007</v>
      </c>
      <c r="E1472" s="35">
        <v>44638</v>
      </c>
      <c r="F1472" s="58">
        <v>9400.2000000000007</v>
      </c>
      <c r="G1472" s="59">
        <f>Tabla14[[#This Row],[Importe]]-Tabla14[[#This Row],[Pagado]]</f>
        <v>0</v>
      </c>
      <c r="H1472" s="37" t="s">
        <v>10</v>
      </c>
    </row>
    <row r="1473" spans="1:8" x14ac:dyDescent="0.25">
      <c r="A1473" s="31">
        <v>44634</v>
      </c>
      <c r="B1473" s="37" t="s">
        <v>8513</v>
      </c>
      <c r="C1473" s="57" t="s">
        <v>200</v>
      </c>
      <c r="D1473" s="58">
        <v>646</v>
      </c>
      <c r="E1473" s="35">
        <v>44634</v>
      </c>
      <c r="F1473" s="58">
        <v>646</v>
      </c>
      <c r="G1473" s="59">
        <f>Tabla14[[#This Row],[Importe]]-Tabla14[[#This Row],[Pagado]]</f>
        <v>0</v>
      </c>
      <c r="H1473" s="37" t="s">
        <v>10</v>
      </c>
    </row>
    <row r="1474" spans="1:8" x14ac:dyDescent="0.25">
      <c r="A1474" s="31">
        <v>44634</v>
      </c>
      <c r="B1474" s="37" t="s">
        <v>8514</v>
      </c>
      <c r="C1474" s="57" t="s">
        <v>216</v>
      </c>
      <c r="D1474" s="58">
        <v>2105.6</v>
      </c>
      <c r="E1474" s="35">
        <v>44634</v>
      </c>
      <c r="F1474" s="58">
        <v>2105.6</v>
      </c>
      <c r="G1474" s="59">
        <f>Tabla14[[#This Row],[Importe]]-Tabla14[[#This Row],[Pagado]]</f>
        <v>0</v>
      </c>
      <c r="H1474" s="37" t="s">
        <v>10</v>
      </c>
    </row>
    <row r="1475" spans="1:8" x14ac:dyDescent="0.25">
      <c r="A1475" s="31">
        <v>44634</v>
      </c>
      <c r="B1475" s="37" t="s">
        <v>8515</v>
      </c>
      <c r="C1475" s="57" t="s">
        <v>857</v>
      </c>
      <c r="D1475" s="58">
        <v>666.4</v>
      </c>
      <c r="E1475" s="35">
        <v>44634</v>
      </c>
      <c r="F1475" s="58">
        <v>666.4</v>
      </c>
      <c r="G1475" s="59">
        <f>Tabla14[[#This Row],[Importe]]-Tabla14[[#This Row],[Pagado]]</f>
        <v>0</v>
      </c>
      <c r="H1475" s="37" t="s">
        <v>10</v>
      </c>
    </row>
    <row r="1476" spans="1:8" x14ac:dyDescent="0.25">
      <c r="A1476" s="31">
        <v>44634</v>
      </c>
      <c r="B1476" s="37" t="s">
        <v>8516</v>
      </c>
      <c r="C1476" s="57" t="s">
        <v>419</v>
      </c>
      <c r="D1476" s="58">
        <v>6805.3</v>
      </c>
      <c r="E1476" s="35">
        <v>44634</v>
      </c>
      <c r="F1476" s="58">
        <v>6805.3</v>
      </c>
      <c r="G1476" s="59">
        <f>Tabla14[[#This Row],[Importe]]-Tabla14[[#This Row],[Pagado]]</f>
        <v>0</v>
      </c>
      <c r="H1476" s="37" t="s">
        <v>10</v>
      </c>
    </row>
    <row r="1477" spans="1:8" x14ac:dyDescent="0.25">
      <c r="A1477" s="31">
        <v>44634</v>
      </c>
      <c r="B1477" s="37" t="s">
        <v>8517</v>
      </c>
      <c r="C1477" s="57" t="s">
        <v>129</v>
      </c>
      <c r="D1477" s="58">
        <v>3623.2</v>
      </c>
      <c r="E1477" s="35">
        <v>44634</v>
      </c>
      <c r="F1477" s="58">
        <v>3623.2</v>
      </c>
      <c r="G1477" s="59">
        <f>Tabla14[[#This Row],[Importe]]-Tabla14[[#This Row],[Pagado]]</f>
        <v>0</v>
      </c>
      <c r="H1477" s="37" t="s">
        <v>10</v>
      </c>
    </row>
    <row r="1478" spans="1:8" x14ac:dyDescent="0.25">
      <c r="A1478" s="31">
        <v>44634</v>
      </c>
      <c r="B1478" s="37" t="s">
        <v>8518</v>
      </c>
      <c r="C1478" s="57" t="s">
        <v>357</v>
      </c>
      <c r="D1478" s="58">
        <v>3592.8</v>
      </c>
      <c r="E1478" s="35">
        <v>44634</v>
      </c>
      <c r="F1478" s="58">
        <v>3592.8</v>
      </c>
      <c r="G1478" s="59">
        <f>Tabla14[[#This Row],[Importe]]-Tabla14[[#This Row],[Pagado]]</f>
        <v>0</v>
      </c>
      <c r="H1478" s="37" t="s">
        <v>10</v>
      </c>
    </row>
    <row r="1479" spans="1:8" x14ac:dyDescent="0.25">
      <c r="A1479" s="31">
        <v>44634</v>
      </c>
      <c r="B1479" s="37" t="s">
        <v>8519</v>
      </c>
      <c r="C1479" s="57" t="s">
        <v>140</v>
      </c>
      <c r="D1479" s="58">
        <v>4547.5</v>
      </c>
      <c r="E1479" s="35">
        <v>44634</v>
      </c>
      <c r="F1479" s="58">
        <v>4547.5</v>
      </c>
      <c r="G1479" s="59">
        <f>Tabla14[[#This Row],[Importe]]-Tabla14[[#This Row],[Pagado]]</f>
        <v>0</v>
      </c>
      <c r="H1479" s="37" t="s">
        <v>10</v>
      </c>
    </row>
    <row r="1480" spans="1:8" x14ac:dyDescent="0.25">
      <c r="A1480" s="31">
        <v>44634</v>
      </c>
      <c r="B1480" s="37" t="s">
        <v>8520</v>
      </c>
      <c r="C1480" s="57" t="s">
        <v>127</v>
      </c>
      <c r="D1480" s="58">
        <v>3459.4</v>
      </c>
      <c r="E1480" s="35">
        <v>44634</v>
      </c>
      <c r="F1480" s="58">
        <v>3459.4</v>
      </c>
      <c r="G1480" s="59">
        <f>Tabla14[[#This Row],[Importe]]-Tabla14[[#This Row],[Pagado]]</f>
        <v>0</v>
      </c>
      <c r="H1480" s="37" t="s">
        <v>10</v>
      </c>
    </row>
    <row r="1481" spans="1:8" x14ac:dyDescent="0.25">
      <c r="A1481" s="31">
        <v>44634</v>
      </c>
      <c r="B1481" s="37" t="s">
        <v>8521</v>
      </c>
      <c r="C1481" s="57" t="s">
        <v>107</v>
      </c>
      <c r="D1481" s="58">
        <v>12204.5</v>
      </c>
      <c r="E1481" s="35">
        <v>44634</v>
      </c>
      <c r="F1481" s="58">
        <v>12204.5</v>
      </c>
      <c r="G1481" s="59">
        <f>Tabla14[[#This Row],[Importe]]-Tabla14[[#This Row],[Pagado]]</f>
        <v>0</v>
      </c>
      <c r="H1481" s="37" t="s">
        <v>10</v>
      </c>
    </row>
    <row r="1482" spans="1:8" x14ac:dyDescent="0.25">
      <c r="A1482" s="31">
        <v>44634</v>
      </c>
      <c r="B1482" s="37" t="s">
        <v>8522</v>
      </c>
      <c r="C1482" s="57" t="s">
        <v>664</v>
      </c>
      <c r="D1482" s="58">
        <v>9372.7999999999993</v>
      </c>
      <c r="E1482" s="35">
        <v>44634</v>
      </c>
      <c r="F1482" s="58">
        <v>9372.7999999999993</v>
      </c>
      <c r="G1482" s="59">
        <f>Tabla14[[#This Row],[Importe]]-Tabla14[[#This Row],[Pagado]]</f>
        <v>0</v>
      </c>
      <c r="H1482" s="37" t="s">
        <v>10</v>
      </c>
    </row>
    <row r="1483" spans="1:8" x14ac:dyDescent="0.25">
      <c r="A1483" s="31">
        <v>44634</v>
      </c>
      <c r="B1483" s="37" t="s">
        <v>8523</v>
      </c>
      <c r="C1483" s="57" t="s">
        <v>291</v>
      </c>
      <c r="D1483" s="58">
        <v>2966.8</v>
      </c>
      <c r="E1483" s="35">
        <v>44634</v>
      </c>
      <c r="F1483" s="58">
        <v>2966.8</v>
      </c>
      <c r="G1483" s="59">
        <f>Tabla14[[#This Row],[Importe]]-Tabla14[[#This Row],[Pagado]]</f>
        <v>0</v>
      </c>
      <c r="H1483" s="37" t="s">
        <v>10</v>
      </c>
    </row>
    <row r="1484" spans="1:8" x14ac:dyDescent="0.25">
      <c r="A1484" s="31">
        <v>44634</v>
      </c>
      <c r="B1484" s="37" t="s">
        <v>8524</v>
      </c>
      <c r="C1484" s="57" t="s">
        <v>670</v>
      </c>
      <c r="D1484" s="58">
        <v>3476</v>
      </c>
      <c r="E1484" s="35">
        <v>44634</v>
      </c>
      <c r="F1484" s="58">
        <v>3476</v>
      </c>
      <c r="G1484" s="59">
        <f>Tabla14[[#This Row],[Importe]]-Tabla14[[#This Row],[Pagado]]</f>
        <v>0</v>
      </c>
      <c r="H1484" s="37" t="s">
        <v>10</v>
      </c>
    </row>
    <row r="1485" spans="1:8" x14ac:dyDescent="0.25">
      <c r="A1485" s="31">
        <v>44634</v>
      </c>
      <c r="B1485" s="37" t="s">
        <v>8525</v>
      </c>
      <c r="C1485" s="57" t="s">
        <v>414</v>
      </c>
      <c r="D1485" s="58">
        <v>11425.6</v>
      </c>
      <c r="E1485" s="35">
        <v>44634</v>
      </c>
      <c r="F1485" s="58">
        <v>11425.6</v>
      </c>
      <c r="G1485" s="59">
        <f>Tabla14[[#This Row],[Importe]]-Tabla14[[#This Row],[Pagado]]</f>
        <v>0</v>
      </c>
      <c r="H1485" s="37" t="s">
        <v>10</v>
      </c>
    </row>
    <row r="1486" spans="1:8" x14ac:dyDescent="0.25">
      <c r="A1486" s="31">
        <v>44634</v>
      </c>
      <c r="B1486" s="37" t="s">
        <v>8526</v>
      </c>
      <c r="C1486" s="57" t="s">
        <v>289</v>
      </c>
      <c r="D1486" s="58">
        <v>7683.2</v>
      </c>
      <c r="E1486" s="35">
        <v>44634</v>
      </c>
      <c r="F1486" s="58">
        <v>7683.2</v>
      </c>
      <c r="G1486" s="59">
        <f>Tabla14[[#This Row],[Importe]]-Tabla14[[#This Row],[Pagado]]</f>
        <v>0</v>
      </c>
      <c r="H1486" s="37" t="s">
        <v>10</v>
      </c>
    </row>
    <row r="1487" spans="1:8" x14ac:dyDescent="0.25">
      <c r="A1487" s="31">
        <v>44634</v>
      </c>
      <c r="B1487" s="37" t="s">
        <v>8527</v>
      </c>
      <c r="C1487" s="57" t="s">
        <v>240</v>
      </c>
      <c r="D1487" s="58">
        <v>560</v>
      </c>
      <c r="E1487" s="35">
        <v>44634</v>
      </c>
      <c r="F1487" s="58">
        <v>560</v>
      </c>
      <c r="G1487" s="59">
        <f>Tabla14[[#This Row],[Importe]]-Tabla14[[#This Row],[Pagado]]</f>
        <v>0</v>
      </c>
      <c r="H1487" s="37" t="s">
        <v>10</v>
      </c>
    </row>
    <row r="1488" spans="1:8" x14ac:dyDescent="0.25">
      <c r="A1488" s="31">
        <v>44634</v>
      </c>
      <c r="B1488" s="37" t="s">
        <v>8528</v>
      </c>
      <c r="C1488" s="57" t="s">
        <v>286</v>
      </c>
      <c r="D1488" s="58">
        <v>27378</v>
      </c>
      <c r="E1488" s="35">
        <v>44635</v>
      </c>
      <c r="F1488" s="58">
        <v>27378</v>
      </c>
      <c r="G1488" s="59">
        <f>Tabla14[[#This Row],[Importe]]-Tabla14[[#This Row],[Pagado]]</f>
        <v>0</v>
      </c>
      <c r="H1488" s="37" t="s">
        <v>10</v>
      </c>
    </row>
    <row r="1489" spans="1:8" ht="31.5" x14ac:dyDescent="0.25">
      <c r="A1489" s="31">
        <v>44634</v>
      </c>
      <c r="B1489" s="37" t="s">
        <v>8529</v>
      </c>
      <c r="C1489" s="57" t="s">
        <v>392</v>
      </c>
      <c r="D1489" s="58">
        <v>6306</v>
      </c>
      <c r="E1489" s="35" t="s">
        <v>8530</v>
      </c>
      <c r="F1489" s="58">
        <f>5000+1306</f>
        <v>6306</v>
      </c>
      <c r="G1489" s="59">
        <f>Tabla14[[#This Row],[Importe]]-Tabla14[[#This Row],[Pagado]]</f>
        <v>0</v>
      </c>
      <c r="H1489" s="37" t="s">
        <v>10</v>
      </c>
    </row>
    <row r="1490" spans="1:8" x14ac:dyDescent="0.25">
      <c r="A1490" s="31">
        <v>44634</v>
      </c>
      <c r="B1490" s="37" t="s">
        <v>8531</v>
      </c>
      <c r="C1490" s="57" t="s">
        <v>62</v>
      </c>
      <c r="D1490" s="58">
        <v>2878.5</v>
      </c>
      <c r="E1490" s="35">
        <v>44634</v>
      </c>
      <c r="F1490" s="58">
        <v>2878.5</v>
      </c>
      <c r="G1490" s="59">
        <f>Tabla14[[#This Row],[Importe]]-Tabla14[[#This Row],[Pagado]]</f>
        <v>0</v>
      </c>
      <c r="H1490" s="37" t="s">
        <v>10</v>
      </c>
    </row>
    <row r="1491" spans="1:8" x14ac:dyDescent="0.25">
      <c r="A1491" s="31">
        <v>44634</v>
      </c>
      <c r="B1491" s="37" t="s">
        <v>8532</v>
      </c>
      <c r="C1491" s="57" t="s">
        <v>62</v>
      </c>
      <c r="D1491" s="58">
        <v>5811.6</v>
      </c>
      <c r="E1491" s="35">
        <v>44634</v>
      </c>
      <c r="F1491" s="58">
        <v>5811.6</v>
      </c>
      <c r="G1491" s="59">
        <f>Tabla14[[#This Row],[Importe]]-Tabla14[[#This Row],[Pagado]]</f>
        <v>0</v>
      </c>
      <c r="H1491" s="37" t="s">
        <v>10</v>
      </c>
    </row>
    <row r="1492" spans="1:8" x14ac:dyDescent="0.25">
      <c r="A1492" s="31">
        <v>44634</v>
      </c>
      <c r="B1492" s="37" t="s">
        <v>8533</v>
      </c>
      <c r="C1492" s="57" t="s">
        <v>280</v>
      </c>
      <c r="D1492" s="58">
        <v>1523.2</v>
      </c>
      <c r="E1492" s="35">
        <v>44635</v>
      </c>
      <c r="F1492" s="58">
        <v>1523.2</v>
      </c>
      <c r="G1492" s="59">
        <f>Tabla14[[#This Row],[Importe]]-Tabla14[[#This Row],[Pagado]]</f>
        <v>0</v>
      </c>
      <c r="H1492" s="37" t="s">
        <v>10</v>
      </c>
    </row>
    <row r="1493" spans="1:8" x14ac:dyDescent="0.25">
      <c r="A1493" s="31">
        <v>44634</v>
      </c>
      <c r="B1493" s="37" t="s">
        <v>8534</v>
      </c>
      <c r="C1493" s="57" t="s">
        <v>698</v>
      </c>
      <c r="D1493" s="58">
        <v>7120</v>
      </c>
      <c r="E1493" s="35">
        <v>44634</v>
      </c>
      <c r="F1493" s="58">
        <v>7120</v>
      </c>
      <c r="G1493" s="59">
        <f>Tabla14[[#This Row],[Importe]]-Tabla14[[#This Row],[Pagado]]</f>
        <v>0</v>
      </c>
      <c r="H1493" s="37" t="s">
        <v>10</v>
      </c>
    </row>
    <row r="1494" spans="1:8" x14ac:dyDescent="0.25">
      <c r="A1494" s="31">
        <v>44634</v>
      </c>
      <c r="B1494" s="37" t="s">
        <v>8535</v>
      </c>
      <c r="C1494" s="57" t="s">
        <v>5345</v>
      </c>
      <c r="D1494" s="58">
        <v>1652</v>
      </c>
      <c r="E1494" s="35">
        <v>44635</v>
      </c>
      <c r="F1494" s="58">
        <v>1652</v>
      </c>
      <c r="G1494" s="59">
        <f>Tabla14[[#This Row],[Importe]]-Tabla14[[#This Row],[Pagado]]</f>
        <v>0</v>
      </c>
      <c r="H1494" s="37" t="s">
        <v>10</v>
      </c>
    </row>
    <row r="1495" spans="1:8" x14ac:dyDescent="0.25">
      <c r="A1495" s="31">
        <v>44634</v>
      </c>
      <c r="B1495" s="37" t="s">
        <v>8536</v>
      </c>
      <c r="C1495" s="57" t="s">
        <v>282</v>
      </c>
      <c r="D1495" s="58">
        <v>2189.6</v>
      </c>
      <c r="E1495" s="35">
        <v>44635</v>
      </c>
      <c r="F1495" s="58">
        <v>2189.6</v>
      </c>
      <c r="G1495" s="59">
        <f>Tabla14[[#This Row],[Importe]]-Tabla14[[#This Row],[Pagado]]</f>
        <v>0</v>
      </c>
      <c r="H1495" s="37" t="s">
        <v>10</v>
      </c>
    </row>
    <row r="1496" spans="1:8" x14ac:dyDescent="0.25">
      <c r="A1496" s="31">
        <v>44634</v>
      </c>
      <c r="B1496" s="37" t="s">
        <v>8537</v>
      </c>
      <c r="C1496" s="57" t="s">
        <v>2151</v>
      </c>
      <c r="D1496" s="58">
        <v>580.5</v>
      </c>
      <c r="E1496" s="35">
        <v>44634</v>
      </c>
      <c r="F1496" s="58">
        <v>580.5</v>
      </c>
      <c r="G1496" s="59">
        <f>Tabla14[[#This Row],[Importe]]-Tabla14[[#This Row],[Pagado]]</f>
        <v>0</v>
      </c>
      <c r="H1496" s="37" t="s">
        <v>10</v>
      </c>
    </row>
    <row r="1497" spans="1:8" x14ac:dyDescent="0.25">
      <c r="A1497" s="31">
        <v>44634</v>
      </c>
      <c r="B1497" s="37" t="s">
        <v>8538</v>
      </c>
      <c r="C1497" s="57" t="s">
        <v>284</v>
      </c>
      <c r="D1497" s="58">
        <v>6815.2</v>
      </c>
      <c r="E1497" s="35">
        <v>44635</v>
      </c>
      <c r="F1497" s="58">
        <v>6815.2</v>
      </c>
      <c r="G1497" s="59">
        <f>Tabla14[[#This Row],[Importe]]-Tabla14[[#This Row],[Pagado]]</f>
        <v>0</v>
      </c>
      <c r="H1497" s="37" t="s">
        <v>10</v>
      </c>
    </row>
    <row r="1498" spans="1:8" x14ac:dyDescent="0.25">
      <c r="A1498" s="31">
        <v>44634</v>
      </c>
      <c r="B1498" s="37" t="s">
        <v>8539</v>
      </c>
      <c r="C1498" s="57" t="s">
        <v>133</v>
      </c>
      <c r="D1498" s="58">
        <v>17236.8</v>
      </c>
      <c r="E1498" s="35">
        <v>44635</v>
      </c>
      <c r="F1498" s="58">
        <v>17236.8</v>
      </c>
      <c r="G1498" s="59">
        <f>Tabla14[[#This Row],[Importe]]-Tabla14[[#This Row],[Pagado]]</f>
        <v>0</v>
      </c>
      <c r="H1498" s="37" t="s">
        <v>10</v>
      </c>
    </row>
    <row r="1499" spans="1:8" x14ac:dyDescent="0.25">
      <c r="A1499" s="31">
        <v>44634</v>
      </c>
      <c r="B1499" s="37" t="s">
        <v>8540</v>
      </c>
      <c r="C1499" s="57" t="s">
        <v>173</v>
      </c>
      <c r="D1499" s="58">
        <v>25308.799999999999</v>
      </c>
      <c r="E1499" s="35">
        <v>44635</v>
      </c>
      <c r="F1499" s="58">
        <v>25308.799999999999</v>
      </c>
      <c r="G1499" s="59">
        <f>Tabla14[[#This Row],[Importe]]-Tabla14[[#This Row],[Pagado]]</f>
        <v>0</v>
      </c>
      <c r="H1499" s="37" t="s">
        <v>10</v>
      </c>
    </row>
    <row r="1500" spans="1:8" x14ac:dyDescent="0.25">
      <c r="A1500" s="31">
        <v>44634</v>
      </c>
      <c r="B1500" s="37" t="s">
        <v>8541</v>
      </c>
      <c r="C1500" s="57" t="s">
        <v>5816</v>
      </c>
      <c r="D1500" s="58">
        <v>3322.2</v>
      </c>
      <c r="E1500" s="35">
        <v>44635</v>
      </c>
      <c r="F1500" s="58">
        <v>3322.2</v>
      </c>
      <c r="G1500" s="59">
        <f>Tabla14[[#This Row],[Importe]]-Tabla14[[#This Row],[Pagado]]</f>
        <v>0</v>
      </c>
      <c r="H1500" s="37" t="s">
        <v>10</v>
      </c>
    </row>
    <row r="1501" spans="1:8" x14ac:dyDescent="0.25">
      <c r="A1501" s="31">
        <v>44634</v>
      </c>
      <c r="B1501" s="37" t="s">
        <v>8542</v>
      </c>
      <c r="C1501" s="57" t="s">
        <v>475</v>
      </c>
      <c r="D1501" s="58">
        <v>31874.5</v>
      </c>
      <c r="E1501" s="35">
        <v>44638</v>
      </c>
      <c r="F1501" s="58">
        <v>31874.5</v>
      </c>
      <c r="G1501" s="59">
        <f>Tabla14[[#This Row],[Importe]]-Tabla14[[#This Row],[Pagado]]</f>
        <v>0</v>
      </c>
      <c r="H1501" s="37" t="s">
        <v>10</v>
      </c>
    </row>
    <row r="1502" spans="1:8" x14ac:dyDescent="0.25">
      <c r="A1502" s="31">
        <v>44634</v>
      </c>
      <c r="B1502" s="37" t="s">
        <v>8543</v>
      </c>
      <c r="C1502" s="57" t="s">
        <v>1313</v>
      </c>
      <c r="D1502" s="58">
        <v>9759.6</v>
      </c>
      <c r="E1502" s="35">
        <v>44634</v>
      </c>
      <c r="F1502" s="58">
        <v>9759.6</v>
      </c>
      <c r="G1502" s="59">
        <f>Tabla14[[#This Row],[Importe]]-Tabla14[[#This Row],[Pagado]]</f>
        <v>0</v>
      </c>
      <c r="H1502" s="37" t="s">
        <v>10</v>
      </c>
    </row>
    <row r="1503" spans="1:8" x14ac:dyDescent="0.25">
      <c r="A1503" s="31">
        <v>44634</v>
      </c>
      <c r="B1503" s="37" t="s">
        <v>8544</v>
      </c>
      <c r="C1503" s="57" t="s">
        <v>246</v>
      </c>
      <c r="D1503" s="58">
        <v>31458.400000000001</v>
      </c>
      <c r="E1503" s="35">
        <v>44634</v>
      </c>
      <c r="F1503" s="58">
        <v>31458.400000000001</v>
      </c>
      <c r="G1503" s="59">
        <f>Tabla14[[#This Row],[Importe]]-Tabla14[[#This Row],[Pagado]]</f>
        <v>0</v>
      </c>
      <c r="H1503" s="37" t="s">
        <v>10</v>
      </c>
    </row>
    <row r="1504" spans="1:8" x14ac:dyDescent="0.25">
      <c r="A1504" s="31">
        <v>44634</v>
      </c>
      <c r="B1504" s="37" t="s">
        <v>8545</v>
      </c>
      <c r="C1504" s="57" t="s">
        <v>269</v>
      </c>
      <c r="D1504" s="58">
        <v>3343.1</v>
      </c>
      <c r="E1504" s="35">
        <v>44634</v>
      </c>
      <c r="F1504" s="58">
        <v>3343.1</v>
      </c>
      <c r="G1504" s="59">
        <f>Tabla14[[#This Row],[Importe]]-Tabla14[[#This Row],[Pagado]]</f>
        <v>0</v>
      </c>
      <c r="H1504" s="37" t="s">
        <v>10</v>
      </c>
    </row>
    <row r="1505" spans="1:8" x14ac:dyDescent="0.25">
      <c r="A1505" s="31">
        <v>44634</v>
      </c>
      <c r="B1505" s="37" t="s">
        <v>8546</v>
      </c>
      <c r="C1505" s="57" t="s">
        <v>71</v>
      </c>
      <c r="D1505" s="58">
        <v>1221.2</v>
      </c>
      <c r="E1505" s="35">
        <v>44634</v>
      </c>
      <c r="F1505" s="58">
        <v>1221.2</v>
      </c>
      <c r="G1505" s="59">
        <f>Tabla14[[#This Row],[Importe]]-Tabla14[[#This Row],[Pagado]]</f>
        <v>0</v>
      </c>
      <c r="H1505" s="37" t="s">
        <v>10</v>
      </c>
    </row>
    <row r="1506" spans="1:8" x14ac:dyDescent="0.25">
      <c r="A1506" s="31">
        <v>44634</v>
      </c>
      <c r="B1506" s="37" t="s">
        <v>8547</v>
      </c>
      <c r="C1506" s="57" t="s">
        <v>414</v>
      </c>
      <c r="D1506" s="58">
        <v>16874</v>
      </c>
      <c r="E1506" s="35">
        <v>44634</v>
      </c>
      <c r="F1506" s="58">
        <v>16874</v>
      </c>
      <c r="G1506" s="59">
        <f>Tabla14[[#This Row],[Importe]]-Tabla14[[#This Row],[Pagado]]</f>
        <v>0</v>
      </c>
      <c r="H1506" s="37" t="s">
        <v>10</v>
      </c>
    </row>
    <row r="1507" spans="1:8" x14ac:dyDescent="0.25">
      <c r="A1507" s="31">
        <v>44634</v>
      </c>
      <c r="B1507" s="37" t="s">
        <v>8548</v>
      </c>
      <c r="C1507" s="57" t="s">
        <v>226</v>
      </c>
      <c r="D1507" s="58">
        <v>17633</v>
      </c>
      <c r="E1507" s="35">
        <v>44634</v>
      </c>
      <c r="F1507" s="58">
        <v>17633</v>
      </c>
      <c r="G1507" s="59">
        <f>Tabla14[[#This Row],[Importe]]-Tabla14[[#This Row],[Pagado]]</f>
        <v>0</v>
      </c>
      <c r="H1507" s="37" t="s">
        <v>10</v>
      </c>
    </row>
    <row r="1508" spans="1:8" x14ac:dyDescent="0.25">
      <c r="A1508" s="31">
        <v>44634</v>
      </c>
      <c r="B1508" s="37" t="s">
        <v>8549</v>
      </c>
      <c r="C1508" s="57" t="s">
        <v>214</v>
      </c>
      <c r="D1508" s="58">
        <v>1556.8</v>
      </c>
      <c r="E1508" s="35">
        <v>44634</v>
      </c>
      <c r="F1508" s="58">
        <v>1556.8</v>
      </c>
      <c r="G1508" s="59">
        <f>Tabla14[[#This Row],[Importe]]-Tabla14[[#This Row],[Pagado]]</f>
        <v>0</v>
      </c>
      <c r="H1508" s="37" t="s">
        <v>10</v>
      </c>
    </row>
    <row r="1509" spans="1:8" x14ac:dyDescent="0.25">
      <c r="A1509" s="31">
        <v>44634</v>
      </c>
      <c r="B1509" s="37" t="s">
        <v>8550</v>
      </c>
      <c r="C1509" s="57" t="s">
        <v>135</v>
      </c>
      <c r="D1509" s="58">
        <v>1557.6</v>
      </c>
      <c r="E1509" s="35">
        <v>44634</v>
      </c>
      <c r="F1509" s="58">
        <v>1557.6</v>
      </c>
      <c r="G1509" s="59">
        <f>Tabla14[[#This Row],[Importe]]-Tabla14[[#This Row],[Pagado]]</f>
        <v>0</v>
      </c>
      <c r="H1509" s="37" t="s">
        <v>10</v>
      </c>
    </row>
    <row r="1510" spans="1:8" x14ac:dyDescent="0.25">
      <c r="A1510" s="31">
        <v>44634</v>
      </c>
      <c r="B1510" s="37" t="s">
        <v>8551</v>
      </c>
      <c r="C1510" s="57" t="s">
        <v>2139</v>
      </c>
      <c r="D1510" s="58">
        <v>1050.4000000000001</v>
      </c>
      <c r="E1510" s="35">
        <v>44634</v>
      </c>
      <c r="F1510" s="58">
        <v>1050.4000000000001</v>
      </c>
      <c r="G1510" s="59">
        <f>Tabla14[[#This Row],[Importe]]-Tabla14[[#This Row],[Pagado]]</f>
        <v>0</v>
      </c>
      <c r="H1510" s="37" t="s">
        <v>10</v>
      </c>
    </row>
    <row r="1511" spans="1:8" x14ac:dyDescent="0.25">
      <c r="A1511" s="31">
        <v>44634</v>
      </c>
      <c r="B1511" s="37" t="s">
        <v>8552</v>
      </c>
      <c r="C1511" s="57" t="s">
        <v>71</v>
      </c>
      <c r="D1511" s="58">
        <v>3710</v>
      </c>
      <c r="E1511" s="35">
        <v>44634</v>
      </c>
      <c r="F1511" s="58">
        <v>3710</v>
      </c>
      <c r="G1511" s="59">
        <f>Tabla14[[#This Row],[Importe]]-Tabla14[[#This Row],[Pagado]]</f>
        <v>0</v>
      </c>
      <c r="H1511" s="37" t="s">
        <v>10</v>
      </c>
    </row>
    <row r="1512" spans="1:8" x14ac:dyDescent="0.25">
      <c r="A1512" s="31">
        <v>44634</v>
      </c>
      <c r="B1512" s="37" t="s">
        <v>8553</v>
      </c>
      <c r="C1512" s="57" t="s">
        <v>454</v>
      </c>
      <c r="D1512" s="58">
        <v>2937.6</v>
      </c>
      <c r="E1512" s="35">
        <v>44634</v>
      </c>
      <c r="F1512" s="58">
        <v>2937.6</v>
      </c>
      <c r="G1512" s="59">
        <f>Tabla14[[#This Row],[Importe]]-Tabla14[[#This Row],[Pagado]]</f>
        <v>0</v>
      </c>
      <c r="H1512" s="37" t="s">
        <v>10</v>
      </c>
    </row>
    <row r="1513" spans="1:8" x14ac:dyDescent="0.25">
      <c r="A1513" s="31">
        <v>44634</v>
      </c>
      <c r="B1513" s="37" t="s">
        <v>8554</v>
      </c>
      <c r="C1513" s="57" t="s">
        <v>296</v>
      </c>
      <c r="D1513" s="58">
        <v>2798.7</v>
      </c>
      <c r="E1513" s="35">
        <v>44634</v>
      </c>
      <c r="F1513" s="58">
        <v>2798.7</v>
      </c>
      <c r="G1513" s="59">
        <f>Tabla14[[#This Row],[Importe]]-Tabla14[[#This Row],[Pagado]]</f>
        <v>0</v>
      </c>
      <c r="H1513" s="37" t="s">
        <v>10</v>
      </c>
    </row>
    <row r="1514" spans="1:8" x14ac:dyDescent="0.25">
      <c r="A1514" s="31">
        <v>44634</v>
      </c>
      <c r="B1514" s="37" t="s">
        <v>8555</v>
      </c>
      <c r="C1514" s="57" t="s">
        <v>298</v>
      </c>
      <c r="D1514" s="58">
        <v>3400</v>
      </c>
      <c r="E1514" s="35">
        <v>44634</v>
      </c>
      <c r="F1514" s="58">
        <v>3400</v>
      </c>
      <c r="G1514" s="59">
        <f>Tabla14[[#This Row],[Importe]]-Tabla14[[#This Row],[Pagado]]</f>
        <v>0</v>
      </c>
      <c r="H1514" s="37" t="s">
        <v>10</v>
      </c>
    </row>
    <row r="1515" spans="1:8" x14ac:dyDescent="0.25">
      <c r="A1515" s="31">
        <v>44634</v>
      </c>
      <c r="B1515" s="37" t="s">
        <v>8556</v>
      </c>
      <c r="C1515" s="57" t="s">
        <v>414</v>
      </c>
      <c r="D1515" s="58">
        <v>14319.2</v>
      </c>
      <c r="E1515" s="35">
        <v>44638</v>
      </c>
      <c r="F1515" s="58">
        <v>14319.2</v>
      </c>
      <c r="G1515" s="59">
        <f>Tabla14[[#This Row],[Importe]]-Tabla14[[#This Row],[Pagado]]</f>
        <v>0</v>
      </c>
      <c r="H1515" s="37" t="s">
        <v>10</v>
      </c>
    </row>
    <row r="1516" spans="1:8" x14ac:dyDescent="0.25">
      <c r="A1516" s="31">
        <v>44634</v>
      </c>
      <c r="B1516" s="37" t="s">
        <v>8557</v>
      </c>
      <c r="C1516" s="57" t="s">
        <v>8558</v>
      </c>
      <c r="D1516" s="58">
        <v>0</v>
      </c>
      <c r="E1516" s="39" t="s">
        <v>189</v>
      </c>
      <c r="F1516" s="58">
        <v>0</v>
      </c>
      <c r="G1516" s="59">
        <f>Tabla14[[#This Row],[Importe]]-Tabla14[[#This Row],[Pagado]]</f>
        <v>0</v>
      </c>
      <c r="H1516" s="37" t="s">
        <v>189</v>
      </c>
    </row>
    <row r="1517" spans="1:8" x14ac:dyDescent="0.25">
      <c r="A1517" s="31">
        <v>44634</v>
      </c>
      <c r="B1517" s="37" t="s">
        <v>8559</v>
      </c>
      <c r="C1517" s="57" t="s">
        <v>5620</v>
      </c>
      <c r="D1517" s="58">
        <v>62762.400000000001</v>
      </c>
      <c r="E1517" s="35">
        <v>44635</v>
      </c>
      <c r="F1517" s="58">
        <v>62762.400000000001</v>
      </c>
      <c r="G1517" s="59">
        <f>Tabla14[[#This Row],[Importe]]-Tabla14[[#This Row],[Pagado]]</f>
        <v>0</v>
      </c>
      <c r="H1517" s="37" t="s">
        <v>10</v>
      </c>
    </row>
    <row r="1518" spans="1:8" x14ac:dyDescent="0.25">
      <c r="A1518" s="31">
        <v>44634</v>
      </c>
      <c r="B1518" s="37" t="s">
        <v>8560</v>
      </c>
      <c r="C1518" s="57" t="s">
        <v>53</v>
      </c>
      <c r="D1518" s="58">
        <v>1818.3</v>
      </c>
      <c r="E1518" s="35">
        <v>44634</v>
      </c>
      <c r="F1518" s="58">
        <v>1818.3</v>
      </c>
      <c r="G1518" s="59">
        <f>Tabla14[[#This Row],[Importe]]-Tabla14[[#This Row],[Pagado]]</f>
        <v>0</v>
      </c>
      <c r="H1518" s="37" t="s">
        <v>10</v>
      </c>
    </row>
    <row r="1519" spans="1:8" x14ac:dyDescent="0.25">
      <c r="A1519" s="31">
        <v>44634</v>
      </c>
      <c r="B1519" s="37" t="s">
        <v>8561</v>
      </c>
      <c r="C1519" s="57" t="s">
        <v>1008</v>
      </c>
      <c r="D1519" s="58">
        <v>3135</v>
      </c>
      <c r="E1519" s="35">
        <v>44634</v>
      </c>
      <c r="F1519" s="58">
        <v>3135</v>
      </c>
      <c r="G1519" s="59">
        <f>Tabla14[[#This Row],[Importe]]-Tabla14[[#This Row],[Pagado]]</f>
        <v>0</v>
      </c>
      <c r="H1519" s="37" t="s">
        <v>10</v>
      </c>
    </row>
    <row r="1520" spans="1:8" x14ac:dyDescent="0.25">
      <c r="A1520" s="31">
        <v>44634</v>
      </c>
      <c r="B1520" s="37" t="s">
        <v>8562</v>
      </c>
      <c r="C1520" s="57" t="s">
        <v>2961</v>
      </c>
      <c r="D1520" s="58">
        <v>51422.400000000001</v>
      </c>
      <c r="E1520" s="35">
        <v>44638</v>
      </c>
      <c r="F1520" s="58">
        <v>51422.400000000001</v>
      </c>
      <c r="G1520" s="59">
        <f>Tabla14[[#This Row],[Importe]]-Tabla14[[#This Row],[Pagado]]</f>
        <v>0</v>
      </c>
      <c r="H1520" s="37" t="s">
        <v>10</v>
      </c>
    </row>
    <row r="1521" spans="1:10" x14ac:dyDescent="0.25">
      <c r="A1521" s="31">
        <v>44634</v>
      </c>
      <c r="B1521" s="37" t="s">
        <v>8563</v>
      </c>
      <c r="C1521" s="57" t="s">
        <v>7743</v>
      </c>
      <c r="D1521" s="58">
        <v>32681.599999999999</v>
      </c>
      <c r="E1521" s="35">
        <v>44641</v>
      </c>
      <c r="F1521" s="58">
        <v>32681.599999999999</v>
      </c>
      <c r="G1521" s="59">
        <f>Tabla14[[#This Row],[Importe]]-Tabla14[[#This Row],[Pagado]]</f>
        <v>0</v>
      </c>
      <c r="H1521" s="37" t="s">
        <v>10</v>
      </c>
    </row>
    <row r="1522" spans="1:10" x14ac:dyDescent="0.25">
      <c r="A1522" s="31">
        <v>44634</v>
      </c>
      <c r="B1522" s="37" t="s">
        <v>8564</v>
      </c>
      <c r="C1522" s="57" t="s">
        <v>8565</v>
      </c>
      <c r="D1522" s="58">
        <v>0</v>
      </c>
      <c r="E1522" s="39" t="s">
        <v>189</v>
      </c>
      <c r="F1522" s="58">
        <v>0</v>
      </c>
      <c r="G1522" s="59">
        <f>Tabla14[[#This Row],[Importe]]-Tabla14[[#This Row],[Pagado]]</f>
        <v>0</v>
      </c>
      <c r="H1522" s="37" t="s">
        <v>189</v>
      </c>
    </row>
    <row r="1523" spans="1:10" x14ac:dyDescent="0.25">
      <c r="A1523" s="31">
        <v>44634</v>
      </c>
      <c r="B1523" s="37" t="s">
        <v>8566</v>
      </c>
      <c r="C1523" s="57" t="s">
        <v>7746</v>
      </c>
      <c r="D1523" s="58">
        <v>11212.2</v>
      </c>
      <c r="E1523" s="35">
        <v>44634</v>
      </c>
      <c r="F1523" s="58">
        <v>11212.2</v>
      </c>
      <c r="G1523" s="59">
        <f>Tabla14[[#This Row],[Importe]]-Tabla14[[#This Row],[Pagado]]</f>
        <v>0</v>
      </c>
      <c r="H1523" s="37" t="s">
        <v>10</v>
      </c>
    </row>
    <row r="1524" spans="1:10" x14ac:dyDescent="0.25">
      <c r="A1524" s="31">
        <v>44634</v>
      </c>
      <c r="B1524" s="37" t="s">
        <v>8567</v>
      </c>
      <c r="C1524" s="57" t="s">
        <v>31</v>
      </c>
      <c r="D1524" s="58">
        <v>40.799999999999997</v>
      </c>
      <c r="E1524" s="35">
        <v>44634</v>
      </c>
      <c r="F1524" s="58">
        <v>40.799999999999997</v>
      </c>
      <c r="G1524" s="59">
        <f>Tabla14[[#This Row],[Importe]]-Tabla14[[#This Row],[Pagado]]</f>
        <v>0</v>
      </c>
      <c r="H1524" s="37" t="s">
        <v>10</v>
      </c>
    </row>
    <row r="1525" spans="1:10" x14ac:dyDescent="0.25">
      <c r="A1525" s="31">
        <v>44634</v>
      </c>
      <c r="B1525" s="37" t="s">
        <v>8568</v>
      </c>
      <c r="C1525" s="57" t="s">
        <v>1302</v>
      </c>
      <c r="D1525" s="58">
        <v>36526.9</v>
      </c>
      <c r="E1525" s="35">
        <v>44635</v>
      </c>
      <c r="F1525" s="58">
        <v>36526.9</v>
      </c>
      <c r="G1525" s="59">
        <f>Tabla14[[#This Row],[Importe]]-Tabla14[[#This Row],[Pagado]]</f>
        <v>0</v>
      </c>
      <c r="H1525" s="37" t="s">
        <v>10</v>
      </c>
    </row>
    <row r="1526" spans="1:10" x14ac:dyDescent="0.25">
      <c r="A1526" s="31">
        <v>44634</v>
      </c>
      <c r="B1526" s="37" t="s">
        <v>8569</v>
      </c>
      <c r="C1526" s="57" t="s">
        <v>275</v>
      </c>
      <c r="D1526" s="58">
        <v>10800</v>
      </c>
      <c r="E1526" s="35">
        <v>44645</v>
      </c>
      <c r="F1526" s="58">
        <v>10800</v>
      </c>
      <c r="G1526" s="59">
        <f>Tabla14[[#This Row],[Importe]]-Tabla14[[#This Row],[Pagado]]</f>
        <v>0</v>
      </c>
      <c r="H1526" s="37" t="s">
        <v>10</v>
      </c>
    </row>
    <row r="1527" spans="1:10" x14ac:dyDescent="0.25">
      <c r="A1527" s="31">
        <v>44634</v>
      </c>
      <c r="B1527" s="37" t="s">
        <v>8570</v>
      </c>
      <c r="C1527" s="57" t="s">
        <v>31</v>
      </c>
      <c r="D1527" s="58">
        <v>175</v>
      </c>
      <c r="E1527" s="35">
        <v>44634</v>
      </c>
      <c r="F1527" s="58">
        <v>175</v>
      </c>
      <c r="G1527" s="59">
        <f>Tabla14[[#This Row],[Importe]]-Tabla14[[#This Row],[Pagado]]</f>
        <v>0</v>
      </c>
      <c r="H1527" s="37" t="s">
        <v>10</v>
      </c>
    </row>
    <row r="1528" spans="1:10" x14ac:dyDescent="0.25">
      <c r="A1528" s="31">
        <v>44634</v>
      </c>
      <c r="B1528" s="37" t="s">
        <v>8571</v>
      </c>
      <c r="C1528" s="57" t="s">
        <v>6528</v>
      </c>
      <c r="D1528" s="58">
        <v>78000</v>
      </c>
      <c r="E1528" s="35">
        <v>44634</v>
      </c>
      <c r="F1528" s="58">
        <v>78000</v>
      </c>
      <c r="G1528" s="59">
        <f>Tabla14[[#This Row],[Importe]]-Tabla14[[#This Row],[Pagado]]</f>
        <v>0</v>
      </c>
      <c r="H1528" s="37" t="s">
        <v>10</v>
      </c>
    </row>
    <row r="1529" spans="1:10" x14ac:dyDescent="0.25">
      <c r="A1529" s="31">
        <v>44634</v>
      </c>
      <c r="B1529" s="37" t="s">
        <v>8572</v>
      </c>
      <c r="C1529" s="57" t="s">
        <v>840</v>
      </c>
      <c r="D1529" s="58">
        <v>11970.9</v>
      </c>
      <c r="E1529" s="35">
        <v>44634</v>
      </c>
      <c r="F1529" s="58">
        <v>11970.9</v>
      </c>
      <c r="G1529" s="59">
        <f>Tabla14[[#This Row],[Importe]]-Tabla14[[#This Row],[Pagado]]</f>
        <v>0</v>
      </c>
      <c r="H1529" s="37" t="s">
        <v>10</v>
      </c>
    </row>
    <row r="1530" spans="1:10" x14ac:dyDescent="0.25">
      <c r="A1530" s="31">
        <v>44635</v>
      </c>
      <c r="B1530" s="37" t="s">
        <v>8573</v>
      </c>
      <c r="C1530" s="57" t="s">
        <v>887</v>
      </c>
      <c r="D1530" s="58">
        <v>11615.5</v>
      </c>
      <c r="E1530" s="35">
        <v>44636</v>
      </c>
      <c r="F1530" s="58">
        <v>11615.5</v>
      </c>
      <c r="G1530" s="59">
        <f>Tabla14[[#This Row],[Importe]]-Tabla14[[#This Row],[Pagado]]</f>
        <v>0</v>
      </c>
      <c r="H1530" s="37" t="s">
        <v>10</v>
      </c>
    </row>
    <row r="1531" spans="1:10" ht="18.75" x14ac:dyDescent="0.3">
      <c r="A1531" s="31">
        <v>44635</v>
      </c>
      <c r="B1531" s="37" t="s">
        <v>8574</v>
      </c>
      <c r="C1531" s="57" t="s">
        <v>8575</v>
      </c>
      <c r="D1531" s="58">
        <v>0</v>
      </c>
      <c r="E1531" s="62" t="s">
        <v>189</v>
      </c>
      <c r="F1531" s="63">
        <v>0</v>
      </c>
      <c r="G1531" s="64">
        <f>Tabla14[[#This Row],[Importe]]-Tabla14[[#This Row],[Pagado]]</f>
        <v>0</v>
      </c>
      <c r="H1531" s="65" t="s">
        <v>8576</v>
      </c>
      <c r="I1531" s="66"/>
      <c r="J1531" s="66"/>
    </row>
    <row r="1532" spans="1:10" x14ac:dyDescent="0.25">
      <c r="A1532" s="31">
        <v>44635</v>
      </c>
      <c r="B1532" s="37" t="s">
        <v>8577</v>
      </c>
      <c r="C1532" s="57" t="s">
        <v>12</v>
      </c>
      <c r="D1532" s="58">
        <v>6692.7</v>
      </c>
      <c r="E1532" s="35">
        <v>44636</v>
      </c>
      <c r="F1532" s="58">
        <v>6692.7</v>
      </c>
      <c r="G1532" s="59">
        <f>Tabla14[[#This Row],[Importe]]-Tabla14[[#This Row],[Pagado]]</f>
        <v>0</v>
      </c>
      <c r="H1532" s="37" t="s">
        <v>10</v>
      </c>
    </row>
    <row r="1533" spans="1:10" x14ac:dyDescent="0.25">
      <c r="A1533" s="31">
        <v>44635</v>
      </c>
      <c r="B1533" s="37" t="s">
        <v>8578</v>
      </c>
      <c r="C1533" s="57" t="s">
        <v>481</v>
      </c>
      <c r="D1533" s="58">
        <v>1921.1</v>
      </c>
      <c r="E1533" s="35">
        <v>44635</v>
      </c>
      <c r="F1533" s="58">
        <v>1921.1</v>
      </c>
      <c r="G1533" s="59">
        <f>Tabla14[[#This Row],[Importe]]-Tabla14[[#This Row],[Pagado]]</f>
        <v>0</v>
      </c>
      <c r="H1533" s="37" t="s">
        <v>10</v>
      </c>
    </row>
    <row r="1534" spans="1:10" x14ac:dyDescent="0.25">
      <c r="A1534" s="31">
        <v>44635</v>
      </c>
      <c r="B1534" s="37" t="s">
        <v>8579</v>
      </c>
      <c r="C1534" s="57" t="s">
        <v>95</v>
      </c>
      <c r="D1534" s="58">
        <v>15893</v>
      </c>
      <c r="E1534" s="35">
        <v>44635</v>
      </c>
      <c r="F1534" s="58">
        <v>15893</v>
      </c>
      <c r="G1534" s="59">
        <f>Tabla14[[#This Row],[Importe]]-Tabla14[[#This Row],[Pagado]]</f>
        <v>0</v>
      </c>
      <c r="H1534" s="37" t="s">
        <v>10</v>
      </c>
    </row>
    <row r="1535" spans="1:10" x14ac:dyDescent="0.25">
      <c r="A1535" s="31">
        <v>44635</v>
      </c>
      <c r="B1535" s="37" t="s">
        <v>8580</v>
      </c>
      <c r="C1535" s="57" t="s">
        <v>20</v>
      </c>
      <c r="D1535" s="58">
        <v>1498.5</v>
      </c>
      <c r="E1535" s="35">
        <v>44635</v>
      </c>
      <c r="F1535" s="58">
        <v>1498.5</v>
      </c>
      <c r="G1535" s="59">
        <f>Tabla14[[#This Row],[Importe]]-Tabla14[[#This Row],[Pagado]]</f>
        <v>0</v>
      </c>
      <c r="H1535" s="37" t="s">
        <v>10</v>
      </c>
    </row>
    <row r="1536" spans="1:10" x14ac:dyDescent="0.25">
      <c r="A1536" s="31">
        <v>44635</v>
      </c>
      <c r="B1536" s="37" t="s">
        <v>8581</v>
      </c>
      <c r="C1536" s="57" t="s">
        <v>31</v>
      </c>
      <c r="D1536" s="58">
        <v>2447.1999999999998</v>
      </c>
      <c r="E1536" s="35">
        <v>44635</v>
      </c>
      <c r="F1536" s="58">
        <v>2447.1999999999998</v>
      </c>
      <c r="G1536" s="59">
        <f>Tabla14[[#This Row],[Importe]]-Tabla14[[#This Row],[Pagado]]</f>
        <v>0</v>
      </c>
      <c r="H1536" s="37" t="s">
        <v>10</v>
      </c>
    </row>
    <row r="1537" spans="1:8" x14ac:dyDescent="0.25">
      <c r="A1537" s="31">
        <v>44635</v>
      </c>
      <c r="B1537" s="37" t="s">
        <v>8582</v>
      </c>
      <c r="C1537" s="57" t="s">
        <v>9</v>
      </c>
      <c r="D1537" s="58">
        <v>5689.6</v>
      </c>
      <c r="E1537" s="35">
        <v>44635</v>
      </c>
      <c r="F1537" s="58">
        <v>5689.6</v>
      </c>
      <c r="G1537" s="59">
        <f>Tabla14[[#This Row],[Importe]]-Tabla14[[#This Row],[Pagado]]</f>
        <v>0</v>
      </c>
      <c r="H1537" s="37" t="s">
        <v>10</v>
      </c>
    </row>
    <row r="1538" spans="1:8" x14ac:dyDescent="0.25">
      <c r="A1538" s="31">
        <v>44635</v>
      </c>
      <c r="B1538" s="37" t="s">
        <v>8583</v>
      </c>
      <c r="C1538" s="57" t="s">
        <v>64</v>
      </c>
      <c r="D1538" s="58">
        <v>3694.6</v>
      </c>
      <c r="E1538" s="35">
        <v>44636</v>
      </c>
      <c r="F1538" s="58">
        <v>3694.6</v>
      </c>
      <c r="G1538" s="59">
        <f>Tabla14[[#This Row],[Importe]]-Tabla14[[#This Row],[Pagado]]</f>
        <v>0</v>
      </c>
      <c r="H1538" s="37" t="s">
        <v>10</v>
      </c>
    </row>
    <row r="1539" spans="1:8" x14ac:dyDescent="0.25">
      <c r="A1539" s="31">
        <v>44635</v>
      </c>
      <c r="B1539" s="37" t="s">
        <v>8584</v>
      </c>
      <c r="C1539" s="57" t="s">
        <v>109</v>
      </c>
      <c r="D1539" s="58">
        <v>3905.7</v>
      </c>
      <c r="E1539" s="35">
        <v>44636</v>
      </c>
      <c r="F1539" s="58">
        <v>3905.7</v>
      </c>
      <c r="G1539" s="59">
        <f>Tabla14[[#This Row],[Importe]]-Tabla14[[#This Row],[Pagado]]</f>
        <v>0</v>
      </c>
      <c r="H1539" s="37" t="s">
        <v>10</v>
      </c>
    </row>
    <row r="1540" spans="1:8" x14ac:dyDescent="0.25">
      <c r="A1540" s="31">
        <v>44635</v>
      </c>
      <c r="B1540" s="37" t="s">
        <v>8585</v>
      </c>
      <c r="C1540" s="57" t="s">
        <v>326</v>
      </c>
      <c r="D1540" s="58">
        <v>3985.6</v>
      </c>
      <c r="E1540" s="35">
        <v>44637</v>
      </c>
      <c r="F1540" s="58">
        <v>3985.6</v>
      </c>
      <c r="G1540" s="59">
        <f>Tabla14[[#This Row],[Importe]]-Tabla14[[#This Row],[Pagado]]</f>
        <v>0</v>
      </c>
      <c r="H1540" s="37" t="s">
        <v>10</v>
      </c>
    </row>
    <row r="1541" spans="1:8" x14ac:dyDescent="0.25">
      <c r="A1541" s="31">
        <v>44635</v>
      </c>
      <c r="B1541" s="37" t="s">
        <v>8586</v>
      </c>
      <c r="C1541" s="57" t="s">
        <v>111</v>
      </c>
      <c r="D1541" s="58">
        <v>4013.8</v>
      </c>
      <c r="E1541" s="35">
        <v>44636</v>
      </c>
      <c r="F1541" s="58">
        <v>4013.8</v>
      </c>
      <c r="G1541" s="59">
        <f>Tabla14[[#This Row],[Importe]]-Tabla14[[#This Row],[Pagado]]</f>
        <v>0</v>
      </c>
      <c r="H1541" s="37" t="s">
        <v>10</v>
      </c>
    </row>
    <row r="1542" spans="1:8" x14ac:dyDescent="0.25">
      <c r="A1542" s="31">
        <v>44635</v>
      </c>
      <c r="B1542" s="37" t="s">
        <v>8587</v>
      </c>
      <c r="C1542" s="57" t="s">
        <v>97</v>
      </c>
      <c r="D1542" s="58">
        <v>4173.6000000000004</v>
      </c>
      <c r="E1542" s="35">
        <v>44636</v>
      </c>
      <c r="F1542" s="58">
        <v>4173.6000000000004</v>
      </c>
      <c r="G1542" s="59">
        <f>Tabla14[[#This Row],[Importe]]-Tabla14[[#This Row],[Pagado]]</f>
        <v>0</v>
      </c>
      <c r="H1542" s="37" t="s">
        <v>10</v>
      </c>
    </row>
    <row r="1543" spans="1:8" x14ac:dyDescent="0.25">
      <c r="A1543" s="31">
        <v>44635</v>
      </c>
      <c r="B1543" s="37" t="s">
        <v>8588</v>
      </c>
      <c r="C1543" s="57" t="s">
        <v>39</v>
      </c>
      <c r="D1543" s="58">
        <v>12322</v>
      </c>
      <c r="E1543" s="35">
        <v>44636</v>
      </c>
      <c r="F1543" s="58">
        <v>12322</v>
      </c>
      <c r="G1543" s="59">
        <f>Tabla14[[#This Row],[Importe]]-Tabla14[[#This Row],[Pagado]]</f>
        <v>0</v>
      </c>
      <c r="H1543" s="37" t="s">
        <v>10</v>
      </c>
    </row>
    <row r="1544" spans="1:8" x14ac:dyDescent="0.25">
      <c r="A1544" s="31">
        <v>44635</v>
      </c>
      <c r="B1544" s="37" t="s">
        <v>8589</v>
      </c>
      <c r="C1544" s="57" t="s">
        <v>22</v>
      </c>
      <c r="D1544" s="58">
        <v>31338.7</v>
      </c>
      <c r="E1544" s="35">
        <v>44637</v>
      </c>
      <c r="F1544" s="58">
        <v>31338.7</v>
      </c>
      <c r="G1544" s="59">
        <f>Tabla14[[#This Row],[Importe]]-Tabla14[[#This Row],[Pagado]]</f>
        <v>0</v>
      </c>
      <c r="H1544" s="37" t="s">
        <v>10</v>
      </c>
    </row>
    <row r="1545" spans="1:8" x14ac:dyDescent="0.25">
      <c r="A1545" s="31">
        <v>44635</v>
      </c>
      <c r="B1545" s="37" t="s">
        <v>8590</v>
      </c>
      <c r="C1545" s="57" t="s">
        <v>93</v>
      </c>
      <c r="D1545" s="58">
        <v>3858.7</v>
      </c>
      <c r="E1545" s="35">
        <v>44636</v>
      </c>
      <c r="F1545" s="58">
        <v>3858.7</v>
      </c>
      <c r="G1545" s="59">
        <f>Tabla14[[#This Row],[Importe]]-Tabla14[[#This Row],[Pagado]]</f>
        <v>0</v>
      </c>
      <c r="H1545" s="37" t="s">
        <v>10</v>
      </c>
    </row>
    <row r="1546" spans="1:8" x14ac:dyDescent="0.25">
      <c r="A1546" s="31">
        <v>44635</v>
      </c>
      <c r="B1546" s="37" t="s">
        <v>8591</v>
      </c>
      <c r="C1546" s="57" t="s">
        <v>89</v>
      </c>
      <c r="D1546" s="58">
        <v>6067.5</v>
      </c>
      <c r="E1546" s="35">
        <v>44636</v>
      </c>
      <c r="F1546" s="58">
        <v>6067.5</v>
      </c>
      <c r="G1546" s="59">
        <f>Tabla14[[#This Row],[Importe]]-Tabla14[[#This Row],[Pagado]]</f>
        <v>0</v>
      </c>
      <c r="H1546" s="37" t="s">
        <v>10</v>
      </c>
    </row>
    <row r="1547" spans="1:8" x14ac:dyDescent="0.25">
      <c r="A1547" s="31">
        <v>44635</v>
      </c>
      <c r="B1547" s="37" t="s">
        <v>8592</v>
      </c>
      <c r="C1547" s="57" t="s">
        <v>345</v>
      </c>
      <c r="D1547" s="58">
        <v>448</v>
      </c>
      <c r="E1547" s="35">
        <v>44635</v>
      </c>
      <c r="F1547" s="58">
        <v>448</v>
      </c>
      <c r="G1547" s="59">
        <f>Tabla14[[#This Row],[Importe]]-Tabla14[[#This Row],[Pagado]]</f>
        <v>0</v>
      </c>
      <c r="H1547" s="37" t="s">
        <v>10</v>
      </c>
    </row>
    <row r="1548" spans="1:8" x14ac:dyDescent="0.25">
      <c r="A1548" s="31">
        <v>44635</v>
      </c>
      <c r="B1548" s="37" t="s">
        <v>8593</v>
      </c>
      <c r="C1548" s="57" t="s">
        <v>105</v>
      </c>
      <c r="D1548" s="58">
        <v>5239.5</v>
      </c>
      <c r="E1548" s="35">
        <v>44636</v>
      </c>
      <c r="F1548" s="58">
        <v>5239.5</v>
      </c>
      <c r="G1548" s="59">
        <f>Tabla14[[#This Row],[Importe]]-Tabla14[[#This Row],[Pagado]]</f>
        <v>0</v>
      </c>
      <c r="H1548" s="37" t="s">
        <v>10</v>
      </c>
    </row>
    <row r="1549" spans="1:8" x14ac:dyDescent="0.25">
      <c r="A1549" s="31">
        <v>44635</v>
      </c>
      <c r="B1549" s="37" t="s">
        <v>8594</v>
      </c>
      <c r="C1549" s="57" t="s">
        <v>99</v>
      </c>
      <c r="D1549" s="58">
        <v>1444.8</v>
      </c>
      <c r="E1549" s="35">
        <v>44636</v>
      </c>
      <c r="F1549" s="58">
        <v>1444.8</v>
      </c>
      <c r="G1549" s="59">
        <f>Tabla14[[#This Row],[Importe]]-Tabla14[[#This Row],[Pagado]]</f>
        <v>0</v>
      </c>
      <c r="H1549" s="37" t="s">
        <v>10</v>
      </c>
    </row>
    <row r="1550" spans="1:8" x14ac:dyDescent="0.25">
      <c r="A1550" s="31">
        <v>44635</v>
      </c>
      <c r="B1550" s="37" t="s">
        <v>8595</v>
      </c>
      <c r="C1550" s="57" t="s">
        <v>31</v>
      </c>
      <c r="D1550" s="58">
        <v>1744.2</v>
      </c>
      <c r="E1550" s="35">
        <v>44635</v>
      </c>
      <c r="F1550" s="58">
        <v>1744.2</v>
      </c>
      <c r="G1550" s="59">
        <f>Tabla14[[#This Row],[Importe]]-Tabla14[[#This Row],[Pagado]]</f>
        <v>0</v>
      </c>
      <c r="H1550" s="37" t="s">
        <v>10</v>
      </c>
    </row>
    <row r="1551" spans="1:8" x14ac:dyDescent="0.25">
      <c r="A1551" s="31">
        <v>44635</v>
      </c>
      <c r="B1551" s="37" t="s">
        <v>8596</v>
      </c>
      <c r="C1551" s="57" t="s">
        <v>414</v>
      </c>
      <c r="D1551" s="58">
        <v>3600</v>
      </c>
      <c r="E1551" s="35">
        <v>44635</v>
      </c>
      <c r="F1551" s="58">
        <v>3600</v>
      </c>
      <c r="G1551" s="59">
        <f>Tabla14[[#This Row],[Importe]]-Tabla14[[#This Row],[Pagado]]</f>
        <v>0</v>
      </c>
      <c r="H1551" s="37" t="s">
        <v>10</v>
      </c>
    </row>
    <row r="1552" spans="1:8" x14ac:dyDescent="0.25">
      <c r="A1552" s="31">
        <v>44635</v>
      </c>
      <c r="B1552" s="37" t="s">
        <v>8597</v>
      </c>
      <c r="C1552" s="57" t="s">
        <v>348</v>
      </c>
      <c r="D1552" s="58">
        <v>1541.4</v>
      </c>
      <c r="E1552" s="35">
        <v>44635</v>
      </c>
      <c r="F1552" s="58">
        <v>1541.4</v>
      </c>
      <c r="G1552" s="59">
        <f>Tabla14[[#This Row],[Importe]]-Tabla14[[#This Row],[Pagado]]</f>
        <v>0</v>
      </c>
      <c r="H1552" s="37" t="s">
        <v>10</v>
      </c>
    </row>
    <row r="1553" spans="1:8" x14ac:dyDescent="0.25">
      <c r="A1553" s="31">
        <v>44635</v>
      </c>
      <c r="B1553" s="37" t="s">
        <v>8598</v>
      </c>
      <c r="C1553" s="57" t="s">
        <v>924</v>
      </c>
      <c r="D1553" s="58">
        <v>12514.2</v>
      </c>
      <c r="E1553" s="35">
        <v>44635</v>
      </c>
      <c r="F1553" s="58">
        <v>12514.2</v>
      </c>
      <c r="G1553" s="59">
        <f>Tabla14[[#This Row],[Importe]]-Tabla14[[#This Row],[Pagado]]</f>
        <v>0</v>
      </c>
      <c r="H1553" s="37" t="s">
        <v>10</v>
      </c>
    </row>
    <row r="1554" spans="1:8" x14ac:dyDescent="0.25">
      <c r="A1554" s="31">
        <v>44635</v>
      </c>
      <c r="B1554" s="37" t="s">
        <v>8599</v>
      </c>
      <c r="C1554" s="57" t="s">
        <v>131</v>
      </c>
      <c r="D1554" s="58">
        <v>7788</v>
      </c>
      <c r="E1554" s="35">
        <v>44635</v>
      </c>
      <c r="F1554" s="58">
        <v>7788</v>
      </c>
      <c r="G1554" s="59">
        <f>Tabla14[[#This Row],[Importe]]-Tabla14[[#This Row],[Pagado]]</f>
        <v>0</v>
      </c>
      <c r="H1554" s="37" t="s">
        <v>10</v>
      </c>
    </row>
    <row r="1555" spans="1:8" x14ac:dyDescent="0.25">
      <c r="A1555" s="31">
        <v>44635</v>
      </c>
      <c r="B1555" s="37" t="s">
        <v>8600</v>
      </c>
      <c r="C1555" s="57" t="s">
        <v>135</v>
      </c>
      <c r="D1555" s="58">
        <v>2428.6</v>
      </c>
      <c r="E1555" s="35">
        <v>44635</v>
      </c>
      <c r="F1555" s="58">
        <v>2428.6</v>
      </c>
      <c r="G1555" s="59">
        <f>Tabla14[[#This Row],[Importe]]-Tabla14[[#This Row],[Pagado]]</f>
        <v>0</v>
      </c>
      <c r="H1555" s="37" t="s">
        <v>10</v>
      </c>
    </row>
    <row r="1556" spans="1:8" x14ac:dyDescent="0.25">
      <c r="A1556" s="31">
        <v>44635</v>
      </c>
      <c r="B1556" s="37" t="s">
        <v>8601</v>
      </c>
      <c r="C1556" s="57" t="s">
        <v>27</v>
      </c>
      <c r="D1556" s="58">
        <v>2915</v>
      </c>
      <c r="E1556" s="35">
        <v>44635</v>
      </c>
      <c r="F1556" s="58">
        <v>2915</v>
      </c>
      <c r="G1556" s="59">
        <f>Tabla14[[#This Row],[Importe]]-Tabla14[[#This Row],[Pagado]]</f>
        <v>0</v>
      </c>
      <c r="H1556" s="37" t="s">
        <v>10</v>
      </c>
    </row>
    <row r="1557" spans="1:8" x14ac:dyDescent="0.25">
      <c r="A1557" s="31">
        <v>44635</v>
      </c>
      <c r="B1557" s="37" t="s">
        <v>8602</v>
      </c>
      <c r="C1557" s="57" t="s">
        <v>484</v>
      </c>
      <c r="D1557" s="58">
        <v>5502.6</v>
      </c>
      <c r="E1557" s="35">
        <v>44635</v>
      </c>
      <c r="F1557" s="58">
        <v>5502.6</v>
      </c>
      <c r="G1557" s="59">
        <f>Tabla14[[#This Row],[Importe]]-Tabla14[[#This Row],[Pagado]]</f>
        <v>0</v>
      </c>
      <c r="H1557" s="37" t="s">
        <v>10</v>
      </c>
    </row>
    <row r="1558" spans="1:8" x14ac:dyDescent="0.25">
      <c r="A1558" s="31">
        <v>44635</v>
      </c>
      <c r="B1558" s="37" t="s">
        <v>8603</v>
      </c>
      <c r="C1558" s="57" t="s">
        <v>466</v>
      </c>
      <c r="D1558" s="58">
        <v>14400</v>
      </c>
      <c r="E1558" s="35">
        <v>44635</v>
      </c>
      <c r="F1558" s="58">
        <v>14400</v>
      </c>
      <c r="G1558" s="59">
        <f>Tabla14[[#This Row],[Importe]]-Tabla14[[#This Row],[Pagado]]</f>
        <v>0</v>
      </c>
      <c r="H1558" s="37" t="s">
        <v>10</v>
      </c>
    </row>
    <row r="1559" spans="1:8" x14ac:dyDescent="0.25">
      <c r="A1559" s="31">
        <v>44635</v>
      </c>
      <c r="B1559" s="37" t="s">
        <v>8604</v>
      </c>
      <c r="C1559" s="57" t="s">
        <v>16</v>
      </c>
      <c r="D1559" s="58">
        <v>5671.2</v>
      </c>
      <c r="E1559" s="35">
        <v>44635</v>
      </c>
      <c r="F1559" s="58">
        <v>5671.2</v>
      </c>
      <c r="G1559" s="59">
        <f>Tabla14[[#This Row],[Importe]]-Tabla14[[#This Row],[Pagado]]</f>
        <v>0</v>
      </c>
      <c r="H1559" s="37" t="s">
        <v>10</v>
      </c>
    </row>
    <row r="1560" spans="1:8" x14ac:dyDescent="0.25">
      <c r="A1560" s="31">
        <v>44635</v>
      </c>
      <c r="B1560" s="37" t="s">
        <v>8605</v>
      </c>
      <c r="C1560" s="57" t="s">
        <v>840</v>
      </c>
      <c r="D1560" s="58">
        <v>7232</v>
      </c>
      <c r="E1560" s="35">
        <v>44635</v>
      </c>
      <c r="F1560" s="58">
        <v>7232</v>
      </c>
      <c r="G1560" s="59">
        <f>Tabla14[[#This Row],[Importe]]-Tabla14[[#This Row],[Pagado]]</f>
        <v>0</v>
      </c>
      <c r="H1560" s="37" t="s">
        <v>10</v>
      </c>
    </row>
    <row r="1561" spans="1:8" x14ac:dyDescent="0.25">
      <c r="A1561" s="31">
        <v>44635</v>
      </c>
      <c r="B1561" s="37" t="s">
        <v>8606</v>
      </c>
      <c r="C1561" s="57" t="s">
        <v>319</v>
      </c>
      <c r="D1561" s="58">
        <v>7534.04</v>
      </c>
      <c r="E1561" s="35">
        <v>44636</v>
      </c>
      <c r="F1561" s="58">
        <v>7534.04</v>
      </c>
      <c r="G1561" s="59">
        <f>Tabla14[[#This Row],[Importe]]-Tabla14[[#This Row],[Pagado]]</f>
        <v>0</v>
      </c>
      <c r="H1561" s="37" t="s">
        <v>10</v>
      </c>
    </row>
    <row r="1562" spans="1:8" x14ac:dyDescent="0.25">
      <c r="A1562" s="31">
        <v>44635</v>
      </c>
      <c r="B1562" s="37" t="s">
        <v>8607</v>
      </c>
      <c r="C1562" s="57" t="s">
        <v>151</v>
      </c>
      <c r="D1562" s="58">
        <v>7824</v>
      </c>
      <c r="E1562" s="35">
        <v>44636</v>
      </c>
      <c r="F1562" s="58">
        <v>7824</v>
      </c>
      <c r="G1562" s="59">
        <f>Tabla14[[#This Row],[Importe]]-Tabla14[[#This Row],[Pagado]]</f>
        <v>0</v>
      </c>
      <c r="H1562" s="37" t="s">
        <v>10</v>
      </c>
    </row>
    <row r="1563" spans="1:8" x14ac:dyDescent="0.25">
      <c r="A1563" s="31">
        <v>44635</v>
      </c>
      <c r="B1563" s="37" t="s">
        <v>8608</v>
      </c>
      <c r="C1563" s="57" t="s">
        <v>49</v>
      </c>
      <c r="D1563" s="58">
        <v>3669.9</v>
      </c>
      <c r="E1563" s="35">
        <v>44635</v>
      </c>
      <c r="F1563" s="58">
        <v>3669.9</v>
      </c>
      <c r="G1563" s="59">
        <f>Tabla14[[#This Row],[Importe]]-Tabla14[[#This Row],[Pagado]]</f>
        <v>0</v>
      </c>
      <c r="H1563" s="37" t="s">
        <v>10</v>
      </c>
    </row>
    <row r="1564" spans="1:8" x14ac:dyDescent="0.25">
      <c r="A1564" s="31">
        <v>44635</v>
      </c>
      <c r="B1564" s="37" t="s">
        <v>8609</v>
      </c>
      <c r="C1564" s="57" t="s">
        <v>75</v>
      </c>
      <c r="D1564" s="58">
        <v>5362.2</v>
      </c>
      <c r="E1564" s="35">
        <v>44635</v>
      </c>
      <c r="F1564" s="58">
        <v>5362.2</v>
      </c>
      <c r="G1564" s="59">
        <f>Tabla14[[#This Row],[Importe]]-Tabla14[[#This Row],[Pagado]]</f>
        <v>0</v>
      </c>
      <c r="H1564" s="37" t="s">
        <v>10</v>
      </c>
    </row>
    <row r="1565" spans="1:8" x14ac:dyDescent="0.25">
      <c r="A1565" s="31">
        <v>44635</v>
      </c>
      <c r="B1565" s="37" t="s">
        <v>8610</v>
      </c>
      <c r="C1565" s="57" t="s">
        <v>85</v>
      </c>
      <c r="D1565" s="58">
        <v>1067.8</v>
      </c>
      <c r="E1565" s="35">
        <v>44635</v>
      </c>
      <c r="F1565" s="58">
        <v>1067.8</v>
      </c>
      <c r="G1565" s="59">
        <f>Tabla14[[#This Row],[Importe]]-Tabla14[[#This Row],[Pagado]]</f>
        <v>0</v>
      </c>
      <c r="H1565" s="37" t="s">
        <v>10</v>
      </c>
    </row>
    <row r="1566" spans="1:8" x14ac:dyDescent="0.25">
      <c r="A1566" s="31">
        <v>44635</v>
      </c>
      <c r="B1566" s="37" t="s">
        <v>8611</v>
      </c>
      <c r="C1566" s="57" t="s">
        <v>380</v>
      </c>
      <c r="D1566" s="58">
        <v>7269.6</v>
      </c>
      <c r="E1566" s="35">
        <v>44636</v>
      </c>
      <c r="F1566" s="58">
        <v>7269.6</v>
      </c>
      <c r="G1566" s="59">
        <f>Tabla14[[#This Row],[Importe]]-Tabla14[[#This Row],[Pagado]]</f>
        <v>0</v>
      </c>
      <c r="H1566" s="37" t="s">
        <v>10</v>
      </c>
    </row>
    <row r="1567" spans="1:8" x14ac:dyDescent="0.25">
      <c r="A1567" s="31">
        <v>44635</v>
      </c>
      <c r="B1567" s="37" t="s">
        <v>8612</v>
      </c>
      <c r="C1567" s="57" t="s">
        <v>47</v>
      </c>
      <c r="D1567" s="58">
        <v>50915.199999999997</v>
      </c>
      <c r="E1567" s="35">
        <v>44636</v>
      </c>
      <c r="F1567" s="58">
        <v>50915.199999999997</v>
      </c>
      <c r="G1567" s="59">
        <f>Tabla14[[#This Row],[Importe]]-Tabla14[[#This Row],[Pagado]]</f>
        <v>0</v>
      </c>
      <c r="H1567" s="37" t="s">
        <v>10</v>
      </c>
    </row>
    <row r="1568" spans="1:8" x14ac:dyDescent="0.25">
      <c r="A1568" s="31">
        <v>44635</v>
      </c>
      <c r="B1568" s="37" t="s">
        <v>8613</v>
      </c>
      <c r="C1568" s="57" t="s">
        <v>4136</v>
      </c>
      <c r="D1568" s="58">
        <v>2464.4</v>
      </c>
      <c r="E1568" s="35">
        <v>44635</v>
      </c>
      <c r="F1568" s="58">
        <v>2464.4</v>
      </c>
      <c r="G1568" s="59">
        <f>Tabla14[[#This Row],[Importe]]-Tabla14[[#This Row],[Pagado]]</f>
        <v>0</v>
      </c>
      <c r="H1568" s="37" t="s">
        <v>10</v>
      </c>
    </row>
    <row r="1569" spans="1:8" x14ac:dyDescent="0.25">
      <c r="A1569" s="31">
        <v>44635</v>
      </c>
      <c r="B1569" s="37" t="s">
        <v>8614</v>
      </c>
      <c r="C1569" s="57" t="s">
        <v>142</v>
      </c>
      <c r="D1569" s="58">
        <v>2559.1999999999998</v>
      </c>
      <c r="E1569" s="35">
        <v>44670</v>
      </c>
      <c r="F1569" s="58">
        <v>2559.1999999999998</v>
      </c>
      <c r="G1569" s="59">
        <f>Tabla14[[#This Row],[Importe]]-Tabla14[[#This Row],[Pagado]]</f>
        <v>0</v>
      </c>
      <c r="H1569" s="37" t="s">
        <v>10</v>
      </c>
    </row>
    <row r="1570" spans="1:8" x14ac:dyDescent="0.25">
      <c r="A1570" s="31">
        <v>44635</v>
      </c>
      <c r="B1570" s="37" t="s">
        <v>8615</v>
      </c>
      <c r="C1570" s="57" t="s">
        <v>161</v>
      </c>
      <c r="D1570" s="58">
        <v>3074.5</v>
      </c>
      <c r="E1570" s="35">
        <v>44635</v>
      </c>
      <c r="F1570" s="58">
        <v>3074.5</v>
      </c>
      <c r="G1570" s="59">
        <f>Tabla14[[#This Row],[Importe]]-Tabla14[[#This Row],[Pagado]]</f>
        <v>0</v>
      </c>
      <c r="H1570" s="37" t="s">
        <v>10</v>
      </c>
    </row>
    <row r="1571" spans="1:8" x14ac:dyDescent="0.25">
      <c r="A1571" s="31">
        <v>44635</v>
      </c>
      <c r="B1571" s="37" t="s">
        <v>8616</v>
      </c>
      <c r="C1571" s="57" t="s">
        <v>53</v>
      </c>
      <c r="D1571" s="58">
        <v>2079.5</v>
      </c>
      <c r="E1571" s="35">
        <v>44635</v>
      </c>
      <c r="F1571" s="58">
        <v>2079.5</v>
      </c>
      <c r="G1571" s="59">
        <f>Tabla14[[#This Row],[Importe]]-Tabla14[[#This Row],[Pagado]]</f>
        <v>0</v>
      </c>
      <c r="H1571" s="37" t="s">
        <v>10</v>
      </c>
    </row>
    <row r="1572" spans="1:8" x14ac:dyDescent="0.25">
      <c r="A1572" s="31">
        <v>44635</v>
      </c>
      <c r="B1572" s="37" t="s">
        <v>8617</v>
      </c>
      <c r="C1572" s="57" t="s">
        <v>275</v>
      </c>
      <c r="D1572" s="58">
        <v>30697.26</v>
      </c>
      <c r="E1572" s="35">
        <v>44645</v>
      </c>
      <c r="F1572" s="58">
        <v>30697.26</v>
      </c>
      <c r="G1572" s="59">
        <f>Tabla14[[#This Row],[Importe]]-Tabla14[[#This Row],[Pagado]]</f>
        <v>0</v>
      </c>
      <c r="H1572" s="37" t="s">
        <v>10</v>
      </c>
    </row>
    <row r="1573" spans="1:8" x14ac:dyDescent="0.25">
      <c r="A1573" s="31">
        <v>44635</v>
      </c>
      <c r="B1573" s="37" t="s">
        <v>8618</v>
      </c>
      <c r="C1573" s="57" t="s">
        <v>159</v>
      </c>
      <c r="D1573" s="58">
        <v>5353.7</v>
      </c>
      <c r="E1573" s="35">
        <v>44636</v>
      </c>
      <c r="F1573" s="58">
        <v>5353.7</v>
      </c>
      <c r="G1573" s="59">
        <f>Tabla14[[#This Row],[Importe]]-Tabla14[[#This Row],[Pagado]]</f>
        <v>0</v>
      </c>
      <c r="H1573" s="37" t="s">
        <v>10</v>
      </c>
    </row>
    <row r="1574" spans="1:8" x14ac:dyDescent="0.25">
      <c r="A1574" s="31">
        <v>44635</v>
      </c>
      <c r="B1574" s="37" t="s">
        <v>8619</v>
      </c>
      <c r="C1574" s="57" t="s">
        <v>402</v>
      </c>
      <c r="D1574" s="58">
        <v>14326.8</v>
      </c>
      <c r="E1574" s="35">
        <v>44641</v>
      </c>
      <c r="F1574" s="58">
        <v>14326.8</v>
      </c>
      <c r="G1574" s="59">
        <f>Tabla14[[#This Row],[Importe]]-Tabla14[[#This Row],[Pagado]]</f>
        <v>0</v>
      </c>
      <c r="H1574" s="37" t="s">
        <v>10</v>
      </c>
    </row>
    <row r="1575" spans="1:8" x14ac:dyDescent="0.25">
      <c r="A1575" s="31">
        <v>44635</v>
      </c>
      <c r="B1575" s="37" t="s">
        <v>8620</v>
      </c>
      <c r="C1575" s="57" t="s">
        <v>83</v>
      </c>
      <c r="D1575" s="58">
        <v>4340</v>
      </c>
      <c r="E1575" s="35">
        <v>44635</v>
      </c>
      <c r="F1575" s="58">
        <v>4340</v>
      </c>
      <c r="G1575" s="59">
        <f>Tabla14[[#This Row],[Importe]]-Tabla14[[#This Row],[Pagado]]</f>
        <v>0</v>
      </c>
      <c r="H1575" s="37" t="s">
        <v>10</v>
      </c>
    </row>
    <row r="1576" spans="1:8" x14ac:dyDescent="0.25">
      <c r="A1576" s="31">
        <v>44635</v>
      </c>
      <c r="B1576" s="37" t="s">
        <v>8621</v>
      </c>
      <c r="C1576" s="57" t="s">
        <v>181</v>
      </c>
      <c r="D1576" s="58">
        <v>8878.1</v>
      </c>
      <c r="E1576" s="35">
        <v>44635</v>
      </c>
      <c r="F1576" s="58">
        <v>8878.1</v>
      </c>
      <c r="G1576" s="59">
        <f>Tabla14[[#This Row],[Importe]]-Tabla14[[#This Row],[Pagado]]</f>
        <v>0</v>
      </c>
      <c r="H1576" s="37" t="s">
        <v>10</v>
      </c>
    </row>
    <row r="1577" spans="1:8" x14ac:dyDescent="0.25">
      <c r="A1577" s="31">
        <v>44635</v>
      </c>
      <c r="B1577" s="37" t="s">
        <v>8622</v>
      </c>
      <c r="C1577" s="57" t="s">
        <v>414</v>
      </c>
      <c r="D1577" s="58">
        <v>13.51</v>
      </c>
      <c r="E1577" s="35">
        <v>44638</v>
      </c>
      <c r="F1577" s="58">
        <v>13.51</v>
      </c>
      <c r="G1577" s="59">
        <f>Tabla14[[#This Row],[Importe]]-Tabla14[[#This Row],[Pagado]]</f>
        <v>0</v>
      </c>
      <c r="H1577" s="37" t="s">
        <v>10</v>
      </c>
    </row>
    <row r="1578" spans="1:8" x14ac:dyDescent="0.25">
      <c r="A1578" s="31">
        <v>44635</v>
      </c>
      <c r="B1578" s="37" t="s">
        <v>8623</v>
      </c>
      <c r="C1578" s="57" t="s">
        <v>681</v>
      </c>
      <c r="D1578" s="58">
        <v>9.17</v>
      </c>
      <c r="E1578" s="35">
        <v>44642</v>
      </c>
      <c r="F1578" s="58">
        <v>9.17</v>
      </c>
      <c r="G1578" s="59">
        <f>Tabla14[[#This Row],[Importe]]-Tabla14[[#This Row],[Pagado]]</f>
        <v>0</v>
      </c>
      <c r="H1578" s="37" t="s">
        <v>10</v>
      </c>
    </row>
    <row r="1579" spans="1:8" x14ac:dyDescent="0.25">
      <c r="A1579" s="31">
        <v>44635</v>
      </c>
      <c r="B1579" s="37" t="s">
        <v>8624</v>
      </c>
      <c r="C1579" s="57" t="s">
        <v>6405</v>
      </c>
      <c r="D1579" s="58">
        <v>3.67</v>
      </c>
      <c r="E1579" s="35">
        <v>44652</v>
      </c>
      <c r="F1579" s="58">
        <v>3.67</v>
      </c>
      <c r="G1579" s="59">
        <f>Tabla14[[#This Row],[Importe]]-Tabla14[[#This Row],[Pagado]]</f>
        <v>0</v>
      </c>
      <c r="H1579" s="37" t="s">
        <v>10</v>
      </c>
    </row>
    <row r="1580" spans="1:8" x14ac:dyDescent="0.25">
      <c r="A1580" s="31">
        <v>44635</v>
      </c>
      <c r="B1580" s="37" t="s">
        <v>8625</v>
      </c>
      <c r="C1580" s="57" t="s">
        <v>89</v>
      </c>
      <c r="D1580" s="58">
        <v>388.8</v>
      </c>
      <c r="E1580" s="35">
        <v>44635</v>
      </c>
      <c r="F1580" s="58">
        <v>388.8</v>
      </c>
      <c r="G1580" s="59">
        <f>Tabla14[[#This Row],[Importe]]-Tabla14[[#This Row],[Pagado]]</f>
        <v>0</v>
      </c>
      <c r="H1580" s="37" t="s">
        <v>10</v>
      </c>
    </row>
    <row r="1581" spans="1:8" x14ac:dyDescent="0.25">
      <c r="A1581" s="31">
        <v>44635</v>
      </c>
      <c r="B1581" s="37" t="s">
        <v>8626</v>
      </c>
      <c r="C1581" s="57" t="s">
        <v>407</v>
      </c>
      <c r="D1581" s="58">
        <v>7200</v>
      </c>
      <c r="E1581" s="35">
        <v>44645</v>
      </c>
      <c r="F1581" s="58">
        <v>7200</v>
      </c>
      <c r="G1581" s="59">
        <f>Tabla14[[#This Row],[Importe]]-Tabla14[[#This Row],[Pagado]]</f>
        <v>0</v>
      </c>
      <c r="H1581" s="37" t="s">
        <v>10</v>
      </c>
    </row>
    <row r="1582" spans="1:8" x14ac:dyDescent="0.25">
      <c r="A1582" s="31">
        <v>44635</v>
      </c>
      <c r="B1582" s="37" t="s">
        <v>8627</v>
      </c>
      <c r="C1582" s="57" t="s">
        <v>157</v>
      </c>
      <c r="D1582" s="58">
        <v>4342.8999999999996</v>
      </c>
      <c r="E1582" s="35">
        <v>44636</v>
      </c>
      <c r="F1582" s="58">
        <v>4342.8999999999996</v>
      </c>
      <c r="G1582" s="59">
        <f>Tabla14[[#This Row],[Importe]]-Tabla14[[#This Row],[Pagado]]</f>
        <v>0</v>
      </c>
      <c r="H1582" s="37" t="s">
        <v>10</v>
      </c>
    </row>
    <row r="1583" spans="1:8" x14ac:dyDescent="0.25">
      <c r="A1583" s="31">
        <v>44635</v>
      </c>
      <c r="B1583" s="37" t="s">
        <v>8628</v>
      </c>
      <c r="C1583" s="57" t="s">
        <v>8629</v>
      </c>
      <c r="D1583" s="58">
        <v>0</v>
      </c>
      <c r="E1583" s="39" t="s">
        <v>189</v>
      </c>
      <c r="F1583" s="58">
        <v>0</v>
      </c>
      <c r="G1583" s="59">
        <f>Tabla14[[#This Row],[Importe]]-Tabla14[[#This Row],[Pagado]]</f>
        <v>0</v>
      </c>
      <c r="H1583" s="37" t="s">
        <v>189</v>
      </c>
    </row>
    <row r="1584" spans="1:8" x14ac:dyDescent="0.25">
      <c r="A1584" s="31">
        <v>44635</v>
      </c>
      <c r="B1584" s="37" t="s">
        <v>8630</v>
      </c>
      <c r="C1584" s="57" t="s">
        <v>144</v>
      </c>
      <c r="D1584" s="58">
        <v>2394</v>
      </c>
      <c r="E1584" s="35">
        <v>44635</v>
      </c>
      <c r="F1584" s="58">
        <v>2394</v>
      </c>
      <c r="G1584" s="59">
        <f>Tabla14[[#This Row],[Importe]]-Tabla14[[#This Row],[Pagado]]</f>
        <v>0</v>
      </c>
      <c r="H1584" s="37" t="s">
        <v>10</v>
      </c>
    </row>
    <row r="1585" spans="1:8" x14ac:dyDescent="0.25">
      <c r="A1585" s="31">
        <v>44635</v>
      </c>
      <c r="B1585" s="37" t="s">
        <v>8631</v>
      </c>
      <c r="C1585" s="57" t="s">
        <v>1339</v>
      </c>
      <c r="D1585" s="58">
        <v>2911</v>
      </c>
      <c r="E1585" s="35">
        <v>44642</v>
      </c>
      <c r="F1585" s="58">
        <v>2911</v>
      </c>
      <c r="G1585" s="59">
        <f>Tabla14[[#This Row],[Importe]]-Tabla14[[#This Row],[Pagado]]</f>
        <v>0</v>
      </c>
      <c r="H1585" s="37" t="s">
        <v>10</v>
      </c>
    </row>
    <row r="1586" spans="1:8" x14ac:dyDescent="0.25">
      <c r="A1586" s="31">
        <v>44635</v>
      </c>
      <c r="B1586" s="37" t="s">
        <v>8632</v>
      </c>
      <c r="C1586" s="57" t="s">
        <v>371</v>
      </c>
      <c r="D1586" s="58">
        <v>2327.4</v>
      </c>
      <c r="E1586" s="35">
        <v>44636</v>
      </c>
      <c r="F1586" s="58">
        <v>2327.4</v>
      </c>
      <c r="G1586" s="59">
        <f>Tabla14[[#This Row],[Importe]]-Tabla14[[#This Row],[Pagado]]</f>
        <v>0</v>
      </c>
      <c r="H1586" s="37" t="s">
        <v>10</v>
      </c>
    </row>
    <row r="1587" spans="1:8" x14ac:dyDescent="0.25">
      <c r="A1587" s="31">
        <v>44635</v>
      </c>
      <c r="B1587" s="37" t="s">
        <v>8633</v>
      </c>
      <c r="C1587" s="57" t="s">
        <v>664</v>
      </c>
      <c r="D1587" s="58">
        <v>4408</v>
      </c>
      <c r="E1587" s="35">
        <v>44635</v>
      </c>
      <c r="F1587" s="58">
        <v>4408</v>
      </c>
      <c r="G1587" s="59">
        <f>Tabla14[[#This Row],[Importe]]-Tabla14[[#This Row],[Pagado]]</f>
        <v>0</v>
      </c>
      <c r="H1587" s="37" t="s">
        <v>10</v>
      </c>
    </row>
    <row r="1588" spans="1:8" x14ac:dyDescent="0.25">
      <c r="A1588" s="31">
        <v>44635</v>
      </c>
      <c r="B1588" s="37" t="s">
        <v>8634</v>
      </c>
      <c r="C1588" s="57" t="s">
        <v>56</v>
      </c>
      <c r="D1588" s="58">
        <v>6755.1</v>
      </c>
      <c r="E1588" s="35">
        <v>44635</v>
      </c>
      <c r="F1588" s="58">
        <v>6755.1</v>
      </c>
      <c r="G1588" s="59">
        <f>Tabla14[[#This Row],[Importe]]-Tabla14[[#This Row],[Pagado]]</f>
        <v>0</v>
      </c>
      <c r="H1588" s="37" t="s">
        <v>10</v>
      </c>
    </row>
    <row r="1589" spans="1:8" x14ac:dyDescent="0.25">
      <c r="A1589" s="31">
        <v>44635</v>
      </c>
      <c r="B1589" s="37" t="s">
        <v>8635</v>
      </c>
      <c r="C1589" s="57" t="s">
        <v>275</v>
      </c>
      <c r="D1589" s="58">
        <v>72776</v>
      </c>
      <c r="E1589" s="35">
        <v>44645</v>
      </c>
      <c r="F1589" s="58">
        <v>72776</v>
      </c>
      <c r="G1589" s="59">
        <f>Tabla14[[#This Row],[Importe]]-Tabla14[[#This Row],[Pagado]]</f>
        <v>0</v>
      </c>
      <c r="H1589" s="37" t="s">
        <v>10</v>
      </c>
    </row>
    <row r="1590" spans="1:8" x14ac:dyDescent="0.25">
      <c r="A1590" s="31">
        <v>44635</v>
      </c>
      <c r="B1590" s="37" t="s">
        <v>8636</v>
      </c>
      <c r="C1590" s="57" t="s">
        <v>5906</v>
      </c>
      <c r="D1590" s="58">
        <v>2511.6</v>
      </c>
      <c r="E1590" s="35">
        <v>44636</v>
      </c>
      <c r="F1590" s="58">
        <v>2511.6</v>
      </c>
      <c r="G1590" s="59">
        <f>Tabla14[[#This Row],[Importe]]-Tabla14[[#This Row],[Pagado]]</f>
        <v>0</v>
      </c>
      <c r="H1590" s="37" t="s">
        <v>10</v>
      </c>
    </row>
    <row r="1591" spans="1:8" x14ac:dyDescent="0.25">
      <c r="A1591" s="31">
        <v>44635</v>
      </c>
      <c r="B1591" s="37" t="s">
        <v>8637</v>
      </c>
      <c r="C1591" s="57" t="s">
        <v>146</v>
      </c>
      <c r="D1591" s="58">
        <v>1983.6</v>
      </c>
      <c r="E1591" s="35">
        <v>44635</v>
      </c>
      <c r="F1591" s="58">
        <v>1983.6</v>
      </c>
      <c r="G1591" s="59">
        <f>Tabla14[[#This Row],[Importe]]-Tabla14[[#This Row],[Pagado]]</f>
        <v>0</v>
      </c>
      <c r="H1591" s="37" t="s">
        <v>10</v>
      </c>
    </row>
    <row r="1592" spans="1:8" x14ac:dyDescent="0.25">
      <c r="A1592" s="31">
        <v>44635</v>
      </c>
      <c r="B1592" s="37" t="s">
        <v>8638</v>
      </c>
      <c r="C1592" s="57" t="s">
        <v>125</v>
      </c>
      <c r="D1592" s="58">
        <v>4101.1000000000004</v>
      </c>
      <c r="E1592" s="35">
        <v>44635</v>
      </c>
      <c r="F1592" s="58">
        <v>4101.1000000000004</v>
      </c>
      <c r="G1592" s="59">
        <f>Tabla14[[#This Row],[Importe]]-Tabla14[[#This Row],[Pagado]]</f>
        <v>0</v>
      </c>
      <c r="H1592" s="37" t="s">
        <v>10</v>
      </c>
    </row>
    <row r="1593" spans="1:8" x14ac:dyDescent="0.25">
      <c r="A1593" s="31">
        <v>44635</v>
      </c>
      <c r="B1593" s="37" t="s">
        <v>8639</v>
      </c>
      <c r="C1593" s="57" t="s">
        <v>45</v>
      </c>
      <c r="D1593" s="58">
        <v>7728.9</v>
      </c>
      <c r="E1593" s="35">
        <v>44635</v>
      </c>
      <c r="F1593" s="58">
        <v>7728.9</v>
      </c>
      <c r="G1593" s="59">
        <f>Tabla14[[#This Row],[Importe]]-Tabla14[[#This Row],[Pagado]]</f>
        <v>0</v>
      </c>
      <c r="H1593" s="37" t="s">
        <v>10</v>
      </c>
    </row>
    <row r="1594" spans="1:8" x14ac:dyDescent="0.25">
      <c r="A1594" s="31">
        <v>44635</v>
      </c>
      <c r="B1594" s="37" t="s">
        <v>8640</v>
      </c>
      <c r="C1594" s="57" t="s">
        <v>357</v>
      </c>
      <c r="D1594" s="58">
        <v>990</v>
      </c>
      <c r="E1594" s="35">
        <v>44635</v>
      </c>
      <c r="F1594" s="58">
        <v>990</v>
      </c>
      <c r="G1594" s="59">
        <f>Tabla14[[#This Row],[Importe]]-Tabla14[[#This Row],[Pagado]]</f>
        <v>0</v>
      </c>
      <c r="H1594" s="37" t="s">
        <v>10</v>
      </c>
    </row>
    <row r="1595" spans="1:8" x14ac:dyDescent="0.25">
      <c r="A1595" s="31">
        <v>44635</v>
      </c>
      <c r="B1595" s="37" t="s">
        <v>8641</v>
      </c>
      <c r="C1595" s="57" t="s">
        <v>129</v>
      </c>
      <c r="D1595" s="58">
        <v>891</v>
      </c>
      <c r="E1595" s="35">
        <v>44635</v>
      </c>
      <c r="F1595" s="58">
        <v>891</v>
      </c>
      <c r="G1595" s="59">
        <f>Tabla14[[#This Row],[Importe]]-Tabla14[[#This Row],[Pagado]]</f>
        <v>0</v>
      </c>
      <c r="H1595" s="37" t="s">
        <v>10</v>
      </c>
    </row>
    <row r="1596" spans="1:8" x14ac:dyDescent="0.25">
      <c r="A1596" s="31">
        <v>44635</v>
      </c>
      <c r="B1596" s="37" t="s">
        <v>8642</v>
      </c>
      <c r="C1596" s="57" t="s">
        <v>127</v>
      </c>
      <c r="D1596" s="58">
        <v>1831.5</v>
      </c>
      <c r="E1596" s="35">
        <v>44635</v>
      </c>
      <c r="F1596" s="58">
        <v>1831.5</v>
      </c>
      <c r="G1596" s="59">
        <f>Tabla14[[#This Row],[Importe]]-Tabla14[[#This Row],[Pagado]]</f>
        <v>0</v>
      </c>
      <c r="H1596" s="37" t="s">
        <v>10</v>
      </c>
    </row>
    <row r="1597" spans="1:8" x14ac:dyDescent="0.25">
      <c r="A1597" s="31">
        <v>44635</v>
      </c>
      <c r="B1597" s="37" t="s">
        <v>8643</v>
      </c>
      <c r="C1597" s="57" t="s">
        <v>966</v>
      </c>
      <c r="D1597" s="58">
        <v>1525.44</v>
      </c>
      <c r="E1597" s="35">
        <v>44636</v>
      </c>
      <c r="F1597" s="58">
        <v>1525.44</v>
      </c>
      <c r="G1597" s="59">
        <f>Tabla14[[#This Row],[Importe]]-Tabla14[[#This Row],[Pagado]]</f>
        <v>0</v>
      </c>
      <c r="H1597" s="37" t="s">
        <v>10</v>
      </c>
    </row>
    <row r="1598" spans="1:8" x14ac:dyDescent="0.25">
      <c r="A1598" s="31">
        <v>44635</v>
      </c>
      <c r="B1598" s="37" t="s">
        <v>8644</v>
      </c>
      <c r="C1598" s="57" t="s">
        <v>191</v>
      </c>
      <c r="D1598" s="58">
        <v>2801.4</v>
      </c>
      <c r="E1598" s="35">
        <v>44635</v>
      </c>
      <c r="F1598" s="58">
        <v>2801.4</v>
      </c>
      <c r="G1598" s="59">
        <f>Tabla14[[#This Row],[Importe]]-Tabla14[[#This Row],[Pagado]]</f>
        <v>0</v>
      </c>
      <c r="H1598" s="37" t="s">
        <v>10</v>
      </c>
    </row>
    <row r="1599" spans="1:8" x14ac:dyDescent="0.25">
      <c r="A1599" s="31">
        <v>44635</v>
      </c>
      <c r="B1599" s="37" t="s">
        <v>8645</v>
      </c>
      <c r="C1599" s="57" t="s">
        <v>1239</v>
      </c>
      <c r="D1599" s="58">
        <v>8978.4</v>
      </c>
      <c r="E1599" s="35">
        <v>44635</v>
      </c>
      <c r="F1599" s="58">
        <v>8978.4</v>
      </c>
      <c r="G1599" s="59">
        <f>Tabla14[[#This Row],[Importe]]-Tabla14[[#This Row],[Pagado]]</f>
        <v>0</v>
      </c>
      <c r="H1599" s="37" t="s">
        <v>10</v>
      </c>
    </row>
    <row r="1600" spans="1:8" x14ac:dyDescent="0.25">
      <c r="A1600" s="31">
        <v>44635</v>
      </c>
      <c r="B1600" s="37" t="s">
        <v>8646</v>
      </c>
      <c r="C1600" s="57" t="s">
        <v>698</v>
      </c>
      <c r="D1600" s="58">
        <v>5027.1000000000004</v>
      </c>
      <c r="E1600" s="35">
        <v>44635</v>
      </c>
      <c r="F1600" s="58">
        <v>5027.1000000000004</v>
      </c>
      <c r="G1600" s="59">
        <f>Tabla14[[#This Row],[Importe]]-Tabla14[[#This Row],[Pagado]]</f>
        <v>0</v>
      </c>
      <c r="H1600" s="37" t="s">
        <v>10</v>
      </c>
    </row>
    <row r="1601" spans="1:8" x14ac:dyDescent="0.25">
      <c r="A1601" s="31">
        <v>44635</v>
      </c>
      <c r="B1601" s="37" t="s">
        <v>8647</v>
      </c>
      <c r="C1601" s="57" t="s">
        <v>3971</v>
      </c>
      <c r="D1601" s="58">
        <v>4423.2</v>
      </c>
      <c r="E1601" s="35">
        <v>44635</v>
      </c>
      <c r="F1601" s="58">
        <v>4423.2</v>
      </c>
      <c r="G1601" s="59">
        <f>Tabla14[[#This Row],[Importe]]-Tabla14[[#This Row],[Pagado]]</f>
        <v>0</v>
      </c>
      <c r="H1601" s="37" t="s">
        <v>10</v>
      </c>
    </row>
    <row r="1602" spans="1:8" x14ac:dyDescent="0.25">
      <c r="A1602" s="31">
        <v>44635</v>
      </c>
      <c r="B1602" s="37" t="s">
        <v>8648</v>
      </c>
      <c r="C1602" s="57" t="s">
        <v>3971</v>
      </c>
      <c r="D1602" s="58">
        <v>997.1</v>
      </c>
      <c r="E1602" s="35">
        <v>44635</v>
      </c>
      <c r="F1602" s="58">
        <v>997.1</v>
      </c>
      <c r="G1602" s="59">
        <f>Tabla14[[#This Row],[Importe]]-Tabla14[[#This Row],[Pagado]]</f>
        <v>0</v>
      </c>
      <c r="H1602" s="37" t="s">
        <v>10</v>
      </c>
    </row>
    <row r="1603" spans="1:8" x14ac:dyDescent="0.25">
      <c r="A1603" s="31">
        <v>44635</v>
      </c>
      <c r="B1603" s="37" t="s">
        <v>8649</v>
      </c>
      <c r="C1603" s="57" t="s">
        <v>107</v>
      </c>
      <c r="D1603" s="58">
        <v>12920.4</v>
      </c>
      <c r="E1603" s="35">
        <v>44635</v>
      </c>
      <c r="F1603" s="58">
        <v>12920.4</v>
      </c>
      <c r="G1603" s="59">
        <f>Tabla14[[#This Row],[Importe]]-Tabla14[[#This Row],[Pagado]]</f>
        <v>0</v>
      </c>
      <c r="H1603" s="37" t="s">
        <v>10</v>
      </c>
    </row>
    <row r="1604" spans="1:8" x14ac:dyDescent="0.25">
      <c r="A1604" s="31">
        <v>44635</v>
      </c>
      <c r="B1604" s="37" t="s">
        <v>8650</v>
      </c>
      <c r="C1604" s="57" t="s">
        <v>396</v>
      </c>
      <c r="D1604" s="58">
        <v>10960</v>
      </c>
      <c r="E1604" s="35">
        <v>44641</v>
      </c>
      <c r="F1604" s="58">
        <v>10960</v>
      </c>
      <c r="G1604" s="59">
        <f>Tabla14[[#This Row],[Importe]]-Tabla14[[#This Row],[Pagado]]</f>
        <v>0</v>
      </c>
      <c r="H1604" s="37" t="s">
        <v>10</v>
      </c>
    </row>
    <row r="1605" spans="1:8" x14ac:dyDescent="0.25">
      <c r="A1605" s="31">
        <v>44635</v>
      </c>
      <c r="B1605" s="37" t="s">
        <v>8651</v>
      </c>
      <c r="C1605" s="57" t="s">
        <v>79</v>
      </c>
      <c r="D1605" s="58">
        <v>4341.6000000000004</v>
      </c>
      <c r="E1605" s="35">
        <v>44636</v>
      </c>
      <c r="F1605" s="58">
        <v>4341.6000000000004</v>
      </c>
      <c r="G1605" s="59">
        <f>Tabla14[[#This Row],[Importe]]-Tabla14[[#This Row],[Pagado]]</f>
        <v>0</v>
      </c>
      <c r="H1605" s="37" t="s">
        <v>10</v>
      </c>
    </row>
    <row r="1606" spans="1:8" x14ac:dyDescent="0.25">
      <c r="A1606" s="31">
        <v>44635</v>
      </c>
      <c r="B1606" s="37" t="s">
        <v>8652</v>
      </c>
      <c r="C1606" s="57" t="s">
        <v>31</v>
      </c>
      <c r="D1606" s="58">
        <v>5493.6</v>
      </c>
      <c r="E1606" s="35">
        <v>44635</v>
      </c>
      <c r="F1606" s="58">
        <v>5493.6</v>
      </c>
      <c r="G1606" s="59">
        <f>Tabla14[[#This Row],[Importe]]-Tabla14[[#This Row],[Pagado]]</f>
        <v>0</v>
      </c>
      <c r="H1606" s="37" t="s">
        <v>10</v>
      </c>
    </row>
    <row r="1607" spans="1:8" x14ac:dyDescent="0.25">
      <c r="A1607" s="31">
        <v>44635</v>
      </c>
      <c r="B1607" s="37" t="s">
        <v>8653</v>
      </c>
      <c r="C1607" s="57" t="s">
        <v>216</v>
      </c>
      <c r="D1607" s="58">
        <v>1458</v>
      </c>
      <c r="E1607" s="35">
        <v>44635</v>
      </c>
      <c r="F1607" s="58">
        <v>1458</v>
      </c>
      <c r="G1607" s="59">
        <f>Tabla14[[#This Row],[Importe]]-Tabla14[[#This Row],[Pagado]]</f>
        <v>0</v>
      </c>
      <c r="H1607" s="37" t="s">
        <v>10</v>
      </c>
    </row>
    <row r="1608" spans="1:8" x14ac:dyDescent="0.25">
      <c r="A1608" s="31">
        <v>44635</v>
      </c>
      <c r="B1608" s="37" t="s">
        <v>8654</v>
      </c>
      <c r="C1608" s="57" t="s">
        <v>79</v>
      </c>
      <c r="D1608" s="58">
        <v>7651.4</v>
      </c>
      <c r="E1608" s="35">
        <v>44636</v>
      </c>
      <c r="F1608" s="58">
        <v>7651.4</v>
      </c>
      <c r="G1608" s="59">
        <f>Tabla14[[#This Row],[Importe]]-Tabla14[[#This Row],[Pagado]]</f>
        <v>0</v>
      </c>
      <c r="H1608" s="37" t="s">
        <v>10</v>
      </c>
    </row>
    <row r="1609" spans="1:8" x14ac:dyDescent="0.25">
      <c r="A1609" s="31">
        <v>44635</v>
      </c>
      <c r="B1609" s="37" t="s">
        <v>8655</v>
      </c>
      <c r="C1609" s="57" t="s">
        <v>230</v>
      </c>
      <c r="D1609" s="58">
        <v>2810.1</v>
      </c>
      <c r="E1609" s="35">
        <v>44635</v>
      </c>
      <c r="F1609" s="58">
        <v>2810.1</v>
      </c>
      <c r="G1609" s="59">
        <f>Tabla14[[#This Row],[Importe]]-Tabla14[[#This Row],[Pagado]]</f>
        <v>0</v>
      </c>
      <c r="H1609" s="37" t="s">
        <v>10</v>
      </c>
    </row>
    <row r="1610" spans="1:8" x14ac:dyDescent="0.25">
      <c r="A1610" s="31">
        <v>44635</v>
      </c>
      <c r="B1610" s="37" t="s">
        <v>8656</v>
      </c>
      <c r="C1610" s="57" t="s">
        <v>69</v>
      </c>
      <c r="D1610" s="58">
        <v>2781</v>
      </c>
      <c r="E1610" s="35">
        <v>44635</v>
      </c>
      <c r="F1610" s="58">
        <v>2781</v>
      </c>
      <c r="G1610" s="59">
        <f>Tabla14[[#This Row],[Importe]]-Tabla14[[#This Row],[Pagado]]</f>
        <v>0</v>
      </c>
      <c r="H1610" s="37" t="s">
        <v>10</v>
      </c>
    </row>
    <row r="1611" spans="1:8" x14ac:dyDescent="0.25">
      <c r="A1611" s="31">
        <v>44635</v>
      </c>
      <c r="B1611" s="37" t="s">
        <v>8657</v>
      </c>
      <c r="C1611" s="57" t="s">
        <v>3402</v>
      </c>
      <c r="D1611" s="58">
        <v>2484</v>
      </c>
      <c r="E1611" s="35">
        <v>44635</v>
      </c>
      <c r="F1611" s="58">
        <v>2484</v>
      </c>
      <c r="G1611" s="59">
        <f>Tabla14[[#This Row],[Importe]]-Tabla14[[#This Row],[Pagado]]</f>
        <v>0</v>
      </c>
      <c r="H1611" s="37" t="s">
        <v>10</v>
      </c>
    </row>
    <row r="1612" spans="1:8" x14ac:dyDescent="0.25">
      <c r="A1612" s="31">
        <v>44635</v>
      </c>
      <c r="B1612" s="37" t="s">
        <v>8658</v>
      </c>
      <c r="C1612" s="57" t="s">
        <v>58</v>
      </c>
      <c r="D1612" s="58">
        <v>5706.8</v>
      </c>
      <c r="E1612" s="35">
        <v>44635</v>
      </c>
      <c r="F1612" s="58">
        <v>5706.8</v>
      </c>
      <c r="G1612" s="59">
        <f>Tabla14[[#This Row],[Importe]]-Tabla14[[#This Row],[Pagado]]</f>
        <v>0</v>
      </c>
      <c r="H1612" s="37" t="s">
        <v>10</v>
      </c>
    </row>
    <row r="1613" spans="1:8" x14ac:dyDescent="0.25">
      <c r="A1613" s="31">
        <v>44635</v>
      </c>
      <c r="B1613" s="37" t="s">
        <v>8659</v>
      </c>
      <c r="C1613" s="57" t="s">
        <v>31</v>
      </c>
      <c r="D1613" s="58">
        <v>637.20000000000005</v>
      </c>
      <c r="E1613" s="35">
        <v>44635</v>
      </c>
      <c r="F1613" s="58">
        <v>637.20000000000005</v>
      </c>
      <c r="G1613" s="59">
        <f>Tabla14[[#This Row],[Importe]]-Tabla14[[#This Row],[Pagado]]</f>
        <v>0</v>
      </c>
      <c r="H1613" s="37" t="s">
        <v>10</v>
      </c>
    </row>
    <row r="1614" spans="1:8" x14ac:dyDescent="0.25">
      <c r="A1614" s="31">
        <v>44635</v>
      </c>
      <c r="B1614" s="37" t="s">
        <v>8660</v>
      </c>
      <c r="C1614" s="57" t="s">
        <v>454</v>
      </c>
      <c r="D1614" s="58">
        <v>556.20000000000005</v>
      </c>
      <c r="E1614" s="35">
        <v>44635</v>
      </c>
      <c r="F1614" s="58">
        <v>556.20000000000005</v>
      </c>
      <c r="G1614" s="59">
        <f>Tabla14[[#This Row],[Importe]]-Tabla14[[#This Row],[Pagado]]</f>
        <v>0</v>
      </c>
      <c r="H1614" s="37" t="s">
        <v>10</v>
      </c>
    </row>
    <row r="1615" spans="1:8" x14ac:dyDescent="0.25">
      <c r="A1615" s="31">
        <v>44635</v>
      </c>
      <c r="B1615" s="37" t="s">
        <v>8661</v>
      </c>
      <c r="C1615" s="57" t="s">
        <v>365</v>
      </c>
      <c r="D1615" s="58">
        <v>482.6</v>
      </c>
      <c r="E1615" s="35">
        <v>44635</v>
      </c>
      <c r="F1615" s="58">
        <v>482.6</v>
      </c>
      <c r="G1615" s="59">
        <f>Tabla14[[#This Row],[Importe]]-Tabla14[[#This Row],[Pagado]]</f>
        <v>0</v>
      </c>
      <c r="H1615" s="37" t="s">
        <v>10</v>
      </c>
    </row>
    <row r="1616" spans="1:8" x14ac:dyDescent="0.25">
      <c r="A1616" s="31">
        <v>44635</v>
      </c>
      <c r="B1616" s="37" t="s">
        <v>8662</v>
      </c>
      <c r="C1616" s="57" t="s">
        <v>670</v>
      </c>
      <c r="D1616" s="58">
        <v>3498</v>
      </c>
      <c r="E1616" s="35">
        <v>44635</v>
      </c>
      <c r="F1616" s="58">
        <v>3498</v>
      </c>
      <c r="G1616" s="59">
        <f>Tabla14[[#This Row],[Importe]]-Tabla14[[#This Row],[Pagado]]</f>
        <v>0</v>
      </c>
      <c r="H1616" s="37" t="s">
        <v>10</v>
      </c>
    </row>
    <row r="1617" spans="1:8" x14ac:dyDescent="0.25">
      <c r="A1617" s="31">
        <v>44635</v>
      </c>
      <c r="B1617" s="37" t="s">
        <v>8663</v>
      </c>
      <c r="C1617" s="57" t="s">
        <v>419</v>
      </c>
      <c r="D1617" s="58">
        <v>6316.4</v>
      </c>
      <c r="E1617" s="35">
        <v>44635</v>
      </c>
      <c r="F1617" s="58">
        <v>6316.4</v>
      </c>
      <c r="G1617" s="59">
        <f>Tabla14[[#This Row],[Importe]]-Tabla14[[#This Row],[Pagado]]</f>
        <v>0</v>
      </c>
      <c r="H1617" s="37" t="s">
        <v>10</v>
      </c>
    </row>
    <row r="1618" spans="1:8" x14ac:dyDescent="0.25">
      <c r="A1618" s="31">
        <v>44635</v>
      </c>
      <c r="B1618" s="37" t="s">
        <v>8664</v>
      </c>
      <c r="C1618" s="57" t="s">
        <v>31</v>
      </c>
      <c r="D1618" s="58">
        <v>854.3</v>
      </c>
      <c r="E1618" s="35">
        <v>44635</v>
      </c>
      <c r="F1618" s="58">
        <v>854.3</v>
      </c>
      <c r="G1618" s="59">
        <f>Tabla14[[#This Row],[Importe]]-Tabla14[[#This Row],[Pagado]]</f>
        <v>0</v>
      </c>
      <c r="H1618" s="37" t="s">
        <v>10</v>
      </c>
    </row>
    <row r="1619" spans="1:8" x14ac:dyDescent="0.25">
      <c r="A1619" s="31">
        <v>44635</v>
      </c>
      <c r="B1619" s="37" t="s">
        <v>8665</v>
      </c>
      <c r="C1619" s="57" t="s">
        <v>179</v>
      </c>
      <c r="D1619" s="58">
        <v>896.4</v>
      </c>
      <c r="E1619" s="35">
        <v>44635</v>
      </c>
      <c r="F1619" s="58">
        <v>896.4</v>
      </c>
      <c r="G1619" s="59">
        <f>Tabla14[[#This Row],[Importe]]-Tabla14[[#This Row],[Pagado]]</f>
        <v>0</v>
      </c>
      <c r="H1619" s="37" t="s">
        <v>10</v>
      </c>
    </row>
    <row r="1620" spans="1:8" x14ac:dyDescent="0.25">
      <c r="A1620" s="31">
        <v>44635</v>
      </c>
      <c r="B1620" s="37" t="s">
        <v>8666</v>
      </c>
      <c r="C1620" s="57" t="s">
        <v>67</v>
      </c>
      <c r="D1620" s="58">
        <v>1579.4</v>
      </c>
      <c r="E1620" s="35">
        <v>44635</v>
      </c>
      <c r="F1620" s="58">
        <v>1579.4</v>
      </c>
      <c r="G1620" s="59">
        <f>Tabla14[[#This Row],[Importe]]-Tabla14[[#This Row],[Pagado]]</f>
        <v>0</v>
      </c>
      <c r="H1620" s="37" t="s">
        <v>10</v>
      </c>
    </row>
    <row r="1621" spans="1:8" x14ac:dyDescent="0.25">
      <c r="A1621" s="31">
        <v>44635</v>
      </c>
      <c r="B1621" s="37" t="s">
        <v>8667</v>
      </c>
      <c r="C1621" s="57" t="s">
        <v>440</v>
      </c>
      <c r="D1621" s="58">
        <v>12177.48</v>
      </c>
      <c r="E1621" s="35">
        <v>44645</v>
      </c>
      <c r="F1621" s="58">
        <v>12177.48</v>
      </c>
      <c r="G1621" s="59">
        <f>Tabla14[[#This Row],[Importe]]-Tabla14[[#This Row],[Pagado]]</f>
        <v>0</v>
      </c>
      <c r="H1621" s="37" t="s">
        <v>10</v>
      </c>
    </row>
    <row r="1622" spans="1:8" x14ac:dyDescent="0.25">
      <c r="A1622" s="31">
        <v>44635</v>
      </c>
      <c r="B1622" s="37" t="s">
        <v>8668</v>
      </c>
      <c r="C1622" s="57" t="s">
        <v>16</v>
      </c>
      <c r="D1622" s="58">
        <v>189</v>
      </c>
      <c r="E1622" s="35">
        <v>44635</v>
      </c>
      <c r="F1622" s="58">
        <v>189</v>
      </c>
      <c r="G1622" s="59">
        <f>Tabla14[[#This Row],[Importe]]-Tabla14[[#This Row],[Pagado]]</f>
        <v>0</v>
      </c>
      <c r="H1622" s="37" t="s">
        <v>10</v>
      </c>
    </row>
    <row r="1623" spans="1:8" x14ac:dyDescent="0.25">
      <c r="A1623" s="31">
        <v>44635</v>
      </c>
      <c r="B1623" s="37" t="s">
        <v>8669</v>
      </c>
      <c r="C1623" s="57" t="s">
        <v>71</v>
      </c>
      <c r="D1623" s="58">
        <v>9223.2000000000007</v>
      </c>
      <c r="E1623" s="35">
        <v>44635</v>
      </c>
      <c r="F1623" s="58">
        <v>9223.2000000000007</v>
      </c>
      <c r="G1623" s="59">
        <f>Tabla14[[#This Row],[Importe]]-Tabla14[[#This Row],[Pagado]]</f>
        <v>0</v>
      </c>
      <c r="H1623" s="37" t="s">
        <v>10</v>
      </c>
    </row>
    <row r="1624" spans="1:8" x14ac:dyDescent="0.25">
      <c r="A1624" s="31">
        <v>44635</v>
      </c>
      <c r="B1624" s="37" t="s">
        <v>8670</v>
      </c>
      <c r="C1624" s="57" t="s">
        <v>433</v>
      </c>
      <c r="D1624" s="58">
        <v>27000</v>
      </c>
      <c r="E1624" s="35">
        <v>44635</v>
      </c>
      <c r="F1624" s="58">
        <v>27000</v>
      </c>
      <c r="G1624" s="59">
        <f>Tabla14[[#This Row],[Importe]]-Tabla14[[#This Row],[Pagado]]</f>
        <v>0</v>
      </c>
      <c r="H1624" s="37" t="s">
        <v>10</v>
      </c>
    </row>
    <row r="1625" spans="1:8" x14ac:dyDescent="0.25">
      <c r="A1625" s="31">
        <v>44635</v>
      </c>
      <c r="B1625" s="37" t="s">
        <v>8671</v>
      </c>
      <c r="C1625" s="57" t="s">
        <v>284</v>
      </c>
      <c r="D1625" s="58">
        <v>6501.6</v>
      </c>
      <c r="E1625" s="35">
        <v>44636</v>
      </c>
      <c r="F1625" s="58">
        <v>6501.6</v>
      </c>
      <c r="G1625" s="59">
        <f>Tabla14[[#This Row],[Importe]]-Tabla14[[#This Row],[Pagado]]</f>
        <v>0</v>
      </c>
      <c r="H1625" s="37" t="s">
        <v>10</v>
      </c>
    </row>
    <row r="1626" spans="1:8" x14ac:dyDescent="0.25">
      <c r="A1626" s="31">
        <v>44635</v>
      </c>
      <c r="B1626" s="37" t="s">
        <v>8672</v>
      </c>
      <c r="C1626" s="57" t="s">
        <v>273</v>
      </c>
      <c r="D1626" s="58">
        <v>1525.44</v>
      </c>
      <c r="E1626" s="35">
        <v>44636</v>
      </c>
      <c r="F1626" s="58">
        <v>1525.44</v>
      </c>
      <c r="G1626" s="59">
        <f>Tabla14[[#This Row],[Importe]]-Tabla14[[#This Row],[Pagado]]</f>
        <v>0</v>
      </c>
      <c r="H1626" s="37" t="s">
        <v>10</v>
      </c>
    </row>
    <row r="1627" spans="1:8" x14ac:dyDescent="0.25">
      <c r="A1627" s="31">
        <v>44635</v>
      </c>
      <c r="B1627" s="37" t="s">
        <v>8673</v>
      </c>
      <c r="C1627" s="57" t="s">
        <v>5345</v>
      </c>
      <c r="D1627" s="58">
        <v>1625.4</v>
      </c>
      <c r="E1627" s="35">
        <v>44636</v>
      </c>
      <c r="F1627" s="58">
        <v>1625.4</v>
      </c>
      <c r="G1627" s="59">
        <f>Tabla14[[#This Row],[Importe]]-Tabla14[[#This Row],[Pagado]]</f>
        <v>0</v>
      </c>
      <c r="H1627" s="37" t="s">
        <v>10</v>
      </c>
    </row>
    <row r="1628" spans="1:8" x14ac:dyDescent="0.25">
      <c r="A1628" s="31">
        <v>44635</v>
      </c>
      <c r="B1628" s="37" t="s">
        <v>8674</v>
      </c>
      <c r="C1628" s="57" t="s">
        <v>431</v>
      </c>
      <c r="D1628" s="58">
        <v>523.79999999999995</v>
      </c>
      <c r="E1628" s="35">
        <v>44636</v>
      </c>
      <c r="F1628" s="58">
        <v>523.79999999999995</v>
      </c>
      <c r="G1628" s="59">
        <f>Tabla14[[#This Row],[Importe]]-Tabla14[[#This Row],[Pagado]]</f>
        <v>0</v>
      </c>
      <c r="H1628" s="37" t="s">
        <v>10</v>
      </c>
    </row>
    <row r="1629" spans="1:8" x14ac:dyDescent="0.25">
      <c r="A1629" s="31">
        <v>44635</v>
      </c>
      <c r="B1629" s="37" t="s">
        <v>8675</v>
      </c>
      <c r="C1629" s="57" t="s">
        <v>280</v>
      </c>
      <c r="D1629" s="58">
        <v>486</v>
      </c>
      <c r="E1629" s="35">
        <v>44636</v>
      </c>
      <c r="F1629" s="58">
        <v>486</v>
      </c>
      <c r="G1629" s="59">
        <f>Tabla14[[#This Row],[Importe]]-Tabla14[[#This Row],[Pagado]]</f>
        <v>0</v>
      </c>
      <c r="H1629" s="37" t="s">
        <v>10</v>
      </c>
    </row>
    <row r="1630" spans="1:8" x14ac:dyDescent="0.25">
      <c r="A1630" s="31">
        <v>44635</v>
      </c>
      <c r="B1630" s="37" t="s">
        <v>8676</v>
      </c>
      <c r="C1630" s="57" t="s">
        <v>368</v>
      </c>
      <c r="D1630" s="58">
        <v>5742.8</v>
      </c>
      <c r="E1630" s="35">
        <v>44636</v>
      </c>
      <c r="F1630" s="58">
        <v>5742.8</v>
      </c>
      <c r="G1630" s="59">
        <f>Tabla14[[#This Row],[Importe]]-Tabla14[[#This Row],[Pagado]]</f>
        <v>0</v>
      </c>
      <c r="H1630" s="37" t="s">
        <v>10</v>
      </c>
    </row>
    <row r="1631" spans="1:8" x14ac:dyDescent="0.25">
      <c r="A1631" s="31">
        <v>44635</v>
      </c>
      <c r="B1631" s="37" t="s">
        <v>8677</v>
      </c>
      <c r="C1631" s="57" t="s">
        <v>301</v>
      </c>
      <c r="D1631" s="58">
        <v>18460</v>
      </c>
      <c r="E1631" s="35">
        <v>44635</v>
      </c>
      <c r="F1631" s="58">
        <v>18460</v>
      </c>
      <c r="G1631" s="59">
        <f>Tabla14[[#This Row],[Importe]]-Tabla14[[#This Row],[Pagado]]</f>
        <v>0</v>
      </c>
      <c r="H1631" s="37" t="s">
        <v>10</v>
      </c>
    </row>
    <row r="1632" spans="1:8" x14ac:dyDescent="0.25">
      <c r="A1632" s="31">
        <v>44635</v>
      </c>
      <c r="B1632" s="37" t="s">
        <v>8678</v>
      </c>
      <c r="C1632" s="57" t="s">
        <v>849</v>
      </c>
      <c r="D1632" s="58">
        <v>2932.8</v>
      </c>
      <c r="E1632" s="35">
        <v>44635</v>
      </c>
      <c r="F1632" s="58">
        <v>2932.8</v>
      </c>
      <c r="G1632" s="59">
        <f>Tabla14[[#This Row],[Importe]]-Tabla14[[#This Row],[Pagado]]</f>
        <v>0</v>
      </c>
      <c r="H1632" s="37" t="s">
        <v>10</v>
      </c>
    </row>
    <row r="1633" spans="1:8" x14ac:dyDescent="0.25">
      <c r="A1633" s="31">
        <v>44635</v>
      </c>
      <c r="B1633" s="37" t="s">
        <v>8679</v>
      </c>
      <c r="C1633" s="57" t="s">
        <v>5217</v>
      </c>
      <c r="D1633" s="58">
        <v>2998.6</v>
      </c>
      <c r="E1633" s="35">
        <v>44635</v>
      </c>
      <c r="F1633" s="58">
        <v>2998.6</v>
      </c>
      <c r="G1633" s="59">
        <f>Tabla14[[#This Row],[Importe]]-Tabla14[[#This Row],[Pagado]]</f>
        <v>0</v>
      </c>
      <c r="H1633" s="37" t="s">
        <v>10</v>
      </c>
    </row>
    <row r="1634" spans="1:8" x14ac:dyDescent="0.25">
      <c r="A1634" s="31">
        <v>44635</v>
      </c>
      <c r="B1634" s="37" t="s">
        <v>8680</v>
      </c>
      <c r="C1634" s="57" t="s">
        <v>298</v>
      </c>
      <c r="D1634" s="58">
        <v>3812.4</v>
      </c>
      <c r="E1634" s="35">
        <v>44635</v>
      </c>
      <c r="F1634" s="58">
        <v>3812.4</v>
      </c>
      <c r="G1634" s="59">
        <f>Tabla14[[#This Row],[Importe]]-Tabla14[[#This Row],[Pagado]]</f>
        <v>0</v>
      </c>
      <c r="H1634" s="37" t="s">
        <v>10</v>
      </c>
    </row>
    <row r="1635" spans="1:8" x14ac:dyDescent="0.25">
      <c r="A1635" s="31">
        <v>44635</v>
      </c>
      <c r="B1635" s="37" t="s">
        <v>8681</v>
      </c>
      <c r="C1635" s="57" t="s">
        <v>269</v>
      </c>
      <c r="D1635" s="58">
        <v>1233.7</v>
      </c>
      <c r="E1635" s="35">
        <v>44635</v>
      </c>
      <c r="F1635" s="58">
        <v>1233.7</v>
      </c>
      <c r="G1635" s="59">
        <f>Tabla14[[#This Row],[Importe]]-Tabla14[[#This Row],[Pagado]]</f>
        <v>0</v>
      </c>
      <c r="H1635" s="37" t="s">
        <v>10</v>
      </c>
    </row>
    <row r="1636" spans="1:8" x14ac:dyDescent="0.25">
      <c r="A1636" s="31">
        <v>44635</v>
      </c>
      <c r="B1636" s="37" t="s">
        <v>8682</v>
      </c>
      <c r="C1636" s="57" t="s">
        <v>426</v>
      </c>
      <c r="D1636" s="58">
        <v>4720.8999999999996</v>
      </c>
      <c r="E1636" s="35">
        <v>44636</v>
      </c>
      <c r="F1636" s="58">
        <v>4720.8999999999996</v>
      </c>
      <c r="G1636" s="59">
        <f>Tabla14[[#This Row],[Importe]]-Tabla14[[#This Row],[Pagado]]</f>
        <v>0</v>
      </c>
      <c r="H1636" s="37" t="s">
        <v>10</v>
      </c>
    </row>
    <row r="1637" spans="1:8" x14ac:dyDescent="0.25">
      <c r="A1637" s="31">
        <v>44635</v>
      </c>
      <c r="B1637" s="37" t="s">
        <v>8683</v>
      </c>
      <c r="C1637" s="57" t="s">
        <v>732</v>
      </c>
      <c r="D1637" s="58">
        <v>5555</v>
      </c>
      <c r="E1637" s="35">
        <v>44635</v>
      </c>
      <c r="F1637" s="58">
        <v>5555</v>
      </c>
      <c r="G1637" s="59">
        <f>Tabla14[[#This Row],[Importe]]-Tabla14[[#This Row],[Pagado]]</f>
        <v>0</v>
      </c>
      <c r="H1637" s="37" t="s">
        <v>10</v>
      </c>
    </row>
    <row r="1638" spans="1:8" x14ac:dyDescent="0.25">
      <c r="A1638" s="31">
        <v>44635</v>
      </c>
      <c r="B1638" s="37" t="s">
        <v>8684</v>
      </c>
      <c r="C1638" s="57" t="s">
        <v>31</v>
      </c>
      <c r="D1638" s="58">
        <v>2018.8</v>
      </c>
      <c r="E1638" s="35">
        <v>44635</v>
      </c>
      <c r="F1638" s="58">
        <v>2018.8</v>
      </c>
      <c r="G1638" s="59">
        <f>Tabla14[[#This Row],[Importe]]-Tabla14[[#This Row],[Pagado]]</f>
        <v>0</v>
      </c>
      <c r="H1638" s="37" t="s">
        <v>10</v>
      </c>
    </row>
    <row r="1639" spans="1:8" x14ac:dyDescent="0.25">
      <c r="A1639" s="31">
        <v>44635</v>
      </c>
      <c r="B1639" s="37" t="s">
        <v>8685</v>
      </c>
      <c r="C1639" s="57" t="s">
        <v>8686</v>
      </c>
      <c r="D1639" s="58">
        <v>0</v>
      </c>
      <c r="E1639" s="39" t="s">
        <v>189</v>
      </c>
      <c r="F1639" s="58">
        <v>0</v>
      </c>
      <c r="G1639" s="59">
        <f>Tabla14[[#This Row],[Importe]]-Tabla14[[#This Row],[Pagado]]</f>
        <v>0</v>
      </c>
      <c r="H1639" s="60" t="s">
        <v>8687</v>
      </c>
    </row>
    <row r="1640" spans="1:8" x14ac:dyDescent="0.25">
      <c r="A1640" s="31">
        <v>44635</v>
      </c>
      <c r="B1640" s="37" t="s">
        <v>8688</v>
      </c>
      <c r="C1640" s="57" t="s">
        <v>409</v>
      </c>
      <c r="D1640" s="58">
        <v>4305.3</v>
      </c>
      <c r="E1640" s="35">
        <v>44638</v>
      </c>
      <c r="F1640" s="58">
        <v>4305.3</v>
      </c>
      <c r="G1640" s="59">
        <f>Tabla14[[#This Row],[Importe]]-Tabla14[[#This Row],[Pagado]]</f>
        <v>0</v>
      </c>
      <c r="H1640" s="37" t="s">
        <v>10</v>
      </c>
    </row>
    <row r="1641" spans="1:8" x14ac:dyDescent="0.25">
      <c r="A1641" s="31">
        <v>44635</v>
      </c>
      <c r="B1641" s="37" t="s">
        <v>8689</v>
      </c>
      <c r="C1641" s="57" t="s">
        <v>4523</v>
      </c>
      <c r="D1641" s="58">
        <v>710.6</v>
      </c>
      <c r="E1641" s="35">
        <v>44635</v>
      </c>
      <c r="F1641" s="58">
        <v>710.6</v>
      </c>
      <c r="G1641" s="59">
        <f>Tabla14[[#This Row],[Importe]]-Tabla14[[#This Row],[Pagado]]</f>
        <v>0</v>
      </c>
      <c r="H1641" s="37" t="s">
        <v>10</v>
      </c>
    </row>
    <row r="1642" spans="1:8" x14ac:dyDescent="0.25">
      <c r="A1642" s="31">
        <v>44635</v>
      </c>
      <c r="B1642" s="37" t="s">
        <v>8690</v>
      </c>
      <c r="C1642" s="57" t="s">
        <v>1706</v>
      </c>
      <c r="D1642" s="58">
        <v>10008</v>
      </c>
      <c r="E1642" s="35">
        <v>44635</v>
      </c>
      <c r="F1642" s="58">
        <v>10008</v>
      </c>
      <c r="G1642" s="59">
        <f>Tabla14[[#This Row],[Importe]]-Tabla14[[#This Row],[Pagado]]</f>
        <v>0</v>
      </c>
      <c r="H1642" s="37" t="s">
        <v>10</v>
      </c>
    </row>
    <row r="1643" spans="1:8" x14ac:dyDescent="0.25">
      <c r="A1643" s="31">
        <v>44635</v>
      </c>
      <c r="B1643" s="37" t="s">
        <v>8691</v>
      </c>
      <c r="C1643" s="57" t="s">
        <v>583</v>
      </c>
      <c r="D1643" s="58">
        <v>3567.2</v>
      </c>
      <c r="E1643" s="35">
        <v>44635</v>
      </c>
      <c r="F1643" s="58">
        <v>3567.2</v>
      </c>
      <c r="G1643" s="59">
        <f>Tabla14[[#This Row],[Importe]]-Tabla14[[#This Row],[Pagado]]</f>
        <v>0</v>
      </c>
      <c r="H1643" s="37" t="s">
        <v>10</v>
      </c>
    </row>
    <row r="1644" spans="1:8" x14ac:dyDescent="0.25">
      <c r="A1644" s="31">
        <v>44635</v>
      </c>
      <c r="B1644" s="37" t="s">
        <v>8692</v>
      </c>
      <c r="C1644" s="57" t="s">
        <v>31</v>
      </c>
      <c r="D1644" s="58">
        <v>37.5</v>
      </c>
      <c r="E1644" s="35">
        <v>44635</v>
      </c>
      <c r="F1644" s="58">
        <v>37.5</v>
      </c>
      <c r="G1644" s="59">
        <f>Tabla14[[#This Row],[Importe]]-Tabla14[[#This Row],[Pagado]]</f>
        <v>0</v>
      </c>
      <c r="H1644" s="37" t="s">
        <v>10</v>
      </c>
    </row>
    <row r="1645" spans="1:8" x14ac:dyDescent="0.25">
      <c r="A1645" s="31">
        <v>44635</v>
      </c>
      <c r="B1645" s="37" t="s">
        <v>8693</v>
      </c>
      <c r="C1645" s="57" t="s">
        <v>7445</v>
      </c>
      <c r="D1645" s="58">
        <v>5728.8</v>
      </c>
      <c r="E1645" s="35">
        <v>44635</v>
      </c>
      <c r="F1645" s="58">
        <v>5728.8</v>
      </c>
      <c r="G1645" s="59">
        <f>Tabla14[[#This Row],[Importe]]-Tabla14[[#This Row],[Pagado]]</f>
        <v>0</v>
      </c>
      <c r="H1645" s="37" t="s">
        <v>10</v>
      </c>
    </row>
    <row r="1646" spans="1:8" x14ac:dyDescent="0.25">
      <c r="A1646" s="31">
        <v>44635</v>
      </c>
      <c r="B1646" s="37" t="s">
        <v>8694</v>
      </c>
      <c r="C1646" s="57" t="s">
        <v>804</v>
      </c>
      <c r="D1646" s="58">
        <v>5184</v>
      </c>
      <c r="E1646" s="35">
        <v>44635</v>
      </c>
      <c r="F1646" s="58">
        <v>5184</v>
      </c>
      <c r="G1646" s="59">
        <f>Tabla14[[#This Row],[Importe]]-Tabla14[[#This Row],[Pagado]]</f>
        <v>0</v>
      </c>
      <c r="H1646" s="37" t="s">
        <v>10</v>
      </c>
    </row>
    <row r="1647" spans="1:8" x14ac:dyDescent="0.25">
      <c r="A1647" s="31">
        <v>44635</v>
      </c>
      <c r="B1647" s="37" t="s">
        <v>8695</v>
      </c>
      <c r="C1647" s="57" t="s">
        <v>314</v>
      </c>
      <c r="D1647" s="58">
        <v>1544.4</v>
      </c>
      <c r="E1647" s="35">
        <v>44636</v>
      </c>
      <c r="F1647" s="58">
        <v>1544.4</v>
      </c>
      <c r="G1647" s="59">
        <f>Tabla14[[#This Row],[Importe]]-Tabla14[[#This Row],[Pagado]]</f>
        <v>0</v>
      </c>
      <c r="H1647" s="37" t="s">
        <v>10</v>
      </c>
    </row>
    <row r="1648" spans="1:8" x14ac:dyDescent="0.25">
      <c r="A1648" s="31">
        <v>44635</v>
      </c>
      <c r="B1648" s="37" t="s">
        <v>8696</v>
      </c>
      <c r="C1648" s="57" t="s">
        <v>87</v>
      </c>
      <c r="D1648" s="58">
        <v>1938.2</v>
      </c>
      <c r="E1648" s="35">
        <v>44636</v>
      </c>
      <c r="F1648" s="58">
        <v>1938.2</v>
      </c>
      <c r="G1648" s="59">
        <f>Tabla14[[#This Row],[Importe]]-Tabla14[[#This Row],[Pagado]]</f>
        <v>0</v>
      </c>
      <c r="H1648" s="37" t="s">
        <v>10</v>
      </c>
    </row>
    <row r="1649" spans="1:8" x14ac:dyDescent="0.25">
      <c r="A1649" s="31">
        <v>44636</v>
      </c>
      <c r="B1649" s="37" t="s">
        <v>8697</v>
      </c>
      <c r="C1649" s="57" t="s">
        <v>887</v>
      </c>
      <c r="D1649" s="58">
        <v>11584.3</v>
      </c>
      <c r="E1649" s="35">
        <v>44643</v>
      </c>
      <c r="F1649" s="58">
        <v>11584.3</v>
      </c>
      <c r="G1649" s="59">
        <f>Tabla14[[#This Row],[Importe]]-Tabla14[[#This Row],[Pagado]]</f>
        <v>0</v>
      </c>
      <c r="H1649" s="37" t="s">
        <v>10</v>
      </c>
    </row>
    <row r="1650" spans="1:8" ht="31.5" x14ac:dyDescent="0.25">
      <c r="A1650" s="31">
        <v>44636</v>
      </c>
      <c r="B1650" s="37" t="s">
        <v>8698</v>
      </c>
      <c r="C1650" s="57" t="s">
        <v>475</v>
      </c>
      <c r="D1650" s="58">
        <v>61185.5</v>
      </c>
      <c r="E1650" s="35" t="s">
        <v>8699</v>
      </c>
      <c r="F1650" s="58">
        <f>32000+29185.5</f>
        <v>61185.5</v>
      </c>
      <c r="G1650" s="59">
        <f>Tabla14[[#This Row],[Importe]]-Tabla14[[#This Row],[Pagado]]</f>
        <v>0</v>
      </c>
      <c r="H1650" s="37" t="s">
        <v>10</v>
      </c>
    </row>
    <row r="1651" spans="1:8" x14ac:dyDescent="0.25">
      <c r="A1651" s="31">
        <v>44636</v>
      </c>
      <c r="B1651" s="37" t="s">
        <v>8700</v>
      </c>
      <c r="C1651" s="57" t="s">
        <v>481</v>
      </c>
      <c r="D1651" s="58">
        <v>426.5</v>
      </c>
      <c r="E1651" s="35">
        <v>44636</v>
      </c>
      <c r="F1651" s="58">
        <v>426.5</v>
      </c>
      <c r="G1651" s="59">
        <f>Tabla14[[#This Row],[Importe]]-Tabla14[[#This Row],[Pagado]]</f>
        <v>0</v>
      </c>
      <c r="H1651" s="37" t="s">
        <v>10</v>
      </c>
    </row>
    <row r="1652" spans="1:8" x14ac:dyDescent="0.25">
      <c r="A1652" s="31">
        <v>44636</v>
      </c>
      <c r="B1652" s="37" t="s">
        <v>8701</v>
      </c>
      <c r="C1652" s="57" t="s">
        <v>31</v>
      </c>
      <c r="D1652" s="58">
        <v>18936.3</v>
      </c>
      <c r="E1652" s="35">
        <v>44636</v>
      </c>
      <c r="F1652" s="58">
        <v>18936.3</v>
      </c>
      <c r="G1652" s="59">
        <f>Tabla14[[#This Row],[Importe]]-Tabla14[[#This Row],[Pagado]]</f>
        <v>0</v>
      </c>
      <c r="H1652" s="37" t="s">
        <v>10</v>
      </c>
    </row>
    <row r="1653" spans="1:8" x14ac:dyDescent="0.25">
      <c r="A1653" s="31">
        <v>44636</v>
      </c>
      <c r="B1653" s="37" t="s">
        <v>8702</v>
      </c>
      <c r="C1653" s="57" t="s">
        <v>196</v>
      </c>
      <c r="D1653" s="58">
        <v>121105.5</v>
      </c>
      <c r="E1653" s="35">
        <v>44638</v>
      </c>
      <c r="F1653" s="58">
        <v>121105.5</v>
      </c>
      <c r="G1653" s="59">
        <f>Tabla14[[#This Row],[Importe]]-Tabla14[[#This Row],[Pagado]]</f>
        <v>0</v>
      </c>
      <c r="H1653" s="37" t="s">
        <v>10</v>
      </c>
    </row>
    <row r="1654" spans="1:8" x14ac:dyDescent="0.25">
      <c r="A1654" s="31">
        <v>44636</v>
      </c>
      <c r="B1654" s="37" t="s">
        <v>8703</v>
      </c>
      <c r="C1654" s="57" t="s">
        <v>60</v>
      </c>
      <c r="D1654" s="58">
        <v>3655.4</v>
      </c>
      <c r="E1654" s="35">
        <v>44640</v>
      </c>
      <c r="F1654" s="58">
        <v>3655.4</v>
      </c>
      <c r="G1654" s="59">
        <f>Tabla14[[#This Row],[Importe]]-Tabla14[[#This Row],[Pagado]]</f>
        <v>0</v>
      </c>
      <c r="H1654" s="37" t="s">
        <v>10</v>
      </c>
    </row>
    <row r="1655" spans="1:8" x14ac:dyDescent="0.25">
      <c r="A1655" s="31">
        <v>44636</v>
      </c>
      <c r="B1655" s="37" t="s">
        <v>8704</v>
      </c>
      <c r="C1655" s="57" t="s">
        <v>326</v>
      </c>
      <c r="D1655" s="58">
        <v>3788.2</v>
      </c>
      <c r="E1655" s="35">
        <v>44637</v>
      </c>
      <c r="F1655" s="58">
        <v>3788.2</v>
      </c>
      <c r="G1655" s="59">
        <f>Tabla14[[#This Row],[Importe]]-Tabla14[[#This Row],[Pagado]]</f>
        <v>0</v>
      </c>
      <c r="H1655" s="37" t="s">
        <v>10</v>
      </c>
    </row>
    <row r="1656" spans="1:8" x14ac:dyDescent="0.25">
      <c r="A1656" s="31">
        <v>44636</v>
      </c>
      <c r="B1656" s="37" t="s">
        <v>8705</v>
      </c>
      <c r="C1656" s="57" t="s">
        <v>39</v>
      </c>
      <c r="D1656" s="58">
        <v>19622</v>
      </c>
      <c r="E1656" s="35">
        <v>44638</v>
      </c>
      <c r="F1656" s="58">
        <v>19622</v>
      </c>
      <c r="G1656" s="59">
        <f>Tabla14[[#This Row],[Importe]]-Tabla14[[#This Row],[Pagado]]</f>
        <v>0</v>
      </c>
      <c r="H1656" s="37" t="s">
        <v>10</v>
      </c>
    </row>
    <row r="1657" spans="1:8" x14ac:dyDescent="0.25">
      <c r="A1657" s="31">
        <v>44636</v>
      </c>
      <c r="B1657" s="37" t="s">
        <v>8706</v>
      </c>
      <c r="C1657" s="57" t="s">
        <v>83</v>
      </c>
      <c r="D1657" s="58">
        <v>8713.6</v>
      </c>
      <c r="E1657" s="35">
        <v>44636</v>
      </c>
      <c r="F1657" s="58">
        <v>8713.6</v>
      </c>
      <c r="G1657" s="59">
        <f>Tabla14[[#This Row],[Importe]]-Tabla14[[#This Row],[Pagado]]</f>
        <v>0</v>
      </c>
      <c r="H1657" s="37" t="s">
        <v>10</v>
      </c>
    </row>
    <row r="1658" spans="1:8" x14ac:dyDescent="0.25">
      <c r="A1658" s="31">
        <v>44636</v>
      </c>
      <c r="B1658" s="37" t="s">
        <v>8707</v>
      </c>
      <c r="C1658" s="57" t="s">
        <v>97</v>
      </c>
      <c r="D1658" s="58">
        <v>7444.8</v>
      </c>
      <c r="E1658" s="35">
        <v>44637</v>
      </c>
      <c r="F1658" s="58">
        <v>7444.8</v>
      </c>
      <c r="G1658" s="59">
        <f>Tabla14[[#This Row],[Importe]]-Tabla14[[#This Row],[Pagado]]</f>
        <v>0</v>
      </c>
      <c r="H1658" s="37" t="s">
        <v>10</v>
      </c>
    </row>
    <row r="1659" spans="1:8" x14ac:dyDescent="0.25">
      <c r="A1659" s="31">
        <v>44636</v>
      </c>
      <c r="B1659" s="37" t="s">
        <v>8708</v>
      </c>
      <c r="C1659" s="57" t="s">
        <v>31</v>
      </c>
      <c r="D1659" s="58">
        <v>2417.4</v>
      </c>
      <c r="E1659" s="35">
        <v>44636</v>
      </c>
      <c r="F1659" s="58">
        <v>2417.4</v>
      </c>
      <c r="G1659" s="59">
        <f>Tabla14[[#This Row],[Importe]]-Tabla14[[#This Row],[Pagado]]</f>
        <v>0</v>
      </c>
      <c r="H1659" s="37" t="s">
        <v>10</v>
      </c>
    </row>
    <row r="1660" spans="1:8" x14ac:dyDescent="0.25">
      <c r="A1660" s="31">
        <v>44636</v>
      </c>
      <c r="B1660" s="37" t="s">
        <v>8709</v>
      </c>
      <c r="C1660" s="57" t="s">
        <v>64</v>
      </c>
      <c r="D1660" s="58">
        <v>4030.3</v>
      </c>
      <c r="E1660" s="35">
        <v>44638</v>
      </c>
      <c r="F1660" s="58">
        <v>4030.3</v>
      </c>
      <c r="G1660" s="59">
        <f>Tabla14[[#This Row],[Importe]]-Tabla14[[#This Row],[Pagado]]</f>
        <v>0</v>
      </c>
      <c r="H1660" s="37" t="s">
        <v>10</v>
      </c>
    </row>
    <row r="1661" spans="1:8" x14ac:dyDescent="0.25">
      <c r="A1661" s="31">
        <v>44636</v>
      </c>
      <c r="B1661" s="37" t="s">
        <v>8710</v>
      </c>
      <c r="C1661" s="57" t="s">
        <v>89</v>
      </c>
      <c r="D1661" s="58">
        <v>5940</v>
      </c>
      <c r="E1661" s="35">
        <v>44638</v>
      </c>
      <c r="F1661" s="58">
        <v>5940</v>
      </c>
      <c r="G1661" s="59">
        <f>Tabla14[[#This Row],[Importe]]-Tabla14[[#This Row],[Pagado]]</f>
        <v>0</v>
      </c>
      <c r="H1661" s="37" t="s">
        <v>10</v>
      </c>
    </row>
    <row r="1662" spans="1:8" x14ac:dyDescent="0.25">
      <c r="A1662" s="31">
        <v>44636</v>
      </c>
      <c r="B1662" s="37" t="s">
        <v>8711</v>
      </c>
      <c r="C1662" s="57" t="s">
        <v>22</v>
      </c>
      <c r="D1662" s="58">
        <v>40208.300000000003</v>
      </c>
      <c r="E1662" s="35">
        <v>44637</v>
      </c>
      <c r="F1662" s="58">
        <v>40208.300000000003</v>
      </c>
      <c r="G1662" s="59">
        <f>Tabla14[[#This Row],[Importe]]-Tabla14[[#This Row],[Pagado]]</f>
        <v>0</v>
      </c>
      <c r="H1662" s="37" t="s">
        <v>10</v>
      </c>
    </row>
    <row r="1663" spans="1:8" x14ac:dyDescent="0.25">
      <c r="A1663" s="31">
        <v>44636</v>
      </c>
      <c r="B1663" s="37" t="s">
        <v>8712</v>
      </c>
      <c r="C1663" s="57" t="s">
        <v>2563</v>
      </c>
      <c r="D1663" s="58">
        <v>3518.2</v>
      </c>
      <c r="E1663" s="35">
        <v>44636</v>
      </c>
      <c r="F1663" s="58">
        <v>3518.2</v>
      </c>
      <c r="G1663" s="59">
        <f>Tabla14[[#This Row],[Importe]]-Tabla14[[#This Row],[Pagado]]</f>
        <v>0</v>
      </c>
      <c r="H1663" s="37" t="s">
        <v>10</v>
      </c>
    </row>
    <row r="1664" spans="1:8" x14ac:dyDescent="0.25">
      <c r="A1664" s="31">
        <v>44636</v>
      </c>
      <c r="B1664" s="37" t="s">
        <v>8713</v>
      </c>
      <c r="C1664" s="57" t="s">
        <v>39</v>
      </c>
      <c r="D1664" s="58">
        <v>1000</v>
      </c>
      <c r="E1664" s="35">
        <v>44637</v>
      </c>
      <c r="F1664" s="58">
        <v>1000</v>
      </c>
      <c r="G1664" s="59">
        <f>Tabla14[[#This Row],[Importe]]-Tabla14[[#This Row],[Pagado]]</f>
        <v>0</v>
      </c>
      <c r="H1664" s="37" t="s">
        <v>10</v>
      </c>
    </row>
    <row r="1665" spans="1:8" x14ac:dyDescent="0.25">
      <c r="A1665" s="31">
        <v>44636</v>
      </c>
      <c r="B1665" s="37" t="s">
        <v>8714</v>
      </c>
      <c r="C1665" s="57" t="s">
        <v>348</v>
      </c>
      <c r="D1665" s="58">
        <v>2480</v>
      </c>
      <c r="E1665" s="35">
        <v>44636</v>
      </c>
      <c r="F1665" s="58">
        <v>2480</v>
      </c>
      <c r="G1665" s="59">
        <f>Tabla14[[#This Row],[Importe]]-Tabla14[[#This Row],[Pagado]]</f>
        <v>0</v>
      </c>
      <c r="H1665" s="37" t="s">
        <v>10</v>
      </c>
    </row>
    <row r="1666" spans="1:8" x14ac:dyDescent="0.25">
      <c r="A1666" s="31">
        <v>44636</v>
      </c>
      <c r="B1666" s="37" t="s">
        <v>8715</v>
      </c>
      <c r="C1666" s="57" t="s">
        <v>9</v>
      </c>
      <c r="D1666" s="58">
        <v>6210</v>
      </c>
      <c r="E1666" s="35">
        <v>44636</v>
      </c>
      <c r="F1666" s="58">
        <v>6210</v>
      </c>
      <c r="G1666" s="59">
        <f>Tabla14[[#This Row],[Importe]]-Tabla14[[#This Row],[Pagado]]</f>
        <v>0</v>
      </c>
      <c r="H1666" s="37" t="s">
        <v>10</v>
      </c>
    </row>
    <row r="1667" spans="1:8" x14ac:dyDescent="0.25">
      <c r="A1667" s="31">
        <v>44636</v>
      </c>
      <c r="B1667" s="37" t="s">
        <v>8716</v>
      </c>
      <c r="C1667" s="57" t="s">
        <v>18</v>
      </c>
      <c r="D1667" s="58">
        <v>1322.4</v>
      </c>
      <c r="E1667" s="35">
        <v>44636</v>
      </c>
      <c r="F1667" s="58">
        <v>1322.4</v>
      </c>
      <c r="G1667" s="59">
        <f>Tabla14[[#This Row],[Importe]]-Tabla14[[#This Row],[Pagado]]</f>
        <v>0</v>
      </c>
      <c r="H1667" s="37" t="s">
        <v>10</v>
      </c>
    </row>
    <row r="1668" spans="1:8" x14ac:dyDescent="0.25">
      <c r="A1668" s="31">
        <v>44636</v>
      </c>
      <c r="B1668" s="37" t="s">
        <v>8717</v>
      </c>
      <c r="C1668" s="57" t="s">
        <v>149</v>
      </c>
      <c r="D1668" s="58">
        <v>1020</v>
      </c>
      <c r="E1668" s="35">
        <v>44636</v>
      </c>
      <c r="F1668" s="58">
        <v>1020</v>
      </c>
      <c r="G1668" s="59">
        <f>Tabla14[[#This Row],[Importe]]-Tabla14[[#This Row],[Pagado]]</f>
        <v>0</v>
      </c>
      <c r="H1668" s="37" t="s">
        <v>10</v>
      </c>
    </row>
    <row r="1669" spans="1:8" x14ac:dyDescent="0.25">
      <c r="A1669" s="31">
        <v>44636</v>
      </c>
      <c r="B1669" s="37" t="s">
        <v>8718</v>
      </c>
      <c r="C1669" s="57" t="s">
        <v>93</v>
      </c>
      <c r="D1669" s="58">
        <v>6635.6</v>
      </c>
      <c r="E1669" s="35">
        <v>44637</v>
      </c>
      <c r="F1669" s="58">
        <v>6635.6</v>
      </c>
      <c r="G1669" s="59">
        <f>Tabla14[[#This Row],[Importe]]-Tabla14[[#This Row],[Pagado]]</f>
        <v>0</v>
      </c>
      <c r="H1669" s="37" t="s">
        <v>10</v>
      </c>
    </row>
    <row r="1670" spans="1:8" x14ac:dyDescent="0.25">
      <c r="A1670" s="31">
        <v>44636</v>
      </c>
      <c r="B1670" s="37" t="s">
        <v>8719</v>
      </c>
      <c r="C1670" s="57" t="s">
        <v>87</v>
      </c>
      <c r="D1670" s="58">
        <v>2532.1999999999998</v>
      </c>
      <c r="E1670" s="35">
        <v>44636</v>
      </c>
      <c r="F1670" s="58">
        <v>2532.1999999999998</v>
      </c>
      <c r="G1670" s="59">
        <f>Tabla14[[#This Row],[Importe]]-Tabla14[[#This Row],[Pagado]]</f>
        <v>0</v>
      </c>
      <c r="H1670" s="37" t="s">
        <v>10</v>
      </c>
    </row>
    <row r="1671" spans="1:8" x14ac:dyDescent="0.25">
      <c r="A1671" s="31">
        <v>44636</v>
      </c>
      <c r="B1671" s="37" t="s">
        <v>8720</v>
      </c>
      <c r="C1671" s="57" t="s">
        <v>105</v>
      </c>
      <c r="D1671" s="58">
        <v>11175.9</v>
      </c>
      <c r="E1671" s="35">
        <v>44637</v>
      </c>
      <c r="F1671" s="58">
        <v>11175.9</v>
      </c>
      <c r="G1671" s="59">
        <f>Tabla14[[#This Row],[Importe]]-Tabla14[[#This Row],[Pagado]]</f>
        <v>0</v>
      </c>
      <c r="H1671" s="37" t="s">
        <v>10</v>
      </c>
    </row>
    <row r="1672" spans="1:8" x14ac:dyDescent="0.25">
      <c r="A1672" s="31">
        <v>44636</v>
      </c>
      <c r="B1672" s="37" t="s">
        <v>8721</v>
      </c>
      <c r="C1672" s="57" t="s">
        <v>8722</v>
      </c>
      <c r="D1672" s="58">
        <v>0</v>
      </c>
      <c r="E1672" s="39" t="s">
        <v>189</v>
      </c>
      <c r="F1672" s="58">
        <v>0</v>
      </c>
      <c r="G1672" s="59">
        <f>Tabla14[[#This Row],[Importe]]-Tabla14[[#This Row],[Pagado]]</f>
        <v>0</v>
      </c>
      <c r="H1672" s="37" t="s">
        <v>189</v>
      </c>
    </row>
    <row r="1673" spans="1:8" x14ac:dyDescent="0.25">
      <c r="A1673" s="31">
        <v>44636</v>
      </c>
      <c r="B1673" s="37" t="s">
        <v>8723</v>
      </c>
      <c r="C1673" s="57" t="s">
        <v>53</v>
      </c>
      <c r="D1673" s="58">
        <v>1479.7</v>
      </c>
      <c r="E1673" s="35">
        <v>44636</v>
      </c>
      <c r="F1673" s="58">
        <v>1479.7</v>
      </c>
      <c r="G1673" s="59">
        <f>Tabla14[[#This Row],[Importe]]-Tabla14[[#This Row],[Pagado]]</f>
        <v>0</v>
      </c>
      <c r="H1673" s="37" t="s">
        <v>10</v>
      </c>
    </row>
    <row r="1674" spans="1:8" x14ac:dyDescent="0.25">
      <c r="A1674" s="31">
        <v>44636</v>
      </c>
      <c r="B1674" s="37" t="s">
        <v>8724</v>
      </c>
      <c r="C1674" s="57" t="s">
        <v>12</v>
      </c>
      <c r="D1674" s="58">
        <v>34375.550000000003</v>
      </c>
      <c r="E1674" s="35">
        <v>44637</v>
      </c>
      <c r="F1674" s="58">
        <v>34375.550000000003</v>
      </c>
      <c r="G1674" s="59">
        <f>Tabla14[[#This Row],[Importe]]-Tabla14[[#This Row],[Pagado]]</f>
        <v>0</v>
      </c>
      <c r="H1674" s="37" t="s">
        <v>10</v>
      </c>
    </row>
    <row r="1675" spans="1:8" x14ac:dyDescent="0.25">
      <c r="A1675" s="31">
        <v>44636</v>
      </c>
      <c r="B1675" s="37" t="s">
        <v>8725</v>
      </c>
      <c r="C1675" s="57" t="s">
        <v>31</v>
      </c>
      <c r="D1675" s="58">
        <v>1493.4</v>
      </c>
      <c r="E1675" s="35">
        <v>44636</v>
      </c>
      <c r="F1675" s="58">
        <v>1493.4</v>
      </c>
      <c r="G1675" s="59">
        <f>Tabla14[[#This Row],[Importe]]-Tabla14[[#This Row],[Pagado]]</f>
        <v>0</v>
      </c>
      <c r="H1675" s="37" t="s">
        <v>10</v>
      </c>
    </row>
    <row r="1676" spans="1:8" x14ac:dyDescent="0.25">
      <c r="A1676" s="31">
        <v>44636</v>
      </c>
      <c r="B1676" s="37" t="s">
        <v>8726</v>
      </c>
      <c r="C1676" s="57" t="s">
        <v>16</v>
      </c>
      <c r="D1676" s="58">
        <v>3654.7</v>
      </c>
      <c r="E1676" s="35">
        <v>44636</v>
      </c>
      <c r="F1676" s="58">
        <v>3654.7</v>
      </c>
      <c r="G1676" s="59">
        <f>Tabla14[[#This Row],[Importe]]-Tabla14[[#This Row],[Pagado]]</f>
        <v>0</v>
      </c>
      <c r="H1676" s="37" t="s">
        <v>10</v>
      </c>
    </row>
    <row r="1677" spans="1:8" x14ac:dyDescent="0.25">
      <c r="A1677" s="31">
        <v>44636</v>
      </c>
      <c r="B1677" s="37" t="s">
        <v>8727</v>
      </c>
      <c r="C1677" s="57" t="s">
        <v>212</v>
      </c>
      <c r="D1677" s="58">
        <v>31021.5</v>
      </c>
      <c r="E1677" s="35">
        <v>44639</v>
      </c>
      <c r="F1677" s="58">
        <v>31021.5</v>
      </c>
      <c r="G1677" s="59">
        <f>Tabla14[[#This Row],[Importe]]-Tabla14[[#This Row],[Pagado]]</f>
        <v>0</v>
      </c>
      <c r="H1677" s="37" t="s">
        <v>10</v>
      </c>
    </row>
    <row r="1678" spans="1:8" x14ac:dyDescent="0.25">
      <c r="A1678" s="31">
        <v>44636</v>
      </c>
      <c r="B1678" s="37" t="s">
        <v>8728</v>
      </c>
      <c r="C1678" s="57" t="s">
        <v>146</v>
      </c>
      <c r="D1678" s="58">
        <v>939.6</v>
      </c>
      <c r="E1678" s="35">
        <v>44636</v>
      </c>
      <c r="F1678" s="58">
        <v>939.6</v>
      </c>
      <c r="G1678" s="59">
        <f>Tabla14[[#This Row],[Importe]]-Tabla14[[#This Row],[Pagado]]</f>
        <v>0</v>
      </c>
      <c r="H1678" s="37" t="s">
        <v>10</v>
      </c>
    </row>
    <row r="1679" spans="1:8" x14ac:dyDescent="0.25">
      <c r="A1679" s="31">
        <v>44636</v>
      </c>
      <c r="B1679" s="37" t="s">
        <v>8729</v>
      </c>
      <c r="C1679" s="57" t="s">
        <v>154</v>
      </c>
      <c r="D1679" s="58">
        <v>22390.7</v>
      </c>
      <c r="E1679" s="35">
        <v>44639</v>
      </c>
      <c r="F1679" s="58">
        <v>22390.7</v>
      </c>
      <c r="G1679" s="59">
        <f>Tabla14[[#This Row],[Importe]]-Tabla14[[#This Row],[Pagado]]</f>
        <v>0</v>
      </c>
      <c r="H1679" s="37" t="s">
        <v>10</v>
      </c>
    </row>
    <row r="1680" spans="1:8" x14ac:dyDescent="0.25">
      <c r="A1680" s="31">
        <v>44636</v>
      </c>
      <c r="B1680" s="37" t="s">
        <v>8730</v>
      </c>
      <c r="C1680" s="57" t="s">
        <v>27</v>
      </c>
      <c r="D1680" s="58">
        <v>1703.5</v>
      </c>
      <c r="E1680" s="35">
        <v>44636</v>
      </c>
      <c r="F1680" s="58">
        <v>1703.5</v>
      </c>
      <c r="G1680" s="59">
        <f>Tabla14[[#This Row],[Importe]]-Tabla14[[#This Row],[Pagado]]</f>
        <v>0</v>
      </c>
      <c r="H1680" s="37" t="s">
        <v>10</v>
      </c>
    </row>
    <row r="1681" spans="1:8" x14ac:dyDescent="0.25">
      <c r="A1681" s="31">
        <v>44636</v>
      </c>
      <c r="B1681" s="37" t="s">
        <v>8731</v>
      </c>
      <c r="C1681" s="57" t="s">
        <v>196</v>
      </c>
      <c r="D1681" s="58">
        <v>17248.8</v>
      </c>
      <c r="E1681" s="35">
        <v>44638</v>
      </c>
      <c r="F1681" s="58">
        <v>17248.8</v>
      </c>
      <c r="G1681" s="59">
        <f>Tabla14[[#This Row],[Importe]]-Tabla14[[#This Row],[Pagado]]</f>
        <v>0</v>
      </c>
      <c r="H1681" s="37" t="s">
        <v>10</v>
      </c>
    </row>
    <row r="1682" spans="1:8" x14ac:dyDescent="0.25">
      <c r="A1682" s="31">
        <v>44636</v>
      </c>
      <c r="B1682" s="37" t="s">
        <v>8732</v>
      </c>
      <c r="C1682" s="57" t="s">
        <v>31</v>
      </c>
      <c r="D1682" s="58">
        <v>928.3</v>
      </c>
      <c r="E1682" s="35">
        <v>44636</v>
      </c>
      <c r="F1682" s="58">
        <v>928.3</v>
      </c>
      <c r="G1682" s="59">
        <f>Tabla14[[#This Row],[Importe]]-Tabla14[[#This Row],[Pagado]]</f>
        <v>0</v>
      </c>
      <c r="H1682" s="37" t="s">
        <v>10</v>
      </c>
    </row>
    <row r="1683" spans="1:8" x14ac:dyDescent="0.25">
      <c r="A1683" s="31">
        <v>44636</v>
      </c>
      <c r="B1683" s="37" t="s">
        <v>8733</v>
      </c>
      <c r="C1683" s="57" t="s">
        <v>218</v>
      </c>
      <c r="D1683" s="58">
        <v>9728.6</v>
      </c>
      <c r="E1683" s="35">
        <v>44639</v>
      </c>
      <c r="F1683" s="58">
        <v>9728.6</v>
      </c>
      <c r="G1683" s="59">
        <f>Tabla14[[#This Row],[Importe]]-Tabla14[[#This Row],[Pagado]]</f>
        <v>0</v>
      </c>
      <c r="H1683" s="37" t="s">
        <v>10</v>
      </c>
    </row>
    <row r="1684" spans="1:8" x14ac:dyDescent="0.25">
      <c r="A1684" s="31">
        <v>44636</v>
      </c>
      <c r="B1684" s="37" t="s">
        <v>8734</v>
      </c>
      <c r="C1684" s="57" t="s">
        <v>206</v>
      </c>
      <c r="D1684" s="58">
        <v>17195</v>
      </c>
      <c r="E1684" s="35">
        <v>44639</v>
      </c>
      <c r="F1684" s="58">
        <v>17195</v>
      </c>
      <c r="G1684" s="59">
        <f>Tabla14[[#This Row],[Importe]]-Tabla14[[#This Row],[Pagado]]</f>
        <v>0</v>
      </c>
      <c r="H1684" s="37" t="s">
        <v>10</v>
      </c>
    </row>
    <row r="1685" spans="1:8" x14ac:dyDescent="0.25">
      <c r="A1685" s="31">
        <v>44636</v>
      </c>
      <c r="B1685" s="37" t="s">
        <v>8735</v>
      </c>
      <c r="C1685" s="57" t="s">
        <v>31</v>
      </c>
      <c r="D1685" s="58">
        <v>1618.6</v>
      </c>
      <c r="E1685" s="35">
        <v>44636</v>
      </c>
      <c r="F1685" s="58">
        <v>1618.6</v>
      </c>
      <c r="G1685" s="59">
        <f>Tabla14[[#This Row],[Importe]]-Tabla14[[#This Row],[Pagado]]</f>
        <v>0</v>
      </c>
      <c r="H1685" s="37" t="s">
        <v>10</v>
      </c>
    </row>
    <row r="1686" spans="1:8" x14ac:dyDescent="0.25">
      <c r="A1686" s="31">
        <v>44636</v>
      </c>
      <c r="B1686" s="37" t="s">
        <v>8736</v>
      </c>
      <c r="C1686" s="57" t="s">
        <v>127</v>
      </c>
      <c r="D1686" s="58">
        <v>4399.8999999999996</v>
      </c>
      <c r="E1686" s="35">
        <v>44636</v>
      </c>
      <c r="F1686" s="58">
        <v>4399.8999999999996</v>
      </c>
      <c r="G1686" s="59">
        <f>Tabla14[[#This Row],[Importe]]-Tabla14[[#This Row],[Pagado]]</f>
        <v>0</v>
      </c>
      <c r="H1686" s="37" t="s">
        <v>10</v>
      </c>
    </row>
    <row r="1687" spans="1:8" x14ac:dyDescent="0.25">
      <c r="A1687" s="31">
        <v>44636</v>
      </c>
      <c r="B1687" s="37" t="s">
        <v>8737</v>
      </c>
      <c r="C1687" s="57" t="s">
        <v>357</v>
      </c>
      <c r="D1687" s="58">
        <v>803</v>
      </c>
      <c r="E1687" s="35">
        <v>44636</v>
      </c>
      <c r="F1687" s="58">
        <v>803</v>
      </c>
      <c r="G1687" s="59">
        <f>Tabla14[[#This Row],[Importe]]-Tabla14[[#This Row],[Pagado]]</f>
        <v>0</v>
      </c>
      <c r="H1687" s="37" t="s">
        <v>10</v>
      </c>
    </row>
    <row r="1688" spans="1:8" x14ac:dyDescent="0.25">
      <c r="A1688" s="31">
        <v>44636</v>
      </c>
      <c r="B1688" s="37" t="s">
        <v>8738</v>
      </c>
      <c r="C1688" s="57" t="s">
        <v>339</v>
      </c>
      <c r="D1688" s="58">
        <v>1713.4</v>
      </c>
      <c r="E1688" s="35">
        <v>44636</v>
      </c>
      <c r="F1688" s="58">
        <v>1713.4</v>
      </c>
      <c r="G1688" s="59">
        <f>Tabla14[[#This Row],[Importe]]-Tabla14[[#This Row],[Pagado]]</f>
        <v>0</v>
      </c>
      <c r="H1688" s="37" t="s">
        <v>10</v>
      </c>
    </row>
    <row r="1689" spans="1:8" x14ac:dyDescent="0.25">
      <c r="A1689" s="31">
        <v>44636</v>
      </c>
      <c r="B1689" s="37" t="s">
        <v>8739</v>
      </c>
      <c r="C1689" s="57" t="s">
        <v>129</v>
      </c>
      <c r="D1689" s="58">
        <v>3685.6</v>
      </c>
      <c r="E1689" s="35">
        <v>44636</v>
      </c>
      <c r="F1689" s="58">
        <v>3685.6</v>
      </c>
      <c r="G1689" s="59">
        <f>Tabla14[[#This Row],[Importe]]-Tabla14[[#This Row],[Pagado]]</f>
        <v>0</v>
      </c>
      <c r="H1689" s="37" t="s">
        <v>10</v>
      </c>
    </row>
    <row r="1690" spans="1:8" x14ac:dyDescent="0.25">
      <c r="A1690" s="31">
        <v>44636</v>
      </c>
      <c r="B1690" s="37" t="s">
        <v>8740</v>
      </c>
      <c r="C1690" s="57" t="s">
        <v>140</v>
      </c>
      <c r="D1690" s="58">
        <v>1769</v>
      </c>
      <c r="E1690" s="35">
        <v>44636</v>
      </c>
      <c r="F1690" s="58">
        <v>1769</v>
      </c>
      <c r="G1690" s="59">
        <f>Tabla14[[#This Row],[Importe]]-Tabla14[[#This Row],[Pagado]]</f>
        <v>0</v>
      </c>
      <c r="H1690" s="37" t="s">
        <v>10</v>
      </c>
    </row>
    <row r="1691" spans="1:8" x14ac:dyDescent="0.25">
      <c r="A1691" s="31">
        <v>44636</v>
      </c>
      <c r="B1691" s="37" t="s">
        <v>8741</v>
      </c>
      <c r="C1691" s="57" t="s">
        <v>555</v>
      </c>
      <c r="D1691" s="58">
        <v>27575.439999999999</v>
      </c>
      <c r="E1691" s="35">
        <v>44636</v>
      </c>
      <c r="F1691" s="58">
        <v>27575.439999999999</v>
      </c>
      <c r="G1691" s="59">
        <f>Tabla14[[#This Row],[Importe]]-Tabla14[[#This Row],[Pagado]]</f>
        <v>0</v>
      </c>
      <c r="H1691" s="37" t="s">
        <v>10</v>
      </c>
    </row>
    <row r="1692" spans="1:8" x14ac:dyDescent="0.25">
      <c r="A1692" s="31">
        <v>44636</v>
      </c>
      <c r="B1692" s="37" t="s">
        <v>8742</v>
      </c>
      <c r="C1692" s="57" t="s">
        <v>698</v>
      </c>
      <c r="D1692" s="58">
        <v>7029.6</v>
      </c>
      <c r="E1692" s="35">
        <v>44636</v>
      </c>
      <c r="F1692" s="58">
        <v>7029.6</v>
      </c>
      <c r="G1692" s="59">
        <f>Tabla14[[#This Row],[Importe]]-Tabla14[[#This Row],[Pagado]]</f>
        <v>0</v>
      </c>
      <c r="H1692" s="37" t="s">
        <v>10</v>
      </c>
    </row>
    <row r="1693" spans="1:8" x14ac:dyDescent="0.25">
      <c r="A1693" s="31">
        <v>44636</v>
      </c>
      <c r="B1693" s="37" t="s">
        <v>8743</v>
      </c>
      <c r="C1693" s="57" t="s">
        <v>146</v>
      </c>
      <c r="D1693" s="58">
        <v>2003.4</v>
      </c>
      <c r="E1693" s="35">
        <v>44636</v>
      </c>
      <c r="F1693" s="58">
        <v>2003.4</v>
      </c>
      <c r="G1693" s="59">
        <f>Tabla14[[#This Row],[Importe]]-Tabla14[[#This Row],[Pagado]]</f>
        <v>0</v>
      </c>
      <c r="H1693" s="37" t="s">
        <v>10</v>
      </c>
    </row>
    <row r="1694" spans="1:8" x14ac:dyDescent="0.25">
      <c r="A1694" s="31">
        <v>44636</v>
      </c>
      <c r="B1694" s="37" t="s">
        <v>8744</v>
      </c>
      <c r="C1694" s="57" t="s">
        <v>226</v>
      </c>
      <c r="D1694" s="58">
        <v>7172.8</v>
      </c>
      <c r="E1694" s="35">
        <v>44636</v>
      </c>
      <c r="F1694" s="58">
        <v>7172.8</v>
      </c>
      <c r="G1694" s="59">
        <f>Tabla14[[#This Row],[Importe]]-Tabla14[[#This Row],[Pagado]]</f>
        <v>0</v>
      </c>
      <c r="H1694" s="37" t="s">
        <v>10</v>
      </c>
    </row>
    <row r="1695" spans="1:8" x14ac:dyDescent="0.25">
      <c r="A1695" s="31">
        <v>44636</v>
      </c>
      <c r="B1695" s="37" t="s">
        <v>8745</v>
      </c>
      <c r="C1695" s="57" t="s">
        <v>226</v>
      </c>
      <c r="D1695" s="58">
        <v>1301.4000000000001</v>
      </c>
      <c r="E1695" s="35">
        <v>44636</v>
      </c>
      <c r="F1695" s="58">
        <v>1301.4000000000001</v>
      </c>
      <c r="G1695" s="59">
        <f>Tabla14[[#This Row],[Importe]]-Tabla14[[#This Row],[Pagado]]</f>
        <v>0</v>
      </c>
      <c r="H1695" s="37" t="s">
        <v>10</v>
      </c>
    </row>
    <row r="1696" spans="1:8" x14ac:dyDescent="0.25">
      <c r="A1696" s="31">
        <v>44636</v>
      </c>
      <c r="B1696" s="37" t="s">
        <v>8746</v>
      </c>
      <c r="C1696" s="57" t="s">
        <v>587</v>
      </c>
      <c r="D1696" s="58">
        <v>5713.12</v>
      </c>
      <c r="E1696" s="35">
        <v>44636</v>
      </c>
      <c r="F1696" s="58">
        <v>5713.12</v>
      </c>
      <c r="G1696" s="59">
        <f>Tabla14[[#This Row],[Importe]]-Tabla14[[#This Row],[Pagado]]</f>
        <v>0</v>
      </c>
      <c r="H1696" s="37" t="s">
        <v>10</v>
      </c>
    </row>
    <row r="1697" spans="1:8" ht="31.5" x14ac:dyDescent="0.25">
      <c r="A1697" s="31">
        <v>44636</v>
      </c>
      <c r="B1697" s="37" t="s">
        <v>8747</v>
      </c>
      <c r="C1697" s="61" t="s">
        <v>6106</v>
      </c>
      <c r="D1697" s="58">
        <v>0</v>
      </c>
      <c r="E1697" s="39" t="s">
        <v>189</v>
      </c>
      <c r="F1697" s="58">
        <v>0</v>
      </c>
      <c r="G1697" s="59">
        <f>Tabla14[[#This Row],[Importe]]-Tabla14[[#This Row],[Pagado]]</f>
        <v>0</v>
      </c>
      <c r="H1697" s="37" t="s">
        <v>189</v>
      </c>
    </row>
    <row r="1698" spans="1:8" x14ac:dyDescent="0.25">
      <c r="A1698" s="31">
        <v>44636</v>
      </c>
      <c r="B1698" s="37" t="s">
        <v>8748</v>
      </c>
      <c r="C1698" s="57" t="s">
        <v>664</v>
      </c>
      <c r="D1698" s="58">
        <v>6396</v>
      </c>
      <c r="E1698" s="35">
        <v>44636</v>
      </c>
      <c r="F1698" s="58">
        <v>6396</v>
      </c>
      <c r="G1698" s="59">
        <f>Tabla14[[#This Row],[Importe]]-Tabla14[[#This Row],[Pagado]]</f>
        <v>0</v>
      </c>
      <c r="H1698" s="37" t="s">
        <v>10</v>
      </c>
    </row>
    <row r="1699" spans="1:8" x14ac:dyDescent="0.25">
      <c r="A1699" s="31">
        <v>44636</v>
      </c>
      <c r="B1699" s="37" t="s">
        <v>8749</v>
      </c>
      <c r="C1699" s="57" t="s">
        <v>125</v>
      </c>
      <c r="D1699" s="58">
        <v>4659.7</v>
      </c>
      <c r="E1699" s="35">
        <v>44636</v>
      </c>
      <c r="F1699" s="58">
        <v>4659.7</v>
      </c>
      <c r="G1699" s="59">
        <f>Tabla14[[#This Row],[Importe]]-Tabla14[[#This Row],[Pagado]]</f>
        <v>0</v>
      </c>
      <c r="H1699" s="37" t="s">
        <v>10</v>
      </c>
    </row>
    <row r="1700" spans="1:8" x14ac:dyDescent="0.25">
      <c r="A1700" s="31">
        <v>44636</v>
      </c>
      <c r="B1700" s="37" t="s">
        <v>8750</v>
      </c>
      <c r="C1700" s="57" t="s">
        <v>45</v>
      </c>
      <c r="D1700" s="58">
        <v>12314.9</v>
      </c>
      <c r="E1700" s="35">
        <v>44636</v>
      </c>
      <c r="F1700" s="58">
        <v>12314.9</v>
      </c>
      <c r="G1700" s="59">
        <f>Tabla14[[#This Row],[Importe]]-Tabla14[[#This Row],[Pagado]]</f>
        <v>0</v>
      </c>
      <c r="H1700" s="37" t="s">
        <v>10</v>
      </c>
    </row>
    <row r="1701" spans="1:8" x14ac:dyDescent="0.25">
      <c r="A1701" s="31">
        <v>44636</v>
      </c>
      <c r="B1701" s="37" t="s">
        <v>8751</v>
      </c>
      <c r="C1701" s="57" t="s">
        <v>348</v>
      </c>
      <c r="D1701" s="58">
        <v>3324.6</v>
      </c>
      <c r="E1701" s="35">
        <v>44636</v>
      </c>
      <c r="F1701" s="58">
        <v>3324.6</v>
      </c>
      <c r="G1701" s="59">
        <f>Tabla14[[#This Row],[Importe]]-Tabla14[[#This Row],[Pagado]]</f>
        <v>0</v>
      </c>
      <c r="H1701" s="37" t="s">
        <v>10</v>
      </c>
    </row>
    <row r="1702" spans="1:8" x14ac:dyDescent="0.25">
      <c r="A1702" s="31">
        <v>44636</v>
      </c>
      <c r="B1702" s="37" t="s">
        <v>8752</v>
      </c>
      <c r="C1702" s="57" t="s">
        <v>5816</v>
      </c>
      <c r="D1702" s="58">
        <v>4114.3999999999996</v>
      </c>
      <c r="E1702" s="35">
        <v>44636</v>
      </c>
      <c r="F1702" s="58">
        <v>4114.3999999999996</v>
      </c>
      <c r="G1702" s="59">
        <f>Tabla14[[#This Row],[Importe]]-Tabla14[[#This Row],[Pagado]]</f>
        <v>0</v>
      </c>
      <c r="H1702" s="37" t="s">
        <v>10</v>
      </c>
    </row>
    <row r="1703" spans="1:8" x14ac:dyDescent="0.25">
      <c r="A1703" s="31">
        <v>44636</v>
      </c>
      <c r="B1703" s="37" t="s">
        <v>8753</v>
      </c>
      <c r="C1703" s="57" t="s">
        <v>8754</v>
      </c>
      <c r="D1703" s="58">
        <v>0</v>
      </c>
      <c r="E1703" s="39" t="s">
        <v>189</v>
      </c>
      <c r="F1703" s="58">
        <v>0</v>
      </c>
      <c r="G1703" s="59">
        <f>Tabla14[[#This Row],[Importe]]-Tabla14[[#This Row],[Pagado]]</f>
        <v>0</v>
      </c>
      <c r="H1703" s="37" t="s">
        <v>189</v>
      </c>
    </row>
    <row r="1704" spans="1:8" x14ac:dyDescent="0.25">
      <c r="A1704" s="31">
        <v>44636</v>
      </c>
      <c r="B1704" s="37" t="s">
        <v>8755</v>
      </c>
      <c r="C1704" s="57" t="s">
        <v>230</v>
      </c>
      <c r="D1704" s="58">
        <v>4493</v>
      </c>
      <c r="E1704" s="35">
        <v>44636</v>
      </c>
      <c r="F1704" s="58">
        <v>4493</v>
      </c>
      <c r="G1704" s="59">
        <f>Tabla14[[#This Row],[Importe]]-Tabla14[[#This Row],[Pagado]]</f>
        <v>0</v>
      </c>
      <c r="H1704" s="37" t="s">
        <v>10</v>
      </c>
    </row>
    <row r="1705" spans="1:8" x14ac:dyDescent="0.25">
      <c r="A1705" s="31">
        <v>44636</v>
      </c>
      <c r="B1705" s="37" t="s">
        <v>8756</v>
      </c>
      <c r="C1705" s="57" t="s">
        <v>173</v>
      </c>
      <c r="D1705" s="58">
        <v>24427.200000000001</v>
      </c>
      <c r="E1705" s="35">
        <v>44636</v>
      </c>
      <c r="F1705" s="58">
        <v>24427.200000000001</v>
      </c>
      <c r="G1705" s="59">
        <f>Tabla14[[#This Row],[Importe]]-Tabla14[[#This Row],[Pagado]]</f>
        <v>0</v>
      </c>
      <c r="H1705" s="37" t="s">
        <v>10</v>
      </c>
    </row>
    <row r="1706" spans="1:8" x14ac:dyDescent="0.25">
      <c r="A1706" s="31">
        <v>44636</v>
      </c>
      <c r="B1706" s="37" t="s">
        <v>8757</v>
      </c>
      <c r="C1706" s="57" t="s">
        <v>75</v>
      </c>
      <c r="D1706" s="58">
        <v>4433.3999999999996</v>
      </c>
      <c r="E1706" s="35">
        <v>44636</v>
      </c>
      <c r="F1706" s="58">
        <v>4433.3999999999996</v>
      </c>
      <c r="G1706" s="59">
        <f>Tabla14[[#This Row],[Importe]]-Tabla14[[#This Row],[Pagado]]</f>
        <v>0</v>
      </c>
      <c r="H1706" s="37" t="s">
        <v>10</v>
      </c>
    </row>
    <row r="1707" spans="1:8" x14ac:dyDescent="0.25">
      <c r="A1707" s="31">
        <v>44636</v>
      </c>
      <c r="B1707" s="37" t="s">
        <v>8758</v>
      </c>
      <c r="C1707" s="57" t="s">
        <v>85</v>
      </c>
      <c r="D1707" s="58">
        <v>977.4</v>
      </c>
      <c r="E1707" s="35">
        <v>44636</v>
      </c>
      <c r="F1707" s="58">
        <v>977.4</v>
      </c>
      <c r="G1707" s="59">
        <f>Tabla14[[#This Row],[Importe]]-Tabla14[[#This Row],[Pagado]]</f>
        <v>0</v>
      </c>
      <c r="H1707" s="37" t="s">
        <v>10</v>
      </c>
    </row>
    <row r="1708" spans="1:8" x14ac:dyDescent="0.25">
      <c r="A1708" s="31">
        <v>44636</v>
      </c>
      <c r="B1708" s="37" t="s">
        <v>8759</v>
      </c>
      <c r="C1708" s="57" t="s">
        <v>37</v>
      </c>
      <c r="D1708" s="58">
        <v>3455.6</v>
      </c>
      <c r="E1708" s="35">
        <v>44636</v>
      </c>
      <c r="F1708" s="58">
        <v>3455.6</v>
      </c>
      <c r="G1708" s="59">
        <f>Tabla14[[#This Row],[Importe]]-Tabla14[[#This Row],[Pagado]]</f>
        <v>0</v>
      </c>
      <c r="H1708" s="37" t="s">
        <v>10</v>
      </c>
    </row>
    <row r="1709" spans="1:8" x14ac:dyDescent="0.25">
      <c r="A1709" s="31">
        <v>44636</v>
      </c>
      <c r="B1709" s="37" t="s">
        <v>8760</v>
      </c>
      <c r="C1709" s="57" t="s">
        <v>24</v>
      </c>
      <c r="D1709" s="58">
        <v>445.5</v>
      </c>
      <c r="E1709" s="35">
        <v>44636</v>
      </c>
      <c r="F1709" s="58">
        <v>445.5</v>
      </c>
      <c r="G1709" s="59">
        <f>Tabla14[[#This Row],[Importe]]-Tabla14[[#This Row],[Pagado]]</f>
        <v>0</v>
      </c>
      <c r="H1709" s="37" t="s">
        <v>10</v>
      </c>
    </row>
    <row r="1710" spans="1:8" x14ac:dyDescent="0.25">
      <c r="A1710" s="31">
        <v>44636</v>
      </c>
      <c r="B1710" s="37" t="s">
        <v>8761</v>
      </c>
      <c r="C1710" s="57" t="s">
        <v>31</v>
      </c>
      <c r="D1710" s="58">
        <v>6006.8</v>
      </c>
      <c r="E1710" s="35">
        <v>44636</v>
      </c>
      <c r="F1710" s="58">
        <v>6006.8</v>
      </c>
      <c r="G1710" s="59">
        <f>Tabla14[[#This Row],[Importe]]-Tabla14[[#This Row],[Pagado]]</f>
        <v>0</v>
      </c>
      <c r="H1710" s="37" t="s">
        <v>10</v>
      </c>
    </row>
    <row r="1711" spans="1:8" x14ac:dyDescent="0.25">
      <c r="A1711" s="31">
        <v>44636</v>
      </c>
      <c r="B1711" s="37" t="s">
        <v>8762</v>
      </c>
      <c r="C1711" s="57" t="s">
        <v>133</v>
      </c>
      <c r="D1711" s="58">
        <v>11016</v>
      </c>
      <c r="E1711" s="35">
        <v>44636</v>
      </c>
      <c r="F1711" s="58">
        <v>11016</v>
      </c>
      <c r="G1711" s="59">
        <f>Tabla14[[#This Row],[Importe]]-Tabla14[[#This Row],[Pagado]]</f>
        <v>0</v>
      </c>
      <c r="H1711" s="37" t="s">
        <v>10</v>
      </c>
    </row>
    <row r="1712" spans="1:8" x14ac:dyDescent="0.25">
      <c r="A1712" s="31">
        <v>44636</v>
      </c>
      <c r="B1712" s="37" t="s">
        <v>8763</v>
      </c>
      <c r="C1712" s="57" t="s">
        <v>131</v>
      </c>
      <c r="D1712" s="58">
        <v>13271.2</v>
      </c>
      <c r="E1712" s="35">
        <v>44636</v>
      </c>
      <c r="F1712" s="58">
        <v>13271.2</v>
      </c>
      <c r="G1712" s="59">
        <f>Tabla14[[#This Row],[Importe]]-Tabla14[[#This Row],[Pagado]]</f>
        <v>0</v>
      </c>
      <c r="H1712" s="37" t="s">
        <v>10</v>
      </c>
    </row>
    <row r="1713" spans="1:8" x14ac:dyDescent="0.25">
      <c r="A1713" s="31">
        <v>44636</v>
      </c>
      <c r="B1713" s="37" t="s">
        <v>8764</v>
      </c>
      <c r="C1713" s="57" t="s">
        <v>135</v>
      </c>
      <c r="D1713" s="58">
        <v>1905.5</v>
      </c>
      <c r="E1713" s="35">
        <v>44636</v>
      </c>
      <c r="F1713" s="58">
        <v>1905.5</v>
      </c>
      <c r="G1713" s="59">
        <f>Tabla14[[#This Row],[Importe]]-Tabla14[[#This Row],[Pagado]]</f>
        <v>0</v>
      </c>
      <c r="H1713" s="37" t="s">
        <v>10</v>
      </c>
    </row>
    <row r="1714" spans="1:8" x14ac:dyDescent="0.25">
      <c r="A1714" s="31">
        <v>44636</v>
      </c>
      <c r="B1714" s="37" t="s">
        <v>8765</v>
      </c>
      <c r="C1714" s="57" t="s">
        <v>191</v>
      </c>
      <c r="D1714" s="58">
        <v>1299.2</v>
      </c>
      <c r="E1714" s="35">
        <v>44636</v>
      </c>
      <c r="F1714" s="58">
        <v>1299.2</v>
      </c>
      <c r="G1714" s="59">
        <f>Tabla14[[#This Row],[Importe]]-Tabla14[[#This Row],[Pagado]]</f>
        <v>0</v>
      </c>
      <c r="H1714" s="37" t="s">
        <v>10</v>
      </c>
    </row>
    <row r="1715" spans="1:8" x14ac:dyDescent="0.25">
      <c r="A1715" s="31">
        <v>44636</v>
      </c>
      <c r="B1715" s="37" t="s">
        <v>8766</v>
      </c>
      <c r="C1715" s="57" t="s">
        <v>275</v>
      </c>
      <c r="D1715" s="58">
        <v>108438.2</v>
      </c>
      <c r="E1715" s="35">
        <v>44645</v>
      </c>
      <c r="F1715" s="58">
        <v>108438.2</v>
      </c>
      <c r="G1715" s="59">
        <f>Tabla14[[#This Row],[Importe]]-Tabla14[[#This Row],[Pagado]]</f>
        <v>0</v>
      </c>
      <c r="H1715" s="37" t="s">
        <v>10</v>
      </c>
    </row>
    <row r="1716" spans="1:8" x14ac:dyDescent="0.25">
      <c r="A1716" s="31">
        <v>44636</v>
      </c>
      <c r="B1716" s="37" t="s">
        <v>8767</v>
      </c>
      <c r="C1716" s="57" t="s">
        <v>191</v>
      </c>
      <c r="D1716" s="58">
        <v>129.19999999999999</v>
      </c>
      <c r="E1716" s="35">
        <v>44636</v>
      </c>
      <c r="F1716" s="58">
        <v>129.19999999999999</v>
      </c>
      <c r="G1716" s="59">
        <f>Tabla14[[#This Row],[Importe]]-Tabla14[[#This Row],[Pagado]]</f>
        <v>0</v>
      </c>
      <c r="H1716" s="37" t="s">
        <v>10</v>
      </c>
    </row>
    <row r="1717" spans="1:8" x14ac:dyDescent="0.25">
      <c r="A1717" s="31">
        <v>44636</v>
      </c>
      <c r="B1717" s="37" t="s">
        <v>8768</v>
      </c>
      <c r="C1717" s="57" t="s">
        <v>261</v>
      </c>
      <c r="D1717" s="58">
        <v>34920.6</v>
      </c>
      <c r="E1717" s="35">
        <v>44637</v>
      </c>
      <c r="F1717" s="58">
        <v>34920.6</v>
      </c>
      <c r="G1717" s="59">
        <f>Tabla14[[#This Row],[Importe]]-Tabla14[[#This Row],[Pagado]]</f>
        <v>0</v>
      </c>
      <c r="H1717" s="37" t="s">
        <v>10</v>
      </c>
    </row>
    <row r="1718" spans="1:8" x14ac:dyDescent="0.25">
      <c r="A1718" s="31">
        <v>44636</v>
      </c>
      <c r="B1718" s="37" t="s">
        <v>8769</v>
      </c>
      <c r="C1718" s="57" t="s">
        <v>142</v>
      </c>
      <c r="D1718" s="58">
        <v>11187.2</v>
      </c>
      <c r="E1718" s="35">
        <v>44670</v>
      </c>
      <c r="F1718" s="58">
        <v>11187.2</v>
      </c>
      <c r="G1718" s="59">
        <f>Tabla14[[#This Row],[Importe]]-Tabla14[[#This Row],[Pagado]]</f>
        <v>0</v>
      </c>
      <c r="H1718" s="37" t="s">
        <v>10</v>
      </c>
    </row>
    <row r="1719" spans="1:8" x14ac:dyDescent="0.25">
      <c r="A1719" s="31">
        <v>44636</v>
      </c>
      <c r="B1719" s="37" t="s">
        <v>8770</v>
      </c>
      <c r="C1719" s="57" t="s">
        <v>216</v>
      </c>
      <c r="D1719" s="58">
        <v>2343.6</v>
      </c>
      <c r="E1719" s="35">
        <v>44636</v>
      </c>
      <c r="F1719" s="58">
        <v>2343.6</v>
      </c>
      <c r="G1719" s="59">
        <f>Tabla14[[#This Row],[Importe]]-Tabla14[[#This Row],[Pagado]]</f>
        <v>0</v>
      </c>
      <c r="H1719" s="37" t="s">
        <v>10</v>
      </c>
    </row>
    <row r="1720" spans="1:8" x14ac:dyDescent="0.25">
      <c r="A1720" s="31">
        <v>44636</v>
      </c>
      <c r="B1720" s="37" t="s">
        <v>8771</v>
      </c>
      <c r="C1720" s="57" t="s">
        <v>31</v>
      </c>
      <c r="D1720" s="58">
        <v>4635.8999999999996</v>
      </c>
      <c r="E1720" s="35">
        <v>44636</v>
      </c>
      <c r="F1720" s="58">
        <v>4635.8999999999996</v>
      </c>
      <c r="G1720" s="59">
        <f>Tabla14[[#This Row],[Importe]]-Tabla14[[#This Row],[Pagado]]</f>
        <v>0</v>
      </c>
      <c r="H1720" s="37" t="s">
        <v>10</v>
      </c>
    </row>
    <row r="1721" spans="1:8" x14ac:dyDescent="0.25">
      <c r="A1721" s="31">
        <v>44636</v>
      </c>
      <c r="B1721" s="37" t="s">
        <v>8772</v>
      </c>
      <c r="C1721" s="57" t="s">
        <v>3900</v>
      </c>
      <c r="D1721" s="58">
        <v>24054.6</v>
      </c>
      <c r="E1721" s="35">
        <v>44636</v>
      </c>
      <c r="F1721" s="58">
        <v>24054.6</v>
      </c>
      <c r="G1721" s="59">
        <f>Tabla14[[#This Row],[Importe]]-Tabla14[[#This Row],[Pagado]]</f>
        <v>0</v>
      </c>
      <c r="H1721" s="37" t="s">
        <v>10</v>
      </c>
    </row>
    <row r="1722" spans="1:8" x14ac:dyDescent="0.25">
      <c r="A1722" s="31">
        <v>44636</v>
      </c>
      <c r="B1722" s="37" t="s">
        <v>8773</v>
      </c>
      <c r="C1722" s="57" t="s">
        <v>198</v>
      </c>
      <c r="D1722" s="58">
        <v>3507.2</v>
      </c>
      <c r="E1722" s="35">
        <v>44641</v>
      </c>
      <c r="F1722" s="58">
        <v>3507.2</v>
      </c>
      <c r="G1722" s="59">
        <f>Tabla14[[#This Row],[Importe]]-Tabla14[[#This Row],[Pagado]]</f>
        <v>0</v>
      </c>
      <c r="H1722" s="37" t="s">
        <v>10</v>
      </c>
    </row>
    <row r="1723" spans="1:8" x14ac:dyDescent="0.25">
      <c r="A1723" s="31">
        <v>44636</v>
      </c>
      <c r="B1723" s="37" t="s">
        <v>8774</v>
      </c>
      <c r="C1723" s="57" t="s">
        <v>312</v>
      </c>
      <c r="D1723" s="58">
        <v>855.7</v>
      </c>
      <c r="E1723" s="35">
        <v>44636</v>
      </c>
      <c r="F1723" s="58">
        <v>855.7</v>
      </c>
      <c r="G1723" s="59">
        <f>Tabla14[[#This Row],[Importe]]-Tabla14[[#This Row],[Pagado]]</f>
        <v>0</v>
      </c>
      <c r="H1723" s="37" t="s">
        <v>10</v>
      </c>
    </row>
    <row r="1724" spans="1:8" x14ac:dyDescent="0.25">
      <c r="A1724" s="31">
        <v>44636</v>
      </c>
      <c r="B1724" s="37" t="s">
        <v>8775</v>
      </c>
      <c r="C1724" s="57" t="s">
        <v>31</v>
      </c>
      <c r="D1724" s="58">
        <v>909.3</v>
      </c>
      <c r="E1724" s="35">
        <v>44636</v>
      </c>
      <c r="F1724" s="58">
        <v>909.3</v>
      </c>
      <c r="G1724" s="59">
        <f>Tabla14[[#This Row],[Importe]]-Tabla14[[#This Row],[Pagado]]</f>
        <v>0</v>
      </c>
      <c r="H1724" s="37" t="s">
        <v>10</v>
      </c>
    </row>
    <row r="1725" spans="1:8" x14ac:dyDescent="0.25">
      <c r="A1725" s="31">
        <v>44636</v>
      </c>
      <c r="B1725" s="37" t="s">
        <v>8776</v>
      </c>
      <c r="C1725" s="57" t="s">
        <v>175</v>
      </c>
      <c r="D1725" s="58">
        <v>5172.2</v>
      </c>
      <c r="E1725" s="35">
        <v>44636</v>
      </c>
      <c r="F1725" s="58">
        <v>5172.2</v>
      </c>
      <c r="G1725" s="59">
        <f>Tabla14[[#This Row],[Importe]]-Tabla14[[#This Row],[Pagado]]</f>
        <v>0</v>
      </c>
      <c r="H1725" s="37" t="s">
        <v>10</v>
      </c>
    </row>
    <row r="1726" spans="1:8" x14ac:dyDescent="0.25">
      <c r="A1726" s="31">
        <v>44636</v>
      </c>
      <c r="B1726" s="37" t="s">
        <v>8777</v>
      </c>
      <c r="C1726" s="57" t="s">
        <v>1481</v>
      </c>
      <c r="D1726" s="58">
        <v>3098</v>
      </c>
      <c r="E1726" s="35">
        <v>44636</v>
      </c>
      <c r="F1726" s="58">
        <v>3098</v>
      </c>
      <c r="G1726" s="59">
        <f>Tabla14[[#This Row],[Importe]]-Tabla14[[#This Row],[Pagado]]</f>
        <v>0</v>
      </c>
      <c r="H1726" s="37" t="s">
        <v>10</v>
      </c>
    </row>
    <row r="1727" spans="1:8" x14ac:dyDescent="0.25">
      <c r="A1727" s="31">
        <v>44636</v>
      </c>
      <c r="B1727" s="37" t="s">
        <v>8778</v>
      </c>
      <c r="C1727" s="57" t="s">
        <v>58</v>
      </c>
      <c r="D1727" s="58">
        <v>2519.4</v>
      </c>
      <c r="E1727" s="35">
        <v>44636</v>
      </c>
      <c r="F1727" s="58">
        <v>2519.4</v>
      </c>
      <c r="G1727" s="59">
        <f>Tabla14[[#This Row],[Importe]]-Tabla14[[#This Row],[Pagado]]</f>
        <v>0</v>
      </c>
      <c r="H1727" s="37" t="s">
        <v>10</v>
      </c>
    </row>
    <row r="1728" spans="1:8" x14ac:dyDescent="0.25">
      <c r="A1728" s="31">
        <v>44636</v>
      </c>
      <c r="B1728" s="37" t="s">
        <v>8779</v>
      </c>
      <c r="C1728" s="57" t="s">
        <v>200</v>
      </c>
      <c r="D1728" s="58">
        <v>1008.6</v>
      </c>
      <c r="E1728" s="35">
        <v>44636</v>
      </c>
      <c r="F1728" s="58">
        <v>1008.6</v>
      </c>
      <c r="G1728" s="59">
        <f>Tabla14[[#This Row],[Importe]]-Tabla14[[#This Row],[Pagado]]</f>
        <v>0</v>
      </c>
      <c r="H1728" s="37" t="s">
        <v>10</v>
      </c>
    </row>
    <row r="1729" spans="1:8" x14ac:dyDescent="0.25">
      <c r="A1729" s="31">
        <v>44636</v>
      </c>
      <c r="B1729" s="37" t="s">
        <v>8780</v>
      </c>
      <c r="C1729" s="57" t="s">
        <v>414</v>
      </c>
      <c r="D1729" s="58">
        <v>16275.6</v>
      </c>
      <c r="E1729" s="35">
        <v>44638</v>
      </c>
      <c r="F1729" s="58">
        <v>16275.6</v>
      </c>
      <c r="G1729" s="59">
        <f>Tabla14[[#This Row],[Importe]]-Tabla14[[#This Row],[Pagado]]</f>
        <v>0</v>
      </c>
      <c r="H1729" s="37" t="s">
        <v>10</v>
      </c>
    </row>
    <row r="1730" spans="1:8" x14ac:dyDescent="0.25">
      <c r="A1730" s="31">
        <v>44636</v>
      </c>
      <c r="B1730" s="37" t="s">
        <v>8781</v>
      </c>
      <c r="C1730" s="57" t="s">
        <v>214</v>
      </c>
      <c r="D1730" s="58">
        <v>1053</v>
      </c>
      <c r="E1730" s="35">
        <v>44636</v>
      </c>
      <c r="F1730" s="58">
        <v>1053</v>
      </c>
      <c r="G1730" s="59">
        <f>Tabla14[[#This Row],[Importe]]-Tabla14[[#This Row],[Pagado]]</f>
        <v>0</v>
      </c>
      <c r="H1730" s="37" t="s">
        <v>10</v>
      </c>
    </row>
    <row r="1731" spans="1:8" x14ac:dyDescent="0.25">
      <c r="A1731" s="31">
        <v>44636</v>
      </c>
      <c r="B1731" s="37" t="s">
        <v>8782</v>
      </c>
      <c r="C1731" s="57" t="s">
        <v>235</v>
      </c>
      <c r="D1731" s="58">
        <v>2048.1999999999998</v>
      </c>
      <c r="E1731" s="35">
        <v>44636</v>
      </c>
      <c r="F1731" s="58">
        <v>2048.1999999999998</v>
      </c>
      <c r="G1731" s="59">
        <f>Tabla14[[#This Row],[Importe]]-Tabla14[[#This Row],[Pagado]]</f>
        <v>0</v>
      </c>
      <c r="H1731" s="37" t="s">
        <v>10</v>
      </c>
    </row>
    <row r="1732" spans="1:8" x14ac:dyDescent="0.25">
      <c r="A1732" s="31">
        <v>44636</v>
      </c>
      <c r="B1732" s="37" t="s">
        <v>8783</v>
      </c>
      <c r="C1732" s="57" t="s">
        <v>414</v>
      </c>
      <c r="D1732" s="58">
        <v>17.98</v>
      </c>
      <c r="E1732" s="35" t="s">
        <v>4813</v>
      </c>
      <c r="F1732" s="58">
        <v>0</v>
      </c>
      <c r="G1732" s="59">
        <f>Tabla14[[#This Row],[Importe]]-Tabla14[[#This Row],[Pagado]]</f>
        <v>17.98</v>
      </c>
      <c r="H1732" s="37" t="s">
        <v>4814</v>
      </c>
    </row>
    <row r="1733" spans="1:8" x14ac:dyDescent="0.25">
      <c r="A1733" s="31">
        <v>44636</v>
      </c>
      <c r="B1733" s="37" t="s">
        <v>8784</v>
      </c>
      <c r="C1733" s="57" t="s">
        <v>1174</v>
      </c>
      <c r="D1733" s="58">
        <v>12364.8</v>
      </c>
      <c r="E1733" s="35">
        <v>44636</v>
      </c>
      <c r="F1733" s="58">
        <v>12364.8</v>
      </c>
      <c r="G1733" s="59">
        <f>Tabla14[[#This Row],[Importe]]-Tabla14[[#This Row],[Pagado]]</f>
        <v>0</v>
      </c>
      <c r="H1733" s="37" t="s">
        <v>10</v>
      </c>
    </row>
    <row r="1734" spans="1:8" x14ac:dyDescent="0.25">
      <c r="A1734" s="31">
        <v>44636</v>
      </c>
      <c r="B1734" s="37" t="s">
        <v>8785</v>
      </c>
      <c r="C1734" s="57" t="s">
        <v>67</v>
      </c>
      <c r="D1734" s="58">
        <v>480.6</v>
      </c>
      <c r="E1734" s="35">
        <v>44636</v>
      </c>
      <c r="F1734" s="58">
        <v>480.6</v>
      </c>
      <c r="G1734" s="59">
        <f>Tabla14[[#This Row],[Importe]]-Tabla14[[#This Row],[Pagado]]</f>
        <v>0</v>
      </c>
      <c r="H1734" s="37" t="s">
        <v>10</v>
      </c>
    </row>
    <row r="1735" spans="1:8" x14ac:dyDescent="0.25">
      <c r="A1735" s="31">
        <v>44636</v>
      </c>
      <c r="B1735" s="37" t="s">
        <v>8786</v>
      </c>
      <c r="C1735" s="57" t="s">
        <v>107</v>
      </c>
      <c r="D1735" s="58">
        <v>10668.6</v>
      </c>
      <c r="E1735" s="35">
        <v>44637</v>
      </c>
      <c r="F1735" s="58">
        <v>10668.6</v>
      </c>
      <c r="G1735" s="59">
        <f>Tabla14[[#This Row],[Importe]]-Tabla14[[#This Row],[Pagado]]</f>
        <v>0</v>
      </c>
      <c r="H1735" s="37" t="s">
        <v>10</v>
      </c>
    </row>
    <row r="1736" spans="1:8" x14ac:dyDescent="0.25">
      <c r="A1736" s="31">
        <v>44636</v>
      </c>
      <c r="B1736" s="37" t="s">
        <v>8787</v>
      </c>
      <c r="C1736" s="57" t="s">
        <v>291</v>
      </c>
      <c r="D1736" s="58">
        <v>4717.1000000000004</v>
      </c>
      <c r="E1736" s="35">
        <v>44637</v>
      </c>
      <c r="F1736" s="58">
        <v>4717.1000000000004</v>
      </c>
      <c r="G1736" s="59">
        <f>Tabla14[[#This Row],[Importe]]-Tabla14[[#This Row],[Pagado]]</f>
        <v>0</v>
      </c>
      <c r="H1736" s="37" t="s">
        <v>10</v>
      </c>
    </row>
    <row r="1737" spans="1:8" x14ac:dyDescent="0.25">
      <c r="A1737" s="31">
        <v>44636</v>
      </c>
      <c r="B1737" s="37" t="s">
        <v>8788</v>
      </c>
      <c r="C1737" s="57" t="s">
        <v>435</v>
      </c>
      <c r="D1737" s="58">
        <v>1981.6</v>
      </c>
      <c r="E1737" s="35">
        <v>44636</v>
      </c>
      <c r="F1737" s="58">
        <v>1981.6</v>
      </c>
      <c r="G1737" s="59">
        <f>Tabla14[[#This Row],[Importe]]-Tabla14[[#This Row],[Pagado]]</f>
        <v>0</v>
      </c>
      <c r="H1737" s="37" t="s">
        <v>10</v>
      </c>
    </row>
    <row r="1738" spans="1:8" x14ac:dyDescent="0.25">
      <c r="A1738" s="31">
        <v>44636</v>
      </c>
      <c r="B1738" s="37" t="s">
        <v>8789</v>
      </c>
      <c r="C1738" s="57" t="s">
        <v>670</v>
      </c>
      <c r="D1738" s="58">
        <v>1020.6</v>
      </c>
      <c r="E1738" s="35">
        <v>44636</v>
      </c>
      <c r="F1738" s="58">
        <v>1020.6</v>
      </c>
      <c r="G1738" s="59">
        <f>Tabla14[[#This Row],[Importe]]-Tabla14[[#This Row],[Pagado]]</f>
        <v>0</v>
      </c>
      <c r="H1738" s="37" t="s">
        <v>10</v>
      </c>
    </row>
    <row r="1739" spans="1:8" x14ac:dyDescent="0.25">
      <c r="A1739" s="31">
        <v>44636</v>
      </c>
      <c r="B1739" s="37" t="s">
        <v>8790</v>
      </c>
      <c r="C1739" s="57" t="s">
        <v>291</v>
      </c>
      <c r="D1739" s="58">
        <v>1100</v>
      </c>
      <c r="E1739" s="35">
        <v>44637</v>
      </c>
      <c r="F1739" s="58">
        <v>1100</v>
      </c>
      <c r="G1739" s="59">
        <f>Tabla14[[#This Row],[Importe]]-Tabla14[[#This Row],[Pagado]]</f>
        <v>0</v>
      </c>
      <c r="H1739" s="37" t="s">
        <v>10</v>
      </c>
    </row>
    <row r="1740" spans="1:8" x14ac:dyDescent="0.25">
      <c r="A1740" s="31">
        <v>44636</v>
      </c>
      <c r="B1740" s="37" t="s">
        <v>8791</v>
      </c>
      <c r="C1740" s="57" t="s">
        <v>31</v>
      </c>
      <c r="D1740" s="58">
        <v>467.6</v>
      </c>
      <c r="E1740" s="35">
        <v>44636</v>
      </c>
      <c r="F1740" s="58">
        <v>467.6</v>
      </c>
      <c r="G1740" s="59">
        <f>Tabla14[[#This Row],[Importe]]-Tabla14[[#This Row],[Pagado]]</f>
        <v>0</v>
      </c>
      <c r="H1740" s="37" t="s">
        <v>10</v>
      </c>
    </row>
    <row r="1741" spans="1:8" x14ac:dyDescent="0.25">
      <c r="A1741" s="31">
        <v>44636</v>
      </c>
      <c r="B1741" s="37" t="s">
        <v>8792</v>
      </c>
      <c r="C1741" s="57" t="s">
        <v>8793</v>
      </c>
      <c r="D1741" s="58">
        <v>0</v>
      </c>
      <c r="E1741" s="39" t="s">
        <v>189</v>
      </c>
      <c r="F1741" s="58">
        <v>0</v>
      </c>
      <c r="G1741" s="59">
        <f>Tabla14[[#This Row],[Importe]]-Tabla14[[#This Row],[Pagado]]</f>
        <v>0</v>
      </c>
      <c r="H1741" s="37" t="s">
        <v>189</v>
      </c>
    </row>
    <row r="1742" spans="1:8" x14ac:dyDescent="0.25">
      <c r="A1742" s="31">
        <v>44636</v>
      </c>
      <c r="B1742" s="37" t="s">
        <v>8794</v>
      </c>
      <c r="C1742" s="57" t="s">
        <v>275</v>
      </c>
      <c r="D1742" s="58">
        <v>15542.8</v>
      </c>
      <c r="E1742" s="35">
        <v>44645</v>
      </c>
      <c r="F1742" s="58">
        <v>15542.8</v>
      </c>
      <c r="G1742" s="59">
        <f>Tabla14[[#This Row],[Importe]]-Tabla14[[#This Row],[Pagado]]</f>
        <v>0</v>
      </c>
      <c r="H1742" s="37" t="s">
        <v>10</v>
      </c>
    </row>
    <row r="1743" spans="1:8" x14ac:dyDescent="0.25">
      <c r="A1743" s="31">
        <v>44636</v>
      </c>
      <c r="B1743" s="37" t="s">
        <v>8795</v>
      </c>
      <c r="C1743" s="57" t="s">
        <v>284</v>
      </c>
      <c r="D1743" s="58">
        <v>6712.2</v>
      </c>
      <c r="E1743" s="35">
        <v>44637</v>
      </c>
      <c r="F1743" s="58">
        <v>6712.2</v>
      </c>
      <c r="G1743" s="59">
        <f>Tabla14[[#This Row],[Importe]]-Tabla14[[#This Row],[Pagado]]</f>
        <v>0</v>
      </c>
      <c r="H1743" s="37" t="s">
        <v>10</v>
      </c>
    </row>
    <row r="1744" spans="1:8" x14ac:dyDescent="0.25">
      <c r="A1744" s="31">
        <v>44636</v>
      </c>
      <c r="B1744" s="37" t="s">
        <v>8796</v>
      </c>
      <c r="C1744" s="57" t="s">
        <v>280</v>
      </c>
      <c r="D1744" s="58">
        <v>928.8</v>
      </c>
      <c r="E1744" s="35">
        <v>44637</v>
      </c>
      <c r="F1744" s="58">
        <v>928.8</v>
      </c>
      <c r="G1744" s="59">
        <f>Tabla14[[#This Row],[Importe]]-Tabla14[[#This Row],[Pagado]]</f>
        <v>0</v>
      </c>
      <c r="H1744" s="37" t="s">
        <v>10</v>
      </c>
    </row>
    <row r="1745" spans="1:8" x14ac:dyDescent="0.25">
      <c r="A1745" s="31">
        <v>44636</v>
      </c>
      <c r="B1745" s="37" t="s">
        <v>8797</v>
      </c>
      <c r="C1745" s="57" t="s">
        <v>282</v>
      </c>
      <c r="D1745" s="58">
        <v>2478.6</v>
      </c>
      <c r="E1745" s="35">
        <v>44637</v>
      </c>
      <c r="F1745" s="58">
        <v>2478.6</v>
      </c>
      <c r="G1745" s="59">
        <f>Tabla14[[#This Row],[Importe]]-Tabla14[[#This Row],[Pagado]]</f>
        <v>0</v>
      </c>
      <c r="H1745" s="37" t="s">
        <v>10</v>
      </c>
    </row>
    <row r="1746" spans="1:8" x14ac:dyDescent="0.25">
      <c r="A1746" s="31">
        <v>44636</v>
      </c>
      <c r="B1746" s="37" t="s">
        <v>8798</v>
      </c>
      <c r="C1746" s="57" t="s">
        <v>273</v>
      </c>
      <c r="D1746" s="58">
        <v>1120</v>
      </c>
      <c r="E1746" s="35">
        <v>44637</v>
      </c>
      <c r="F1746" s="58">
        <v>1120</v>
      </c>
      <c r="G1746" s="59">
        <f>Tabla14[[#This Row],[Importe]]-Tabla14[[#This Row],[Pagado]]</f>
        <v>0</v>
      </c>
      <c r="H1746" s="37" t="s">
        <v>10</v>
      </c>
    </row>
    <row r="1747" spans="1:8" x14ac:dyDescent="0.25">
      <c r="A1747" s="31">
        <v>44636</v>
      </c>
      <c r="B1747" s="37" t="s">
        <v>8799</v>
      </c>
      <c r="C1747" s="57" t="s">
        <v>14</v>
      </c>
      <c r="D1747" s="58">
        <v>16806.2</v>
      </c>
      <c r="E1747" s="35">
        <v>44636</v>
      </c>
      <c r="F1747" s="58">
        <v>16806.2</v>
      </c>
      <c r="G1747" s="59">
        <f>Tabla14[[#This Row],[Importe]]-Tabla14[[#This Row],[Pagado]]</f>
        <v>0</v>
      </c>
      <c r="H1747" s="37" t="s">
        <v>10</v>
      </c>
    </row>
    <row r="1748" spans="1:8" x14ac:dyDescent="0.25">
      <c r="A1748" s="31">
        <v>44636</v>
      </c>
      <c r="B1748" s="37" t="s">
        <v>8800</v>
      </c>
      <c r="C1748" s="57" t="s">
        <v>31</v>
      </c>
      <c r="D1748" s="58">
        <v>68</v>
      </c>
      <c r="E1748" s="35">
        <v>44636</v>
      </c>
      <c r="F1748" s="58">
        <v>68</v>
      </c>
      <c r="G1748" s="59">
        <f>Tabla14[[#This Row],[Importe]]-Tabla14[[#This Row],[Pagado]]</f>
        <v>0</v>
      </c>
      <c r="H1748" s="37" t="s">
        <v>10</v>
      </c>
    </row>
    <row r="1749" spans="1:8" x14ac:dyDescent="0.25">
      <c r="A1749" s="31">
        <v>44636</v>
      </c>
      <c r="B1749" s="37" t="s">
        <v>8801</v>
      </c>
      <c r="C1749" s="57" t="s">
        <v>8802</v>
      </c>
      <c r="D1749" s="58">
        <v>12716</v>
      </c>
      <c r="E1749" s="35">
        <v>44636</v>
      </c>
      <c r="F1749" s="58">
        <v>12716</v>
      </c>
      <c r="G1749" s="59">
        <f>Tabla14[[#This Row],[Importe]]-Tabla14[[#This Row],[Pagado]]</f>
        <v>0</v>
      </c>
      <c r="H1749" s="37" t="s">
        <v>10</v>
      </c>
    </row>
    <row r="1750" spans="1:8" x14ac:dyDescent="0.25">
      <c r="A1750" s="31">
        <v>44636</v>
      </c>
      <c r="B1750" s="37" t="s">
        <v>8803</v>
      </c>
      <c r="C1750" s="57" t="s">
        <v>31</v>
      </c>
      <c r="D1750" s="58">
        <v>775.5</v>
      </c>
      <c r="E1750" s="35">
        <v>44636</v>
      </c>
      <c r="F1750" s="58">
        <v>775.5</v>
      </c>
      <c r="G1750" s="59">
        <f>Tabla14[[#This Row],[Importe]]-Tabla14[[#This Row],[Pagado]]</f>
        <v>0</v>
      </c>
      <c r="H1750" s="37" t="s">
        <v>10</v>
      </c>
    </row>
    <row r="1751" spans="1:8" x14ac:dyDescent="0.25">
      <c r="A1751" s="31">
        <v>44636</v>
      </c>
      <c r="B1751" s="37" t="s">
        <v>8804</v>
      </c>
      <c r="C1751" s="57" t="s">
        <v>1421</v>
      </c>
      <c r="D1751" s="58">
        <v>34711.199999999997</v>
      </c>
      <c r="E1751" s="35">
        <v>44636</v>
      </c>
      <c r="F1751" s="58">
        <v>34711.199999999997</v>
      </c>
      <c r="G1751" s="59">
        <f>Tabla14[[#This Row],[Importe]]-Tabla14[[#This Row],[Pagado]]</f>
        <v>0</v>
      </c>
      <c r="H1751" s="37" t="s">
        <v>10</v>
      </c>
    </row>
    <row r="1752" spans="1:8" x14ac:dyDescent="0.25">
      <c r="A1752" s="31">
        <v>44636</v>
      </c>
      <c r="B1752" s="37" t="s">
        <v>8805</v>
      </c>
      <c r="C1752" s="57" t="s">
        <v>31</v>
      </c>
      <c r="D1752" s="58">
        <v>58</v>
      </c>
      <c r="E1752" s="35">
        <v>44636</v>
      </c>
      <c r="F1752" s="58">
        <v>58</v>
      </c>
      <c r="G1752" s="59">
        <f>Tabla14[[#This Row],[Importe]]-Tabla14[[#This Row],[Pagado]]</f>
        <v>0</v>
      </c>
      <c r="H1752" s="37" t="s">
        <v>10</v>
      </c>
    </row>
    <row r="1753" spans="1:8" x14ac:dyDescent="0.25">
      <c r="A1753" s="31">
        <v>44636</v>
      </c>
      <c r="B1753" s="37" t="s">
        <v>8806</v>
      </c>
      <c r="C1753" s="57" t="s">
        <v>442</v>
      </c>
      <c r="D1753" s="58">
        <v>15636.4</v>
      </c>
      <c r="E1753" s="35">
        <v>44636</v>
      </c>
      <c r="F1753" s="58">
        <v>15636.4</v>
      </c>
      <c r="G1753" s="59">
        <f>Tabla14[[#This Row],[Importe]]-Tabla14[[#This Row],[Pagado]]</f>
        <v>0</v>
      </c>
      <c r="H1753" s="37" t="s">
        <v>10</v>
      </c>
    </row>
    <row r="1754" spans="1:8" x14ac:dyDescent="0.25">
      <c r="A1754" s="31">
        <v>44636</v>
      </c>
      <c r="B1754" s="37" t="s">
        <v>8807</v>
      </c>
      <c r="C1754" s="57" t="s">
        <v>442</v>
      </c>
      <c r="D1754" s="58">
        <v>5468.8</v>
      </c>
      <c r="E1754" s="35">
        <v>44636</v>
      </c>
      <c r="F1754" s="58">
        <v>5468.8</v>
      </c>
      <c r="G1754" s="59">
        <f>Tabla14[[#This Row],[Importe]]-Tabla14[[#This Row],[Pagado]]</f>
        <v>0</v>
      </c>
      <c r="H1754" s="37" t="s">
        <v>10</v>
      </c>
    </row>
    <row r="1755" spans="1:8" x14ac:dyDescent="0.25">
      <c r="A1755" s="31">
        <v>44636</v>
      </c>
      <c r="B1755" s="37" t="s">
        <v>8808</v>
      </c>
      <c r="C1755" s="57" t="s">
        <v>442</v>
      </c>
      <c r="D1755" s="58">
        <v>1445.6</v>
      </c>
      <c r="E1755" s="35">
        <v>44636</v>
      </c>
      <c r="F1755" s="58">
        <v>1445.6</v>
      </c>
      <c r="G1755" s="59">
        <f>Tabla14[[#This Row],[Importe]]-Tabla14[[#This Row],[Pagado]]</f>
        <v>0</v>
      </c>
      <c r="H1755" s="37" t="s">
        <v>10</v>
      </c>
    </row>
    <row r="1756" spans="1:8" x14ac:dyDescent="0.25">
      <c r="A1756" s="31">
        <v>44636</v>
      </c>
      <c r="B1756" s="37" t="s">
        <v>8809</v>
      </c>
      <c r="C1756" s="57" t="s">
        <v>610</v>
      </c>
      <c r="D1756" s="58">
        <v>16828</v>
      </c>
      <c r="E1756" s="35">
        <v>44636</v>
      </c>
      <c r="F1756" s="58">
        <v>16828</v>
      </c>
      <c r="G1756" s="59">
        <f>Tabla14[[#This Row],[Importe]]-Tabla14[[#This Row],[Pagado]]</f>
        <v>0</v>
      </c>
      <c r="H1756" s="37" t="s">
        <v>10</v>
      </c>
    </row>
    <row r="1757" spans="1:8" x14ac:dyDescent="0.25">
      <c r="A1757" s="31">
        <v>44636</v>
      </c>
      <c r="B1757" s="37" t="s">
        <v>8810</v>
      </c>
      <c r="C1757" s="57" t="s">
        <v>2139</v>
      </c>
      <c r="D1757" s="58">
        <v>1537.5</v>
      </c>
      <c r="E1757" s="35">
        <v>44636</v>
      </c>
      <c r="F1757" s="58">
        <v>1537.5</v>
      </c>
      <c r="G1757" s="59">
        <f>Tabla14[[#This Row],[Importe]]-Tabla14[[#This Row],[Pagado]]</f>
        <v>0</v>
      </c>
      <c r="H1757" s="37" t="s">
        <v>10</v>
      </c>
    </row>
    <row r="1758" spans="1:8" x14ac:dyDescent="0.25">
      <c r="A1758" s="31">
        <v>44636</v>
      </c>
      <c r="B1758" s="37" t="s">
        <v>8811</v>
      </c>
      <c r="C1758" s="57" t="s">
        <v>3900</v>
      </c>
      <c r="D1758" s="58">
        <v>1242</v>
      </c>
      <c r="E1758" s="35">
        <v>44636</v>
      </c>
      <c r="F1758" s="58">
        <v>1242</v>
      </c>
      <c r="G1758" s="59">
        <f>Tabla14[[#This Row],[Importe]]-Tabla14[[#This Row],[Pagado]]</f>
        <v>0</v>
      </c>
      <c r="H1758" s="37" t="s">
        <v>10</v>
      </c>
    </row>
    <row r="1759" spans="1:8" x14ac:dyDescent="0.25">
      <c r="A1759" s="31">
        <v>44636</v>
      </c>
      <c r="B1759" s="37" t="s">
        <v>8812</v>
      </c>
      <c r="C1759" s="57" t="s">
        <v>5217</v>
      </c>
      <c r="D1759" s="58">
        <v>2486</v>
      </c>
      <c r="E1759" s="35">
        <v>44636</v>
      </c>
      <c r="F1759" s="58">
        <v>2486</v>
      </c>
      <c r="G1759" s="59">
        <f>Tabla14[[#This Row],[Importe]]-Tabla14[[#This Row],[Pagado]]</f>
        <v>0</v>
      </c>
      <c r="H1759" s="37" t="s">
        <v>10</v>
      </c>
    </row>
    <row r="1760" spans="1:8" x14ac:dyDescent="0.25">
      <c r="A1760" s="31">
        <v>44637</v>
      </c>
      <c r="B1760" s="37" t="s">
        <v>8813</v>
      </c>
      <c r="C1760" s="57" t="s">
        <v>20</v>
      </c>
      <c r="D1760" s="58">
        <v>1680</v>
      </c>
      <c r="E1760" s="35">
        <v>44637</v>
      </c>
      <c r="F1760" s="58">
        <v>1680</v>
      </c>
      <c r="G1760" s="59">
        <f>Tabla14[[#This Row],[Importe]]-Tabla14[[#This Row],[Pagado]]</f>
        <v>0</v>
      </c>
      <c r="H1760" s="37" t="s">
        <v>10</v>
      </c>
    </row>
    <row r="1761" spans="1:8" x14ac:dyDescent="0.25">
      <c r="A1761" s="31">
        <v>44637</v>
      </c>
      <c r="B1761" s="37" t="s">
        <v>8814</v>
      </c>
      <c r="C1761" s="57" t="s">
        <v>414</v>
      </c>
      <c r="D1761" s="58">
        <v>6071</v>
      </c>
      <c r="E1761" s="35">
        <v>44637</v>
      </c>
      <c r="F1761" s="58">
        <v>6071</v>
      </c>
      <c r="G1761" s="59">
        <f>Tabla14[[#This Row],[Importe]]-Tabla14[[#This Row],[Pagado]]</f>
        <v>0</v>
      </c>
      <c r="H1761" s="37" t="s">
        <v>10</v>
      </c>
    </row>
    <row r="1762" spans="1:8" x14ac:dyDescent="0.25">
      <c r="A1762" s="31">
        <v>44637</v>
      </c>
      <c r="B1762" s="37" t="s">
        <v>8815</v>
      </c>
      <c r="C1762" s="57" t="s">
        <v>151</v>
      </c>
      <c r="D1762" s="58">
        <v>7720</v>
      </c>
      <c r="E1762" s="35">
        <v>44637</v>
      </c>
      <c r="F1762" s="58">
        <v>7720</v>
      </c>
      <c r="G1762" s="59">
        <f>Tabla14[[#This Row],[Importe]]-Tabla14[[#This Row],[Pagado]]</f>
        <v>0</v>
      </c>
      <c r="H1762" s="37" t="s">
        <v>10</v>
      </c>
    </row>
    <row r="1763" spans="1:8" x14ac:dyDescent="0.25">
      <c r="A1763" s="31">
        <v>44637</v>
      </c>
      <c r="B1763" s="37" t="s">
        <v>8816</v>
      </c>
      <c r="C1763" s="57" t="s">
        <v>31</v>
      </c>
      <c r="D1763" s="58">
        <v>4324.8</v>
      </c>
      <c r="E1763" s="35">
        <v>44637</v>
      </c>
      <c r="F1763" s="58">
        <v>4324.8</v>
      </c>
      <c r="G1763" s="59">
        <f>Tabla14[[#This Row],[Importe]]-Tabla14[[#This Row],[Pagado]]</f>
        <v>0</v>
      </c>
      <c r="H1763" s="37" t="s">
        <v>10</v>
      </c>
    </row>
    <row r="1764" spans="1:8" x14ac:dyDescent="0.25">
      <c r="A1764" s="31">
        <v>44637</v>
      </c>
      <c r="B1764" s="37" t="s">
        <v>8817</v>
      </c>
      <c r="C1764" s="57" t="s">
        <v>31</v>
      </c>
      <c r="D1764" s="58">
        <v>496.1</v>
      </c>
      <c r="E1764" s="35">
        <v>44637</v>
      </c>
      <c r="F1764" s="58">
        <v>496.1</v>
      </c>
      <c r="G1764" s="59">
        <f>Tabla14[[#This Row],[Importe]]-Tabla14[[#This Row],[Pagado]]</f>
        <v>0</v>
      </c>
      <c r="H1764" s="37" t="s">
        <v>10</v>
      </c>
    </row>
    <row r="1765" spans="1:8" x14ac:dyDescent="0.25">
      <c r="A1765" s="31">
        <v>44637</v>
      </c>
      <c r="B1765" s="37" t="s">
        <v>8818</v>
      </c>
      <c r="C1765" s="57" t="s">
        <v>159</v>
      </c>
      <c r="D1765" s="58">
        <v>2271</v>
      </c>
      <c r="E1765" s="35">
        <v>44637</v>
      </c>
      <c r="F1765" s="58">
        <v>2271</v>
      </c>
      <c r="G1765" s="59">
        <f>Tabla14[[#This Row],[Importe]]-Tabla14[[#This Row],[Pagado]]</f>
        <v>0</v>
      </c>
      <c r="H1765" s="37" t="s">
        <v>10</v>
      </c>
    </row>
    <row r="1766" spans="1:8" x14ac:dyDescent="0.25">
      <c r="A1766" s="31">
        <v>44637</v>
      </c>
      <c r="B1766" s="37" t="s">
        <v>8819</v>
      </c>
      <c r="C1766" s="57" t="s">
        <v>520</v>
      </c>
      <c r="D1766" s="58">
        <v>6587</v>
      </c>
      <c r="E1766" s="35">
        <v>44637</v>
      </c>
      <c r="F1766" s="58">
        <v>6587</v>
      </c>
      <c r="G1766" s="59">
        <f>Tabla14[[#This Row],[Importe]]-Tabla14[[#This Row],[Pagado]]</f>
        <v>0</v>
      </c>
      <c r="H1766" s="37" t="s">
        <v>10</v>
      </c>
    </row>
    <row r="1767" spans="1:8" x14ac:dyDescent="0.25">
      <c r="A1767" s="31">
        <v>44637</v>
      </c>
      <c r="B1767" s="37" t="s">
        <v>8820</v>
      </c>
      <c r="C1767" s="57" t="s">
        <v>481</v>
      </c>
      <c r="D1767" s="58">
        <v>975</v>
      </c>
      <c r="E1767" s="35">
        <v>44637</v>
      </c>
      <c r="F1767" s="58">
        <v>975</v>
      </c>
      <c r="G1767" s="59">
        <f>Tabla14[[#This Row],[Importe]]-Tabla14[[#This Row],[Pagado]]</f>
        <v>0</v>
      </c>
      <c r="H1767" s="37" t="s">
        <v>10</v>
      </c>
    </row>
    <row r="1768" spans="1:8" x14ac:dyDescent="0.25">
      <c r="A1768" s="31">
        <v>44637</v>
      </c>
      <c r="B1768" s="37" t="s">
        <v>8821</v>
      </c>
      <c r="C1768" s="57" t="s">
        <v>481</v>
      </c>
      <c r="D1768" s="58">
        <v>91.8</v>
      </c>
      <c r="E1768" s="35">
        <v>44637</v>
      </c>
      <c r="F1768" s="58">
        <v>91.8</v>
      </c>
      <c r="G1768" s="59">
        <f>Tabla14[[#This Row],[Importe]]-Tabla14[[#This Row],[Pagado]]</f>
        <v>0</v>
      </c>
      <c r="H1768" s="37" t="s">
        <v>10</v>
      </c>
    </row>
    <row r="1769" spans="1:8" x14ac:dyDescent="0.25">
      <c r="A1769" s="31">
        <v>44637</v>
      </c>
      <c r="B1769" s="37" t="s">
        <v>8822</v>
      </c>
      <c r="C1769" s="57" t="s">
        <v>319</v>
      </c>
      <c r="D1769" s="58">
        <v>5040.3999999999996</v>
      </c>
      <c r="E1769" s="35">
        <v>44637</v>
      </c>
      <c r="F1769" s="58">
        <v>5040.3999999999996</v>
      </c>
      <c r="G1769" s="59">
        <f>Tabla14[[#This Row],[Importe]]-Tabla14[[#This Row],[Pagado]]</f>
        <v>0</v>
      </c>
      <c r="H1769" s="37" t="s">
        <v>10</v>
      </c>
    </row>
    <row r="1770" spans="1:8" x14ac:dyDescent="0.25">
      <c r="A1770" s="31">
        <v>44637</v>
      </c>
      <c r="B1770" s="37" t="s">
        <v>8823</v>
      </c>
      <c r="C1770" s="57" t="s">
        <v>518</v>
      </c>
      <c r="D1770" s="58">
        <v>1420.2</v>
      </c>
      <c r="E1770" s="35">
        <v>44637</v>
      </c>
      <c r="F1770" s="58">
        <v>1420.2</v>
      </c>
      <c r="G1770" s="59">
        <f>Tabla14[[#This Row],[Importe]]-Tabla14[[#This Row],[Pagado]]</f>
        <v>0</v>
      </c>
      <c r="H1770" s="37" t="s">
        <v>10</v>
      </c>
    </row>
    <row r="1771" spans="1:8" x14ac:dyDescent="0.25">
      <c r="A1771" s="31">
        <v>44637</v>
      </c>
      <c r="B1771" s="37" t="s">
        <v>8824</v>
      </c>
      <c r="C1771" s="57" t="s">
        <v>39</v>
      </c>
      <c r="D1771" s="58">
        <v>19092.2</v>
      </c>
      <c r="E1771" s="35">
        <v>44639</v>
      </c>
      <c r="F1771" s="58">
        <v>19092.2</v>
      </c>
      <c r="G1771" s="59">
        <f>Tabla14[[#This Row],[Importe]]-Tabla14[[#This Row],[Pagado]]</f>
        <v>0</v>
      </c>
      <c r="H1771" s="37" t="s">
        <v>10</v>
      </c>
    </row>
    <row r="1772" spans="1:8" x14ac:dyDescent="0.25">
      <c r="A1772" s="31">
        <v>44637</v>
      </c>
      <c r="B1772" s="37" t="s">
        <v>8825</v>
      </c>
      <c r="C1772" s="57" t="s">
        <v>8826</v>
      </c>
      <c r="D1772" s="58">
        <v>0</v>
      </c>
      <c r="E1772" s="39" t="s">
        <v>189</v>
      </c>
      <c r="F1772" s="58">
        <v>0</v>
      </c>
      <c r="G1772" s="59">
        <f>Tabla14[[#This Row],[Importe]]-Tabla14[[#This Row],[Pagado]]</f>
        <v>0</v>
      </c>
      <c r="H1772" s="37" t="s">
        <v>189</v>
      </c>
    </row>
    <row r="1773" spans="1:8" x14ac:dyDescent="0.25">
      <c r="A1773" s="31">
        <v>44637</v>
      </c>
      <c r="B1773" s="37" t="s">
        <v>8827</v>
      </c>
      <c r="C1773" s="57" t="s">
        <v>22</v>
      </c>
      <c r="D1773" s="58">
        <v>39422.9</v>
      </c>
      <c r="E1773" s="35">
        <v>44639</v>
      </c>
      <c r="F1773" s="58">
        <v>39422.9</v>
      </c>
      <c r="G1773" s="59">
        <f>Tabla14[[#This Row],[Importe]]-Tabla14[[#This Row],[Pagado]]</f>
        <v>0</v>
      </c>
      <c r="H1773" s="37" t="s">
        <v>10</v>
      </c>
    </row>
    <row r="1774" spans="1:8" x14ac:dyDescent="0.25">
      <c r="A1774" s="31">
        <v>44637</v>
      </c>
      <c r="B1774" s="37" t="s">
        <v>8828</v>
      </c>
      <c r="C1774" s="57" t="s">
        <v>105</v>
      </c>
      <c r="D1774" s="58">
        <v>4931.2</v>
      </c>
      <c r="E1774" s="35">
        <v>44638</v>
      </c>
      <c r="F1774" s="58">
        <v>4931.2</v>
      </c>
      <c r="G1774" s="59">
        <f>Tabla14[[#This Row],[Importe]]-Tabla14[[#This Row],[Pagado]]</f>
        <v>0</v>
      </c>
      <c r="H1774" s="37" t="s">
        <v>10</v>
      </c>
    </row>
    <row r="1775" spans="1:8" x14ac:dyDescent="0.25">
      <c r="A1775" s="31">
        <v>44637</v>
      </c>
      <c r="B1775" s="37" t="s">
        <v>8829</v>
      </c>
      <c r="C1775" s="57" t="s">
        <v>348</v>
      </c>
      <c r="D1775" s="58">
        <v>2668</v>
      </c>
      <c r="E1775" s="35">
        <v>44637</v>
      </c>
      <c r="F1775" s="58">
        <v>2668</v>
      </c>
      <c r="G1775" s="59">
        <f>Tabla14[[#This Row],[Importe]]-Tabla14[[#This Row],[Pagado]]</f>
        <v>0</v>
      </c>
      <c r="H1775" s="37" t="s">
        <v>10</v>
      </c>
    </row>
    <row r="1776" spans="1:8" x14ac:dyDescent="0.25">
      <c r="A1776" s="31">
        <v>44637</v>
      </c>
      <c r="B1776" s="37" t="s">
        <v>8830</v>
      </c>
      <c r="C1776" s="57" t="s">
        <v>93</v>
      </c>
      <c r="D1776" s="58">
        <v>1123.2</v>
      </c>
      <c r="E1776" s="35">
        <v>44638</v>
      </c>
      <c r="F1776" s="58">
        <v>1123.2</v>
      </c>
      <c r="G1776" s="59">
        <f>Tabla14[[#This Row],[Importe]]-Tabla14[[#This Row],[Pagado]]</f>
        <v>0</v>
      </c>
      <c r="H1776" s="37" t="s">
        <v>10</v>
      </c>
    </row>
    <row r="1777" spans="1:8" x14ac:dyDescent="0.25">
      <c r="A1777" s="31">
        <v>44637</v>
      </c>
      <c r="B1777" s="37" t="s">
        <v>8831</v>
      </c>
      <c r="C1777" s="57" t="s">
        <v>114</v>
      </c>
      <c r="D1777" s="58">
        <v>4331.2</v>
      </c>
      <c r="E1777" s="35">
        <v>44638</v>
      </c>
      <c r="F1777" s="58">
        <v>4331.2</v>
      </c>
      <c r="G1777" s="59">
        <f>Tabla14[[#This Row],[Importe]]-Tabla14[[#This Row],[Pagado]]</f>
        <v>0</v>
      </c>
      <c r="H1777" s="37" t="s">
        <v>10</v>
      </c>
    </row>
    <row r="1778" spans="1:8" x14ac:dyDescent="0.25">
      <c r="A1778" s="31">
        <v>44637</v>
      </c>
      <c r="B1778" s="37" t="s">
        <v>8832</v>
      </c>
      <c r="C1778" s="57" t="s">
        <v>75</v>
      </c>
      <c r="D1778" s="58">
        <v>4417.2</v>
      </c>
      <c r="E1778" s="35">
        <v>44637</v>
      </c>
      <c r="F1778" s="58">
        <v>4417.2</v>
      </c>
      <c r="G1778" s="59">
        <f>Tabla14[[#This Row],[Importe]]-Tabla14[[#This Row],[Pagado]]</f>
        <v>0</v>
      </c>
      <c r="H1778" s="37" t="s">
        <v>10</v>
      </c>
    </row>
    <row r="1779" spans="1:8" x14ac:dyDescent="0.25">
      <c r="A1779" s="31">
        <v>44637</v>
      </c>
      <c r="B1779" s="37" t="s">
        <v>8833</v>
      </c>
      <c r="C1779" s="57" t="s">
        <v>157</v>
      </c>
      <c r="D1779" s="58">
        <v>4152.3999999999996</v>
      </c>
      <c r="E1779" s="35">
        <v>44637</v>
      </c>
      <c r="F1779" s="58">
        <v>4152.3999999999996</v>
      </c>
      <c r="G1779" s="59">
        <f>Tabla14[[#This Row],[Importe]]-Tabla14[[#This Row],[Pagado]]</f>
        <v>0</v>
      </c>
      <c r="H1779" s="37" t="s">
        <v>10</v>
      </c>
    </row>
    <row r="1780" spans="1:8" x14ac:dyDescent="0.25">
      <c r="A1780" s="31">
        <v>44637</v>
      </c>
      <c r="B1780" s="37" t="s">
        <v>8834</v>
      </c>
      <c r="C1780" s="57" t="s">
        <v>111</v>
      </c>
      <c r="D1780" s="58">
        <v>3902.4</v>
      </c>
      <c r="E1780" s="35">
        <v>44638</v>
      </c>
      <c r="F1780" s="58">
        <v>3902.4</v>
      </c>
      <c r="G1780" s="59">
        <f>Tabla14[[#This Row],[Importe]]-Tabla14[[#This Row],[Pagado]]</f>
        <v>0</v>
      </c>
      <c r="H1780" s="37" t="s">
        <v>10</v>
      </c>
    </row>
    <row r="1781" spans="1:8" x14ac:dyDescent="0.25">
      <c r="A1781" s="31">
        <v>44637</v>
      </c>
      <c r="B1781" s="37" t="s">
        <v>8835</v>
      </c>
      <c r="C1781" s="57" t="s">
        <v>618</v>
      </c>
      <c r="D1781" s="58">
        <v>8961.6</v>
      </c>
      <c r="E1781" s="35">
        <v>44637</v>
      </c>
      <c r="F1781" s="58">
        <v>8961.6</v>
      </c>
      <c r="G1781" s="59">
        <f>Tabla14[[#This Row],[Importe]]-Tabla14[[#This Row],[Pagado]]</f>
        <v>0</v>
      </c>
      <c r="H1781" s="37" t="s">
        <v>10</v>
      </c>
    </row>
    <row r="1782" spans="1:8" x14ac:dyDescent="0.25">
      <c r="A1782" s="31">
        <v>44637</v>
      </c>
      <c r="B1782" s="37" t="s">
        <v>8836</v>
      </c>
      <c r="C1782" s="57" t="s">
        <v>120</v>
      </c>
      <c r="D1782" s="58">
        <v>3790</v>
      </c>
      <c r="E1782" s="35">
        <v>44639</v>
      </c>
      <c r="F1782" s="58">
        <v>3790</v>
      </c>
      <c r="G1782" s="59">
        <f>Tabla14[[#This Row],[Importe]]-Tabla14[[#This Row],[Pagado]]</f>
        <v>0</v>
      </c>
      <c r="H1782" s="37" t="s">
        <v>10</v>
      </c>
    </row>
    <row r="1783" spans="1:8" x14ac:dyDescent="0.25">
      <c r="A1783" s="31">
        <v>44637</v>
      </c>
      <c r="B1783" s="37" t="s">
        <v>8837</v>
      </c>
      <c r="C1783" s="57" t="s">
        <v>99</v>
      </c>
      <c r="D1783" s="58">
        <v>3897.6</v>
      </c>
      <c r="E1783" s="35">
        <v>44638</v>
      </c>
      <c r="F1783" s="58">
        <v>3897.6</v>
      </c>
      <c r="G1783" s="59">
        <f>Tabla14[[#This Row],[Importe]]-Tabla14[[#This Row],[Pagado]]</f>
        <v>0</v>
      </c>
      <c r="H1783" s="37" t="s">
        <v>10</v>
      </c>
    </row>
    <row r="1784" spans="1:8" x14ac:dyDescent="0.25">
      <c r="A1784" s="31">
        <v>44637</v>
      </c>
      <c r="B1784" s="37" t="s">
        <v>8838</v>
      </c>
      <c r="C1784" s="57" t="s">
        <v>79</v>
      </c>
      <c r="D1784" s="58">
        <v>10530</v>
      </c>
      <c r="E1784" s="35">
        <v>44637</v>
      </c>
      <c r="F1784" s="58">
        <v>10530</v>
      </c>
      <c r="G1784" s="59">
        <f>Tabla14[[#This Row],[Importe]]-Tabla14[[#This Row],[Pagado]]</f>
        <v>0</v>
      </c>
      <c r="H1784" s="37" t="s">
        <v>10</v>
      </c>
    </row>
    <row r="1785" spans="1:8" x14ac:dyDescent="0.25">
      <c r="A1785" s="31">
        <v>44637</v>
      </c>
      <c r="B1785" s="37" t="s">
        <v>8839</v>
      </c>
      <c r="C1785" s="57" t="s">
        <v>109</v>
      </c>
      <c r="D1785" s="58">
        <v>3955.2</v>
      </c>
      <c r="E1785" s="35">
        <v>44638</v>
      </c>
      <c r="F1785" s="58">
        <v>3955.2</v>
      </c>
      <c r="G1785" s="59">
        <f>Tabla14[[#This Row],[Importe]]-Tabla14[[#This Row],[Pagado]]</f>
        <v>0</v>
      </c>
      <c r="H1785" s="37" t="s">
        <v>10</v>
      </c>
    </row>
    <row r="1786" spans="1:8" x14ac:dyDescent="0.25">
      <c r="A1786" s="31">
        <v>44637</v>
      </c>
      <c r="B1786" s="37" t="s">
        <v>8840</v>
      </c>
      <c r="C1786" s="57" t="s">
        <v>2563</v>
      </c>
      <c r="D1786" s="58">
        <v>3950.4</v>
      </c>
      <c r="E1786" s="35">
        <v>44637</v>
      </c>
      <c r="F1786" s="58">
        <v>3950.4</v>
      </c>
      <c r="G1786" s="59">
        <f>Tabla14[[#This Row],[Importe]]-Tabla14[[#This Row],[Pagado]]</f>
        <v>0</v>
      </c>
      <c r="H1786" s="37" t="s">
        <v>10</v>
      </c>
    </row>
    <row r="1787" spans="1:8" x14ac:dyDescent="0.25">
      <c r="A1787" s="31">
        <v>44637</v>
      </c>
      <c r="B1787" s="37" t="s">
        <v>8841</v>
      </c>
      <c r="C1787" s="57" t="s">
        <v>97</v>
      </c>
      <c r="D1787" s="58">
        <v>3995</v>
      </c>
      <c r="E1787" s="35">
        <v>44638</v>
      </c>
      <c r="F1787" s="58">
        <v>3995</v>
      </c>
      <c r="G1787" s="59">
        <f>Tabla14[[#This Row],[Importe]]-Tabla14[[#This Row],[Pagado]]</f>
        <v>0</v>
      </c>
      <c r="H1787" s="37" t="s">
        <v>10</v>
      </c>
    </row>
    <row r="1788" spans="1:8" x14ac:dyDescent="0.25">
      <c r="A1788" s="31">
        <v>44637</v>
      </c>
      <c r="B1788" s="37" t="s">
        <v>8842</v>
      </c>
      <c r="C1788" s="57" t="s">
        <v>64</v>
      </c>
      <c r="D1788" s="58">
        <v>4047.1</v>
      </c>
      <c r="E1788" s="35">
        <v>44638</v>
      </c>
      <c r="F1788" s="58">
        <v>4047.1</v>
      </c>
      <c r="G1788" s="59">
        <f>Tabla14[[#This Row],[Importe]]-Tabla14[[#This Row],[Pagado]]</f>
        <v>0</v>
      </c>
      <c r="H1788" s="37" t="s">
        <v>10</v>
      </c>
    </row>
    <row r="1789" spans="1:8" x14ac:dyDescent="0.25">
      <c r="A1789" s="31">
        <v>44637</v>
      </c>
      <c r="B1789" s="37" t="s">
        <v>8843</v>
      </c>
      <c r="C1789" s="57" t="s">
        <v>9</v>
      </c>
      <c r="D1789" s="58">
        <v>9220.7000000000007</v>
      </c>
      <c r="E1789" s="35">
        <v>44637</v>
      </c>
      <c r="F1789" s="58">
        <v>9220.7000000000007</v>
      </c>
      <c r="G1789" s="59">
        <f>Tabla14[[#This Row],[Importe]]-Tabla14[[#This Row],[Pagado]]</f>
        <v>0</v>
      </c>
      <c r="H1789" s="37" t="s">
        <v>10</v>
      </c>
    </row>
    <row r="1790" spans="1:8" x14ac:dyDescent="0.25">
      <c r="A1790" s="31">
        <v>44637</v>
      </c>
      <c r="B1790" s="37" t="s">
        <v>8844</v>
      </c>
      <c r="C1790" s="57" t="s">
        <v>93</v>
      </c>
      <c r="D1790" s="58">
        <v>1055.7</v>
      </c>
      <c r="E1790" s="35">
        <v>44638</v>
      </c>
      <c r="F1790" s="58">
        <v>1055.7</v>
      </c>
      <c r="G1790" s="59">
        <f>Tabla14[[#This Row],[Importe]]-Tabla14[[#This Row],[Pagado]]</f>
        <v>0</v>
      </c>
      <c r="H1790" s="37" t="s">
        <v>10</v>
      </c>
    </row>
    <row r="1791" spans="1:8" x14ac:dyDescent="0.25">
      <c r="A1791" s="31">
        <v>44637</v>
      </c>
      <c r="B1791" s="37" t="s">
        <v>8845</v>
      </c>
      <c r="C1791" s="57" t="s">
        <v>79</v>
      </c>
      <c r="D1791" s="58">
        <v>2748.6</v>
      </c>
      <c r="E1791" s="35">
        <v>44637</v>
      </c>
      <c r="F1791" s="58">
        <v>2748.6</v>
      </c>
      <c r="G1791" s="59">
        <f>Tabla14[[#This Row],[Importe]]-Tabla14[[#This Row],[Pagado]]</f>
        <v>0</v>
      </c>
      <c r="H1791" s="37" t="s">
        <v>10</v>
      </c>
    </row>
    <row r="1792" spans="1:8" x14ac:dyDescent="0.25">
      <c r="A1792" s="31">
        <v>44637</v>
      </c>
      <c r="B1792" s="37" t="s">
        <v>8846</v>
      </c>
      <c r="C1792" s="57" t="s">
        <v>222</v>
      </c>
      <c r="D1792" s="58">
        <v>6909.7</v>
      </c>
      <c r="E1792" s="35">
        <v>44637</v>
      </c>
      <c r="F1792" s="58">
        <v>6909.7</v>
      </c>
      <c r="G1792" s="59">
        <f>Tabla14[[#This Row],[Importe]]-Tabla14[[#This Row],[Pagado]]</f>
        <v>0</v>
      </c>
      <c r="H1792" s="37" t="s">
        <v>10</v>
      </c>
    </row>
    <row r="1793" spans="1:8" x14ac:dyDescent="0.25">
      <c r="A1793" s="31">
        <v>44637</v>
      </c>
      <c r="B1793" s="37" t="s">
        <v>8847</v>
      </c>
      <c r="C1793" s="57" t="s">
        <v>12</v>
      </c>
      <c r="D1793" s="58">
        <v>44988.6</v>
      </c>
      <c r="E1793" s="35">
        <v>44638</v>
      </c>
      <c r="F1793" s="58">
        <v>44988.6</v>
      </c>
      <c r="G1793" s="59">
        <f>Tabla14[[#This Row],[Importe]]-Tabla14[[#This Row],[Pagado]]</f>
        <v>0</v>
      </c>
      <c r="H1793" s="37" t="s">
        <v>10</v>
      </c>
    </row>
    <row r="1794" spans="1:8" x14ac:dyDescent="0.25">
      <c r="A1794" s="31">
        <v>44637</v>
      </c>
      <c r="B1794" s="37" t="s">
        <v>8848</v>
      </c>
      <c r="C1794" s="57" t="s">
        <v>83</v>
      </c>
      <c r="D1794" s="58">
        <v>4746.3999999999996</v>
      </c>
      <c r="E1794" s="35">
        <v>44637</v>
      </c>
      <c r="F1794" s="58">
        <v>4746.3999999999996</v>
      </c>
      <c r="G1794" s="59">
        <f>Tabla14[[#This Row],[Importe]]-Tabla14[[#This Row],[Pagado]]</f>
        <v>0</v>
      </c>
      <c r="H1794" s="37" t="s">
        <v>10</v>
      </c>
    </row>
    <row r="1795" spans="1:8" x14ac:dyDescent="0.25">
      <c r="A1795" s="31">
        <v>44637</v>
      </c>
      <c r="B1795" s="37" t="s">
        <v>8849</v>
      </c>
      <c r="C1795" s="57" t="s">
        <v>87</v>
      </c>
      <c r="D1795" s="58">
        <v>2094.6</v>
      </c>
      <c r="E1795" s="35">
        <v>44637</v>
      </c>
      <c r="F1795" s="58">
        <v>2094.6</v>
      </c>
      <c r="G1795" s="59">
        <f>Tabla14[[#This Row],[Importe]]-Tabla14[[#This Row],[Pagado]]</f>
        <v>0</v>
      </c>
      <c r="H1795" s="37" t="s">
        <v>10</v>
      </c>
    </row>
    <row r="1796" spans="1:8" x14ac:dyDescent="0.25">
      <c r="A1796" s="31">
        <v>44637</v>
      </c>
      <c r="B1796" s="37" t="s">
        <v>8850</v>
      </c>
      <c r="C1796" s="57" t="s">
        <v>18</v>
      </c>
      <c r="D1796" s="58">
        <v>1507.8</v>
      </c>
      <c r="E1796" s="35">
        <v>44637</v>
      </c>
      <c r="F1796" s="58">
        <v>1507.8</v>
      </c>
      <c r="G1796" s="59">
        <f>Tabla14[[#This Row],[Importe]]-Tabla14[[#This Row],[Pagado]]</f>
        <v>0</v>
      </c>
      <c r="H1796" s="37" t="s">
        <v>10</v>
      </c>
    </row>
    <row r="1797" spans="1:8" x14ac:dyDescent="0.25">
      <c r="A1797" s="31">
        <v>44637</v>
      </c>
      <c r="B1797" s="37" t="s">
        <v>8851</v>
      </c>
      <c r="C1797" s="57" t="s">
        <v>85</v>
      </c>
      <c r="D1797" s="58">
        <v>1015.2</v>
      </c>
      <c r="E1797" s="35">
        <v>44637</v>
      </c>
      <c r="F1797" s="58">
        <v>1015.2</v>
      </c>
      <c r="G1797" s="59">
        <f>Tabla14[[#This Row],[Importe]]-Tabla14[[#This Row],[Pagado]]</f>
        <v>0</v>
      </c>
      <c r="H1797" s="37" t="s">
        <v>10</v>
      </c>
    </row>
    <row r="1798" spans="1:8" x14ac:dyDescent="0.25">
      <c r="A1798" s="31">
        <v>44637</v>
      </c>
      <c r="B1798" s="37" t="s">
        <v>8852</v>
      </c>
      <c r="C1798" s="57" t="s">
        <v>473</v>
      </c>
      <c r="D1798" s="58">
        <v>12953.7</v>
      </c>
      <c r="E1798" s="35">
        <v>44637</v>
      </c>
      <c r="F1798" s="58">
        <v>12953.7</v>
      </c>
      <c r="G1798" s="59">
        <f>Tabla14[[#This Row],[Importe]]-Tabla14[[#This Row],[Pagado]]</f>
        <v>0</v>
      </c>
      <c r="H1798" s="37" t="s">
        <v>10</v>
      </c>
    </row>
    <row r="1799" spans="1:8" x14ac:dyDescent="0.25">
      <c r="A1799" s="31">
        <v>44637</v>
      </c>
      <c r="B1799" s="37" t="s">
        <v>8853</v>
      </c>
      <c r="C1799" s="57" t="s">
        <v>31</v>
      </c>
      <c r="D1799" s="58">
        <v>1498.6</v>
      </c>
      <c r="E1799" s="35">
        <v>44637</v>
      </c>
      <c r="F1799" s="58">
        <v>1498.6</v>
      </c>
      <c r="G1799" s="59">
        <f>Tabla14[[#This Row],[Importe]]-Tabla14[[#This Row],[Pagado]]</f>
        <v>0</v>
      </c>
      <c r="H1799" s="37" t="s">
        <v>10</v>
      </c>
    </row>
    <row r="1800" spans="1:8" x14ac:dyDescent="0.25">
      <c r="A1800" s="31">
        <v>44637</v>
      </c>
      <c r="B1800" s="37" t="s">
        <v>8854</v>
      </c>
      <c r="C1800" s="57" t="s">
        <v>382</v>
      </c>
      <c r="D1800" s="58">
        <v>6787.8</v>
      </c>
      <c r="E1800" s="35">
        <v>44637</v>
      </c>
      <c r="F1800" s="58">
        <v>6787.8</v>
      </c>
      <c r="G1800" s="59">
        <f>Tabla14[[#This Row],[Importe]]-Tabla14[[#This Row],[Pagado]]</f>
        <v>0</v>
      </c>
      <c r="H1800" s="37" t="s">
        <v>10</v>
      </c>
    </row>
    <row r="1801" spans="1:8" x14ac:dyDescent="0.25">
      <c r="A1801" s="31">
        <v>44637</v>
      </c>
      <c r="B1801" s="37" t="s">
        <v>8855</v>
      </c>
      <c r="C1801" s="57" t="s">
        <v>275</v>
      </c>
      <c r="D1801" s="58">
        <v>93240.02</v>
      </c>
      <c r="E1801" s="35">
        <v>44645</v>
      </c>
      <c r="F1801" s="58">
        <v>93240.02</v>
      </c>
      <c r="G1801" s="59">
        <f>Tabla14[[#This Row],[Importe]]-Tabla14[[#This Row],[Pagado]]</f>
        <v>0</v>
      </c>
      <c r="H1801" s="37" t="s">
        <v>10</v>
      </c>
    </row>
    <row r="1802" spans="1:8" x14ac:dyDescent="0.25">
      <c r="A1802" s="31">
        <v>44637</v>
      </c>
      <c r="B1802" s="37" t="s">
        <v>8856</v>
      </c>
      <c r="C1802" s="57" t="s">
        <v>181</v>
      </c>
      <c r="D1802" s="58">
        <v>11351.3</v>
      </c>
      <c r="E1802" s="35">
        <v>44637</v>
      </c>
      <c r="F1802" s="58">
        <v>11351.3</v>
      </c>
      <c r="G1802" s="59">
        <f>Tabla14[[#This Row],[Importe]]-Tabla14[[#This Row],[Pagado]]</f>
        <v>0</v>
      </c>
      <c r="H1802" s="37" t="s">
        <v>10</v>
      </c>
    </row>
    <row r="1803" spans="1:8" x14ac:dyDescent="0.25">
      <c r="A1803" s="31">
        <v>44637</v>
      </c>
      <c r="B1803" s="37" t="s">
        <v>8857</v>
      </c>
      <c r="C1803" s="57" t="s">
        <v>27</v>
      </c>
      <c r="D1803" s="58">
        <v>1567.5</v>
      </c>
      <c r="E1803" s="35">
        <v>44637</v>
      </c>
      <c r="F1803" s="58">
        <v>1567.5</v>
      </c>
      <c r="G1803" s="59">
        <f>Tabla14[[#This Row],[Importe]]-Tabla14[[#This Row],[Pagado]]</f>
        <v>0</v>
      </c>
      <c r="H1803" s="37" t="s">
        <v>10</v>
      </c>
    </row>
    <row r="1804" spans="1:8" x14ac:dyDescent="0.25">
      <c r="A1804" s="31">
        <v>44637</v>
      </c>
      <c r="B1804" s="37" t="s">
        <v>8858</v>
      </c>
      <c r="C1804" s="57" t="s">
        <v>932</v>
      </c>
      <c r="D1804" s="58">
        <v>1000</v>
      </c>
      <c r="E1804" s="35">
        <v>44637</v>
      </c>
      <c r="F1804" s="58">
        <v>1000</v>
      </c>
      <c r="G1804" s="59">
        <f>Tabla14[[#This Row],[Importe]]-Tabla14[[#This Row],[Pagado]]</f>
        <v>0</v>
      </c>
      <c r="H1804" s="37" t="s">
        <v>10</v>
      </c>
    </row>
    <row r="1805" spans="1:8" x14ac:dyDescent="0.25">
      <c r="A1805" s="31">
        <v>44637</v>
      </c>
      <c r="B1805" s="37" t="s">
        <v>8859</v>
      </c>
      <c r="C1805" s="57" t="s">
        <v>159</v>
      </c>
      <c r="D1805" s="58">
        <v>1269.5999999999999</v>
      </c>
      <c r="E1805" s="35">
        <v>44637</v>
      </c>
      <c r="F1805" s="58">
        <v>1269.5999999999999</v>
      </c>
      <c r="G1805" s="59">
        <f>Tabla14[[#This Row],[Importe]]-Tabla14[[#This Row],[Pagado]]</f>
        <v>0</v>
      </c>
      <c r="H1805" s="37" t="s">
        <v>10</v>
      </c>
    </row>
    <row r="1806" spans="1:8" x14ac:dyDescent="0.25">
      <c r="A1806" s="31">
        <v>44637</v>
      </c>
      <c r="B1806" s="37" t="s">
        <v>8860</v>
      </c>
      <c r="C1806" s="57" t="s">
        <v>426</v>
      </c>
      <c r="D1806" s="58">
        <v>2343</v>
      </c>
      <c r="E1806" s="35">
        <v>44637</v>
      </c>
      <c r="F1806" s="58">
        <v>2343</v>
      </c>
      <c r="G1806" s="59">
        <f>Tabla14[[#This Row],[Importe]]-Tabla14[[#This Row],[Pagado]]</f>
        <v>0</v>
      </c>
      <c r="H1806" s="37" t="s">
        <v>10</v>
      </c>
    </row>
    <row r="1807" spans="1:8" x14ac:dyDescent="0.25">
      <c r="A1807" s="31">
        <v>44637</v>
      </c>
      <c r="B1807" s="37" t="s">
        <v>8861</v>
      </c>
      <c r="C1807" s="57" t="s">
        <v>359</v>
      </c>
      <c r="D1807" s="58">
        <v>1435</v>
      </c>
      <c r="E1807" s="35">
        <v>44637</v>
      </c>
      <c r="F1807" s="58">
        <v>1435</v>
      </c>
      <c r="G1807" s="59">
        <f>Tabla14[[#This Row],[Importe]]-Tabla14[[#This Row],[Pagado]]</f>
        <v>0</v>
      </c>
      <c r="H1807" s="37" t="s">
        <v>10</v>
      </c>
    </row>
    <row r="1808" spans="1:8" x14ac:dyDescent="0.25">
      <c r="A1808" s="31">
        <v>44637</v>
      </c>
      <c r="B1808" s="37" t="s">
        <v>8862</v>
      </c>
      <c r="C1808" s="57" t="s">
        <v>131</v>
      </c>
      <c r="D1808" s="58">
        <v>16960</v>
      </c>
      <c r="E1808" s="35">
        <v>44637</v>
      </c>
      <c r="F1808" s="58">
        <v>16960</v>
      </c>
      <c r="G1808" s="59">
        <f>Tabla14[[#This Row],[Importe]]-Tabla14[[#This Row],[Pagado]]</f>
        <v>0</v>
      </c>
      <c r="H1808" s="37" t="s">
        <v>10</v>
      </c>
    </row>
    <row r="1809" spans="1:8" x14ac:dyDescent="0.25">
      <c r="A1809" s="31">
        <v>44637</v>
      </c>
      <c r="B1809" s="37" t="s">
        <v>8863</v>
      </c>
      <c r="C1809" s="57" t="s">
        <v>179</v>
      </c>
      <c r="D1809" s="58">
        <v>1058.4000000000001</v>
      </c>
      <c r="E1809" s="35">
        <v>44637</v>
      </c>
      <c r="F1809" s="58">
        <v>1058.4000000000001</v>
      </c>
      <c r="G1809" s="59">
        <f>Tabla14[[#This Row],[Importe]]-Tabla14[[#This Row],[Pagado]]</f>
        <v>0</v>
      </c>
      <c r="H1809" s="37" t="s">
        <v>10</v>
      </c>
    </row>
    <row r="1810" spans="1:8" x14ac:dyDescent="0.25">
      <c r="A1810" s="31">
        <v>44637</v>
      </c>
      <c r="B1810" s="37" t="s">
        <v>8864</v>
      </c>
      <c r="C1810" s="57" t="s">
        <v>484</v>
      </c>
      <c r="D1810" s="58">
        <v>5448</v>
      </c>
      <c r="E1810" s="35">
        <v>44637</v>
      </c>
      <c r="F1810" s="58">
        <v>5448</v>
      </c>
      <c r="G1810" s="59">
        <f>Tabla14[[#This Row],[Importe]]-Tabla14[[#This Row],[Pagado]]</f>
        <v>0</v>
      </c>
      <c r="H1810" s="37" t="s">
        <v>10</v>
      </c>
    </row>
    <row r="1811" spans="1:8" x14ac:dyDescent="0.25">
      <c r="A1811" s="31">
        <v>44637</v>
      </c>
      <c r="B1811" s="37" t="s">
        <v>8865</v>
      </c>
      <c r="C1811" s="57" t="s">
        <v>161</v>
      </c>
      <c r="D1811" s="58">
        <v>3852.8</v>
      </c>
      <c r="E1811" s="35">
        <v>44637</v>
      </c>
      <c r="F1811" s="58">
        <v>3852.8</v>
      </c>
      <c r="G1811" s="59">
        <f>Tabla14[[#This Row],[Importe]]-Tabla14[[#This Row],[Pagado]]</f>
        <v>0</v>
      </c>
      <c r="H1811" s="37" t="s">
        <v>10</v>
      </c>
    </row>
    <row r="1812" spans="1:8" x14ac:dyDescent="0.25">
      <c r="A1812" s="31">
        <v>44637</v>
      </c>
      <c r="B1812" s="37" t="s">
        <v>8866</v>
      </c>
      <c r="C1812" s="57" t="s">
        <v>647</v>
      </c>
      <c r="D1812" s="58">
        <v>3514.2</v>
      </c>
      <c r="E1812" s="35">
        <v>44637</v>
      </c>
      <c r="F1812" s="58">
        <v>3514.2</v>
      </c>
      <c r="G1812" s="59">
        <f>Tabla14[[#This Row],[Importe]]-Tabla14[[#This Row],[Pagado]]</f>
        <v>0</v>
      </c>
      <c r="H1812" s="37" t="s">
        <v>10</v>
      </c>
    </row>
    <row r="1813" spans="1:8" x14ac:dyDescent="0.25">
      <c r="A1813" s="31">
        <v>44637</v>
      </c>
      <c r="B1813" s="37" t="s">
        <v>8867</v>
      </c>
      <c r="C1813" s="57" t="s">
        <v>56</v>
      </c>
      <c r="D1813" s="58">
        <v>7797.8</v>
      </c>
      <c r="E1813" s="35">
        <v>44637</v>
      </c>
      <c r="F1813" s="58">
        <v>7797.8</v>
      </c>
      <c r="G1813" s="59">
        <f>Tabla14[[#This Row],[Importe]]-Tabla14[[#This Row],[Pagado]]</f>
        <v>0</v>
      </c>
      <c r="H1813" s="37" t="s">
        <v>10</v>
      </c>
    </row>
    <row r="1814" spans="1:8" x14ac:dyDescent="0.25">
      <c r="A1814" s="31">
        <v>44637</v>
      </c>
      <c r="B1814" s="37" t="s">
        <v>8868</v>
      </c>
      <c r="C1814" s="57" t="s">
        <v>53</v>
      </c>
      <c r="D1814" s="58">
        <v>885.5</v>
      </c>
      <c r="E1814" s="35">
        <v>44637</v>
      </c>
      <c r="F1814" s="58">
        <v>885.5</v>
      </c>
      <c r="G1814" s="59">
        <f>Tabla14[[#This Row],[Importe]]-Tabla14[[#This Row],[Pagado]]</f>
        <v>0</v>
      </c>
      <c r="H1814" s="37" t="s">
        <v>10</v>
      </c>
    </row>
    <row r="1815" spans="1:8" x14ac:dyDescent="0.25">
      <c r="A1815" s="31">
        <v>44637</v>
      </c>
      <c r="B1815" s="37" t="s">
        <v>8869</v>
      </c>
      <c r="C1815" s="57" t="s">
        <v>226</v>
      </c>
      <c r="D1815" s="58">
        <v>3778</v>
      </c>
      <c r="E1815" s="35">
        <v>44637</v>
      </c>
      <c r="F1815" s="58">
        <v>3778</v>
      </c>
      <c r="G1815" s="59">
        <f>Tabla14[[#This Row],[Importe]]-Tabla14[[#This Row],[Pagado]]</f>
        <v>0</v>
      </c>
      <c r="H1815" s="37" t="s">
        <v>10</v>
      </c>
    </row>
    <row r="1816" spans="1:8" x14ac:dyDescent="0.25">
      <c r="A1816" s="31">
        <v>44637</v>
      </c>
      <c r="B1816" s="37" t="s">
        <v>8870</v>
      </c>
      <c r="C1816" s="57" t="s">
        <v>142</v>
      </c>
      <c r="D1816" s="58">
        <v>51776.46</v>
      </c>
      <c r="E1816" s="35">
        <v>44670</v>
      </c>
      <c r="F1816" s="58">
        <v>51776.46</v>
      </c>
      <c r="G1816" s="59">
        <f>Tabla14[[#This Row],[Importe]]-Tabla14[[#This Row],[Pagado]]</f>
        <v>0</v>
      </c>
      <c r="H1816" s="37" t="s">
        <v>10</v>
      </c>
    </row>
    <row r="1817" spans="1:8" x14ac:dyDescent="0.25">
      <c r="A1817" s="31">
        <v>44637</v>
      </c>
      <c r="B1817" s="37" t="s">
        <v>8871</v>
      </c>
      <c r="C1817" s="57" t="s">
        <v>312</v>
      </c>
      <c r="D1817" s="58">
        <v>3328.8</v>
      </c>
      <c r="E1817" s="35">
        <v>44637</v>
      </c>
      <c r="F1817" s="58">
        <v>3328.8</v>
      </c>
      <c r="G1817" s="59">
        <f>Tabla14[[#This Row],[Importe]]-Tabla14[[#This Row],[Pagado]]</f>
        <v>0</v>
      </c>
      <c r="H1817" s="37" t="s">
        <v>10</v>
      </c>
    </row>
    <row r="1818" spans="1:8" x14ac:dyDescent="0.25">
      <c r="A1818" s="31">
        <v>44637</v>
      </c>
      <c r="B1818" s="37" t="s">
        <v>8872</v>
      </c>
      <c r="C1818" s="57" t="s">
        <v>5043</v>
      </c>
      <c r="D1818" s="58">
        <v>658.8</v>
      </c>
      <c r="E1818" s="35">
        <v>44638</v>
      </c>
      <c r="F1818" s="58">
        <v>658.8</v>
      </c>
      <c r="G1818" s="59">
        <f>Tabla14[[#This Row],[Importe]]-Tabla14[[#This Row],[Pagado]]</f>
        <v>0</v>
      </c>
      <c r="H1818" s="37" t="s">
        <v>10</v>
      </c>
    </row>
    <row r="1819" spans="1:8" x14ac:dyDescent="0.25">
      <c r="A1819" s="31">
        <v>44637</v>
      </c>
      <c r="B1819" s="37" t="s">
        <v>8873</v>
      </c>
      <c r="C1819" s="57" t="s">
        <v>204</v>
      </c>
      <c r="D1819" s="58">
        <v>319.8</v>
      </c>
      <c r="E1819" s="35">
        <v>44637</v>
      </c>
      <c r="F1819" s="58">
        <v>319.8</v>
      </c>
      <c r="G1819" s="59">
        <f>Tabla14[[#This Row],[Importe]]-Tabla14[[#This Row],[Pagado]]</f>
        <v>0</v>
      </c>
      <c r="H1819" s="37" t="s">
        <v>10</v>
      </c>
    </row>
    <row r="1820" spans="1:8" x14ac:dyDescent="0.25">
      <c r="A1820" s="31">
        <v>44637</v>
      </c>
      <c r="B1820" s="37" t="s">
        <v>8874</v>
      </c>
      <c r="C1820" s="57" t="s">
        <v>373</v>
      </c>
      <c r="D1820" s="58">
        <v>216.8</v>
      </c>
      <c r="E1820" s="35">
        <v>44637</v>
      </c>
      <c r="F1820" s="58">
        <v>216.8</v>
      </c>
      <c r="G1820" s="59">
        <f>Tabla14[[#This Row],[Importe]]-Tabla14[[#This Row],[Pagado]]</f>
        <v>0</v>
      </c>
      <c r="H1820" s="37" t="s">
        <v>10</v>
      </c>
    </row>
    <row r="1821" spans="1:8" x14ac:dyDescent="0.25">
      <c r="A1821" s="31">
        <v>44637</v>
      </c>
      <c r="B1821" s="37" t="s">
        <v>8875</v>
      </c>
      <c r="C1821" s="57" t="s">
        <v>45</v>
      </c>
      <c r="D1821" s="58">
        <v>12771.6</v>
      </c>
      <c r="E1821" s="35">
        <v>44637</v>
      </c>
      <c r="F1821" s="58">
        <v>12771.6</v>
      </c>
      <c r="G1821" s="59">
        <f>Tabla14[[#This Row],[Importe]]-Tabla14[[#This Row],[Pagado]]</f>
        <v>0</v>
      </c>
      <c r="H1821" s="37" t="s">
        <v>10</v>
      </c>
    </row>
    <row r="1822" spans="1:8" x14ac:dyDescent="0.25">
      <c r="A1822" s="31">
        <v>44637</v>
      </c>
      <c r="B1822" s="37" t="s">
        <v>8876</v>
      </c>
      <c r="C1822" s="57" t="s">
        <v>45</v>
      </c>
      <c r="D1822" s="58">
        <v>160</v>
      </c>
      <c r="E1822" s="35">
        <v>44637</v>
      </c>
      <c r="F1822" s="58">
        <v>160</v>
      </c>
      <c r="G1822" s="59">
        <f>Tabla14[[#This Row],[Importe]]-Tabla14[[#This Row],[Pagado]]</f>
        <v>0</v>
      </c>
      <c r="H1822" s="37" t="s">
        <v>10</v>
      </c>
    </row>
    <row r="1823" spans="1:8" x14ac:dyDescent="0.25">
      <c r="A1823" s="31">
        <v>44637</v>
      </c>
      <c r="B1823" s="37" t="s">
        <v>8877</v>
      </c>
      <c r="C1823" s="57" t="s">
        <v>373</v>
      </c>
      <c r="D1823" s="58">
        <v>80</v>
      </c>
      <c r="E1823" s="35">
        <v>44637</v>
      </c>
      <c r="F1823" s="58">
        <v>80</v>
      </c>
      <c r="G1823" s="59">
        <f>Tabla14[[#This Row],[Importe]]-Tabla14[[#This Row],[Pagado]]</f>
        <v>0</v>
      </c>
      <c r="H1823" s="37" t="s">
        <v>10</v>
      </c>
    </row>
    <row r="1824" spans="1:8" x14ac:dyDescent="0.25">
      <c r="A1824" s="31">
        <v>44637</v>
      </c>
      <c r="B1824" s="37" t="s">
        <v>8878</v>
      </c>
      <c r="C1824" s="57" t="s">
        <v>326</v>
      </c>
      <c r="D1824" s="58">
        <v>1846.8</v>
      </c>
      <c r="E1824" s="35">
        <v>44637</v>
      </c>
      <c r="F1824" s="58">
        <v>1846.8</v>
      </c>
      <c r="G1824" s="59">
        <f>Tabla14[[#This Row],[Importe]]-Tabla14[[#This Row],[Pagado]]</f>
        <v>0</v>
      </c>
      <c r="H1824" s="37" t="s">
        <v>10</v>
      </c>
    </row>
    <row r="1825" spans="1:8" x14ac:dyDescent="0.25">
      <c r="A1825" s="31">
        <v>44637</v>
      </c>
      <c r="B1825" s="37" t="s">
        <v>8879</v>
      </c>
      <c r="C1825" s="57" t="s">
        <v>2383</v>
      </c>
      <c r="D1825" s="58">
        <v>1768</v>
      </c>
      <c r="E1825" s="35">
        <v>44637</v>
      </c>
      <c r="F1825" s="58">
        <v>1768</v>
      </c>
      <c r="G1825" s="59">
        <f>Tabla14[[#This Row],[Importe]]-Tabla14[[#This Row],[Pagado]]</f>
        <v>0</v>
      </c>
      <c r="H1825" s="37" t="s">
        <v>10</v>
      </c>
    </row>
    <row r="1826" spans="1:8" x14ac:dyDescent="0.25">
      <c r="A1826" s="31">
        <v>44637</v>
      </c>
      <c r="B1826" s="37" t="s">
        <v>8880</v>
      </c>
      <c r="C1826" s="57" t="s">
        <v>49</v>
      </c>
      <c r="D1826" s="58">
        <v>3394.3</v>
      </c>
      <c r="E1826" s="35">
        <v>44637</v>
      </c>
      <c r="F1826" s="58">
        <v>3394.3</v>
      </c>
      <c r="G1826" s="59">
        <f>Tabla14[[#This Row],[Importe]]-Tabla14[[#This Row],[Pagado]]</f>
        <v>0</v>
      </c>
      <c r="H1826" s="37" t="s">
        <v>10</v>
      </c>
    </row>
    <row r="1827" spans="1:8" x14ac:dyDescent="0.25">
      <c r="A1827" s="31">
        <v>44637</v>
      </c>
      <c r="B1827" s="37" t="s">
        <v>8881</v>
      </c>
      <c r="C1827" s="57" t="s">
        <v>226</v>
      </c>
      <c r="D1827" s="58">
        <v>11772</v>
      </c>
      <c r="E1827" s="35">
        <v>44637</v>
      </c>
      <c r="F1827" s="58">
        <v>11772</v>
      </c>
      <c r="G1827" s="59">
        <f>Tabla14[[#This Row],[Importe]]-Tabla14[[#This Row],[Pagado]]</f>
        <v>0</v>
      </c>
      <c r="H1827" s="37" t="s">
        <v>10</v>
      </c>
    </row>
    <row r="1828" spans="1:8" x14ac:dyDescent="0.25">
      <c r="A1828" s="31">
        <v>44637</v>
      </c>
      <c r="B1828" s="37" t="s">
        <v>8882</v>
      </c>
      <c r="C1828" s="57" t="s">
        <v>191</v>
      </c>
      <c r="D1828" s="58">
        <v>1956.1</v>
      </c>
      <c r="E1828" s="35">
        <v>44637</v>
      </c>
      <c r="F1828" s="58">
        <v>1956.1</v>
      </c>
      <c r="G1828" s="59">
        <f>Tabla14[[#This Row],[Importe]]-Tabla14[[#This Row],[Pagado]]</f>
        <v>0</v>
      </c>
      <c r="H1828" s="37" t="s">
        <v>10</v>
      </c>
    </row>
    <row r="1829" spans="1:8" x14ac:dyDescent="0.25">
      <c r="A1829" s="31">
        <v>44637</v>
      </c>
      <c r="B1829" s="37" t="s">
        <v>8883</v>
      </c>
      <c r="C1829" s="57" t="s">
        <v>33</v>
      </c>
      <c r="D1829" s="58">
        <v>14713</v>
      </c>
      <c r="E1829" s="35">
        <v>44637</v>
      </c>
      <c r="F1829" s="58">
        <v>14713</v>
      </c>
      <c r="G1829" s="59">
        <f>Tabla14[[#This Row],[Importe]]-Tabla14[[#This Row],[Pagado]]</f>
        <v>0</v>
      </c>
      <c r="H1829" s="37" t="s">
        <v>10</v>
      </c>
    </row>
    <row r="1830" spans="1:8" x14ac:dyDescent="0.25">
      <c r="A1830" s="31">
        <v>44637</v>
      </c>
      <c r="B1830" s="37" t="s">
        <v>8884</v>
      </c>
      <c r="C1830" s="57" t="s">
        <v>228</v>
      </c>
      <c r="D1830" s="58">
        <v>4653.3999999999996</v>
      </c>
      <c r="E1830" s="35">
        <v>44637</v>
      </c>
      <c r="F1830" s="58">
        <v>4653.3999999999996</v>
      </c>
      <c r="G1830" s="59">
        <f>Tabla14[[#This Row],[Importe]]-Tabla14[[#This Row],[Pagado]]</f>
        <v>0</v>
      </c>
      <c r="H1830" s="37" t="s">
        <v>10</v>
      </c>
    </row>
    <row r="1831" spans="1:8" x14ac:dyDescent="0.25">
      <c r="A1831" s="31">
        <v>44637</v>
      </c>
      <c r="B1831" s="37" t="s">
        <v>8885</v>
      </c>
      <c r="C1831" s="57" t="s">
        <v>562</v>
      </c>
      <c r="D1831" s="58">
        <v>2750.4</v>
      </c>
      <c r="E1831" s="35">
        <v>44637</v>
      </c>
      <c r="F1831" s="58">
        <v>2750.4</v>
      </c>
      <c r="G1831" s="59">
        <f>Tabla14[[#This Row],[Importe]]-Tabla14[[#This Row],[Pagado]]</f>
        <v>0</v>
      </c>
      <c r="H1831" s="37" t="s">
        <v>10</v>
      </c>
    </row>
    <row r="1832" spans="1:8" x14ac:dyDescent="0.25">
      <c r="A1832" s="31">
        <v>44637</v>
      </c>
      <c r="B1832" s="37" t="s">
        <v>8886</v>
      </c>
      <c r="C1832" s="57" t="s">
        <v>31</v>
      </c>
      <c r="D1832" s="58">
        <v>957</v>
      </c>
      <c r="E1832" s="35">
        <v>44637</v>
      </c>
      <c r="F1832" s="58">
        <v>957</v>
      </c>
      <c r="G1832" s="59">
        <f>Tabla14[[#This Row],[Importe]]-Tabla14[[#This Row],[Pagado]]</f>
        <v>0</v>
      </c>
      <c r="H1832" s="37" t="s">
        <v>10</v>
      </c>
    </row>
    <row r="1833" spans="1:8" x14ac:dyDescent="0.25">
      <c r="A1833" s="31">
        <v>44637</v>
      </c>
      <c r="B1833" s="37" t="s">
        <v>8887</v>
      </c>
      <c r="C1833" s="57" t="s">
        <v>698</v>
      </c>
      <c r="D1833" s="58">
        <v>6585</v>
      </c>
      <c r="E1833" s="35">
        <v>44637</v>
      </c>
      <c r="F1833" s="58">
        <v>6585</v>
      </c>
      <c r="G1833" s="59">
        <f>Tabla14[[#This Row],[Importe]]-Tabla14[[#This Row],[Pagado]]</f>
        <v>0</v>
      </c>
      <c r="H1833" s="37" t="s">
        <v>10</v>
      </c>
    </row>
    <row r="1834" spans="1:8" x14ac:dyDescent="0.25">
      <c r="A1834" s="31">
        <v>44637</v>
      </c>
      <c r="B1834" s="37" t="s">
        <v>8888</v>
      </c>
      <c r="C1834" s="57" t="s">
        <v>715</v>
      </c>
      <c r="D1834" s="58">
        <v>7103.2</v>
      </c>
      <c r="E1834" s="35">
        <v>44637</v>
      </c>
      <c r="F1834" s="58">
        <v>7103.2</v>
      </c>
      <c r="G1834" s="59">
        <f>Tabla14[[#This Row],[Importe]]-Tabla14[[#This Row],[Pagado]]</f>
        <v>0</v>
      </c>
      <c r="H1834" s="37" t="s">
        <v>10</v>
      </c>
    </row>
    <row r="1835" spans="1:8" x14ac:dyDescent="0.25">
      <c r="A1835" s="31">
        <v>44637</v>
      </c>
      <c r="B1835" s="37" t="s">
        <v>8889</v>
      </c>
      <c r="C1835" s="57" t="s">
        <v>454</v>
      </c>
      <c r="D1835" s="58">
        <v>3667.2</v>
      </c>
      <c r="E1835" s="35">
        <v>44637</v>
      </c>
      <c r="F1835" s="58">
        <v>3667.2</v>
      </c>
      <c r="G1835" s="59">
        <f>Tabla14[[#This Row],[Importe]]-Tabla14[[#This Row],[Pagado]]</f>
        <v>0</v>
      </c>
      <c r="H1835" s="37" t="s">
        <v>10</v>
      </c>
    </row>
    <row r="1836" spans="1:8" x14ac:dyDescent="0.25">
      <c r="A1836" s="31">
        <v>44637</v>
      </c>
      <c r="B1836" s="37" t="s">
        <v>8890</v>
      </c>
      <c r="C1836" s="57" t="s">
        <v>216</v>
      </c>
      <c r="D1836" s="58">
        <v>1350</v>
      </c>
      <c r="E1836" s="35">
        <v>44637</v>
      </c>
      <c r="F1836" s="58">
        <v>1350</v>
      </c>
      <c r="G1836" s="59">
        <f>Tabla14[[#This Row],[Importe]]-Tabla14[[#This Row],[Pagado]]</f>
        <v>0</v>
      </c>
      <c r="H1836" s="37" t="s">
        <v>10</v>
      </c>
    </row>
    <row r="1837" spans="1:8" x14ac:dyDescent="0.25">
      <c r="A1837" s="31">
        <v>44637</v>
      </c>
      <c r="B1837" s="37" t="s">
        <v>8891</v>
      </c>
      <c r="C1837" s="57" t="s">
        <v>58</v>
      </c>
      <c r="D1837" s="58">
        <v>3048</v>
      </c>
      <c r="E1837" s="35">
        <v>44637</v>
      </c>
      <c r="F1837" s="58">
        <v>3048</v>
      </c>
      <c r="G1837" s="59">
        <f>Tabla14[[#This Row],[Importe]]-Tabla14[[#This Row],[Pagado]]</f>
        <v>0</v>
      </c>
      <c r="H1837" s="37" t="s">
        <v>10</v>
      </c>
    </row>
    <row r="1838" spans="1:8" x14ac:dyDescent="0.25">
      <c r="A1838" s="31">
        <v>44637</v>
      </c>
      <c r="B1838" s="37" t="s">
        <v>8892</v>
      </c>
      <c r="C1838" s="57" t="s">
        <v>29</v>
      </c>
      <c r="D1838" s="58">
        <v>4611.6000000000004</v>
      </c>
      <c r="E1838" s="35">
        <v>44637</v>
      </c>
      <c r="F1838" s="58">
        <v>4611.6000000000004</v>
      </c>
      <c r="G1838" s="59">
        <f>Tabla14[[#This Row],[Importe]]-Tabla14[[#This Row],[Pagado]]</f>
        <v>0</v>
      </c>
      <c r="H1838" s="37" t="s">
        <v>10</v>
      </c>
    </row>
    <row r="1839" spans="1:8" x14ac:dyDescent="0.25">
      <c r="A1839" s="31">
        <v>44637</v>
      </c>
      <c r="B1839" s="37" t="s">
        <v>8893</v>
      </c>
      <c r="C1839" s="57" t="s">
        <v>289</v>
      </c>
      <c r="D1839" s="58">
        <v>8152.8</v>
      </c>
      <c r="E1839" s="35">
        <v>44637</v>
      </c>
      <c r="F1839" s="58">
        <v>8152.8</v>
      </c>
      <c r="G1839" s="59">
        <f>Tabla14[[#This Row],[Importe]]-Tabla14[[#This Row],[Pagado]]</f>
        <v>0</v>
      </c>
      <c r="H1839" s="37" t="s">
        <v>10</v>
      </c>
    </row>
    <row r="1840" spans="1:8" x14ac:dyDescent="0.25">
      <c r="A1840" s="31">
        <v>44637</v>
      </c>
      <c r="B1840" s="37" t="s">
        <v>8894</v>
      </c>
      <c r="C1840" s="57" t="s">
        <v>67</v>
      </c>
      <c r="D1840" s="58">
        <v>9962.2000000000007</v>
      </c>
      <c r="E1840" s="35">
        <v>44637</v>
      </c>
      <c r="F1840" s="58">
        <v>9962.2000000000007</v>
      </c>
      <c r="G1840" s="59">
        <f>Tabla14[[#This Row],[Importe]]-Tabla14[[#This Row],[Pagado]]</f>
        <v>0</v>
      </c>
      <c r="H1840" s="37" t="s">
        <v>10</v>
      </c>
    </row>
    <row r="1841" spans="1:8" x14ac:dyDescent="0.25">
      <c r="A1841" s="31">
        <v>44637</v>
      </c>
      <c r="B1841" s="37" t="s">
        <v>8895</v>
      </c>
      <c r="C1841" s="57" t="s">
        <v>146</v>
      </c>
      <c r="D1841" s="58">
        <v>3439.4</v>
      </c>
      <c r="E1841" s="35">
        <v>44637</v>
      </c>
      <c r="F1841" s="58">
        <v>3439.4</v>
      </c>
      <c r="G1841" s="59">
        <f>Tabla14[[#This Row],[Importe]]-Tabla14[[#This Row],[Pagado]]</f>
        <v>0</v>
      </c>
      <c r="H1841" s="37" t="s">
        <v>10</v>
      </c>
    </row>
    <row r="1842" spans="1:8" x14ac:dyDescent="0.25">
      <c r="A1842" s="31">
        <v>44637</v>
      </c>
      <c r="B1842" s="37" t="s">
        <v>8896</v>
      </c>
      <c r="C1842" s="57" t="s">
        <v>357</v>
      </c>
      <c r="D1842" s="58">
        <v>1237.5</v>
      </c>
      <c r="E1842" s="35">
        <v>44637</v>
      </c>
      <c r="F1842" s="58">
        <v>1237.5</v>
      </c>
      <c r="G1842" s="59">
        <f>Tabla14[[#This Row],[Importe]]-Tabla14[[#This Row],[Pagado]]</f>
        <v>0</v>
      </c>
      <c r="H1842" s="37" t="s">
        <v>10</v>
      </c>
    </row>
    <row r="1843" spans="1:8" x14ac:dyDescent="0.25">
      <c r="A1843" s="31">
        <v>44637</v>
      </c>
      <c r="B1843" s="37" t="s">
        <v>8897</v>
      </c>
      <c r="C1843" s="57" t="s">
        <v>16</v>
      </c>
      <c r="D1843" s="58">
        <v>1892.4</v>
      </c>
      <c r="E1843" s="35">
        <v>44637</v>
      </c>
      <c r="F1843" s="58">
        <v>1892.4</v>
      </c>
      <c r="G1843" s="59">
        <f>Tabla14[[#This Row],[Importe]]-Tabla14[[#This Row],[Pagado]]</f>
        <v>0</v>
      </c>
      <c r="H1843" s="37" t="s">
        <v>10</v>
      </c>
    </row>
    <row r="1844" spans="1:8" x14ac:dyDescent="0.25">
      <c r="A1844" s="31">
        <v>44637</v>
      </c>
      <c r="B1844" s="37" t="s">
        <v>8898</v>
      </c>
      <c r="C1844" s="57" t="s">
        <v>670</v>
      </c>
      <c r="D1844" s="58">
        <v>3371.2</v>
      </c>
      <c r="E1844" s="35">
        <v>44637</v>
      </c>
      <c r="F1844" s="58">
        <v>3371.2</v>
      </c>
      <c r="G1844" s="59">
        <f>Tabla14[[#This Row],[Importe]]-Tabla14[[#This Row],[Pagado]]</f>
        <v>0</v>
      </c>
      <c r="H1844" s="37" t="s">
        <v>10</v>
      </c>
    </row>
    <row r="1845" spans="1:8" x14ac:dyDescent="0.25">
      <c r="A1845" s="31">
        <v>44637</v>
      </c>
      <c r="B1845" s="37" t="s">
        <v>8899</v>
      </c>
      <c r="C1845" s="57" t="s">
        <v>140</v>
      </c>
      <c r="D1845" s="58">
        <v>984.5</v>
      </c>
      <c r="E1845" s="35">
        <v>44637</v>
      </c>
      <c r="F1845" s="58">
        <v>984.5</v>
      </c>
      <c r="G1845" s="59">
        <f>Tabla14[[#This Row],[Importe]]-Tabla14[[#This Row],[Pagado]]</f>
        <v>0</v>
      </c>
      <c r="H1845" s="37" t="s">
        <v>10</v>
      </c>
    </row>
    <row r="1846" spans="1:8" x14ac:dyDescent="0.25">
      <c r="A1846" s="31">
        <v>44637</v>
      </c>
      <c r="B1846" s="37" t="s">
        <v>8900</v>
      </c>
      <c r="C1846" s="57" t="s">
        <v>214</v>
      </c>
      <c r="D1846" s="58">
        <v>945</v>
      </c>
      <c r="E1846" s="35">
        <v>44637</v>
      </c>
      <c r="F1846" s="58">
        <v>945</v>
      </c>
      <c r="G1846" s="59">
        <f>Tabla14[[#This Row],[Importe]]-Tabla14[[#This Row],[Pagado]]</f>
        <v>0</v>
      </c>
      <c r="H1846" s="37" t="s">
        <v>10</v>
      </c>
    </row>
    <row r="1847" spans="1:8" x14ac:dyDescent="0.25">
      <c r="A1847" s="31">
        <v>44637</v>
      </c>
      <c r="B1847" s="37" t="s">
        <v>8901</v>
      </c>
      <c r="C1847" s="57" t="s">
        <v>129</v>
      </c>
      <c r="D1847" s="58">
        <v>988.5</v>
      </c>
      <c r="E1847" s="35">
        <v>44637</v>
      </c>
      <c r="F1847" s="58">
        <v>988.5</v>
      </c>
      <c r="G1847" s="59">
        <f>Tabla14[[#This Row],[Importe]]-Tabla14[[#This Row],[Pagado]]</f>
        <v>0</v>
      </c>
      <c r="H1847" s="37" t="s">
        <v>10</v>
      </c>
    </row>
    <row r="1848" spans="1:8" x14ac:dyDescent="0.25">
      <c r="A1848" s="31">
        <v>44637</v>
      </c>
      <c r="B1848" s="37" t="s">
        <v>8902</v>
      </c>
      <c r="C1848" s="57" t="s">
        <v>127</v>
      </c>
      <c r="D1848" s="58">
        <v>4508.7</v>
      </c>
      <c r="E1848" s="35">
        <v>44637</v>
      </c>
      <c r="F1848" s="58">
        <v>4508.7</v>
      </c>
      <c r="G1848" s="59">
        <f>Tabla14[[#This Row],[Importe]]-Tabla14[[#This Row],[Pagado]]</f>
        <v>0</v>
      </c>
      <c r="H1848" s="37" t="s">
        <v>10</v>
      </c>
    </row>
    <row r="1849" spans="1:8" x14ac:dyDescent="0.25">
      <c r="A1849" s="31">
        <v>44637</v>
      </c>
      <c r="B1849" s="37" t="s">
        <v>8903</v>
      </c>
      <c r="C1849" s="57" t="s">
        <v>365</v>
      </c>
      <c r="D1849" s="58">
        <v>2368.6</v>
      </c>
      <c r="E1849" s="35">
        <v>44637</v>
      </c>
      <c r="F1849" s="58">
        <v>2368.6</v>
      </c>
      <c r="G1849" s="59">
        <f>Tabla14[[#This Row],[Importe]]-Tabla14[[#This Row],[Pagado]]</f>
        <v>0</v>
      </c>
      <c r="H1849" s="37" t="s">
        <v>10</v>
      </c>
    </row>
    <row r="1850" spans="1:8" x14ac:dyDescent="0.25">
      <c r="A1850" s="31">
        <v>44637</v>
      </c>
      <c r="B1850" s="37" t="s">
        <v>8904</v>
      </c>
      <c r="C1850" s="57" t="s">
        <v>664</v>
      </c>
      <c r="D1850" s="58">
        <v>14481</v>
      </c>
      <c r="E1850" s="35">
        <v>44637</v>
      </c>
      <c r="F1850" s="58">
        <v>14481</v>
      </c>
      <c r="G1850" s="59">
        <f>Tabla14[[#This Row],[Importe]]-Tabla14[[#This Row],[Pagado]]</f>
        <v>0</v>
      </c>
      <c r="H1850" s="37" t="s">
        <v>10</v>
      </c>
    </row>
    <row r="1851" spans="1:8" x14ac:dyDescent="0.25">
      <c r="A1851" s="31">
        <v>44637</v>
      </c>
      <c r="B1851" s="37" t="s">
        <v>8905</v>
      </c>
      <c r="C1851" s="57" t="s">
        <v>31</v>
      </c>
      <c r="D1851" s="58">
        <v>904</v>
      </c>
      <c r="E1851" s="35">
        <v>44637</v>
      </c>
      <c r="F1851" s="58">
        <v>904</v>
      </c>
      <c r="G1851" s="59">
        <f>Tabla14[[#This Row],[Importe]]-Tabla14[[#This Row],[Pagado]]</f>
        <v>0</v>
      </c>
      <c r="H1851" s="37" t="s">
        <v>10</v>
      </c>
    </row>
    <row r="1852" spans="1:8" x14ac:dyDescent="0.25">
      <c r="A1852" s="31">
        <v>44637</v>
      </c>
      <c r="B1852" s="37" t="s">
        <v>8906</v>
      </c>
      <c r="C1852" s="57" t="s">
        <v>107</v>
      </c>
      <c r="D1852" s="58">
        <v>7089.6</v>
      </c>
      <c r="E1852" s="35">
        <v>44637</v>
      </c>
      <c r="F1852" s="58">
        <v>7089.6</v>
      </c>
      <c r="G1852" s="59">
        <f>Tabla14[[#This Row],[Importe]]-Tabla14[[#This Row],[Pagado]]</f>
        <v>0</v>
      </c>
      <c r="H1852" s="37" t="s">
        <v>10</v>
      </c>
    </row>
    <row r="1853" spans="1:8" x14ac:dyDescent="0.25">
      <c r="A1853" s="31">
        <v>44637</v>
      </c>
      <c r="B1853" s="37" t="s">
        <v>8907</v>
      </c>
      <c r="C1853" s="57" t="s">
        <v>878</v>
      </c>
      <c r="D1853" s="58">
        <v>3354.9</v>
      </c>
      <c r="E1853" s="35">
        <v>44637</v>
      </c>
      <c r="F1853" s="58">
        <v>3354.9</v>
      </c>
      <c r="G1853" s="59">
        <f>Tabla14[[#This Row],[Importe]]-Tabla14[[#This Row],[Pagado]]</f>
        <v>0</v>
      </c>
      <c r="H1853" s="37" t="s">
        <v>10</v>
      </c>
    </row>
    <row r="1854" spans="1:8" x14ac:dyDescent="0.25">
      <c r="A1854" s="31">
        <v>44637</v>
      </c>
      <c r="B1854" s="37" t="s">
        <v>8908</v>
      </c>
      <c r="C1854" s="57" t="s">
        <v>703</v>
      </c>
      <c r="D1854" s="58">
        <v>4197.6000000000004</v>
      </c>
      <c r="E1854" s="35">
        <v>44637</v>
      </c>
      <c r="F1854" s="58">
        <v>4197.6000000000004</v>
      </c>
      <c r="G1854" s="59">
        <f>Tabla14[[#This Row],[Importe]]-Tabla14[[#This Row],[Pagado]]</f>
        <v>0</v>
      </c>
      <c r="H1854" s="37" t="s">
        <v>10</v>
      </c>
    </row>
    <row r="1855" spans="1:8" x14ac:dyDescent="0.25">
      <c r="A1855" s="31">
        <v>44637</v>
      </c>
      <c r="B1855" s="37" t="s">
        <v>8909</v>
      </c>
      <c r="C1855" s="57" t="s">
        <v>1265</v>
      </c>
      <c r="D1855" s="58">
        <v>864.4</v>
      </c>
      <c r="E1855" s="35">
        <v>44637</v>
      </c>
      <c r="F1855" s="58">
        <v>864.4</v>
      </c>
      <c r="G1855" s="59">
        <f>Tabla14[[#This Row],[Importe]]-Tabla14[[#This Row],[Pagado]]</f>
        <v>0</v>
      </c>
      <c r="H1855" s="37" t="s">
        <v>10</v>
      </c>
    </row>
    <row r="1856" spans="1:8" x14ac:dyDescent="0.25">
      <c r="A1856" s="31">
        <v>44637</v>
      </c>
      <c r="B1856" s="37" t="s">
        <v>8910</v>
      </c>
      <c r="C1856" s="57" t="s">
        <v>244</v>
      </c>
      <c r="D1856" s="58">
        <v>5281.6</v>
      </c>
      <c r="E1856" s="35">
        <v>44637</v>
      </c>
      <c r="F1856" s="58">
        <v>5281.6</v>
      </c>
      <c r="G1856" s="59">
        <f>Tabla14[[#This Row],[Importe]]-Tabla14[[#This Row],[Pagado]]</f>
        <v>0</v>
      </c>
      <c r="H1856" s="37" t="s">
        <v>10</v>
      </c>
    </row>
    <row r="1857" spans="1:8" x14ac:dyDescent="0.25">
      <c r="A1857" s="31">
        <v>44637</v>
      </c>
      <c r="B1857" s="37" t="s">
        <v>8911</v>
      </c>
      <c r="C1857" s="57" t="s">
        <v>31</v>
      </c>
      <c r="D1857" s="58">
        <v>561.6</v>
      </c>
      <c r="E1857" s="35">
        <v>44637</v>
      </c>
      <c r="F1857" s="58">
        <v>561.6</v>
      </c>
      <c r="G1857" s="59">
        <f>Tabla14[[#This Row],[Importe]]-Tabla14[[#This Row],[Pagado]]</f>
        <v>0</v>
      </c>
      <c r="H1857" s="37" t="s">
        <v>10</v>
      </c>
    </row>
    <row r="1858" spans="1:8" x14ac:dyDescent="0.25">
      <c r="A1858" s="31">
        <v>44637</v>
      </c>
      <c r="B1858" s="37" t="s">
        <v>8912</v>
      </c>
      <c r="C1858" s="57" t="s">
        <v>7296</v>
      </c>
      <c r="D1858" s="58">
        <v>12673.3</v>
      </c>
      <c r="E1858" s="35">
        <v>44637</v>
      </c>
      <c r="F1858" s="58">
        <v>12673.3</v>
      </c>
      <c r="G1858" s="59">
        <f>Tabla14[[#This Row],[Importe]]-Tabla14[[#This Row],[Pagado]]</f>
        <v>0</v>
      </c>
      <c r="H1858" s="37" t="s">
        <v>10</v>
      </c>
    </row>
    <row r="1859" spans="1:8" x14ac:dyDescent="0.25">
      <c r="A1859" s="31">
        <v>44637</v>
      </c>
      <c r="B1859" s="37" t="s">
        <v>8913</v>
      </c>
      <c r="C1859" s="57" t="s">
        <v>400</v>
      </c>
      <c r="D1859" s="58">
        <v>4174.3999999999996</v>
      </c>
      <c r="E1859" s="35">
        <v>44642</v>
      </c>
      <c r="F1859" s="58">
        <v>4174.3999999999996</v>
      </c>
      <c r="G1859" s="59">
        <f>Tabla14[[#This Row],[Importe]]-Tabla14[[#This Row],[Pagado]]</f>
        <v>0</v>
      </c>
      <c r="H1859" s="37" t="s">
        <v>10</v>
      </c>
    </row>
    <row r="1860" spans="1:8" x14ac:dyDescent="0.25">
      <c r="A1860" s="31">
        <v>44637</v>
      </c>
      <c r="B1860" s="37" t="s">
        <v>8914</v>
      </c>
      <c r="C1860" s="57" t="s">
        <v>284</v>
      </c>
      <c r="D1860" s="58">
        <v>6615</v>
      </c>
      <c r="E1860" s="35">
        <v>44638</v>
      </c>
      <c r="F1860" s="58">
        <v>6615</v>
      </c>
      <c r="G1860" s="59">
        <f>Tabla14[[#This Row],[Importe]]-Tabla14[[#This Row],[Pagado]]</f>
        <v>0</v>
      </c>
      <c r="H1860" s="37" t="s">
        <v>10</v>
      </c>
    </row>
    <row r="1861" spans="1:8" x14ac:dyDescent="0.25">
      <c r="A1861" s="31">
        <v>44637</v>
      </c>
      <c r="B1861" s="37" t="s">
        <v>8915</v>
      </c>
      <c r="C1861" s="57" t="s">
        <v>282</v>
      </c>
      <c r="D1861" s="58">
        <v>2359.8000000000002</v>
      </c>
      <c r="E1861" s="35">
        <v>44638</v>
      </c>
      <c r="F1861" s="58">
        <v>2359.8000000000002</v>
      </c>
      <c r="G1861" s="59">
        <f>Tabla14[[#This Row],[Importe]]-Tabla14[[#This Row],[Pagado]]</f>
        <v>0</v>
      </c>
      <c r="H1861" s="37" t="s">
        <v>10</v>
      </c>
    </row>
    <row r="1862" spans="1:8" x14ac:dyDescent="0.25">
      <c r="A1862" s="31">
        <v>44637</v>
      </c>
      <c r="B1862" s="37" t="s">
        <v>8916</v>
      </c>
      <c r="C1862" s="57" t="s">
        <v>280</v>
      </c>
      <c r="D1862" s="58">
        <v>1090.8</v>
      </c>
      <c r="E1862" s="35">
        <v>44638</v>
      </c>
      <c r="F1862" s="58">
        <v>1090.8</v>
      </c>
      <c r="G1862" s="59">
        <f>Tabla14[[#This Row],[Importe]]-Tabla14[[#This Row],[Pagado]]</f>
        <v>0</v>
      </c>
      <c r="H1862" s="37" t="s">
        <v>10</v>
      </c>
    </row>
    <row r="1863" spans="1:8" x14ac:dyDescent="0.25">
      <c r="A1863" s="31">
        <v>44637</v>
      </c>
      <c r="B1863" s="37" t="s">
        <v>8917</v>
      </c>
      <c r="C1863" s="57" t="s">
        <v>71</v>
      </c>
      <c r="D1863" s="58">
        <v>2725.8</v>
      </c>
      <c r="E1863" s="35">
        <v>44637</v>
      </c>
      <c r="F1863" s="58">
        <v>2725.8</v>
      </c>
      <c r="G1863" s="59">
        <f>Tabla14[[#This Row],[Importe]]-Tabla14[[#This Row],[Pagado]]</f>
        <v>0</v>
      </c>
      <c r="H1863" s="37" t="s">
        <v>10</v>
      </c>
    </row>
    <row r="1864" spans="1:8" x14ac:dyDescent="0.25">
      <c r="A1864" s="31">
        <v>44637</v>
      </c>
      <c r="B1864" s="37" t="s">
        <v>8918</v>
      </c>
      <c r="C1864" s="57" t="s">
        <v>5345</v>
      </c>
      <c r="D1864" s="58">
        <v>1528.2</v>
      </c>
      <c r="E1864" s="35">
        <v>44638</v>
      </c>
      <c r="F1864" s="58">
        <v>1528.2</v>
      </c>
      <c r="G1864" s="59">
        <f>Tabla14[[#This Row],[Importe]]-Tabla14[[#This Row],[Pagado]]</f>
        <v>0</v>
      </c>
      <c r="H1864" s="37" t="s">
        <v>10</v>
      </c>
    </row>
    <row r="1865" spans="1:8" x14ac:dyDescent="0.25">
      <c r="A1865" s="31">
        <v>44637</v>
      </c>
      <c r="B1865" s="37" t="s">
        <v>8919</v>
      </c>
      <c r="C1865" s="57" t="s">
        <v>368</v>
      </c>
      <c r="D1865" s="58">
        <v>2246.4</v>
      </c>
      <c r="E1865" s="35">
        <v>44638</v>
      </c>
      <c r="F1865" s="58">
        <v>2246.4</v>
      </c>
      <c r="G1865" s="59">
        <f>Tabla14[[#This Row],[Importe]]-Tabla14[[#This Row],[Pagado]]</f>
        <v>0</v>
      </c>
      <c r="H1865" s="37" t="s">
        <v>10</v>
      </c>
    </row>
    <row r="1866" spans="1:8" x14ac:dyDescent="0.25">
      <c r="A1866" s="31">
        <v>44637</v>
      </c>
      <c r="B1866" s="37" t="s">
        <v>8920</v>
      </c>
      <c r="C1866" s="57" t="s">
        <v>729</v>
      </c>
      <c r="D1866" s="58">
        <v>20083.599999999999</v>
      </c>
      <c r="E1866" s="35">
        <v>44638</v>
      </c>
      <c r="F1866" s="58">
        <v>20083.599999999999</v>
      </c>
      <c r="G1866" s="59">
        <f>Tabla14[[#This Row],[Importe]]-Tabla14[[#This Row],[Pagado]]</f>
        <v>0</v>
      </c>
      <c r="H1866" s="37" t="s">
        <v>10</v>
      </c>
    </row>
    <row r="1867" spans="1:8" x14ac:dyDescent="0.25">
      <c r="A1867" s="31">
        <v>44637</v>
      </c>
      <c r="B1867" s="37" t="s">
        <v>8921</v>
      </c>
      <c r="C1867" s="57" t="s">
        <v>12</v>
      </c>
      <c r="D1867" s="58">
        <v>2393</v>
      </c>
      <c r="E1867" s="35">
        <v>44638</v>
      </c>
      <c r="F1867" s="58">
        <v>2393</v>
      </c>
      <c r="G1867" s="59">
        <f>Tabla14[[#This Row],[Importe]]-Tabla14[[#This Row],[Pagado]]</f>
        <v>0</v>
      </c>
      <c r="H1867" s="37" t="s">
        <v>10</v>
      </c>
    </row>
    <row r="1868" spans="1:8" x14ac:dyDescent="0.25">
      <c r="A1868" s="31">
        <v>44637</v>
      </c>
      <c r="B1868" s="37" t="s">
        <v>8922</v>
      </c>
      <c r="C1868" s="57" t="s">
        <v>647</v>
      </c>
      <c r="D1868" s="58">
        <v>2501.3000000000002</v>
      </c>
      <c r="E1868" s="35">
        <v>44637</v>
      </c>
      <c r="F1868" s="58">
        <v>2501.3000000000002</v>
      </c>
      <c r="G1868" s="59">
        <f>Tabla14[[#This Row],[Importe]]-Tabla14[[#This Row],[Pagado]]</f>
        <v>0</v>
      </c>
      <c r="H1868" s="37" t="s">
        <v>10</v>
      </c>
    </row>
    <row r="1869" spans="1:8" x14ac:dyDescent="0.25">
      <c r="A1869" s="31">
        <v>44637</v>
      </c>
      <c r="B1869" s="37" t="s">
        <v>8923</v>
      </c>
      <c r="C1869" s="57" t="s">
        <v>69</v>
      </c>
      <c r="D1869" s="58">
        <v>5464.8</v>
      </c>
      <c r="E1869" s="35">
        <v>44637</v>
      </c>
      <c r="F1869" s="58">
        <v>5464.8</v>
      </c>
      <c r="G1869" s="59">
        <f>Tabla14[[#This Row],[Importe]]-Tabla14[[#This Row],[Pagado]]</f>
        <v>0</v>
      </c>
      <c r="H1869" s="37" t="s">
        <v>10</v>
      </c>
    </row>
    <row r="1870" spans="1:8" x14ac:dyDescent="0.25">
      <c r="A1870" s="31">
        <v>44637</v>
      </c>
      <c r="B1870" s="37" t="s">
        <v>8924</v>
      </c>
      <c r="C1870" s="57" t="s">
        <v>31</v>
      </c>
      <c r="D1870" s="58">
        <v>156</v>
      </c>
      <c r="E1870" s="35">
        <v>44637</v>
      </c>
      <c r="F1870" s="58">
        <v>156</v>
      </c>
      <c r="G1870" s="59">
        <f>Tabla14[[#This Row],[Importe]]-Tabla14[[#This Row],[Pagado]]</f>
        <v>0</v>
      </c>
      <c r="H1870" s="37" t="s">
        <v>10</v>
      </c>
    </row>
    <row r="1871" spans="1:8" x14ac:dyDescent="0.25">
      <c r="A1871" s="31">
        <v>44637</v>
      </c>
      <c r="B1871" s="37" t="s">
        <v>8925</v>
      </c>
      <c r="C1871" s="57" t="s">
        <v>8926</v>
      </c>
      <c r="D1871" s="58">
        <v>0</v>
      </c>
      <c r="E1871" s="39" t="s">
        <v>189</v>
      </c>
      <c r="F1871" s="58">
        <v>0</v>
      </c>
      <c r="G1871" s="59">
        <f>Tabla14[[#This Row],[Importe]]-Tabla14[[#This Row],[Pagado]]</f>
        <v>0</v>
      </c>
      <c r="H1871" s="37" t="s">
        <v>189</v>
      </c>
    </row>
    <row r="1872" spans="1:8" x14ac:dyDescent="0.25">
      <c r="A1872" s="31">
        <v>44637</v>
      </c>
      <c r="B1872" s="37" t="s">
        <v>8927</v>
      </c>
      <c r="C1872" s="57" t="s">
        <v>71</v>
      </c>
      <c r="D1872" s="58">
        <v>2840.5</v>
      </c>
      <c r="E1872" s="35">
        <v>44637</v>
      </c>
      <c r="F1872" s="58">
        <v>2840.5</v>
      </c>
      <c r="G1872" s="59">
        <f>Tabla14[[#This Row],[Importe]]-Tabla14[[#This Row],[Pagado]]</f>
        <v>0</v>
      </c>
      <c r="H1872" s="37" t="s">
        <v>10</v>
      </c>
    </row>
    <row r="1873" spans="1:8" x14ac:dyDescent="0.25">
      <c r="A1873" s="31">
        <v>44637</v>
      </c>
      <c r="B1873" s="37" t="s">
        <v>8928</v>
      </c>
      <c r="C1873" s="57" t="s">
        <v>353</v>
      </c>
      <c r="D1873" s="58">
        <v>436.6</v>
      </c>
      <c r="E1873" s="35">
        <v>44637</v>
      </c>
      <c r="F1873" s="58">
        <v>436.6</v>
      </c>
      <c r="G1873" s="59">
        <f>Tabla14[[#This Row],[Importe]]-Tabla14[[#This Row],[Pagado]]</f>
        <v>0</v>
      </c>
      <c r="H1873" s="37" t="s">
        <v>10</v>
      </c>
    </row>
    <row r="1874" spans="1:8" ht="31.5" x14ac:dyDescent="0.25">
      <c r="A1874" s="31">
        <v>44637</v>
      </c>
      <c r="B1874" s="37" t="s">
        <v>8929</v>
      </c>
      <c r="C1874" s="57" t="s">
        <v>421</v>
      </c>
      <c r="D1874" s="58">
        <v>9992.6</v>
      </c>
      <c r="E1874" s="35" t="s">
        <v>10561</v>
      </c>
      <c r="F1874" s="58">
        <f>1100+8892.6</f>
        <v>9992.6</v>
      </c>
      <c r="G1874" s="59">
        <f>Tabla14[[#This Row],[Importe]]-Tabla14[[#This Row],[Pagado]]</f>
        <v>0</v>
      </c>
      <c r="H1874" s="37" t="s">
        <v>10</v>
      </c>
    </row>
    <row r="1875" spans="1:8" x14ac:dyDescent="0.25">
      <c r="A1875" s="31">
        <v>44637</v>
      </c>
      <c r="B1875" s="37" t="s">
        <v>8930</v>
      </c>
      <c r="C1875" s="57" t="s">
        <v>8931</v>
      </c>
      <c r="D1875" s="58">
        <v>0</v>
      </c>
      <c r="E1875" s="39" t="s">
        <v>189</v>
      </c>
      <c r="F1875" s="58">
        <v>0</v>
      </c>
      <c r="G1875" s="59">
        <f>Tabla14[[#This Row],[Importe]]-Tabla14[[#This Row],[Pagado]]</f>
        <v>0</v>
      </c>
      <c r="H1875" s="37" t="s">
        <v>189</v>
      </c>
    </row>
    <row r="1876" spans="1:8" x14ac:dyDescent="0.25">
      <c r="A1876" s="31">
        <v>44637</v>
      </c>
      <c r="B1876" s="37" t="s">
        <v>8932</v>
      </c>
      <c r="C1876" s="57" t="s">
        <v>843</v>
      </c>
      <c r="D1876" s="58">
        <v>11730</v>
      </c>
      <c r="E1876" s="35">
        <v>44638</v>
      </c>
      <c r="F1876" s="58">
        <v>11730</v>
      </c>
      <c r="G1876" s="59">
        <f>Tabla14[[#This Row],[Importe]]-Tabla14[[#This Row],[Pagado]]</f>
        <v>0</v>
      </c>
      <c r="H1876" s="37" t="s">
        <v>10</v>
      </c>
    </row>
    <row r="1877" spans="1:8" x14ac:dyDescent="0.25">
      <c r="A1877" s="31">
        <v>44637</v>
      </c>
      <c r="B1877" s="37" t="s">
        <v>8933</v>
      </c>
      <c r="C1877" s="57" t="s">
        <v>407</v>
      </c>
      <c r="D1877" s="58">
        <v>7200</v>
      </c>
      <c r="E1877" s="35">
        <v>44645</v>
      </c>
      <c r="F1877" s="58">
        <v>7200</v>
      </c>
      <c r="G1877" s="59">
        <f>Tabla14[[#This Row],[Importe]]-Tabla14[[#This Row],[Pagado]]</f>
        <v>0</v>
      </c>
      <c r="H1877" s="37" t="s">
        <v>10</v>
      </c>
    </row>
    <row r="1878" spans="1:8" x14ac:dyDescent="0.25">
      <c r="A1878" s="31">
        <v>44637</v>
      </c>
      <c r="B1878" s="37" t="s">
        <v>8934</v>
      </c>
      <c r="C1878" s="57" t="s">
        <v>196</v>
      </c>
      <c r="D1878" s="58">
        <v>21554.400000000001</v>
      </c>
      <c r="E1878" s="35">
        <v>44638</v>
      </c>
      <c r="F1878" s="58">
        <v>21554.400000000001</v>
      </c>
      <c r="G1878" s="59">
        <f>Tabla14[[#This Row],[Importe]]-Tabla14[[#This Row],[Pagado]]</f>
        <v>0</v>
      </c>
      <c r="H1878" s="37" t="s">
        <v>10</v>
      </c>
    </row>
    <row r="1879" spans="1:8" x14ac:dyDescent="0.25">
      <c r="A1879" s="31">
        <v>44637</v>
      </c>
      <c r="B1879" s="37" t="s">
        <v>8935</v>
      </c>
      <c r="C1879" s="57" t="s">
        <v>2139</v>
      </c>
      <c r="D1879" s="58">
        <v>1988.5</v>
      </c>
      <c r="E1879" s="35">
        <v>44637</v>
      </c>
      <c r="F1879" s="58">
        <v>1988.5</v>
      </c>
      <c r="G1879" s="59">
        <f>Tabla14[[#This Row],[Importe]]-Tabla14[[#This Row],[Pagado]]</f>
        <v>0</v>
      </c>
      <c r="H1879" s="37" t="s">
        <v>10</v>
      </c>
    </row>
    <row r="1880" spans="1:8" x14ac:dyDescent="0.25">
      <c r="A1880" s="31">
        <v>44637</v>
      </c>
      <c r="B1880" s="37" t="s">
        <v>8936</v>
      </c>
      <c r="C1880" s="57" t="s">
        <v>2020</v>
      </c>
      <c r="D1880" s="58">
        <v>3900</v>
      </c>
      <c r="E1880" s="35">
        <v>44637</v>
      </c>
      <c r="F1880" s="58">
        <v>3900</v>
      </c>
      <c r="G1880" s="59">
        <f>Tabla14[[#This Row],[Importe]]-Tabla14[[#This Row],[Pagado]]</f>
        <v>0</v>
      </c>
      <c r="H1880" s="37" t="s">
        <v>10</v>
      </c>
    </row>
    <row r="1881" spans="1:8" x14ac:dyDescent="0.25">
      <c r="A1881" s="31">
        <v>44637</v>
      </c>
      <c r="B1881" s="37" t="s">
        <v>8937</v>
      </c>
      <c r="C1881" s="57" t="s">
        <v>31</v>
      </c>
      <c r="D1881" s="58">
        <v>162</v>
      </c>
      <c r="E1881" s="35">
        <v>44637</v>
      </c>
      <c r="F1881" s="58">
        <v>162</v>
      </c>
      <c r="G1881" s="59">
        <f>Tabla14[[#This Row],[Importe]]-Tabla14[[#This Row],[Pagado]]</f>
        <v>0</v>
      </c>
      <c r="H1881" s="37" t="s">
        <v>10</v>
      </c>
    </row>
    <row r="1882" spans="1:8" x14ac:dyDescent="0.25">
      <c r="A1882" s="31">
        <v>44637</v>
      </c>
      <c r="B1882" s="37" t="s">
        <v>8938</v>
      </c>
      <c r="C1882" s="57" t="s">
        <v>612</v>
      </c>
      <c r="D1882" s="58">
        <v>156.19999999999999</v>
      </c>
      <c r="E1882" s="35">
        <v>44637</v>
      </c>
      <c r="F1882" s="58">
        <v>156.19999999999999</v>
      </c>
      <c r="G1882" s="59">
        <f>Tabla14[[#This Row],[Importe]]-Tabla14[[#This Row],[Pagado]]</f>
        <v>0</v>
      </c>
      <c r="H1882" s="37" t="s">
        <v>10</v>
      </c>
    </row>
    <row r="1883" spans="1:8" x14ac:dyDescent="0.25">
      <c r="A1883" s="31">
        <v>44637</v>
      </c>
      <c r="B1883" s="37" t="s">
        <v>8939</v>
      </c>
      <c r="C1883" s="57" t="s">
        <v>31</v>
      </c>
      <c r="D1883" s="58">
        <v>773.69</v>
      </c>
      <c r="E1883" s="35">
        <v>44637</v>
      </c>
      <c r="F1883" s="58">
        <v>773.69</v>
      </c>
      <c r="G1883" s="59">
        <f>Tabla14[[#This Row],[Importe]]-Tabla14[[#This Row],[Pagado]]</f>
        <v>0</v>
      </c>
      <c r="H1883" s="37" t="s">
        <v>10</v>
      </c>
    </row>
    <row r="1884" spans="1:8" x14ac:dyDescent="0.25">
      <c r="A1884" s="31">
        <v>44637</v>
      </c>
      <c r="B1884" s="37" t="s">
        <v>8940</v>
      </c>
      <c r="C1884" s="57" t="s">
        <v>179</v>
      </c>
      <c r="D1884" s="58">
        <v>1123.2</v>
      </c>
      <c r="E1884" s="35">
        <v>44638</v>
      </c>
      <c r="F1884" s="58">
        <v>1123.2</v>
      </c>
      <c r="G1884" s="59">
        <f>Tabla14[[#This Row],[Importe]]-Tabla14[[#This Row],[Pagado]]</f>
        <v>0</v>
      </c>
      <c r="H1884" s="37" t="s">
        <v>10</v>
      </c>
    </row>
    <row r="1885" spans="1:8" x14ac:dyDescent="0.25">
      <c r="A1885" s="31">
        <v>44638</v>
      </c>
      <c r="B1885" s="37" t="s">
        <v>8941</v>
      </c>
      <c r="C1885" s="57" t="s">
        <v>20</v>
      </c>
      <c r="D1885" s="58">
        <v>140</v>
      </c>
      <c r="E1885" s="35">
        <v>44638</v>
      </c>
      <c r="F1885" s="58">
        <v>140</v>
      </c>
      <c r="G1885" s="59">
        <f>Tabla14[[#This Row],[Importe]]-Tabla14[[#This Row],[Pagado]]</f>
        <v>0</v>
      </c>
      <c r="H1885" s="37" t="s">
        <v>10</v>
      </c>
    </row>
    <row r="1886" spans="1:8" ht="31.5" x14ac:dyDescent="0.25">
      <c r="A1886" s="31">
        <v>44638</v>
      </c>
      <c r="B1886" s="37" t="s">
        <v>8942</v>
      </c>
      <c r="C1886" s="57" t="s">
        <v>475</v>
      </c>
      <c r="D1886" s="58">
        <v>43386.6</v>
      </c>
      <c r="E1886" s="35" t="s">
        <v>8943</v>
      </c>
      <c r="F1886" s="58">
        <f>13000+30386.6</f>
        <v>43386.6</v>
      </c>
      <c r="G1886" s="59">
        <f>Tabla14[[#This Row],[Importe]]-Tabla14[[#This Row],[Pagado]]</f>
        <v>0</v>
      </c>
      <c r="H1886" s="37" t="s">
        <v>10</v>
      </c>
    </row>
    <row r="1887" spans="1:8" x14ac:dyDescent="0.25">
      <c r="A1887" s="31">
        <v>44638</v>
      </c>
      <c r="B1887" s="37" t="s">
        <v>8944</v>
      </c>
      <c r="C1887" s="57" t="s">
        <v>481</v>
      </c>
      <c r="D1887" s="58">
        <v>291.60000000000002</v>
      </c>
      <c r="E1887" s="35">
        <v>44638</v>
      </c>
      <c r="F1887" s="58">
        <v>291.60000000000002</v>
      </c>
      <c r="G1887" s="59">
        <f>Tabla14[[#This Row],[Importe]]-Tabla14[[#This Row],[Pagado]]</f>
        <v>0</v>
      </c>
      <c r="H1887" s="37" t="s">
        <v>10</v>
      </c>
    </row>
    <row r="1888" spans="1:8" x14ac:dyDescent="0.25">
      <c r="A1888" s="31">
        <v>44638</v>
      </c>
      <c r="B1888" s="37" t="s">
        <v>8945</v>
      </c>
      <c r="C1888" s="57" t="s">
        <v>151</v>
      </c>
      <c r="D1888" s="58">
        <v>14960</v>
      </c>
      <c r="E1888" s="35">
        <v>44638</v>
      </c>
      <c r="F1888" s="58">
        <v>14960</v>
      </c>
      <c r="G1888" s="59">
        <f>Tabla14[[#This Row],[Importe]]-Tabla14[[#This Row],[Pagado]]</f>
        <v>0</v>
      </c>
      <c r="H1888" s="37" t="s">
        <v>10</v>
      </c>
    </row>
    <row r="1889" spans="1:8" x14ac:dyDescent="0.25">
      <c r="A1889" s="31">
        <v>44638</v>
      </c>
      <c r="B1889" s="37" t="s">
        <v>8946</v>
      </c>
      <c r="C1889" s="57" t="s">
        <v>8947</v>
      </c>
      <c r="D1889" s="58">
        <v>0</v>
      </c>
      <c r="E1889" s="39" t="s">
        <v>189</v>
      </c>
      <c r="F1889" s="58">
        <v>0</v>
      </c>
      <c r="G1889" s="59">
        <f>Tabla14[[#This Row],[Importe]]-Tabla14[[#This Row],[Pagado]]</f>
        <v>0</v>
      </c>
      <c r="H1889" s="37" t="s">
        <v>189</v>
      </c>
    </row>
    <row r="1890" spans="1:8" x14ac:dyDescent="0.25">
      <c r="A1890" s="31">
        <v>44638</v>
      </c>
      <c r="B1890" s="37" t="s">
        <v>8948</v>
      </c>
      <c r="C1890" s="57" t="s">
        <v>151</v>
      </c>
      <c r="D1890" s="58">
        <v>180.2</v>
      </c>
      <c r="E1890" s="35">
        <v>44638</v>
      </c>
      <c r="F1890" s="58">
        <v>180.2</v>
      </c>
      <c r="G1890" s="59">
        <f>Tabla14[[#This Row],[Importe]]-Tabla14[[#This Row],[Pagado]]</f>
        <v>0</v>
      </c>
      <c r="H1890" s="37" t="s">
        <v>10</v>
      </c>
    </row>
    <row r="1891" spans="1:8" x14ac:dyDescent="0.25">
      <c r="A1891" s="31">
        <v>44638</v>
      </c>
      <c r="B1891" s="37" t="s">
        <v>8949</v>
      </c>
      <c r="C1891" s="57" t="s">
        <v>8950</v>
      </c>
      <c r="D1891" s="58">
        <v>4448.6000000000004</v>
      </c>
      <c r="E1891" s="35">
        <v>44639</v>
      </c>
      <c r="F1891" s="58">
        <v>4448.6000000000004</v>
      </c>
      <c r="G1891" s="59">
        <f>Tabla14[[#This Row],[Importe]]-Tabla14[[#This Row],[Pagado]]</f>
        <v>0</v>
      </c>
      <c r="H1891" s="37" t="s">
        <v>10</v>
      </c>
    </row>
    <row r="1892" spans="1:8" x14ac:dyDescent="0.25">
      <c r="A1892" s="31">
        <v>44638</v>
      </c>
      <c r="B1892" s="37" t="s">
        <v>8951</v>
      </c>
      <c r="C1892" s="57" t="s">
        <v>135</v>
      </c>
      <c r="D1892" s="58">
        <v>2227.6</v>
      </c>
      <c r="E1892" s="35">
        <v>44638</v>
      </c>
      <c r="F1892" s="58">
        <v>2227.6</v>
      </c>
      <c r="G1892" s="59">
        <f>Tabla14[[#This Row],[Importe]]-Tabla14[[#This Row],[Pagado]]</f>
        <v>0</v>
      </c>
      <c r="H1892" s="37" t="s">
        <v>10</v>
      </c>
    </row>
    <row r="1893" spans="1:8" x14ac:dyDescent="0.25">
      <c r="A1893" s="31">
        <v>44638</v>
      </c>
      <c r="B1893" s="37" t="s">
        <v>8952</v>
      </c>
      <c r="C1893" s="57" t="s">
        <v>97</v>
      </c>
      <c r="D1893" s="58">
        <v>3864</v>
      </c>
      <c r="E1893" s="35">
        <v>44639</v>
      </c>
      <c r="F1893" s="58">
        <v>3864</v>
      </c>
      <c r="G1893" s="59">
        <f>Tabla14[[#This Row],[Importe]]-Tabla14[[#This Row],[Pagado]]</f>
        <v>0</v>
      </c>
      <c r="H1893" s="37" t="s">
        <v>10</v>
      </c>
    </row>
    <row r="1894" spans="1:8" x14ac:dyDescent="0.25">
      <c r="A1894" s="31">
        <v>44638</v>
      </c>
      <c r="B1894" s="37" t="s">
        <v>8953</v>
      </c>
      <c r="C1894" s="57" t="s">
        <v>111</v>
      </c>
      <c r="D1894" s="58">
        <v>4099.2</v>
      </c>
      <c r="E1894" s="35">
        <v>44641</v>
      </c>
      <c r="F1894" s="58">
        <v>4099.2</v>
      </c>
      <c r="G1894" s="59">
        <f>Tabla14[[#This Row],[Importe]]-Tabla14[[#This Row],[Pagado]]</f>
        <v>0</v>
      </c>
      <c r="H1894" s="37" t="s">
        <v>10</v>
      </c>
    </row>
    <row r="1895" spans="1:8" x14ac:dyDescent="0.25">
      <c r="A1895" s="31">
        <v>44638</v>
      </c>
      <c r="B1895" s="37" t="s">
        <v>8954</v>
      </c>
      <c r="C1895" s="57" t="s">
        <v>83</v>
      </c>
      <c r="D1895" s="58">
        <v>4267.2</v>
      </c>
      <c r="E1895" s="35">
        <v>44638</v>
      </c>
      <c r="F1895" s="58">
        <v>4267.2</v>
      </c>
      <c r="G1895" s="59">
        <f>Tabla14[[#This Row],[Importe]]-Tabla14[[#This Row],[Pagado]]</f>
        <v>0</v>
      </c>
      <c r="H1895" s="37" t="s">
        <v>10</v>
      </c>
    </row>
    <row r="1896" spans="1:8" x14ac:dyDescent="0.25">
      <c r="A1896" s="31">
        <v>44638</v>
      </c>
      <c r="B1896" s="37" t="s">
        <v>8955</v>
      </c>
      <c r="C1896" s="57" t="s">
        <v>75</v>
      </c>
      <c r="D1896" s="58">
        <v>5335.2</v>
      </c>
      <c r="E1896" s="35">
        <v>44638</v>
      </c>
      <c r="F1896" s="58">
        <v>5335.2</v>
      </c>
      <c r="G1896" s="59">
        <f>Tabla14[[#This Row],[Importe]]-Tabla14[[#This Row],[Pagado]]</f>
        <v>0</v>
      </c>
      <c r="H1896" s="37" t="s">
        <v>10</v>
      </c>
    </row>
    <row r="1897" spans="1:8" x14ac:dyDescent="0.25">
      <c r="A1897" s="31">
        <v>44638</v>
      </c>
      <c r="B1897" s="37" t="s">
        <v>8956</v>
      </c>
      <c r="C1897" s="57" t="s">
        <v>326</v>
      </c>
      <c r="D1897" s="58">
        <v>3960</v>
      </c>
      <c r="E1897" s="35">
        <v>44639</v>
      </c>
      <c r="F1897" s="58">
        <v>3960</v>
      </c>
      <c r="G1897" s="59">
        <f>Tabla14[[#This Row],[Importe]]-Tabla14[[#This Row],[Pagado]]</f>
        <v>0</v>
      </c>
      <c r="H1897" s="37" t="s">
        <v>10</v>
      </c>
    </row>
    <row r="1898" spans="1:8" x14ac:dyDescent="0.25">
      <c r="A1898" s="31">
        <v>44638</v>
      </c>
      <c r="B1898" s="37" t="s">
        <v>8957</v>
      </c>
      <c r="C1898" s="57" t="s">
        <v>39</v>
      </c>
      <c r="D1898" s="58">
        <v>15562.1</v>
      </c>
      <c r="E1898" s="35">
        <v>44640</v>
      </c>
      <c r="F1898" s="58">
        <v>15562.1</v>
      </c>
      <c r="G1898" s="59">
        <f>Tabla14[[#This Row],[Importe]]-Tabla14[[#This Row],[Pagado]]</f>
        <v>0</v>
      </c>
      <c r="H1898" s="37" t="s">
        <v>10</v>
      </c>
    </row>
    <row r="1899" spans="1:8" ht="31.5" x14ac:dyDescent="0.25">
      <c r="A1899" s="31">
        <v>44638</v>
      </c>
      <c r="B1899" s="37" t="s">
        <v>8958</v>
      </c>
      <c r="C1899" s="57" t="s">
        <v>22</v>
      </c>
      <c r="D1899" s="58">
        <v>14540</v>
      </c>
      <c r="E1899" s="35" t="s">
        <v>8943</v>
      </c>
      <c r="F1899" s="58">
        <f>10000+4540</f>
        <v>14540</v>
      </c>
      <c r="G1899" s="59">
        <f>Tabla14[[#This Row],[Importe]]-Tabla14[[#This Row],[Pagado]]</f>
        <v>0</v>
      </c>
      <c r="H1899" s="37" t="s">
        <v>10</v>
      </c>
    </row>
    <row r="1900" spans="1:8" x14ac:dyDescent="0.25">
      <c r="A1900" s="31">
        <v>44638</v>
      </c>
      <c r="B1900" s="37" t="s">
        <v>8959</v>
      </c>
      <c r="C1900" s="57" t="s">
        <v>60</v>
      </c>
      <c r="D1900" s="58">
        <v>3880</v>
      </c>
      <c r="E1900" s="35">
        <v>44644</v>
      </c>
      <c r="F1900" s="58">
        <v>3880</v>
      </c>
      <c r="G1900" s="59">
        <f>Tabla14[[#This Row],[Importe]]-Tabla14[[#This Row],[Pagado]]</f>
        <v>0</v>
      </c>
      <c r="H1900" s="37" t="s">
        <v>10</v>
      </c>
    </row>
    <row r="1901" spans="1:8" x14ac:dyDescent="0.25">
      <c r="A1901" s="31">
        <v>44638</v>
      </c>
      <c r="B1901" s="37" t="s">
        <v>8960</v>
      </c>
      <c r="C1901" s="57" t="s">
        <v>64</v>
      </c>
      <c r="D1901" s="58">
        <v>8071.1</v>
      </c>
      <c r="E1901" s="35">
        <v>44639</v>
      </c>
      <c r="F1901" s="58">
        <v>8071.1</v>
      </c>
      <c r="G1901" s="59">
        <f>Tabla14[[#This Row],[Importe]]-Tabla14[[#This Row],[Pagado]]</f>
        <v>0</v>
      </c>
      <c r="H1901" s="37" t="s">
        <v>10</v>
      </c>
    </row>
    <row r="1902" spans="1:8" x14ac:dyDescent="0.25">
      <c r="A1902" s="31">
        <v>44638</v>
      </c>
      <c r="B1902" s="37" t="s">
        <v>8961</v>
      </c>
      <c r="C1902" s="57" t="s">
        <v>105</v>
      </c>
      <c r="D1902" s="58">
        <v>11779.2</v>
      </c>
      <c r="E1902" s="35">
        <v>44639</v>
      </c>
      <c r="F1902" s="58">
        <v>11779.2</v>
      </c>
      <c r="G1902" s="59">
        <f>Tabla14[[#This Row],[Importe]]-Tabla14[[#This Row],[Pagado]]</f>
        <v>0</v>
      </c>
      <c r="H1902" s="37" t="s">
        <v>10</v>
      </c>
    </row>
    <row r="1903" spans="1:8" x14ac:dyDescent="0.25">
      <c r="A1903" s="31">
        <v>44638</v>
      </c>
      <c r="B1903" s="37" t="s">
        <v>8962</v>
      </c>
      <c r="C1903" s="57" t="s">
        <v>314</v>
      </c>
      <c r="D1903" s="58">
        <v>3412.8</v>
      </c>
      <c r="E1903" s="35">
        <v>44638</v>
      </c>
      <c r="F1903" s="58">
        <v>3412.8</v>
      </c>
      <c r="G1903" s="59">
        <f>Tabla14[[#This Row],[Importe]]-Tabla14[[#This Row],[Pagado]]</f>
        <v>0</v>
      </c>
      <c r="H1903" s="37" t="s">
        <v>10</v>
      </c>
    </row>
    <row r="1904" spans="1:8" x14ac:dyDescent="0.25">
      <c r="A1904" s="31">
        <v>44638</v>
      </c>
      <c r="B1904" s="37" t="s">
        <v>8963</v>
      </c>
      <c r="C1904" s="57" t="s">
        <v>9</v>
      </c>
      <c r="D1904" s="58">
        <v>6589.6</v>
      </c>
      <c r="E1904" s="35">
        <v>44638</v>
      </c>
      <c r="F1904" s="58">
        <v>6589.6</v>
      </c>
      <c r="G1904" s="59">
        <f>Tabla14[[#This Row],[Importe]]-Tabla14[[#This Row],[Pagado]]</f>
        <v>0</v>
      </c>
      <c r="H1904" s="37" t="s">
        <v>10</v>
      </c>
    </row>
    <row r="1905" spans="1:8" x14ac:dyDescent="0.25">
      <c r="A1905" s="31">
        <v>44638</v>
      </c>
      <c r="B1905" s="37" t="s">
        <v>8964</v>
      </c>
      <c r="C1905" s="57" t="s">
        <v>7498</v>
      </c>
      <c r="D1905" s="58">
        <v>0</v>
      </c>
      <c r="E1905" s="39" t="s">
        <v>189</v>
      </c>
      <c r="F1905" s="58">
        <v>0</v>
      </c>
      <c r="G1905" s="59">
        <f>Tabla14[[#This Row],[Importe]]-Tabla14[[#This Row],[Pagado]]</f>
        <v>0</v>
      </c>
      <c r="H1905" s="37" t="s">
        <v>189</v>
      </c>
    </row>
    <row r="1906" spans="1:8" x14ac:dyDescent="0.25">
      <c r="A1906" s="31">
        <v>44638</v>
      </c>
      <c r="B1906" s="37" t="s">
        <v>8965</v>
      </c>
      <c r="C1906" s="57" t="s">
        <v>348</v>
      </c>
      <c r="D1906" s="58">
        <v>952</v>
      </c>
      <c r="E1906" s="35">
        <v>44638</v>
      </c>
      <c r="F1906" s="58">
        <v>952</v>
      </c>
      <c r="G1906" s="59">
        <f>Tabla14[[#This Row],[Importe]]-Tabla14[[#This Row],[Pagado]]</f>
        <v>0</v>
      </c>
      <c r="H1906" s="37" t="s">
        <v>10</v>
      </c>
    </row>
    <row r="1907" spans="1:8" x14ac:dyDescent="0.25">
      <c r="A1907" s="31">
        <v>44638</v>
      </c>
      <c r="B1907" s="37" t="s">
        <v>8966</v>
      </c>
      <c r="C1907" s="57" t="s">
        <v>114</v>
      </c>
      <c r="D1907" s="58">
        <v>4842.2</v>
      </c>
      <c r="E1907" s="35">
        <v>44639</v>
      </c>
      <c r="F1907" s="58">
        <v>4842.2</v>
      </c>
      <c r="G1907" s="59">
        <f>Tabla14[[#This Row],[Importe]]-Tabla14[[#This Row],[Pagado]]</f>
        <v>0</v>
      </c>
      <c r="H1907" s="37" t="s">
        <v>10</v>
      </c>
    </row>
    <row r="1908" spans="1:8" x14ac:dyDescent="0.25">
      <c r="A1908" s="31">
        <v>44638</v>
      </c>
      <c r="B1908" s="37" t="s">
        <v>8967</v>
      </c>
      <c r="C1908" s="57" t="s">
        <v>95</v>
      </c>
      <c r="D1908" s="58">
        <v>7562</v>
      </c>
      <c r="E1908" s="35">
        <v>44638</v>
      </c>
      <c r="F1908" s="58">
        <v>7562</v>
      </c>
      <c r="G1908" s="59">
        <f>Tabla14[[#This Row],[Importe]]-Tabla14[[#This Row],[Pagado]]</f>
        <v>0</v>
      </c>
      <c r="H1908" s="37" t="s">
        <v>10</v>
      </c>
    </row>
    <row r="1909" spans="1:8" x14ac:dyDescent="0.25">
      <c r="A1909" s="31">
        <v>44638</v>
      </c>
      <c r="B1909" s="37" t="s">
        <v>8968</v>
      </c>
      <c r="C1909" s="57" t="s">
        <v>89</v>
      </c>
      <c r="D1909" s="58">
        <v>9968</v>
      </c>
      <c r="E1909" s="35">
        <v>44639</v>
      </c>
      <c r="F1909" s="58">
        <v>9968</v>
      </c>
      <c r="G1909" s="59">
        <f>Tabla14[[#This Row],[Importe]]-Tabla14[[#This Row],[Pagado]]</f>
        <v>0</v>
      </c>
      <c r="H1909" s="37" t="s">
        <v>10</v>
      </c>
    </row>
    <row r="1910" spans="1:8" x14ac:dyDescent="0.25">
      <c r="A1910" s="31">
        <v>44638</v>
      </c>
      <c r="B1910" s="37" t="s">
        <v>8969</v>
      </c>
      <c r="C1910" s="57" t="s">
        <v>93</v>
      </c>
      <c r="D1910" s="58">
        <v>7633.5</v>
      </c>
      <c r="E1910" s="35">
        <v>44639</v>
      </c>
      <c r="F1910" s="58">
        <v>7633.5</v>
      </c>
      <c r="G1910" s="59">
        <f>Tabla14[[#This Row],[Importe]]-Tabla14[[#This Row],[Pagado]]</f>
        <v>0</v>
      </c>
      <c r="H1910" s="37" t="s">
        <v>10</v>
      </c>
    </row>
    <row r="1911" spans="1:8" x14ac:dyDescent="0.25">
      <c r="A1911" s="31">
        <v>44638</v>
      </c>
      <c r="B1911" s="37" t="s">
        <v>8970</v>
      </c>
      <c r="C1911" s="57" t="s">
        <v>345</v>
      </c>
      <c r="D1911" s="58">
        <v>1377</v>
      </c>
      <c r="E1911" s="35">
        <v>44638</v>
      </c>
      <c r="F1911" s="58">
        <v>1377</v>
      </c>
      <c r="G1911" s="59">
        <f>Tabla14[[#This Row],[Importe]]-Tabla14[[#This Row],[Pagado]]</f>
        <v>0</v>
      </c>
      <c r="H1911" s="37" t="s">
        <v>10</v>
      </c>
    </row>
    <row r="1912" spans="1:8" x14ac:dyDescent="0.25">
      <c r="A1912" s="31">
        <v>44638</v>
      </c>
      <c r="B1912" s="37" t="s">
        <v>8971</v>
      </c>
      <c r="C1912" s="57" t="s">
        <v>12</v>
      </c>
      <c r="D1912" s="58">
        <v>25901.5</v>
      </c>
      <c r="E1912" s="35">
        <v>44638</v>
      </c>
      <c r="F1912" s="58">
        <v>25901.5</v>
      </c>
      <c r="G1912" s="59">
        <f>Tabla14[[#This Row],[Importe]]-Tabla14[[#This Row],[Pagado]]</f>
        <v>0</v>
      </c>
      <c r="H1912" s="37" t="s">
        <v>10</v>
      </c>
    </row>
    <row r="1913" spans="1:8" x14ac:dyDescent="0.25">
      <c r="A1913" s="31">
        <v>44638</v>
      </c>
      <c r="B1913" s="37" t="s">
        <v>8972</v>
      </c>
      <c r="C1913" s="57" t="s">
        <v>87</v>
      </c>
      <c r="D1913" s="58">
        <v>1762.8</v>
      </c>
      <c r="E1913" s="35">
        <v>44638</v>
      </c>
      <c r="F1913" s="58">
        <v>1762.8</v>
      </c>
      <c r="G1913" s="59">
        <f>Tabla14[[#This Row],[Importe]]-Tabla14[[#This Row],[Pagado]]</f>
        <v>0</v>
      </c>
      <c r="H1913" s="37" t="s">
        <v>10</v>
      </c>
    </row>
    <row r="1914" spans="1:8" x14ac:dyDescent="0.25">
      <c r="A1914" s="31">
        <v>44638</v>
      </c>
      <c r="B1914" s="37" t="s">
        <v>8973</v>
      </c>
      <c r="C1914" s="57" t="s">
        <v>31</v>
      </c>
      <c r="D1914" s="58">
        <v>4503.6000000000004</v>
      </c>
      <c r="E1914" s="35">
        <v>44638</v>
      </c>
      <c r="F1914" s="58">
        <v>4503.6000000000004</v>
      </c>
      <c r="G1914" s="59">
        <f>Tabla14[[#This Row],[Importe]]-Tabla14[[#This Row],[Pagado]]</f>
        <v>0</v>
      </c>
      <c r="H1914" s="37" t="s">
        <v>10</v>
      </c>
    </row>
    <row r="1915" spans="1:8" x14ac:dyDescent="0.25">
      <c r="A1915" s="31">
        <v>44638</v>
      </c>
      <c r="B1915" s="37" t="s">
        <v>8974</v>
      </c>
      <c r="C1915" s="57" t="s">
        <v>275</v>
      </c>
      <c r="D1915" s="58">
        <v>79313.8</v>
      </c>
      <c r="E1915" s="35">
        <v>44652</v>
      </c>
      <c r="F1915" s="58">
        <v>79313.8</v>
      </c>
      <c r="G1915" s="59">
        <f>Tabla14[[#This Row],[Importe]]-Tabla14[[#This Row],[Pagado]]</f>
        <v>0</v>
      </c>
      <c r="H1915" s="37" t="s">
        <v>10</v>
      </c>
    </row>
    <row r="1916" spans="1:8" x14ac:dyDescent="0.25">
      <c r="A1916" s="31">
        <v>44638</v>
      </c>
      <c r="B1916" s="37" t="s">
        <v>8975</v>
      </c>
      <c r="C1916" s="57" t="s">
        <v>484</v>
      </c>
      <c r="D1916" s="58">
        <v>3450</v>
      </c>
      <c r="E1916" s="35">
        <v>44638</v>
      </c>
      <c r="F1916" s="58">
        <v>3450</v>
      </c>
      <c r="G1916" s="59">
        <f>Tabla14[[#This Row],[Importe]]-Tabla14[[#This Row],[Pagado]]</f>
        <v>0</v>
      </c>
      <c r="H1916" s="37" t="s">
        <v>10</v>
      </c>
    </row>
    <row r="1917" spans="1:8" x14ac:dyDescent="0.25">
      <c r="A1917" s="31">
        <v>44638</v>
      </c>
      <c r="B1917" s="37" t="s">
        <v>8976</v>
      </c>
      <c r="C1917" s="57" t="s">
        <v>131</v>
      </c>
      <c r="D1917" s="58">
        <v>16419.400000000001</v>
      </c>
      <c r="E1917" s="35">
        <v>44638</v>
      </c>
      <c r="F1917" s="58">
        <v>16419.400000000001</v>
      </c>
      <c r="G1917" s="59">
        <f>Tabla14[[#This Row],[Importe]]-Tabla14[[#This Row],[Pagado]]</f>
        <v>0</v>
      </c>
      <c r="H1917" s="37" t="s">
        <v>10</v>
      </c>
    </row>
    <row r="1918" spans="1:8" x14ac:dyDescent="0.25">
      <c r="A1918" s="31">
        <v>44638</v>
      </c>
      <c r="B1918" s="37" t="s">
        <v>8977</v>
      </c>
      <c r="C1918" s="57" t="s">
        <v>154</v>
      </c>
      <c r="D1918" s="58">
        <v>50630.6</v>
      </c>
      <c r="E1918" s="35">
        <v>44644</v>
      </c>
      <c r="F1918" s="58">
        <v>50630.6</v>
      </c>
      <c r="G1918" s="59">
        <f>Tabla14[[#This Row],[Importe]]-Tabla14[[#This Row],[Pagado]]</f>
        <v>0</v>
      </c>
      <c r="H1918" s="37" t="s">
        <v>10</v>
      </c>
    </row>
    <row r="1919" spans="1:8" x14ac:dyDescent="0.25">
      <c r="A1919" s="31">
        <v>44638</v>
      </c>
      <c r="B1919" s="37" t="s">
        <v>8978</v>
      </c>
      <c r="C1919" s="57" t="s">
        <v>196</v>
      </c>
      <c r="D1919" s="58">
        <v>79239.5</v>
      </c>
      <c r="E1919" s="35">
        <v>44638</v>
      </c>
      <c r="F1919" s="58">
        <v>79239.5</v>
      </c>
      <c r="G1919" s="59">
        <f>Tabla14[[#This Row],[Importe]]-Tabla14[[#This Row],[Pagado]]</f>
        <v>0</v>
      </c>
      <c r="H1919" s="37" t="s">
        <v>10</v>
      </c>
    </row>
    <row r="1920" spans="1:8" x14ac:dyDescent="0.25">
      <c r="A1920" s="31">
        <v>44638</v>
      </c>
      <c r="B1920" s="37" t="s">
        <v>8979</v>
      </c>
      <c r="C1920" s="57" t="s">
        <v>27</v>
      </c>
      <c r="D1920" s="58">
        <v>2313.6</v>
      </c>
      <c r="E1920" s="35">
        <v>44638</v>
      </c>
      <c r="F1920" s="58">
        <v>2313.6</v>
      </c>
      <c r="G1920" s="59">
        <f>Tabla14[[#This Row],[Importe]]-Tabla14[[#This Row],[Pagado]]</f>
        <v>0</v>
      </c>
      <c r="H1920" s="37" t="s">
        <v>10</v>
      </c>
    </row>
    <row r="1921" spans="1:8" x14ac:dyDescent="0.25">
      <c r="A1921" s="31">
        <v>44638</v>
      </c>
      <c r="B1921" s="37" t="s">
        <v>8980</v>
      </c>
      <c r="C1921" s="57" t="s">
        <v>140</v>
      </c>
      <c r="D1921" s="58">
        <v>2129.6999999999998</v>
      </c>
      <c r="E1921" s="35">
        <v>44638</v>
      </c>
      <c r="F1921" s="58">
        <v>2129.6999999999998</v>
      </c>
      <c r="G1921" s="59">
        <f>Tabla14[[#This Row],[Importe]]-Tabla14[[#This Row],[Pagado]]</f>
        <v>0</v>
      </c>
      <c r="H1921" s="37" t="s">
        <v>10</v>
      </c>
    </row>
    <row r="1922" spans="1:8" x14ac:dyDescent="0.25">
      <c r="A1922" s="31">
        <v>44638</v>
      </c>
      <c r="B1922" s="37" t="s">
        <v>8981</v>
      </c>
      <c r="C1922" s="57" t="s">
        <v>127</v>
      </c>
      <c r="D1922" s="58">
        <v>1823.6</v>
      </c>
      <c r="E1922" s="35">
        <v>44638</v>
      </c>
      <c r="F1922" s="58">
        <v>1823.6</v>
      </c>
      <c r="G1922" s="59">
        <f>Tabla14[[#This Row],[Importe]]-Tabla14[[#This Row],[Pagado]]</f>
        <v>0</v>
      </c>
      <c r="H1922" s="37" t="s">
        <v>10</v>
      </c>
    </row>
    <row r="1923" spans="1:8" x14ac:dyDescent="0.25">
      <c r="A1923" s="31">
        <v>44638</v>
      </c>
      <c r="B1923" s="37" t="s">
        <v>8982</v>
      </c>
      <c r="C1923" s="57" t="s">
        <v>129</v>
      </c>
      <c r="D1923" s="58">
        <v>4594.7</v>
      </c>
      <c r="E1923" s="35">
        <v>44638</v>
      </c>
      <c r="F1923" s="58">
        <v>4594.7</v>
      </c>
      <c r="G1923" s="59">
        <f>Tabla14[[#This Row],[Importe]]-Tabla14[[#This Row],[Pagado]]</f>
        <v>0</v>
      </c>
      <c r="H1923" s="37" t="s">
        <v>10</v>
      </c>
    </row>
    <row r="1924" spans="1:8" x14ac:dyDescent="0.25">
      <c r="A1924" s="31">
        <v>44638</v>
      </c>
      <c r="B1924" s="37" t="s">
        <v>8983</v>
      </c>
      <c r="C1924" s="57" t="s">
        <v>357</v>
      </c>
      <c r="D1924" s="58">
        <v>3414.3</v>
      </c>
      <c r="E1924" s="35">
        <v>44638</v>
      </c>
      <c r="F1924" s="58">
        <v>3414.3</v>
      </c>
      <c r="G1924" s="59">
        <f>Tabla14[[#This Row],[Importe]]-Tabla14[[#This Row],[Pagado]]</f>
        <v>0</v>
      </c>
      <c r="H1924" s="37" t="s">
        <v>10</v>
      </c>
    </row>
    <row r="1925" spans="1:8" x14ac:dyDescent="0.25">
      <c r="A1925" s="31">
        <v>44638</v>
      </c>
      <c r="B1925" s="37" t="s">
        <v>8984</v>
      </c>
      <c r="C1925" s="57" t="s">
        <v>333</v>
      </c>
      <c r="D1925" s="58">
        <v>313.26</v>
      </c>
      <c r="E1925" s="35">
        <v>44638</v>
      </c>
      <c r="F1925" s="58">
        <v>313.26</v>
      </c>
      <c r="G1925" s="59">
        <f>Tabla14[[#This Row],[Importe]]-Tabla14[[#This Row],[Pagado]]</f>
        <v>0</v>
      </c>
      <c r="H1925" s="37" t="s">
        <v>10</v>
      </c>
    </row>
    <row r="1926" spans="1:8" x14ac:dyDescent="0.25">
      <c r="A1926" s="31">
        <v>44638</v>
      </c>
      <c r="B1926" s="37" t="s">
        <v>8985</v>
      </c>
      <c r="C1926" s="57" t="s">
        <v>18</v>
      </c>
      <c r="D1926" s="58">
        <v>1705.2</v>
      </c>
      <c r="E1926" s="35">
        <v>44638</v>
      </c>
      <c r="F1926" s="58">
        <v>1705.2</v>
      </c>
      <c r="G1926" s="59">
        <f>Tabla14[[#This Row],[Importe]]-Tabla14[[#This Row],[Pagado]]</f>
        <v>0</v>
      </c>
      <c r="H1926" s="37" t="s">
        <v>10</v>
      </c>
    </row>
    <row r="1927" spans="1:8" x14ac:dyDescent="0.25">
      <c r="A1927" s="31">
        <v>44638</v>
      </c>
      <c r="B1927" s="37" t="s">
        <v>8986</v>
      </c>
      <c r="C1927" s="57" t="s">
        <v>224</v>
      </c>
      <c r="D1927" s="58">
        <v>8324.2999999999993</v>
      </c>
      <c r="E1927" s="35">
        <v>44641</v>
      </c>
      <c r="F1927" s="58">
        <v>8324.2999999999993</v>
      </c>
      <c r="G1927" s="59">
        <f>Tabla14[[#This Row],[Importe]]-Tabla14[[#This Row],[Pagado]]</f>
        <v>0</v>
      </c>
      <c r="H1927" s="37" t="s">
        <v>10</v>
      </c>
    </row>
    <row r="1928" spans="1:8" x14ac:dyDescent="0.25">
      <c r="A1928" s="31">
        <v>44638</v>
      </c>
      <c r="B1928" s="37" t="s">
        <v>8987</v>
      </c>
      <c r="C1928" s="57" t="s">
        <v>647</v>
      </c>
      <c r="D1928" s="58">
        <v>1020.9</v>
      </c>
      <c r="E1928" s="35">
        <v>44638</v>
      </c>
      <c r="F1928" s="58">
        <v>1020.9</v>
      </c>
      <c r="G1928" s="59">
        <f>Tabla14[[#This Row],[Importe]]-Tabla14[[#This Row],[Pagado]]</f>
        <v>0</v>
      </c>
      <c r="H1928" s="37" t="s">
        <v>10</v>
      </c>
    </row>
    <row r="1929" spans="1:8" x14ac:dyDescent="0.25">
      <c r="A1929" s="31">
        <v>44638</v>
      </c>
      <c r="B1929" s="37" t="s">
        <v>8988</v>
      </c>
      <c r="C1929" s="57" t="s">
        <v>35</v>
      </c>
      <c r="D1929" s="58">
        <v>3375.4</v>
      </c>
      <c r="E1929" s="35">
        <v>44638</v>
      </c>
      <c r="F1929" s="58">
        <v>3375.4</v>
      </c>
      <c r="G1929" s="59">
        <f>Tabla14[[#This Row],[Importe]]-Tabla14[[#This Row],[Pagado]]</f>
        <v>0</v>
      </c>
      <c r="H1929" s="37" t="s">
        <v>10</v>
      </c>
    </row>
    <row r="1930" spans="1:8" x14ac:dyDescent="0.25">
      <c r="A1930" s="31">
        <v>44638</v>
      </c>
      <c r="B1930" s="37" t="s">
        <v>8989</v>
      </c>
      <c r="C1930" s="57" t="s">
        <v>212</v>
      </c>
      <c r="D1930" s="58">
        <v>55148.6</v>
      </c>
      <c r="E1930" s="35">
        <v>44644</v>
      </c>
      <c r="F1930" s="58">
        <v>55148.6</v>
      </c>
      <c r="G1930" s="59">
        <f>Tabla14[[#This Row],[Importe]]-Tabla14[[#This Row],[Pagado]]</f>
        <v>0</v>
      </c>
      <c r="H1930" s="37" t="s">
        <v>10</v>
      </c>
    </row>
    <row r="1931" spans="1:8" x14ac:dyDescent="0.25">
      <c r="A1931" s="31">
        <v>44638</v>
      </c>
      <c r="B1931" s="37" t="s">
        <v>8990</v>
      </c>
      <c r="C1931" s="57" t="s">
        <v>206</v>
      </c>
      <c r="D1931" s="58">
        <v>40099.360000000001</v>
      </c>
      <c r="E1931" s="35">
        <v>44644</v>
      </c>
      <c r="F1931" s="58">
        <v>40099.360000000001</v>
      </c>
      <c r="G1931" s="59">
        <f>Tabla14[[#This Row],[Importe]]-Tabla14[[#This Row],[Pagado]]</f>
        <v>0</v>
      </c>
      <c r="H1931" s="37" t="s">
        <v>10</v>
      </c>
    </row>
    <row r="1932" spans="1:8" x14ac:dyDescent="0.25">
      <c r="A1932" s="31">
        <v>44638</v>
      </c>
      <c r="B1932" s="37" t="s">
        <v>8991</v>
      </c>
      <c r="C1932" s="57" t="s">
        <v>373</v>
      </c>
      <c r="D1932" s="58">
        <v>607.20000000000005</v>
      </c>
      <c r="E1932" s="35">
        <v>44638</v>
      </c>
      <c r="F1932" s="58">
        <v>607.20000000000005</v>
      </c>
      <c r="G1932" s="59">
        <f>Tabla14[[#This Row],[Importe]]-Tabla14[[#This Row],[Pagado]]</f>
        <v>0</v>
      </c>
      <c r="H1932" s="37" t="s">
        <v>10</v>
      </c>
    </row>
    <row r="1933" spans="1:8" x14ac:dyDescent="0.25">
      <c r="A1933" s="31">
        <v>44638</v>
      </c>
      <c r="B1933" s="37" t="s">
        <v>8992</v>
      </c>
      <c r="C1933" s="57" t="s">
        <v>45</v>
      </c>
      <c r="D1933" s="58">
        <v>10104.799999999999</v>
      </c>
      <c r="E1933" s="35">
        <v>44638</v>
      </c>
      <c r="F1933" s="58">
        <v>10104.799999999999</v>
      </c>
      <c r="G1933" s="59">
        <f>Tabla14[[#This Row],[Importe]]-Tabla14[[#This Row],[Pagado]]</f>
        <v>0</v>
      </c>
      <c r="H1933" s="37" t="s">
        <v>10</v>
      </c>
    </row>
    <row r="1934" spans="1:8" x14ac:dyDescent="0.25">
      <c r="A1934" s="31">
        <v>44638</v>
      </c>
      <c r="B1934" s="37" t="s">
        <v>8993</v>
      </c>
      <c r="C1934" s="57" t="s">
        <v>53</v>
      </c>
      <c r="D1934" s="58">
        <v>1148.4000000000001</v>
      </c>
      <c r="E1934" s="35">
        <v>44638</v>
      </c>
      <c r="F1934" s="58">
        <v>1148.4000000000001</v>
      </c>
      <c r="G1934" s="59">
        <f>Tabla14[[#This Row],[Importe]]-Tabla14[[#This Row],[Pagado]]</f>
        <v>0</v>
      </c>
      <c r="H1934" s="37" t="s">
        <v>10</v>
      </c>
    </row>
    <row r="1935" spans="1:8" x14ac:dyDescent="0.25">
      <c r="A1935" s="31">
        <v>44638</v>
      </c>
      <c r="B1935" s="37" t="s">
        <v>8994</v>
      </c>
      <c r="C1935" s="57" t="s">
        <v>218</v>
      </c>
      <c r="D1935" s="58">
        <v>26630.2</v>
      </c>
      <c r="E1935" s="35">
        <v>44644</v>
      </c>
      <c r="F1935" s="58">
        <v>26630.2</v>
      </c>
      <c r="G1935" s="59">
        <f>Tabla14[[#This Row],[Importe]]-Tabla14[[#This Row],[Pagado]]</f>
        <v>0</v>
      </c>
      <c r="H1935" s="37" t="s">
        <v>10</v>
      </c>
    </row>
    <row r="1936" spans="1:8" x14ac:dyDescent="0.25">
      <c r="A1936" s="31">
        <v>44638</v>
      </c>
      <c r="B1936" s="37" t="s">
        <v>8995</v>
      </c>
      <c r="C1936" s="57" t="s">
        <v>2114</v>
      </c>
      <c r="D1936" s="58">
        <v>1766.4</v>
      </c>
      <c r="E1936" s="35">
        <v>44638</v>
      </c>
      <c r="F1936" s="58">
        <v>1766.4</v>
      </c>
      <c r="G1936" s="59">
        <f>Tabla14[[#This Row],[Importe]]-Tabla14[[#This Row],[Pagado]]</f>
        <v>0</v>
      </c>
      <c r="H1936" s="37" t="s">
        <v>10</v>
      </c>
    </row>
    <row r="1937" spans="1:8" x14ac:dyDescent="0.25">
      <c r="A1937" s="31">
        <v>44638</v>
      </c>
      <c r="B1937" s="37" t="s">
        <v>8996</v>
      </c>
      <c r="C1937" s="57" t="s">
        <v>49</v>
      </c>
      <c r="D1937" s="58">
        <v>3111.7</v>
      </c>
      <c r="E1937" s="35">
        <v>44638</v>
      </c>
      <c r="F1937" s="58">
        <v>3111.7</v>
      </c>
      <c r="G1937" s="59">
        <f>Tabla14[[#This Row],[Importe]]-Tabla14[[#This Row],[Pagado]]</f>
        <v>0</v>
      </c>
      <c r="H1937" s="37" t="s">
        <v>10</v>
      </c>
    </row>
    <row r="1938" spans="1:8" x14ac:dyDescent="0.25">
      <c r="A1938" s="31">
        <v>44638</v>
      </c>
      <c r="B1938" s="37" t="s">
        <v>8997</v>
      </c>
      <c r="C1938" s="57" t="s">
        <v>175</v>
      </c>
      <c r="D1938" s="58">
        <v>8818.7000000000007</v>
      </c>
      <c r="E1938" s="35">
        <v>44638</v>
      </c>
      <c r="F1938" s="58">
        <v>8818.7000000000007</v>
      </c>
      <c r="G1938" s="59">
        <f>Tabla14[[#This Row],[Importe]]-Tabla14[[#This Row],[Pagado]]</f>
        <v>0</v>
      </c>
      <c r="H1938" s="37" t="s">
        <v>10</v>
      </c>
    </row>
    <row r="1939" spans="1:8" x14ac:dyDescent="0.25">
      <c r="A1939" s="31">
        <v>44638</v>
      </c>
      <c r="B1939" s="37" t="s">
        <v>8998</v>
      </c>
      <c r="C1939" s="57" t="s">
        <v>200</v>
      </c>
      <c r="D1939" s="58">
        <v>926</v>
      </c>
      <c r="E1939" s="35">
        <v>44638</v>
      </c>
      <c r="F1939" s="58">
        <v>926</v>
      </c>
      <c r="G1939" s="59">
        <f>Tabla14[[#This Row],[Importe]]-Tabla14[[#This Row],[Pagado]]</f>
        <v>0</v>
      </c>
      <c r="H1939" s="37" t="s">
        <v>10</v>
      </c>
    </row>
    <row r="1940" spans="1:8" x14ac:dyDescent="0.25">
      <c r="A1940" s="31">
        <v>44638</v>
      </c>
      <c r="B1940" s="37" t="s">
        <v>8999</v>
      </c>
      <c r="C1940" s="57" t="s">
        <v>208</v>
      </c>
      <c r="D1940" s="58">
        <v>12421.84</v>
      </c>
      <c r="E1940" s="35">
        <v>44642</v>
      </c>
      <c r="F1940" s="58">
        <v>12421.84</v>
      </c>
      <c r="G1940" s="59">
        <f>Tabla14[[#This Row],[Importe]]-Tabla14[[#This Row],[Pagado]]</f>
        <v>0</v>
      </c>
      <c r="H1940" s="37" t="s">
        <v>10</v>
      </c>
    </row>
    <row r="1941" spans="1:8" x14ac:dyDescent="0.25">
      <c r="A1941" s="31">
        <v>44638</v>
      </c>
      <c r="B1941" s="37" t="s">
        <v>9000</v>
      </c>
      <c r="C1941" s="57" t="s">
        <v>2114</v>
      </c>
      <c r="D1941" s="58">
        <v>1254</v>
      </c>
      <c r="E1941" s="35">
        <v>44638</v>
      </c>
      <c r="F1941" s="58">
        <v>1254</v>
      </c>
      <c r="G1941" s="59">
        <f>Tabla14[[#This Row],[Importe]]-Tabla14[[#This Row],[Pagado]]</f>
        <v>0</v>
      </c>
      <c r="H1941" s="37" t="s">
        <v>10</v>
      </c>
    </row>
    <row r="1942" spans="1:8" x14ac:dyDescent="0.25">
      <c r="A1942" s="31">
        <v>44638</v>
      </c>
      <c r="B1942" s="37" t="s">
        <v>9001</v>
      </c>
      <c r="C1942" s="57" t="s">
        <v>85</v>
      </c>
      <c r="D1942" s="58">
        <v>3515</v>
      </c>
      <c r="E1942" s="35">
        <v>44638</v>
      </c>
      <c r="F1942" s="58">
        <v>3515</v>
      </c>
      <c r="G1942" s="59">
        <f>Tabla14[[#This Row],[Importe]]-Tabla14[[#This Row],[Pagado]]</f>
        <v>0</v>
      </c>
      <c r="H1942" s="37" t="s">
        <v>10</v>
      </c>
    </row>
    <row r="1943" spans="1:8" x14ac:dyDescent="0.25">
      <c r="A1943" s="31">
        <v>44638</v>
      </c>
      <c r="B1943" s="37" t="s">
        <v>9002</v>
      </c>
      <c r="C1943" s="57" t="s">
        <v>918</v>
      </c>
      <c r="D1943" s="58">
        <v>3625</v>
      </c>
      <c r="E1943" s="35">
        <v>44638</v>
      </c>
      <c r="F1943" s="58">
        <v>3625</v>
      </c>
      <c r="G1943" s="59">
        <f>Tabla14[[#This Row],[Importe]]-Tabla14[[#This Row],[Pagado]]</f>
        <v>0</v>
      </c>
      <c r="H1943" s="37" t="s">
        <v>10</v>
      </c>
    </row>
    <row r="1944" spans="1:8" x14ac:dyDescent="0.25">
      <c r="A1944" s="31">
        <v>44638</v>
      </c>
      <c r="B1944" s="37" t="s">
        <v>9003</v>
      </c>
      <c r="C1944" s="57" t="s">
        <v>208</v>
      </c>
      <c r="D1944" s="58">
        <v>851</v>
      </c>
      <c r="E1944" s="35">
        <v>44642</v>
      </c>
      <c r="F1944" s="58">
        <v>851</v>
      </c>
      <c r="G1944" s="59">
        <f>Tabla14[[#This Row],[Importe]]-Tabla14[[#This Row],[Pagado]]</f>
        <v>0</v>
      </c>
      <c r="H1944" s="37" t="s">
        <v>10</v>
      </c>
    </row>
    <row r="1945" spans="1:8" x14ac:dyDescent="0.25">
      <c r="A1945" s="31">
        <v>44638</v>
      </c>
      <c r="B1945" s="37" t="s">
        <v>9004</v>
      </c>
      <c r="C1945" s="57" t="s">
        <v>230</v>
      </c>
      <c r="D1945" s="58">
        <v>5555.6</v>
      </c>
      <c r="E1945" s="35">
        <v>44638</v>
      </c>
      <c r="F1945" s="58">
        <v>5555.6</v>
      </c>
      <c r="G1945" s="59">
        <f>Tabla14[[#This Row],[Importe]]-Tabla14[[#This Row],[Pagado]]</f>
        <v>0</v>
      </c>
      <c r="H1945" s="37" t="s">
        <v>10</v>
      </c>
    </row>
    <row r="1946" spans="1:8" x14ac:dyDescent="0.25">
      <c r="A1946" s="31">
        <v>44638</v>
      </c>
      <c r="B1946" s="37" t="s">
        <v>9005</v>
      </c>
      <c r="C1946" s="57" t="s">
        <v>56</v>
      </c>
      <c r="D1946" s="58">
        <v>4732.8</v>
      </c>
      <c r="E1946" s="35">
        <v>44638</v>
      </c>
      <c r="F1946" s="58">
        <v>4732.8</v>
      </c>
      <c r="G1946" s="59">
        <f>Tabla14[[#This Row],[Importe]]-Tabla14[[#This Row],[Pagado]]</f>
        <v>0</v>
      </c>
      <c r="H1946" s="37" t="s">
        <v>10</v>
      </c>
    </row>
    <row r="1947" spans="1:8" x14ac:dyDescent="0.25">
      <c r="A1947" s="31">
        <v>44638</v>
      </c>
      <c r="B1947" s="37" t="s">
        <v>9006</v>
      </c>
      <c r="C1947" s="57" t="s">
        <v>191</v>
      </c>
      <c r="D1947" s="58">
        <v>1327.8</v>
      </c>
      <c r="E1947" s="35">
        <v>44638</v>
      </c>
      <c r="F1947" s="58">
        <v>1327.8</v>
      </c>
      <c r="G1947" s="59">
        <f>Tabla14[[#This Row],[Importe]]-Tabla14[[#This Row],[Pagado]]</f>
        <v>0</v>
      </c>
      <c r="H1947" s="37" t="s">
        <v>10</v>
      </c>
    </row>
    <row r="1948" spans="1:8" x14ac:dyDescent="0.25">
      <c r="A1948" s="31">
        <v>44638</v>
      </c>
      <c r="B1948" s="37" t="s">
        <v>9007</v>
      </c>
      <c r="C1948" s="57" t="s">
        <v>191</v>
      </c>
      <c r="D1948" s="58">
        <v>80</v>
      </c>
      <c r="E1948" s="35">
        <v>44638</v>
      </c>
      <c r="F1948" s="58">
        <v>80</v>
      </c>
      <c r="G1948" s="59">
        <f>Tabla14[[#This Row],[Importe]]-Tabla14[[#This Row],[Pagado]]</f>
        <v>0</v>
      </c>
      <c r="H1948" s="37" t="s">
        <v>10</v>
      </c>
    </row>
    <row r="1949" spans="1:8" x14ac:dyDescent="0.25">
      <c r="A1949" s="31">
        <v>44638</v>
      </c>
      <c r="B1949" s="37" t="s">
        <v>9008</v>
      </c>
      <c r="C1949" s="57" t="s">
        <v>142</v>
      </c>
      <c r="D1949" s="58">
        <v>87124.5</v>
      </c>
      <c r="E1949" s="35">
        <v>44670</v>
      </c>
      <c r="F1949" s="58">
        <v>87124.5</v>
      </c>
      <c r="G1949" s="59">
        <f>Tabla14[[#This Row],[Importe]]-Tabla14[[#This Row],[Pagado]]</f>
        <v>0</v>
      </c>
      <c r="H1949" s="37" t="s">
        <v>10</v>
      </c>
    </row>
    <row r="1950" spans="1:8" x14ac:dyDescent="0.25">
      <c r="A1950" s="31">
        <v>44638</v>
      </c>
      <c r="B1950" s="37" t="s">
        <v>9009</v>
      </c>
      <c r="C1950" s="57" t="s">
        <v>840</v>
      </c>
      <c r="D1950" s="58">
        <v>4040</v>
      </c>
      <c r="E1950" s="35">
        <v>44638</v>
      </c>
      <c r="F1950" s="58">
        <v>4040</v>
      </c>
      <c r="G1950" s="59">
        <f>Tabla14[[#This Row],[Importe]]-Tabla14[[#This Row],[Pagado]]</f>
        <v>0</v>
      </c>
      <c r="H1950" s="37" t="s">
        <v>10</v>
      </c>
    </row>
    <row r="1951" spans="1:8" x14ac:dyDescent="0.25">
      <c r="A1951" s="31">
        <v>44638</v>
      </c>
      <c r="B1951" s="37" t="s">
        <v>9010</v>
      </c>
      <c r="C1951" s="57" t="s">
        <v>107</v>
      </c>
      <c r="D1951" s="58">
        <v>11841.5</v>
      </c>
      <c r="E1951" s="35">
        <v>44638</v>
      </c>
      <c r="F1951" s="58">
        <v>11841.5</v>
      </c>
      <c r="G1951" s="59">
        <f>Tabla14[[#This Row],[Importe]]-Tabla14[[#This Row],[Pagado]]</f>
        <v>0</v>
      </c>
      <c r="H1951" s="37" t="s">
        <v>10</v>
      </c>
    </row>
    <row r="1952" spans="1:8" x14ac:dyDescent="0.25">
      <c r="A1952" s="31">
        <v>44638</v>
      </c>
      <c r="B1952" s="37" t="s">
        <v>9011</v>
      </c>
      <c r="C1952" s="57" t="s">
        <v>419</v>
      </c>
      <c r="D1952" s="58">
        <v>6851.7</v>
      </c>
      <c r="E1952" s="35">
        <v>44638</v>
      </c>
      <c r="F1952" s="58">
        <v>6851.7</v>
      </c>
      <c r="G1952" s="59">
        <f>Tabla14[[#This Row],[Importe]]-Tabla14[[#This Row],[Pagado]]</f>
        <v>0</v>
      </c>
      <c r="H1952" s="37" t="s">
        <v>10</v>
      </c>
    </row>
    <row r="1953" spans="1:8" x14ac:dyDescent="0.25">
      <c r="A1953" s="31">
        <v>44638</v>
      </c>
      <c r="B1953" s="37" t="s">
        <v>9012</v>
      </c>
      <c r="C1953" s="57" t="s">
        <v>133</v>
      </c>
      <c r="D1953" s="58">
        <v>16718.400000000001</v>
      </c>
      <c r="E1953" s="35">
        <v>44642</v>
      </c>
      <c r="F1953" s="58">
        <v>16718.400000000001</v>
      </c>
      <c r="G1953" s="59">
        <f>Tabla14[[#This Row],[Importe]]-Tabla14[[#This Row],[Pagado]]</f>
        <v>0</v>
      </c>
      <c r="H1953" s="37" t="s">
        <v>10</v>
      </c>
    </row>
    <row r="1954" spans="1:8" x14ac:dyDescent="0.25">
      <c r="A1954" s="31">
        <v>44638</v>
      </c>
      <c r="B1954" s="37" t="s">
        <v>9013</v>
      </c>
      <c r="C1954" s="57" t="s">
        <v>804</v>
      </c>
      <c r="D1954" s="58">
        <v>15536.4</v>
      </c>
      <c r="E1954" s="35">
        <v>44638</v>
      </c>
      <c r="F1954" s="58">
        <v>15536.4</v>
      </c>
      <c r="G1954" s="59">
        <f>Tabla14[[#This Row],[Importe]]-Tabla14[[#This Row],[Pagado]]</f>
        <v>0</v>
      </c>
      <c r="H1954" s="37" t="s">
        <v>10</v>
      </c>
    </row>
    <row r="1955" spans="1:8" x14ac:dyDescent="0.25">
      <c r="A1955" s="31">
        <v>44638</v>
      </c>
      <c r="B1955" s="37" t="s">
        <v>9014</v>
      </c>
      <c r="C1955" s="57" t="s">
        <v>214</v>
      </c>
      <c r="D1955" s="58">
        <v>1026</v>
      </c>
      <c r="E1955" s="35">
        <v>44638</v>
      </c>
      <c r="F1955" s="58">
        <v>1026</v>
      </c>
      <c r="G1955" s="59">
        <f>Tabla14[[#This Row],[Importe]]-Tabla14[[#This Row],[Pagado]]</f>
        <v>0</v>
      </c>
      <c r="H1955" s="37" t="s">
        <v>10</v>
      </c>
    </row>
    <row r="1956" spans="1:8" x14ac:dyDescent="0.25">
      <c r="A1956" s="31">
        <v>44638</v>
      </c>
      <c r="B1956" s="37" t="s">
        <v>9015</v>
      </c>
      <c r="C1956" s="57" t="s">
        <v>592</v>
      </c>
      <c r="D1956" s="58">
        <v>33948</v>
      </c>
      <c r="E1956" s="35">
        <v>44639</v>
      </c>
      <c r="F1956" s="58">
        <v>33948</v>
      </c>
      <c r="G1956" s="59">
        <f>Tabla14[[#This Row],[Importe]]-Tabla14[[#This Row],[Pagado]]</f>
        <v>0</v>
      </c>
      <c r="H1956" s="37" t="s">
        <v>10</v>
      </c>
    </row>
    <row r="1957" spans="1:8" x14ac:dyDescent="0.25">
      <c r="A1957" s="31">
        <v>44638</v>
      </c>
      <c r="B1957" s="37" t="s">
        <v>9016</v>
      </c>
      <c r="C1957" s="57" t="s">
        <v>583</v>
      </c>
      <c r="D1957" s="58">
        <v>1649.2</v>
      </c>
      <c r="E1957" s="35">
        <v>44638</v>
      </c>
      <c r="F1957" s="58">
        <v>1649.2</v>
      </c>
      <c r="G1957" s="59">
        <f>Tabla14[[#This Row],[Importe]]-Tabla14[[#This Row],[Pagado]]</f>
        <v>0</v>
      </c>
      <c r="H1957" s="37" t="s">
        <v>10</v>
      </c>
    </row>
    <row r="1958" spans="1:8" x14ac:dyDescent="0.25">
      <c r="A1958" s="31">
        <v>44638</v>
      </c>
      <c r="B1958" s="37" t="s">
        <v>9017</v>
      </c>
      <c r="C1958" s="57" t="s">
        <v>233</v>
      </c>
      <c r="D1958" s="58">
        <v>5540.4</v>
      </c>
      <c r="E1958" s="35">
        <v>44638</v>
      </c>
      <c r="F1958" s="58">
        <v>5540.4</v>
      </c>
      <c r="G1958" s="59">
        <f>Tabla14[[#This Row],[Importe]]-Tabla14[[#This Row],[Pagado]]</f>
        <v>0</v>
      </c>
      <c r="H1958" s="37" t="s">
        <v>10</v>
      </c>
    </row>
    <row r="1959" spans="1:8" x14ac:dyDescent="0.25">
      <c r="A1959" s="31">
        <v>44638</v>
      </c>
      <c r="B1959" s="37" t="s">
        <v>9018</v>
      </c>
      <c r="C1959" s="57" t="s">
        <v>31</v>
      </c>
      <c r="D1959" s="58">
        <v>4520.2</v>
      </c>
      <c r="E1959" s="35">
        <v>44639</v>
      </c>
      <c r="F1959" s="58">
        <v>4520.2</v>
      </c>
      <c r="G1959" s="59">
        <f>Tabla14[[#This Row],[Importe]]-Tabla14[[#This Row],[Pagado]]</f>
        <v>0</v>
      </c>
      <c r="H1959" s="37" t="s">
        <v>10</v>
      </c>
    </row>
    <row r="1960" spans="1:8" x14ac:dyDescent="0.25">
      <c r="A1960" s="31">
        <v>44638</v>
      </c>
      <c r="B1960" s="37" t="s">
        <v>9019</v>
      </c>
      <c r="C1960" s="57" t="s">
        <v>226</v>
      </c>
      <c r="D1960" s="58">
        <v>2884</v>
      </c>
      <c r="E1960" s="35">
        <v>44638</v>
      </c>
      <c r="F1960" s="58">
        <v>2884</v>
      </c>
      <c r="G1960" s="59">
        <f>Tabla14[[#This Row],[Importe]]-Tabla14[[#This Row],[Pagado]]</f>
        <v>0</v>
      </c>
      <c r="H1960" s="37" t="s">
        <v>10</v>
      </c>
    </row>
    <row r="1961" spans="1:8" x14ac:dyDescent="0.25">
      <c r="A1961" s="31">
        <v>44638</v>
      </c>
      <c r="B1961" s="37" t="s">
        <v>9020</v>
      </c>
      <c r="C1961" s="57" t="s">
        <v>849</v>
      </c>
      <c r="D1961" s="58">
        <v>4256</v>
      </c>
      <c r="E1961" s="35">
        <v>44638</v>
      </c>
      <c r="F1961" s="58">
        <v>4256</v>
      </c>
      <c r="G1961" s="59">
        <f>Tabla14[[#This Row],[Importe]]-Tabla14[[#This Row],[Pagado]]</f>
        <v>0</v>
      </c>
      <c r="H1961" s="37" t="s">
        <v>10</v>
      </c>
    </row>
    <row r="1962" spans="1:8" x14ac:dyDescent="0.25">
      <c r="A1962" s="31">
        <v>44638</v>
      </c>
      <c r="B1962" s="37" t="s">
        <v>9021</v>
      </c>
      <c r="C1962" s="57" t="s">
        <v>62</v>
      </c>
      <c r="D1962" s="58">
        <v>3056.6</v>
      </c>
      <c r="E1962" s="35">
        <v>44638</v>
      </c>
      <c r="F1962" s="58">
        <v>3056.6</v>
      </c>
      <c r="G1962" s="59">
        <f>Tabla14[[#This Row],[Importe]]-Tabla14[[#This Row],[Pagado]]</f>
        <v>0</v>
      </c>
      <c r="H1962" s="37" t="s">
        <v>10</v>
      </c>
    </row>
    <row r="1963" spans="1:8" x14ac:dyDescent="0.25">
      <c r="A1963" s="31">
        <v>44638</v>
      </c>
      <c r="B1963" s="37" t="s">
        <v>9022</v>
      </c>
      <c r="C1963" s="57" t="s">
        <v>173</v>
      </c>
      <c r="D1963" s="58">
        <v>41325.199999999997</v>
      </c>
      <c r="E1963" s="35">
        <v>44639</v>
      </c>
      <c r="F1963" s="58">
        <v>41325.199999999997</v>
      </c>
      <c r="G1963" s="59">
        <f>Tabla14[[#This Row],[Importe]]-Tabla14[[#This Row],[Pagado]]</f>
        <v>0</v>
      </c>
      <c r="H1963" s="37" t="s">
        <v>10</v>
      </c>
    </row>
    <row r="1964" spans="1:8" x14ac:dyDescent="0.25">
      <c r="A1964" s="31">
        <v>44638</v>
      </c>
      <c r="B1964" s="37" t="s">
        <v>9023</v>
      </c>
      <c r="C1964" s="57" t="s">
        <v>51</v>
      </c>
      <c r="D1964" s="58">
        <v>3180.8</v>
      </c>
      <c r="E1964" s="35">
        <v>44638</v>
      </c>
      <c r="F1964" s="58">
        <v>3180.8</v>
      </c>
      <c r="G1964" s="59">
        <f>Tabla14[[#This Row],[Importe]]-Tabla14[[#This Row],[Pagado]]</f>
        <v>0</v>
      </c>
      <c r="H1964" s="37" t="s">
        <v>10</v>
      </c>
    </row>
    <row r="1965" spans="1:8" x14ac:dyDescent="0.25">
      <c r="A1965" s="31">
        <v>44638</v>
      </c>
      <c r="B1965" s="37" t="s">
        <v>9024</v>
      </c>
      <c r="C1965" s="57" t="s">
        <v>664</v>
      </c>
      <c r="D1965" s="58">
        <v>11286.8</v>
      </c>
      <c r="E1965" s="35">
        <v>44638</v>
      </c>
      <c r="F1965" s="58">
        <v>11286.8</v>
      </c>
      <c r="G1965" s="59">
        <f>Tabla14[[#This Row],[Importe]]-Tabla14[[#This Row],[Pagado]]</f>
        <v>0</v>
      </c>
      <c r="H1965" s="37" t="s">
        <v>10</v>
      </c>
    </row>
    <row r="1966" spans="1:8" x14ac:dyDescent="0.25">
      <c r="A1966" s="31">
        <v>44638</v>
      </c>
      <c r="B1966" s="37" t="s">
        <v>9025</v>
      </c>
      <c r="C1966" s="57" t="s">
        <v>31</v>
      </c>
      <c r="D1966" s="58">
        <v>513</v>
      </c>
      <c r="E1966" s="35">
        <v>44638</v>
      </c>
      <c r="F1966" s="58">
        <v>513</v>
      </c>
      <c r="G1966" s="59">
        <f>Tabla14[[#This Row],[Importe]]-Tabla14[[#This Row],[Pagado]]</f>
        <v>0</v>
      </c>
      <c r="H1966" s="37" t="s">
        <v>10</v>
      </c>
    </row>
    <row r="1967" spans="1:8" x14ac:dyDescent="0.25">
      <c r="A1967" s="31">
        <v>44638</v>
      </c>
      <c r="B1967" s="37" t="s">
        <v>9026</v>
      </c>
      <c r="C1967" s="57" t="s">
        <v>31</v>
      </c>
      <c r="D1967" s="58">
        <v>2835.2</v>
      </c>
      <c r="E1967" s="35">
        <v>44638</v>
      </c>
      <c r="F1967" s="58">
        <v>2835.2</v>
      </c>
      <c r="G1967" s="59">
        <f>Tabla14[[#This Row],[Importe]]-Tabla14[[#This Row],[Pagado]]</f>
        <v>0</v>
      </c>
      <c r="H1967" s="37" t="s">
        <v>10</v>
      </c>
    </row>
    <row r="1968" spans="1:8" x14ac:dyDescent="0.25">
      <c r="A1968" s="31">
        <v>44638</v>
      </c>
      <c r="B1968" s="37" t="s">
        <v>9027</v>
      </c>
      <c r="C1968" s="57" t="s">
        <v>58</v>
      </c>
      <c r="D1968" s="58">
        <v>3264</v>
      </c>
      <c r="E1968" s="35">
        <v>44638</v>
      </c>
      <c r="F1968" s="58">
        <v>3264</v>
      </c>
      <c r="G1968" s="59">
        <f>Tabla14[[#This Row],[Importe]]-Tabla14[[#This Row],[Pagado]]</f>
        <v>0</v>
      </c>
      <c r="H1968" s="37" t="s">
        <v>10</v>
      </c>
    </row>
    <row r="1969" spans="1:8" x14ac:dyDescent="0.25">
      <c r="A1969" s="31">
        <v>44638</v>
      </c>
      <c r="B1969" s="37" t="s">
        <v>9028</v>
      </c>
      <c r="C1969" s="57" t="s">
        <v>31</v>
      </c>
      <c r="D1969" s="58">
        <v>966.4</v>
      </c>
      <c r="E1969" s="35">
        <v>44638</v>
      </c>
      <c r="F1969" s="58">
        <v>966.4</v>
      </c>
      <c r="G1969" s="59">
        <f>Tabla14[[#This Row],[Importe]]-Tabla14[[#This Row],[Pagado]]</f>
        <v>0</v>
      </c>
      <c r="H1969" s="37" t="s">
        <v>10</v>
      </c>
    </row>
    <row r="1970" spans="1:8" x14ac:dyDescent="0.25">
      <c r="A1970" s="31">
        <v>44638</v>
      </c>
      <c r="B1970" s="37" t="s">
        <v>9029</v>
      </c>
      <c r="C1970" s="57" t="s">
        <v>246</v>
      </c>
      <c r="D1970" s="58">
        <v>35281.4</v>
      </c>
      <c r="E1970" s="35">
        <v>44638</v>
      </c>
      <c r="F1970" s="58">
        <v>35281.4</v>
      </c>
      <c r="G1970" s="59">
        <f>Tabla14[[#This Row],[Importe]]-Tabla14[[#This Row],[Pagado]]</f>
        <v>0</v>
      </c>
      <c r="H1970" s="37" t="s">
        <v>10</v>
      </c>
    </row>
    <row r="1971" spans="1:8" x14ac:dyDescent="0.25">
      <c r="A1971" s="31">
        <v>44638</v>
      </c>
      <c r="B1971" s="37" t="s">
        <v>9030</v>
      </c>
      <c r="C1971" s="57" t="s">
        <v>146</v>
      </c>
      <c r="D1971" s="58">
        <v>10515.4</v>
      </c>
      <c r="E1971" s="35">
        <v>44638</v>
      </c>
      <c r="F1971" s="58">
        <v>10515.4</v>
      </c>
      <c r="G1971" s="59">
        <f>Tabla14[[#This Row],[Importe]]-Tabla14[[#This Row],[Pagado]]</f>
        <v>0</v>
      </c>
      <c r="H1971" s="37" t="s">
        <v>10</v>
      </c>
    </row>
    <row r="1972" spans="1:8" x14ac:dyDescent="0.25">
      <c r="A1972" s="31">
        <v>44638</v>
      </c>
      <c r="B1972" s="37" t="s">
        <v>9031</v>
      </c>
      <c r="C1972" s="57" t="s">
        <v>31</v>
      </c>
      <c r="D1972" s="58">
        <v>13254.4</v>
      </c>
      <c r="E1972" s="35">
        <v>44638</v>
      </c>
      <c r="F1972" s="58">
        <v>13254.4</v>
      </c>
      <c r="G1972" s="59">
        <f>Tabla14[[#This Row],[Importe]]-Tabla14[[#This Row],[Pagado]]</f>
        <v>0</v>
      </c>
      <c r="H1972" s="37" t="s">
        <v>10</v>
      </c>
    </row>
    <row r="1973" spans="1:8" x14ac:dyDescent="0.25">
      <c r="A1973" s="31">
        <v>44638</v>
      </c>
      <c r="B1973" s="37" t="s">
        <v>9032</v>
      </c>
      <c r="C1973" s="57" t="s">
        <v>67</v>
      </c>
      <c r="D1973" s="58">
        <v>2037</v>
      </c>
      <c r="E1973" s="35">
        <v>44638</v>
      </c>
      <c r="F1973" s="58">
        <v>2037</v>
      </c>
      <c r="G1973" s="59">
        <f>Tabla14[[#This Row],[Importe]]-Tabla14[[#This Row],[Pagado]]</f>
        <v>0</v>
      </c>
      <c r="H1973" s="37" t="s">
        <v>10</v>
      </c>
    </row>
    <row r="1974" spans="1:8" x14ac:dyDescent="0.25">
      <c r="A1974" s="31">
        <v>44638</v>
      </c>
      <c r="B1974" s="37" t="s">
        <v>9033</v>
      </c>
      <c r="C1974" s="57" t="s">
        <v>269</v>
      </c>
      <c r="D1974" s="58">
        <v>4551.6000000000004</v>
      </c>
      <c r="E1974" s="35">
        <v>44638</v>
      </c>
      <c r="F1974" s="58">
        <v>4551.6000000000004</v>
      </c>
      <c r="G1974" s="59">
        <f>Tabla14[[#This Row],[Importe]]-Tabla14[[#This Row],[Pagado]]</f>
        <v>0</v>
      </c>
      <c r="H1974" s="37" t="s">
        <v>10</v>
      </c>
    </row>
    <row r="1975" spans="1:8" x14ac:dyDescent="0.25">
      <c r="A1975" s="31">
        <v>44638</v>
      </c>
      <c r="B1975" s="37" t="s">
        <v>9034</v>
      </c>
      <c r="C1975" s="57" t="s">
        <v>9035</v>
      </c>
      <c r="D1975" s="58">
        <v>0</v>
      </c>
      <c r="E1975" s="39" t="s">
        <v>189</v>
      </c>
      <c r="F1975" s="58">
        <v>0</v>
      </c>
      <c r="G1975" s="59">
        <f>Tabla14[[#This Row],[Importe]]-Tabla14[[#This Row],[Pagado]]</f>
        <v>0</v>
      </c>
      <c r="H1975" s="37" t="s">
        <v>189</v>
      </c>
    </row>
    <row r="1976" spans="1:8" x14ac:dyDescent="0.25">
      <c r="A1976" s="31">
        <v>44638</v>
      </c>
      <c r="B1976" s="37" t="s">
        <v>9036</v>
      </c>
      <c r="C1976" s="57" t="s">
        <v>31</v>
      </c>
      <c r="D1976" s="58">
        <v>3888</v>
      </c>
      <c r="E1976" s="35">
        <v>44638</v>
      </c>
      <c r="F1976" s="58">
        <v>3888</v>
      </c>
      <c r="G1976" s="59">
        <f>Tabla14[[#This Row],[Importe]]-Tabla14[[#This Row],[Pagado]]</f>
        <v>0</v>
      </c>
      <c r="H1976" s="37" t="s">
        <v>10</v>
      </c>
    </row>
    <row r="1977" spans="1:8" x14ac:dyDescent="0.25">
      <c r="A1977" s="31">
        <v>44638</v>
      </c>
      <c r="B1977" s="37" t="s">
        <v>9037</v>
      </c>
      <c r="C1977" s="57" t="s">
        <v>246</v>
      </c>
      <c r="D1977" s="58">
        <v>655.20000000000005</v>
      </c>
      <c r="E1977" s="35">
        <v>44638</v>
      </c>
      <c r="F1977" s="58">
        <v>655.20000000000005</v>
      </c>
      <c r="G1977" s="59">
        <f>Tabla14[[#This Row],[Importe]]-Tabla14[[#This Row],[Pagado]]</f>
        <v>0</v>
      </c>
      <c r="H1977" s="37" t="s">
        <v>10</v>
      </c>
    </row>
    <row r="1978" spans="1:8" x14ac:dyDescent="0.25">
      <c r="A1978" s="31">
        <v>44638</v>
      </c>
      <c r="B1978" s="37" t="s">
        <v>9038</v>
      </c>
      <c r="C1978" s="57" t="s">
        <v>484</v>
      </c>
      <c r="D1978" s="58">
        <v>3126</v>
      </c>
      <c r="E1978" s="35">
        <v>44638</v>
      </c>
      <c r="F1978" s="58">
        <v>3126</v>
      </c>
      <c r="G1978" s="59">
        <f>Tabla14[[#This Row],[Importe]]-Tabla14[[#This Row],[Pagado]]</f>
        <v>0</v>
      </c>
      <c r="H1978" s="37" t="s">
        <v>10</v>
      </c>
    </row>
    <row r="1979" spans="1:8" x14ac:dyDescent="0.25">
      <c r="A1979" s="31">
        <v>44638</v>
      </c>
      <c r="B1979" s="37" t="s">
        <v>9039</v>
      </c>
      <c r="C1979" s="57" t="s">
        <v>365</v>
      </c>
      <c r="D1979" s="58">
        <v>630.79999999999995</v>
      </c>
      <c r="E1979" s="35">
        <v>44638</v>
      </c>
      <c r="F1979" s="58">
        <v>630.79999999999995</v>
      </c>
      <c r="G1979" s="59">
        <f>Tabla14[[#This Row],[Importe]]-Tabla14[[#This Row],[Pagado]]</f>
        <v>0</v>
      </c>
      <c r="H1979" s="37" t="s">
        <v>10</v>
      </c>
    </row>
    <row r="1980" spans="1:8" x14ac:dyDescent="0.25">
      <c r="A1980" s="31">
        <v>44638</v>
      </c>
      <c r="B1980" s="37" t="s">
        <v>9040</v>
      </c>
      <c r="C1980" s="57" t="s">
        <v>24</v>
      </c>
      <c r="D1980" s="58">
        <v>529.20000000000005</v>
      </c>
      <c r="E1980" s="35">
        <v>44638</v>
      </c>
      <c r="F1980" s="58">
        <v>529.20000000000005</v>
      </c>
      <c r="G1980" s="59">
        <f>Tabla14[[#This Row],[Importe]]-Tabla14[[#This Row],[Pagado]]</f>
        <v>0</v>
      </c>
      <c r="H1980" s="37" t="s">
        <v>10</v>
      </c>
    </row>
    <row r="1981" spans="1:8" x14ac:dyDescent="0.25">
      <c r="A1981" s="31">
        <v>44638</v>
      </c>
      <c r="B1981" s="37" t="s">
        <v>9041</v>
      </c>
      <c r="C1981" s="57" t="s">
        <v>1313</v>
      </c>
      <c r="D1981" s="58">
        <v>3872.2</v>
      </c>
      <c r="E1981" s="35">
        <v>44638</v>
      </c>
      <c r="F1981" s="58">
        <v>3872.2</v>
      </c>
      <c r="G1981" s="59">
        <f>Tabla14[[#This Row],[Importe]]-Tabla14[[#This Row],[Pagado]]</f>
        <v>0</v>
      </c>
      <c r="H1981" s="37" t="s">
        <v>10</v>
      </c>
    </row>
    <row r="1982" spans="1:8" x14ac:dyDescent="0.25">
      <c r="A1982" s="31">
        <v>44638</v>
      </c>
      <c r="B1982" s="37" t="s">
        <v>9042</v>
      </c>
      <c r="C1982" s="57" t="s">
        <v>282</v>
      </c>
      <c r="D1982" s="58">
        <v>2214</v>
      </c>
      <c r="E1982" s="35">
        <v>44639</v>
      </c>
      <c r="F1982" s="58">
        <v>2214</v>
      </c>
      <c r="G1982" s="59">
        <f>Tabla14[[#This Row],[Importe]]-Tabla14[[#This Row],[Pagado]]</f>
        <v>0</v>
      </c>
      <c r="H1982" s="37" t="s">
        <v>10</v>
      </c>
    </row>
    <row r="1983" spans="1:8" x14ac:dyDescent="0.25">
      <c r="A1983" s="31">
        <v>44638</v>
      </c>
      <c r="B1983" s="37" t="s">
        <v>9043</v>
      </c>
      <c r="C1983" s="57" t="s">
        <v>280</v>
      </c>
      <c r="D1983" s="58">
        <v>1447.2</v>
      </c>
      <c r="E1983" s="35">
        <v>44639</v>
      </c>
      <c r="F1983" s="58">
        <v>1447.2</v>
      </c>
      <c r="G1983" s="59">
        <f>Tabla14[[#This Row],[Importe]]-Tabla14[[#This Row],[Pagado]]</f>
        <v>0</v>
      </c>
      <c r="H1983" s="37" t="s">
        <v>10</v>
      </c>
    </row>
    <row r="1984" spans="1:8" x14ac:dyDescent="0.25">
      <c r="A1984" s="31">
        <v>44638</v>
      </c>
      <c r="B1984" s="37" t="s">
        <v>9044</v>
      </c>
      <c r="C1984" s="57" t="s">
        <v>555</v>
      </c>
      <c r="D1984" s="58">
        <v>22650</v>
      </c>
      <c r="E1984" s="35">
        <v>44638</v>
      </c>
      <c r="F1984" s="58">
        <v>22650</v>
      </c>
      <c r="G1984" s="59">
        <f>Tabla14[[#This Row],[Importe]]-Tabla14[[#This Row],[Pagado]]</f>
        <v>0</v>
      </c>
      <c r="H1984" s="37" t="s">
        <v>10</v>
      </c>
    </row>
    <row r="1985" spans="1:8" x14ac:dyDescent="0.25">
      <c r="A1985" s="31">
        <v>44638</v>
      </c>
      <c r="B1985" s="37" t="s">
        <v>9045</v>
      </c>
      <c r="C1985" s="57" t="s">
        <v>5345</v>
      </c>
      <c r="D1985" s="58">
        <v>1663.2</v>
      </c>
      <c r="E1985" s="35">
        <v>44639</v>
      </c>
      <c r="F1985" s="58">
        <v>1663.2</v>
      </c>
      <c r="G1985" s="59">
        <f>Tabla14[[#This Row],[Importe]]-Tabla14[[#This Row],[Pagado]]</f>
        <v>0</v>
      </c>
      <c r="H1985" s="37" t="s">
        <v>10</v>
      </c>
    </row>
    <row r="1986" spans="1:8" x14ac:dyDescent="0.25">
      <c r="A1986" s="31">
        <v>44638</v>
      </c>
      <c r="B1986" s="37" t="s">
        <v>9046</v>
      </c>
      <c r="C1986" s="57" t="s">
        <v>284</v>
      </c>
      <c r="D1986" s="58">
        <v>8132.4</v>
      </c>
      <c r="E1986" s="35">
        <v>44639</v>
      </c>
      <c r="F1986" s="58">
        <v>8132.4</v>
      </c>
      <c r="G1986" s="59">
        <f>Tabla14[[#This Row],[Importe]]-Tabla14[[#This Row],[Pagado]]</f>
        <v>0</v>
      </c>
      <c r="H1986" s="37" t="s">
        <v>10</v>
      </c>
    </row>
    <row r="1987" spans="1:8" x14ac:dyDescent="0.25">
      <c r="A1987" s="31">
        <v>44638</v>
      </c>
      <c r="B1987" s="37" t="s">
        <v>9047</v>
      </c>
      <c r="C1987" s="57" t="s">
        <v>31</v>
      </c>
      <c r="D1987" s="58">
        <v>840</v>
      </c>
      <c r="E1987" s="35">
        <v>44638</v>
      </c>
      <c r="F1987" s="58">
        <v>840</v>
      </c>
      <c r="G1987" s="59">
        <f>Tabla14[[#This Row],[Importe]]-Tabla14[[#This Row],[Pagado]]</f>
        <v>0</v>
      </c>
      <c r="H1987" s="37" t="s">
        <v>10</v>
      </c>
    </row>
    <row r="1988" spans="1:8" x14ac:dyDescent="0.25">
      <c r="A1988" s="31">
        <v>44638</v>
      </c>
      <c r="B1988" s="37" t="s">
        <v>9048</v>
      </c>
      <c r="C1988" s="57" t="s">
        <v>9</v>
      </c>
      <c r="D1988" s="58">
        <v>2785.4</v>
      </c>
      <c r="E1988" s="35">
        <v>44638</v>
      </c>
      <c r="F1988" s="58">
        <v>2785.4</v>
      </c>
      <c r="G1988" s="59">
        <f>Tabla14[[#This Row],[Importe]]-Tabla14[[#This Row],[Pagado]]</f>
        <v>0</v>
      </c>
      <c r="H1988" s="37" t="s">
        <v>10</v>
      </c>
    </row>
    <row r="1989" spans="1:8" x14ac:dyDescent="0.25">
      <c r="A1989" s="31">
        <v>44638</v>
      </c>
      <c r="B1989" s="37" t="s">
        <v>9049</v>
      </c>
      <c r="C1989" s="57" t="s">
        <v>414</v>
      </c>
      <c r="D1989" s="58">
        <v>11458.8</v>
      </c>
      <c r="E1989" s="35">
        <v>44638</v>
      </c>
      <c r="F1989" s="58">
        <v>11458.8</v>
      </c>
      <c r="G1989" s="59">
        <f>Tabla14[[#This Row],[Importe]]-Tabla14[[#This Row],[Pagado]]</f>
        <v>0</v>
      </c>
      <c r="H1989" s="37" t="s">
        <v>10</v>
      </c>
    </row>
    <row r="1990" spans="1:8" x14ac:dyDescent="0.25">
      <c r="A1990" s="31">
        <v>44638</v>
      </c>
      <c r="B1990" s="37" t="s">
        <v>9050</v>
      </c>
      <c r="C1990" s="57" t="s">
        <v>31</v>
      </c>
      <c r="D1990" s="58">
        <v>44.8</v>
      </c>
      <c r="E1990" s="35">
        <v>44638</v>
      </c>
      <c r="F1990" s="58">
        <v>44.8</v>
      </c>
      <c r="G1990" s="59">
        <f>Tabla14[[#This Row],[Importe]]-Tabla14[[#This Row],[Pagado]]</f>
        <v>0</v>
      </c>
      <c r="H1990" s="37" t="s">
        <v>10</v>
      </c>
    </row>
    <row r="1991" spans="1:8" x14ac:dyDescent="0.25">
      <c r="A1991" s="31">
        <v>44638</v>
      </c>
      <c r="B1991" s="37" t="s">
        <v>9051</v>
      </c>
      <c r="C1991" s="57" t="s">
        <v>95</v>
      </c>
      <c r="D1991" s="58">
        <v>7867.1</v>
      </c>
      <c r="E1991" s="35">
        <v>44638</v>
      </c>
      <c r="F1991" s="58">
        <v>7867.1</v>
      </c>
      <c r="G1991" s="59">
        <f>Tabla14[[#This Row],[Importe]]-Tabla14[[#This Row],[Pagado]]</f>
        <v>0</v>
      </c>
      <c r="H1991" s="37" t="s">
        <v>10</v>
      </c>
    </row>
    <row r="1992" spans="1:8" x14ac:dyDescent="0.25">
      <c r="A1992" s="31">
        <v>44638</v>
      </c>
      <c r="B1992" s="37" t="s">
        <v>9052</v>
      </c>
      <c r="C1992" s="57" t="s">
        <v>1008</v>
      </c>
      <c r="D1992" s="58">
        <v>180.9</v>
      </c>
      <c r="E1992" s="35">
        <v>44638</v>
      </c>
      <c r="F1992" s="58">
        <v>180.9</v>
      </c>
      <c r="G1992" s="59">
        <f>Tabla14[[#This Row],[Importe]]-Tabla14[[#This Row],[Pagado]]</f>
        <v>0</v>
      </c>
      <c r="H1992" s="37" t="s">
        <v>10</v>
      </c>
    </row>
    <row r="1993" spans="1:8" x14ac:dyDescent="0.25">
      <c r="A1993" s="31">
        <v>44638</v>
      </c>
      <c r="B1993" s="37" t="s">
        <v>9053</v>
      </c>
      <c r="C1993" s="57" t="s">
        <v>7445</v>
      </c>
      <c r="D1993" s="58">
        <v>16708.599999999999</v>
      </c>
      <c r="E1993" s="35">
        <v>44659</v>
      </c>
      <c r="F1993" s="58">
        <v>16708.599999999999</v>
      </c>
      <c r="G1993" s="59">
        <f>Tabla14[[#This Row],[Importe]]-Tabla14[[#This Row],[Pagado]]</f>
        <v>0</v>
      </c>
      <c r="H1993" s="37" t="s">
        <v>10</v>
      </c>
    </row>
    <row r="1994" spans="1:8" x14ac:dyDescent="0.25">
      <c r="A1994" s="31">
        <v>44638</v>
      </c>
      <c r="B1994" s="37" t="s">
        <v>9054</v>
      </c>
      <c r="C1994" s="57" t="s">
        <v>452</v>
      </c>
      <c r="D1994" s="58">
        <v>9747.2000000000007</v>
      </c>
      <c r="E1994" s="35">
        <v>44638</v>
      </c>
      <c r="F1994" s="58">
        <v>9747.2000000000007</v>
      </c>
      <c r="G1994" s="59">
        <f>Tabla14[[#This Row],[Importe]]-Tabla14[[#This Row],[Pagado]]</f>
        <v>0</v>
      </c>
      <c r="H1994" s="37" t="s">
        <v>10</v>
      </c>
    </row>
    <row r="1995" spans="1:8" x14ac:dyDescent="0.25">
      <c r="A1995" s="31">
        <v>44638</v>
      </c>
      <c r="B1995" s="37" t="s">
        <v>9055</v>
      </c>
      <c r="C1995" s="57" t="s">
        <v>409</v>
      </c>
      <c r="D1995" s="58">
        <v>11095.2</v>
      </c>
      <c r="E1995" s="35">
        <v>44642</v>
      </c>
      <c r="F1995" s="58">
        <v>11095.2</v>
      </c>
      <c r="G1995" s="59">
        <f>Tabla14[[#This Row],[Importe]]-Tabla14[[#This Row],[Pagado]]</f>
        <v>0</v>
      </c>
      <c r="H1995" s="37" t="s">
        <v>10</v>
      </c>
    </row>
    <row r="1996" spans="1:8" x14ac:dyDescent="0.25">
      <c r="A1996" s="31">
        <v>44638</v>
      </c>
      <c r="B1996" s="37" t="s">
        <v>9056</v>
      </c>
      <c r="C1996" s="57" t="s">
        <v>296</v>
      </c>
      <c r="D1996" s="58">
        <v>1798.5</v>
      </c>
      <c r="E1996" s="35">
        <v>44638</v>
      </c>
      <c r="F1996" s="58">
        <v>1798.5</v>
      </c>
      <c r="G1996" s="59">
        <f>Tabla14[[#This Row],[Importe]]-Tabla14[[#This Row],[Pagado]]</f>
        <v>0</v>
      </c>
      <c r="H1996" s="37" t="s">
        <v>10</v>
      </c>
    </row>
    <row r="1997" spans="1:8" x14ac:dyDescent="0.25">
      <c r="A1997" s="31">
        <v>44638</v>
      </c>
      <c r="B1997" s="37" t="s">
        <v>9057</v>
      </c>
      <c r="C1997" s="57" t="s">
        <v>7314</v>
      </c>
      <c r="D1997" s="58">
        <v>1738.4</v>
      </c>
      <c r="E1997" s="35">
        <v>44638</v>
      </c>
      <c r="F1997" s="58">
        <v>1738.4</v>
      </c>
      <c r="G1997" s="59">
        <f>Tabla14[[#This Row],[Importe]]-Tabla14[[#This Row],[Pagado]]</f>
        <v>0</v>
      </c>
      <c r="H1997" s="37" t="s">
        <v>10</v>
      </c>
    </row>
    <row r="1998" spans="1:8" x14ac:dyDescent="0.25">
      <c r="A1998" s="31">
        <v>44638</v>
      </c>
      <c r="B1998" s="37" t="s">
        <v>9058</v>
      </c>
      <c r="C1998" s="57" t="s">
        <v>843</v>
      </c>
      <c r="D1998" s="58">
        <v>19796</v>
      </c>
      <c r="E1998" s="35">
        <v>44639</v>
      </c>
      <c r="F1998" s="58">
        <v>19796</v>
      </c>
      <c r="G1998" s="59">
        <f>Tabla14[[#This Row],[Importe]]-Tabla14[[#This Row],[Pagado]]</f>
        <v>0</v>
      </c>
      <c r="H1998" s="37" t="s">
        <v>10</v>
      </c>
    </row>
    <row r="1999" spans="1:8" x14ac:dyDescent="0.25">
      <c r="A1999" s="31">
        <v>44638</v>
      </c>
      <c r="B1999" s="37" t="s">
        <v>9059</v>
      </c>
      <c r="C1999" s="57" t="s">
        <v>196</v>
      </c>
      <c r="D1999" s="58">
        <v>12469.8</v>
      </c>
      <c r="E1999" s="35">
        <v>44647</v>
      </c>
      <c r="F1999" s="58">
        <v>12469.8</v>
      </c>
      <c r="G1999" s="59">
        <f>Tabla14[[#This Row],[Importe]]-Tabla14[[#This Row],[Pagado]]</f>
        <v>0</v>
      </c>
      <c r="H1999" s="37" t="s">
        <v>10</v>
      </c>
    </row>
    <row r="2000" spans="1:8" x14ac:dyDescent="0.25">
      <c r="A2000" s="31">
        <v>44638</v>
      </c>
      <c r="B2000" s="37" t="s">
        <v>9060</v>
      </c>
      <c r="C2000" s="57" t="s">
        <v>14</v>
      </c>
      <c r="D2000" s="58">
        <v>1725.4</v>
      </c>
      <c r="E2000" s="35">
        <v>44638</v>
      </c>
      <c r="F2000" s="58">
        <v>1725.4</v>
      </c>
      <c r="G2000" s="59">
        <f>Tabla14[[#This Row],[Importe]]-Tabla14[[#This Row],[Pagado]]</f>
        <v>0</v>
      </c>
      <c r="H2000" s="37" t="s">
        <v>10</v>
      </c>
    </row>
    <row r="2001" spans="1:8" x14ac:dyDescent="0.25">
      <c r="A2001" s="31">
        <v>44638</v>
      </c>
      <c r="B2001" s="37" t="s">
        <v>9061</v>
      </c>
      <c r="C2001" s="57" t="s">
        <v>681</v>
      </c>
      <c r="D2001" s="58">
        <v>7.68</v>
      </c>
      <c r="E2001" s="35">
        <v>44644</v>
      </c>
      <c r="F2001" s="58">
        <v>7.68</v>
      </c>
      <c r="G2001" s="59">
        <f>Tabla14[[#This Row],[Importe]]-Tabla14[[#This Row],[Pagado]]</f>
        <v>0</v>
      </c>
      <c r="H2001" s="37" t="s">
        <v>10</v>
      </c>
    </row>
    <row r="2002" spans="1:8" x14ac:dyDescent="0.25">
      <c r="A2002" s="31">
        <v>44638</v>
      </c>
      <c r="B2002" s="37" t="s">
        <v>9062</v>
      </c>
      <c r="C2002" s="57" t="s">
        <v>31</v>
      </c>
      <c r="D2002" s="58">
        <v>78.2</v>
      </c>
      <c r="E2002" s="35">
        <v>44639</v>
      </c>
      <c r="F2002" s="58">
        <v>78.2</v>
      </c>
      <c r="G2002" s="59">
        <f>Tabla14[[#This Row],[Importe]]-Tabla14[[#This Row],[Pagado]]</f>
        <v>0</v>
      </c>
      <c r="H2002" s="37" t="s">
        <v>10</v>
      </c>
    </row>
    <row r="2003" spans="1:8" x14ac:dyDescent="0.25">
      <c r="A2003" s="31">
        <v>44639</v>
      </c>
      <c r="B2003" s="37" t="s">
        <v>9063</v>
      </c>
      <c r="C2003" s="57" t="s">
        <v>31</v>
      </c>
      <c r="D2003" s="58">
        <v>3475</v>
      </c>
      <c r="E2003" s="35">
        <v>44639</v>
      </c>
      <c r="F2003" s="58">
        <v>3475</v>
      </c>
      <c r="G2003" s="59">
        <f>Tabla14[[#This Row],[Importe]]-Tabla14[[#This Row],[Pagado]]</f>
        <v>0</v>
      </c>
      <c r="H2003" s="37" t="s">
        <v>10</v>
      </c>
    </row>
    <row r="2004" spans="1:8" x14ac:dyDescent="0.25">
      <c r="A2004" s="31">
        <v>44639</v>
      </c>
      <c r="B2004" s="37" t="s">
        <v>9064</v>
      </c>
      <c r="C2004" s="57" t="s">
        <v>85</v>
      </c>
      <c r="D2004" s="58">
        <v>5815.6</v>
      </c>
      <c r="E2004" s="35">
        <v>44639</v>
      </c>
      <c r="F2004" s="58">
        <v>5815.6</v>
      </c>
      <c r="G2004" s="59">
        <f>Tabla14[[#This Row],[Importe]]-Tabla14[[#This Row],[Pagado]]</f>
        <v>0</v>
      </c>
      <c r="H2004" s="37" t="s">
        <v>10</v>
      </c>
    </row>
    <row r="2005" spans="1:8" x14ac:dyDescent="0.25">
      <c r="A2005" s="31">
        <v>44639</v>
      </c>
      <c r="B2005" s="37" t="s">
        <v>9065</v>
      </c>
      <c r="C2005" s="57" t="s">
        <v>481</v>
      </c>
      <c r="D2005" s="58">
        <v>1009.4</v>
      </c>
      <c r="E2005" s="35">
        <v>44639</v>
      </c>
      <c r="F2005" s="58">
        <v>1009.4</v>
      </c>
      <c r="G2005" s="59">
        <f>Tabla14[[#This Row],[Importe]]-Tabla14[[#This Row],[Pagado]]</f>
        <v>0</v>
      </c>
      <c r="H2005" s="37" t="s">
        <v>10</v>
      </c>
    </row>
    <row r="2006" spans="1:8" ht="31.5" x14ac:dyDescent="0.25">
      <c r="A2006" s="31">
        <v>44639</v>
      </c>
      <c r="B2006" s="37" t="s">
        <v>9066</v>
      </c>
      <c r="C2006" s="57" t="s">
        <v>475</v>
      </c>
      <c r="D2006" s="58">
        <v>75412</v>
      </c>
      <c r="E2006" s="35" t="s">
        <v>9067</v>
      </c>
      <c r="F2006" s="58">
        <f>34500+40912</f>
        <v>75412</v>
      </c>
      <c r="G2006" s="59">
        <f>Tabla14[[#This Row],[Importe]]-Tabla14[[#This Row],[Pagado]]</f>
        <v>0</v>
      </c>
      <c r="H2006" s="37" t="s">
        <v>10</v>
      </c>
    </row>
    <row r="2007" spans="1:8" x14ac:dyDescent="0.25">
      <c r="A2007" s="31">
        <v>44639</v>
      </c>
      <c r="B2007" s="37" t="s">
        <v>9068</v>
      </c>
      <c r="C2007" s="57" t="s">
        <v>83</v>
      </c>
      <c r="D2007" s="58">
        <v>11569.6</v>
      </c>
      <c r="E2007" s="35">
        <v>44639</v>
      </c>
      <c r="F2007" s="58">
        <v>11569.6</v>
      </c>
      <c r="G2007" s="59">
        <f>Tabla14[[#This Row],[Importe]]-Tabla14[[#This Row],[Pagado]]</f>
        <v>0</v>
      </c>
      <c r="H2007" s="37" t="s">
        <v>10</v>
      </c>
    </row>
    <row r="2008" spans="1:8" x14ac:dyDescent="0.25">
      <c r="A2008" s="31">
        <v>44639</v>
      </c>
      <c r="B2008" s="37" t="s">
        <v>9069</v>
      </c>
      <c r="C2008" s="57" t="s">
        <v>9</v>
      </c>
      <c r="D2008" s="58">
        <v>6161</v>
      </c>
      <c r="E2008" s="35">
        <v>44639</v>
      </c>
      <c r="F2008" s="58">
        <v>6161</v>
      </c>
      <c r="G2008" s="59">
        <f>Tabla14[[#This Row],[Importe]]-Tabla14[[#This Row],[Pagado]]</f>
        <v>0</v>
      </c>
      <c r="H2008" s="37" t="s">
        <v>10</v>
      </c>
    </row>
    <row r="2009" spans="1:8" x14ac:dyDescent="0.25">
      <c r="A2009" s="31">
        <v>44639</v>
      </c>
      <c r="B2009" s="37" t="s">
        <v>9070</v>
      </c>
      <c r="C2009" s="57" t="s">
        <v>12</v>
      </c>
      <c r="D2009" s="58">
        <v>80114.3</v>
      </c>
      <c r="E2009" s="35">
        <v>44640</v>
      </c>
      <c r="F2009" s="58">
        <v>80114.3</v>
      </c>
      <c r="G2009" s="59">
        <f>Tabla14[[#This Row],[Importe]]-Tabla14[[#This Row],[Pagado]]</f>
        <v>0</v>
      </c>
      <c r="H2009" s="37" t="s">
        <v>10</v>
      </c>
    </row>
    <row r="2010" spans="1:8" x14ac:dyDescent="0.25">
      <c r="A2010" s="31">
        <v>44639</v>
      </c>
      <c r="B2010" s="37" t="s">
        <v>9071</v>
      </c>
      <c r="C2010" s="57" t="s">
        <v>31</v>
      </c>
      <c r="D2010" s="58">
        <v>2587.5</v>
      </c>
      <c r="E2010" s="35">
        <v>44639</v>
      </c>
      <c r="F2010" s="58">
        <v>2587.5</v>
      </c>
      <c r="G2010" s="59">
        <f>Tabla14[[#This Row],[Importe]]-Tabla14[[#This Row],[Pagado]]</f>
        <v>0</v>
      </c>
      <c r="H2010" s="37" t="s">
        <v>10</v>
      </c>
    </row>
    <row r="2011" spans="1:8" x14ac:dyDescent="0.25">
      <c r="A2011" s="31">
        <v>44639</v>
      </c>
      <c r="B2011" s="37" t="s">
        <v>9072</v>
      </c>
      <c r="C2011" s="57" t="s">
        <v>924</v>
      </c>
      <c r="D2011" s="58">
        <v>10218.64</v>
      </c>
      <c r="E2011" s="35">
        <v>44639</v>
      </c>
      <c r="F2011" s="58">
        <v>10218.64</v>
      </c>
      <c r="G2011" s="59">
        <f>Tabla14[[#This Row],[Importe]]-Tabla14[[#This Row],[Pagado]]</f>
        <v>0</v>
      </c>
      <c r="H2011" s="37" t="s">
        <v>10</v>
      </c>
    </row>
    <row r="2012" spans="1:8" x14ac:dyDescent="0.25">
      <c r="A2012" s="31">
        <v>44639</v>
      </c>
      <c r="B2012" s="37" t="s">
        <v>9073</v>
      </c>
      <c r="C2012" s="57" t="s">
        <v>31</v>
      </c>
      <c r="D2012" s="58">
        <v>4164.3999999999996</v>
      </c>
      <c r="E2012" s="35">
        <v>44639</v>
      </c>
      <c r="F2012" s="58">
        <v>4164.3999999999996</v>
      </c>
      <c r="G2012" s="59">
        <f>Tabla14[[#This Row],[Importe]]-Tabla14[[#This Row],[Pagado]]</f>
        <v>0</v>
      </c>
      <c r="H2012" s="37" t="s">
        <v>10</v>
      </c>
    </row>
    <row r="2013" spans="1:8" ht="31.5" x14ac:dyDescent="0.25">
      <c r="A2013" s="31">
        <v>44639</v>
      </c>
      <c r="B2013" s="37" t="s">
        <v>9074</v>
      </c>
      <c r="C2013" s="57" t="s">
        <v>22</v>
      </c>
      <c r="D2013" s="58">
        <v>62875.5</v>
      </c>
      <c r="E2013" s="35" t="s">
        <v>9067</v>
      </c>
      <c r="F2013" s="58">
        <f>52000+10875.5</f>
        <v>62875.5</v>
      </c>
      <c r="G2013" s="59">
        <f>Tabla14[[#This Row],[Importe]]-Tabla14[[#This Row],[Pagado]]</f>
        <v>0</v>
      </c>
      <c r="H2013" s="37" t="s">
        <v>10</v>
      </c>
    </row>
    <row r="2014" spans="1:8" x14ac:dyDescent="0.25">
      <c r="A2014" s="31">
        <v>44639</v>
      </c>
      <c r="B2014" s="37" t="s">
        <v>9075</v>
      </c>
      <c r="C2014" s="57" t="s">
        <v>196</v>
      </c>
      <c r="D2014" s="58">
        <v>99143.25</v>
      </c>
      <c r="E2014" s="35">
        <v>44647</v>
      </c>
      <c r="F2014" s="58">
        <v>99143.25</v>
      </c>
      <c r="G2014" s="59">
        <f>Tabla14[[#This Row],[Importe]]-Tabla14[[#This Row],[Pagado]]</f>
        <v>0</v>
      </c>
      <c r="H2014" s="37" t="s">
        <v>10</v>
      </c>
    </row>
    <row r="2015" spans="1:8" x14ac:dyDescent="0.25">
      <c r="A2015" s="31">
        <v>44639</v>
      </c>
      <c r="B2015" s="37" t="s">
        <v>9076</v>
      </c>
      <c r="C2015" s="57" t="s">
        <v>120</v>
      </c>
      <c r="D2015" s="58">
        <v>4200</v>
      </c>
      <c r="E2015" s="35">
        <v>44642</v>
      </c>
      <c r="F2015" s="58">
        <v>4200</v>
      </c>
      <c r="G2015" s="59">
        <f>Tabla14[[#This Row],[Importe]]-Tabla14[[#This Row],[Pagado]]</f>
        <v>0</v>
      </c>
      <c r="H2015" s="37" t="s">
        <v>10</v>
      </c>
    </row>
    <row r="2016" spans="1:8" x14ac:dyDescent="0.25">
      <c r="A2016" s="31">
        <v>44639</v>
      </c>
      <c r="B2016" s="37" t="s">
        <v>9077</v>
      </c>
      <c r="C2016" s="57" t="s">
        <v>109</v>
      </c>
      <c r="D2016" s="58">
        <v>3892.8</v>
      </c>
      <c r="E2016" s="35">
        <v>44641</v>
      </c>
      <c r="F2016" s="58">
        <v>3892.8</v>
      </c>
      <c r="G2016" s="59">
        <f>Tabla14[[#This Row],[Importe]]-Tabla14[[#This Row],[Pagado]]</f>
        <v>0</v>
      </c>
      <c r="H2016" s="37" t="s">
        <v>10</v>
      </c>
    </row>
    <row r="2017" spans="1:8" x14ac:dyDescent="0.25">
      <c r="A2017" s="31">
        <v>44639</v>
      </c>
      <c r="B2017" s="37" t="s">
        <v>9078</v>
      </c>
      <c r="C2017" s="57" t="s">
        <v>5043</v>
      </c>
      <c r="D2017" s="58">
        <v>3705</v>
      </c>
      <c r="E2017" s="35">
        <v>44641</v>
      </c>
      <c r="F2017" s="58">
        <v>3705</v>
      </c>
      <c r="G2017" s="59">
        <f>Tabla14[[#This Row],[Importe]]-Tabla14[[#This Row],[Pagado]]</f>
        <v>0</v>
      </c>
      <c r="H2017" s="37" t="s">
        <v>10</v>
      </c>
    </row>
    <row r="2018" spans="1:8" ht="31.5" x14ac:dyDescent="0.25">
      <c r="A2018" s="31">
        <v>44639</v>
      </c>
      <c r="B2018" s="37" t="s">
        <v>9079</v>
      </c>
      <c r="C2018" s="57" t="s">
        <v>99</v>
      </c>
      <c r="D2018" s="58">
        <v>11835.6</v>
      </c>
      <c r="E2018" s="35" t="s">
        <v>9080</v>
      </c>
      <c r="F2018" s="58">
        <f>9000+2835.6</f>
        <v>11835.6</v>
      </c>
      <c r="G2018" s="59">
        <f>Tabla14[[#This Row],[Importe]]-Tabla14[[#This Row],[Pagado]]</f>
        <v>0</v>
      </c>
      <c r="H2018" s="37" t="s">
        <v>10</v>
      </c>
    </row>
    <row r="2019" spans="1:8" x14ac:dyDescent="0.25">
      <c r="A2019" s="31">
        <v>44639</v>
      </c>
      <c r="B2019" s="37" t="s">
        <v>9081</v>
      </c>
      <c r="C2019" s="57" t="s">
        <v>64</v>
      </c>
      <c r="D2019" s="58">
        <v>10980</v>
      </c>
      <c r="E2019" s="35">
        <v>44643</v>
      </c>
      <c r="F2019" s="58">
        <v>10980</v>
      </c>
      <c r="G2019" s="59">
        <f>Tabla14[[#This Row],[Importe]]-Tabla14[[#This Row],[Pagado]]</f>
        <v>0</v>
      </c>
      <c r="H2019" s="37" t="s">
        <v>10</v>
      </c>
    </row>
    <row r="2020" spans="1:8" x14ac:dyDescent="0.25">
      <c r="A2020" s="31">
        <v>44639</v>
      </c>
      <c r="B2020" s="37" t="s">
        <v>9082</v>
      </c>
      <c r="C2020" s="57" t="s">
        <v>56</v>
      </c>
      <c r="D2020" s="58">
        <v>9255.4</v>
      </c>
      <c r="E2020" s="35">
        <v>44639</v>
      </c>
      <c r="F2020" s="58">
        <v>9255.4</v>
      </c>
      <c r="G2020" s="59">
        <f>Tabla14[[#This Row],[Importe]]-Tabla14[[#This Row],[Pagado]]</f>
        <v>0</v>
      </c>
      <c r="H2020" s="37" t="s">
        <v>10</v>
      </c>
    </row>
    <row r="2021" spans="1:8" x14ac:dyDescent="0.25">
      <c r="A2021" s="31">
        <v>44639</v>
      </c>
      <c r="B2021" s="37" t="s">
        <v>9083</v>
      </c>
      <c r="C2021" s="57" t="s">
        <v>196</v>
      </c>
      <c r="D2021" s="58">
        <v>6625</v>
      </c>
      <c r="E2021" s="35">
        <v>44647</v>
      </c>
      <c r="F2021" s="58">
        <v>6625</v>
      </c>
      <c r="G2021" s="59">
        <f>Tabla14[[#This Row],[Importe]]-Tabla14[[#This Row],[Pagado]]</f>
        <v>0</v>
      </c>
      <c r="H2021" s="37" t="s">
        <v>10</v>
      </c>
    </row>
    <row r="2022" spans="1:8" x14ac:dyDescent="0.25">
      <c r="A2022" s="31">
        <v>44639</v>
      </c>
      <c r="B2022" s="37" t="s">
        <v>9084</v>
      </c>
      <c r="C2022" s="57" t="s">
        <v>93</v>
      </c>
      <c r="D2022" s="58">
        <v>12544.5</v>
      </c>
      <c r="E2022" s="35">
        <v>44641</v>
      </c>
      <c r="F2022" s="58">
        <v>12544.5</v>
      </c>
      <c r="G2022" s="59">
        <f>Tabla14[[#This Row],[Importe]]-Tabla14[[#This Row],[Pagado]]</f>
        <v>0</v>
      </c>
      <c r="H2022" s="37" t="s">
        <v>10</v>
      </c>
    </row>
    <row r="2023" spans="1:8" x14ac:dyDescent="0.25">
      <c r="A2023" s="31">
        <v>44639</v>
      </c>
      <c r="B2023" s="37" t="s">
        <v>9085</v>
      </c>
      <c r="C2023" s="57" t="s">
        <v>326</v>
      </c>
      <c r="D2023" s="58">
        <v>10538.4</v>
      </c>
      <c r="E2023" s="35">
        <v>44642</v>
      </c>
      <c r="F2023" s="58">
        <v>10538.4</v>
      </c>
      <c r="G2023" s="59">
        <f>Tabla14[[#This Row],[Importe]]-Tabla14[[#This Row],[Pagado]]</f>
        <v>0</v>
      </c>
      <c r="H2023" s="37" t="s">
        <v>10</v>
      </c>
    </row>
    <row r="2024" spans="1:8" x14ac:dyDescent="0.25">
      <c r="A2024" s="31">
        <v>44639</v>
      </c>
      <c r="B2024" s="37" t="s">
        <v>9086</v>
      </c>
      <c r="C2024" s="57" t="s">
        <v>114</v>
      </c>
      <c r="D2024" s="58">
        <v>12856.4</v>
      </c>
      <c r="E2024" s="35">
        <v>44641</v>
      </c>
      <c r="F2024" s="58">
        <v>12856.4</v>
      </c>
      <c r="G2024" s="59">
        <f>Tabla14[[#This Row],[Importe]]-Tabla14[[#This Row],[Pagado]]</f>
        <v>0</v>
      </c>
      <c r="H2024" s="37" t="s">
        <v>10</v>
      </c>
    </row>
    <row r="2025" spans="1:8" x14ac:dyDescent="0.25">
      <c r="A2025" s="31">
        <v>44639</v>
      </c>
      <c r="B2025" s="37" t="s">
        <v>9087</v>
      </c>
      <c r="C2025" s="57" t="s">
        <v>97</v>
      </c>
      <c r="D2025" s="58">
        <v>15100.8</v>
      </c>
      <c r="E2025" s="35">
        <v>44641</v>
      </c>
      <c r="F2025" s="58">
        <v>15100.8</v>
      </c>
      <c r="G2025" s="59">
        <f>Tabla14[[#This Row],[Importe]]-Tabla14[[#This Row],[Pagado]]</f>
        <v>0</v>
      </c>
      <c r="H2025" s="37" t="s">
        <v>10</v>
      </c>
    </row>
    <row r="2026" spans="1:8" x14ac:dyDescent="0.25">
      <c r="A2026" s="31">
        <v>44639</v>
      </c>
      <c r="B2026" s="37" t="s">
        <v>9088</v>
      </c>
      <c r="C2026" s="57" t="s">
        <v>105</v>
      </c>
      <c r="D2026" s="58">
        <v>9968</v>
      </c>
      <c r="E2026" s="35">
        <v>44641</v>
      </c>
      <c r="F2026" s="58">
        <v>9968</v>
      </c>
      <c r="G2026" s="59">
        <f>Tabla14[[#This Row],[Importe]]-Tabla14[[#This Row],[Pagado]]</f>
        <v>0</v>
      </c>
      <c r="H2026" s="37" t="s">
        <v>10</v>
      </c>
    </row>
    <row r="2027" spans="1:8" x14ac:dyDescent="0.25">
      <c r="A2027" s="31">
        <v>44639</v>
      </c>
      <c r="B2027" s="37" t="s">
        <v>9089</v>
      </c>
      <c r="C2027" s="57" t="s">
        <v>348</v>
      </c>
      <c r="D2027" s="58">
        <v>5676</v>
      </c>
      <c r="E2027" s="35">
        <v>44639</v>
      </c>
      <c r="F2027" s="58">
        <v>5676</v>
      </c>
      <c r="G2027" s="59">
        <f>Tabla14[[#This Row],[Importe]]-Tabla14[[#This Row],[Pagado]]</f>
        <v>0</v>
      </c>
      <c r="H2027" s="37" t="s">
        <v>10</v>
      </c>
    </row>
    <row r="2028" spans="1:8" x14ac:dyDescent="0.25">
      <c r="A2028" s="31">
        <v>44639</v>
      </c>
      <c r="B2028" s="37" t="s">
        <v>9090</v>
      </c>
      <c r="C2028" s="57" t="s">
        <v>111</v>
      </c>
      <c r="D2028" s="58">
        <v>8452.7999999999993</v>
      </c>
      <c r="E2028" s="35">
        <v>44641</v>
      </c>
      <c r="F2028" s="58">
        <v>8452.7999999999993</v>
      </c>
      <c r="G2028" s="59">
        <f>Tabla14[[#This Row],[Importe]]-Tabla14[[#This Row],[Pagado]]</f>
        <v>0</v>
      </c>
      <c r="H2028" s="37" t="s">
        <v>10</v>
      </c>
    </row>
    <row r="2029" spans="1:8" ht="31.5" x14ac:dyDescent="0.25">
      <c r="A2029" s="31">
        <v>44639</v>
      </c>
      <c r="B2029" s="37" t="s">
        <v>9091</v>
      </c>
      <c r="C2029" s="57" t="s">
        <v>39</v>
      </c>
      <c r="D2029" s="58">
        <v>34261.699999999997</v>
      </c>
      <c r="E2029" s="35" t="s">
        <v>9092</v>
      </c>
      <c r="F2029" s="58">
        <f>7000+27261.7</f>
        <v>34261.699999999997</v>
      </c>
      <c r="G2029" s="59">
        <f>Tabla14[[#This Row],[Importe]]-Tabla14[[#This Row],[Pagado]]</f>
        <v>0</v>
      </c>
      <c r="H2029" s="37" t="s">
        <v>10</v>
      </c>
    </row>
    <row r="2030" spans="1:8" x14ac:dyDescent="0.25">
      <c r="A2030" s="31">
        <v>44639</v>
      </c>
      <c r="B2030" s="37" t="s">
        <v>9093</v>
      </c>
      <c r="C2030" s="57" t="s">
        <v>1239</v>
      </c>
      <c r="D2030" s="58">
        <v>7178.4</v>
      </c>
      <c r="E2030" s="35">
        <v>44639</v>
      </c>
      <c r="F2030" s="58">
        <v>7178.4</v>
      </c>
      <c r="G2030" s="59">
        <f>Tabla14[[#This Row],[Importe]]-Tabla14[[#This Row],[Pagado]]</f>
        <v>0</v>
      </c>
      <c r="H2030" s="37" t="s">
        <v>10</v>
      </c>
    </row>
    <row r="2031" spans="1:8" x14ac:dyDescent="0.25">
      <c r="A2031" s="31">
        <v>44639</v>
      </c>
      <c r="B2031" s="37" t="s">
        <v>9094</v>
      </c>
      <c r="C2031" s="57" t="s">
        <v>918</v>
      </c>
      <c r="D2031" s="58">
        <v>418.5</v>
      </c>
      <c r="E2031" s="35">
        <v>44639</v>
      </c>
      <c r="F2031" s="58">
        <v>418.5</v>
      </c>
      <c r="G2031" s="59">
        <f>Tabla14[[#This Row],[Importe]]-Tabla14[[#This Row],[Pagado]]</f>
        <v>0</v>
      </c>
      <c r="H2031" s="37" t="s">
        <v>10</v>
      </c>
    </row>
    <row r="2032" spans="1:8" x14ac:dyDescent="0.25">
      <c r="A2032" s="31">
        <v>44639</v>
      </c>
      <c r="B2032" s="37" t="s">
        <v>9095</v>
      </c>
      <c r="C2032" s="57" t="s">
        <v>89</v>
      </c>
      <c r="D2032" s="58">
        <v>9516</v>
      </c>
      <c r="E2032" s="35">
        <v>44641</v>
      </c>
      <c r="F2032" s="58">
        <v>9516</v>
      </c>
      <c r="G2032" s="59">
        <f>Tabla14[[#This Row],[Importe]]-Tabla14[[#This Row],[Pagado]]</f>
        <v>0</v>
      </c>
      <c r="H2032" s="37" t="s">
        <v>10</v>
      </c>
    </row>
    <row r="2033" spans="1:8" x14ac:dyDescent="0.25">
      <c r="A2033" s="31">
        <v>44639</v>
      </c>
      <c r="B2033" s="37" t="s">
        <v>9096</v>
      </c>
      <c r="C2033" s="57" t="s">
        <v>47</v>
      </c>
      <c r="D2033" s="58">
        <v>67408.479999999996</v>
      </c>
      <c r="E2033" s="35">
        <v>44639</v>
      </c>
      <c r="F2033" s="58">
        <v>67408.479999999996</v>
      </c>
      <c r="G2033" s="59">
        <f>Tabla14[[#This Row],[Importe]]-Tabla14[[#This Row],[Pagado]]</f>
        <v>0</v>
      </c>
      <c r="H2033" s="37" t="s">
        <v>10</v>
      </c>
    </row>
    <row r="2034" spans="1:8" x14ac:dyDescent="0.25">
      <c r="A2034" s="31">
        <v>44639</v>
      </c>
      <c r="B2034" s="37" t="s">
        <v>9097</v>
      </c>
      <c r="C2034" s="57" t="s">
        <v>47</v>
      </c>
      <c r="D2034" s="58">
        <v>939.78</v>
      </c>
      <c r="E2034" s="35">
        <v>44639</v>
      </c>
      <c r="F2034" s="58">
        <v>939.78</v>
      </c>
      <c r="G2034" s="59">
        <f>Tabla14[[#This Row],[Importe]]-Tabla14[[#This Row],[Pagado]]</f>
        <v>0</v>
      </c>
      <c r="H2034" s="37" t="s">
        <v>10</v>
      </c>
    </row>
    <row r="2035" spans="1:8" x14ac:dyDescent="0.25">
      <c r="A2035" s="31">
        <v>44639</v>
      </c>
      <c r="B2035" s="37" t="s">
        <v>9098</v>
      </c>
      <c r="C2035" s="57" t="s">
        <v>16</v>
      </c>
      <c r="D2035" s="58">
        <v>5210.5</v>
      </c>
      <c r="E2035" s="35">
        <v>44639</v>
      </c>
      <c r="F2035" s="58">
        <v>5210.5</v>
      </c>
      <c r="G2035" s="59">
        <f>Tabla14[[#This Row],[Importe]]-Tabla14[[#This Row],[Pagado]]</f>
        <v>0</v>
      </c>
      <c r="H2035" s="37" t="s">
        <v>10</v>
      </c>
    </row>
    <row r="2036" spans="1:8" x14ac:dyDescent="0.25">
      <c r="A2036" s="31">
        <v>44639</v>
      </c>
      <c r="B2036" s="37" t="s">
        <v>9099</v>
      </c>
      <c r="C2036" s="57" t="s">
        <v>414</v>
      </c>
      <c r="D2036" s="58">
        <v>9308</v>
      </c>
      <c r="E2036" s="35">
        <v>44639</v>
      </c>
      <c r="F2036" s="58">
        <v>9308</v>
      </c>
      <c r="G2036" s="59">
        <f>Tabla14[[#This Row],[Importe]]-Tabla14[[#This Row],[Pagado]]</f>
        <v>0</v>
      </c>
      <c r="H2036" s="37" t="s">
        <v>10</v>
      </c>
    </row>
    <row r="2037" spans="1:8" x14ac:dyDescent="0.25">
      <c r="A2037" s="31">
        <v>44639</v>
      </c>
      <c r="B2037" s="37" t="s">
        <v>9100</v>
      </c>
      <c r="C2037" s="57" t="s">
        <v>161</v>
      </c>
      <c r="D2037" s="58">
        <v>907.8</v>
      </c>
      <c r="E2037" s="35">
        <v>44639</v>
      </c>
      <c r="F2037" s="58">
        <v>907.8</v>
      </c>
      <c r="G2037" s="59">
        <f>Tabla14[[#This Row],[Importe]]-Tabla14[[#This Row],[Pagado]]</f>
        <v>0</v>
      </c>
      <c r="H2037" s="37" t="s">
        <v>10</v>
      </c>
    </row>
    <row r="2038" spans="1:8" x14ac:dyDescent="0.25">
      <c r="A2038" s="31">
        <v>44639</v>
      </c>
      <c r="B2038" s="37" t="s">
        <v>9101</v>
      </c>
      <c r="C2038" s="57" t="s">
        <v>230</v>
      </c>
      <c r="D2038" s="58">
        <v>7317.8</v>
      </c>
      <c r="E2038" s="35">
        <v>44639</v>
      </c>
      <c r="F2038" s="58">
        <v>7317.8</v>
      </c>
      <c r="G2038" s="59">
        <f>Tabla14[[#This Row],[Importe]]-Tabla14[[#This Row],[Pagado]]</f>
        <v>0</v>
      </c>
      <c r="H2038" s="37" t="s">
        <v>10</v>
      </c>
    </row>
    <row r="2039" spans="1:8" x14ac:dyDescent="0.25">
      <c r="A2039" s="31">
        <v>44639</v>
      </c>
      <c r="B2039" s="37" t="s">
        <v>9102</v>
      </c>
      <c r="C2039" s="57" t="s">
        <v>14</v>
      </c>
      <c r="D2039" s="58">
        <v>30104.2</v>
      </c>
      <c r="E2039" s="35">
        <v>44639</v>
      </c>
      <c r="F2039" s="58">
        <v>30104.2</v>
      </c>
      <c r="G2039" s="59">
        <f>Tabla14[[#This Row],[Importe]]-Tabla14[[#This Row],[Pagado]]</f>
        <v>0</v>
      </c>
      <c r="H2039" s="37" t="s">
        <v>10</v>
      </c>
    </row>
    <row r="2040" spans="1:8" x14ac:dyDescent="0.25">
      <c r="A2040" s="31">
        <v>44639</v>
      </c>
      <c r="B2040" s="37" t="s">
        <v>9103</v>
      </c>
      <c r="C2040" s="57" t="s">
        <v>9104</v>
      </c>
      <c r="D2040" s="58">
        <v>0</v>
      </c>
      <c r="E2040" s="39" t="s">
        <v>189</v>
      </c>
      <c r="F2040" s="58">
        <v>0</v>
      </c>
      <c r="G2040" s="59">
        <f>Tabla14[[#This Row],[Importe]]-Tabla14[[#This Row],[Pagado]]</f>
        <v>0</v>
      </c>
      <c r="H2040" s="60" t="s">
        <v>9105</v>
      </c>
    </row>
    <row r="2041" spans="1:8" x14ac:dyDescent="0.25">
      <c r="A2041" s="31">
        <v>44639</v>
      </c>
      <c r="B2041" s="37" t="s">
        <v>9106</v>
      </c>
      <c r="C2041" s="57" t="s">
        <v>135</v>
      </c>
      <c r="D2041" s="58">
        <v>1281.5</v>
      </c>
      <c r="E2041" s="35">
        <v>44639</v>
      </c>
      <c r="F2041" s="58">
        <v>1281.5</v>
      </c>
      <c r="G2041" s="59">
        <f>Tabla14[[#This Row],[Importe]]-Tabla14[[#This Row],[Pagado]]</f>
        <v>0</v>
      </c>
      <c r="H2041" s="37" t="s">
        <v>10</v>
      </c>
    </row>
    <row r="2042" spans="1:8" x14ac:dyDescent="0.25">
      <c r="A2042" s="31">
        <v>44639</v>
      </c>
      <c r="B2042" s="37" t="s">
        <v>9107</v>
      </c>
      <c r="C2042" s="57" t="s">
        <v>179</v>
      </c>
      <c r="D2042" s="58">
        <v>1053</v>
      </c>
      <c r="E2042" s="35">
        <v>44639</v>
      </c>
      <c r="F2042" s="58">
        <v>1053</v>
      </c>
      <c r="G2042" s="59">
        <f>Tabla14[[#This Row],[Importe]]-Tabla14[[#This Row],[Pagado]]</f>
        <v>0</v>
      </c>
      <c r="H2042" s="37" t="s">
        <v>10</v>
      </c>
    </row>
    <row r="2043" spans="1:8" x14ac:dyDescent="0.25">
      <c r="A2043" s="31">
        <v>44639</v>
      </c>
      <c r="B2043" s="37" t="s">
        <v>9108</v>
      </c>
      <c r="C2043" s="57" t="s">
        <v>49</v>
      </c>
      <c r="D2043" s="58">
        <v>3051.1</v>
      </c>
      <c r="E2043" s="35">
        <v>44639</v>
      </c>
      <c r="F2043" s="58">
        <v>3051.1</v>
      </c>
      <c r="G2043" s="59">
        <f>Tabla14[[#This Row],[Importe]]-Tabla14[[#This Row],[Pagado]]</f>
        <v>0</v>
      </c>
      <c r="H2043" s="37" t="s">
        <v>10</v>
      </c>
    </row>
    <row r="2044" spans="1:8" x14ac:dyDescent="0.25">
      <c r="A2044" s="31">
        <v>44639</v>
      </c>
      <c r="B2044" s="37" t="s">
        <v>9109</v>
      </c>
      <c r="C2044" s="57" t="s">
        <v>131</v>
      </c>
      <c r="D2044" s="58">
        <v>17150.8</v>
      </c>
      <c r="E2044" s="35">
        <v>44639</v>
      </c>
      <c r="F2044" s="58">
        <v>17150.8</v>
      </c>
      <c r="G2044" s="59">
        <f>Tabla14[[#This Row],[Importe]]-Tabla14[[#This Row],[Pagado]]</f>
        <v>0</v>
      </c>
      <c r="H2044" s="37" t="s">
        <v>10</v>
      </c>
    </row>
    <row r="2045" spans="1:8" x14ac:dyDescent="0.25">
      <c r="A2045" s="31">
        <v>44639</v>
      </c>
      <c r="B2045" s="37" t="s">
        <v>9110</v>
      </c>
      <c r="C2045" s="57" t="s">
        <v>142</v>
      </c>
      <c r="D2045" s="58">
        <v>67449.740000000005</v>
      </c>
      <c r="E2045" s="35">
        <v>44670</v>
      </c>
      <c r="F2045" s="58">
        <v>67449.740000000005</v>
      </c>
      <c r="G2045" s="59">
        <f>Tabla14[[#This Row],[Importe]]-Tabla14[[#This Row],[Pagado]]</f>
        <v>0</v>
      </c>
      <c r="H2045" s="37" t="s">
        <v>10</v>
      </c>
    </row>
    <row r="2046" spans="1:8" x14ac:dyDescent="0.25">
      <c r="A2046" s="31">
        <v>44639</v>
      </c>
      <c r="B2046" s="37" t="s">
        <v>9111</v>
      </c>
      <c r="C2046" s="57" t="s">
        <v>373</v>
      </c>
      <c r="D2046" s="58">
        <v>1174.2</v>
      </c>
      <c r="E2046" s="35">
        <v>44639</v>
      </c>
      <c r="F2046" s="58">
        <v>1174.2</v>
      </c>
      <c r="G2046" s="59">
        <f>Tabla14[[#This Row],[Importe]]-Tabla14[[#This Row],[Pagado]]</f>
        <v>0</v>
      </c>
      <c r="H2046" s="37" t="s">
        <v>10</v>
      </c>
    </row>
    <row r="2047" spans="1:8" x14ac:dyDescent="0.25">
      <c r="A2047" s="31">
        <v>44639</v>
      </c>
      <c r="B2047" s="37" t="s">
        <v>9112</v>
      </c>
      <c r="C2047" s="57" t="s">
        <v>373</v>
      </c>
      <c r="D2047" s="58">
        <v>372.6</v>
      </c>
      <c r="E2047" s="35">
        <v>44639</v>
      </c>
      <c r="F2047" s="58">
        <v>372.6</v>
      </c>
      <c r="G2047" s="59">
        <f>Tabla14[[#This Row],[Importe]]-Tabla14[[#This Row],[Pagado]]</f>
        <v>0</v>
      </c>
      <c r="H2047" s="37" t="s">
        <v>10</v>
      </c>
    </row>
    <row r="2048" spans="1:8" x14ac:dyDescent="0.25">
      <c r="A2048" s="31">
        <v>44639</v>
      </c>
      <c r="B2048" s="37" t="s">
        <v>9113</v>
      </c>
      <c r="C2048" s="57" t="s">
        <v>29</v>
      </c>
      <c r="D2048" s="58">
        <v>7819.2</v>
      </c>
      <c r="E2048" s="35">
        <v>44639</v>
      </c>
      <c r="F2048" s="58">
        <v>7819.2</v>
      </c>
      <c r="G2048" s="59">
        <f>Tabla14[[#This Row],[Importe]]-Tabla14[[#This Row],[Pagado]]</f>
        <v>0</v>
      </c>
      <c r="H2048" s="37" t="s">
        <v>10</v>
      </c>
    </row>
    <row r="2049" spans="1:8" x14ac:dyDescent="0.25">
      <c r="A2049" s="31">
        <v>44639</v>
      </c>
      <c r="B2049" s="37" t="s">
        <v>9114</v>
      </c>
      <c r="C2049" s="57" t="s">
        <v>314</v>
      </c>
      <c r="D2049" s="58">
        <v>4476.6000000000004</v>
      </c>
      <c r="E2049" s="35">
        <v>44639</v>
      </c>
      <c r="F2049" s="58">
        <v>4476.6000000000004</v>
      </c>
      <c r="G2049" s="59">
        <f>Tabla14[[#This Row],[Importe]]-Tabla14[[#This Row],[Pagado]]</f>
        <v>0</v>
      </c>
      <c r="H2049" s="37" t="s">
        <v>10</v>
      </c>
    </row>
    <row r="2050" spans="1:8" x14ac:dyDescent="0.25">
      <c r="A2050" s="31">
        <v>44639</v>
      </c>
      <c r="B2050" s="37" t="s">
        <v>9115</v>
      </c>
      <c r="C2050" s="57" t="s">
        <v>87</v>
      </c>
      <c r="D2050" s="58">
        <v>3466.4</v>
      </c>
      <c r="E2050" s="35">
        <v>44639</v>
      </c>
      <c r="F2050" s="58">
        <v>3466.4</v>
      </c>
      <c r="G2050" s="59">
        <f>Tabla14[[#This Row],[Importe]]-Tabla14[[#This Row],[Pagado]]</f>
        <v>0</v>
      </c>
      <c r="H2050" s="37" t="s">
        <v>10</v>
      </c>
    </row>
    <row r="2051" spans="1:8" x14ac:dyDescent="0.25">
      <c r="A2051" s="31">
        <v>44639</v>
      </c>
      <c r="B2051" s="37" t="s">
        <v>9116</v>
      </c>
      <c r="C2051" s="57" t="s">
        <v>146</v>
      </c>
      <c r="D2051" s="58">
        <v>2430.1999999999998</v>
      </c>
      <c r="E2051" s="35">
        <v>44639</v>
      </c>
      <c r="F2051" s="58">
        <v>2430.1999999999998</v>
      </c>
      <c r="G2051" s="59">
        <f>Tabla14[[#This Row],[Importe]]-Tabla14[[#This Row],[Pagado]]</f>
        <v>0</v>
      </c>
      <c r="H2051" s="37" t="s">
        <v>10</v>
      </c>
    </row>
    <row r="2052" spans="1:8" x14ac:dyDescent="0.25">
      <c r="A2052" s="31">
        <v>44639</v>
      </c>
      <c r="B2052" s="37" t="s">
        <v>9117</v>
      </c>
      <c r="C2052" s="57" t="s">
        <v>698</v>
      </c>
      <c r="D2052" s="58">
        <v>4002</v>
      </c>
      <c r="E2052" s="35">
        <v>44639</v>
      </c>
      <c r="F2052" s="58">
        <v>4002</v>
      </c>
      <c r="G2052" s="59">
        <f>Tabla14[[#This Row],[Importe]]-Tabla14[[#This Row],[Pagado]]</f>
        <v>0</v>
      </c>
      <c r="H2052" s="37" t="s">
        <v>10</v>
      </c>
    </row>
    <row r="2053" spans="1:8" x14ac:dyDescent="0.25">
      <c r="A2053" s="31">
        <v>44639</v>
      </c>
      <c r="B2053" s="37" t="s">
        <v>9118</v>
      </c>
      <c r="C2053" s="57" t="s">
        <v>339</v>
      </c>
      <c r="D2053" s="58">
        <v>955.4</v>
      </c>
      <c r="E2053" s="35">
        <v>44639</v>
      </c>
      <c r="F2053" s="58">
        <v>955.4</v>
      </c>
      <c r="G2053" s="59">
        <f>Tabla14[[#This Row],[Importe]]-Tabla14[[#This Row],[Pagado]]</f>
        <v>0</v>
      </c>
      <c r="H2053" s="37" t="s">
        <v>10</v>
      </c>
    </row>
    <row r="2054" spans="1:8" x14ac:dyDescent="0.25">
      <c r="A2054" s="31">
        <v>44639</v>
      </c>
      <c r="B2054" s="37" t="s">
        <v>9119</v>
      </c>
      <c r="C2054" s="57" t="s">
        <v>380</v>
      </c>
      <c r="D2054" s="58">
        <v>10224</v>
      </c>
      <c r="E2054" s="35">
        <v>44640</v>
      </c>
      <c r="F2054" s="58">
        <v>10224</v>
      </c>
      <c r="G2054" s="59">
        <f>Tabla14[[#This Row],[Importe]]-Tabla14[[#This Row],[Pagado]]</f>
        <v>0</v>
      </c>
      <c r="H2054" s="37" t="s">
        <v>10</v>
      </c>
    </row>
    <row r="2055" spans="1:8" x14ac:dyDescent="0.25">
      <c r="A2055" s="31">
        <v>44639</v>
      </c>
      <c r="B2055" s="37" t="s">
        <v>9120</v>
      </c>
      <c r="C2055" s="57" t="s">
        <v>129</v>
      </c>
      <c r="D2055" s="58">
        <v>2188.9</v>
      </c>
      <c r="E2055" s="35">
        <v>44639</v>
      </c>
      <c r="F2055" s="58">
        <v>2188.9</v>
      </c>
      <c r="G2055" s="59">
        <f>Tabla14[[#This Row],[Importe]]-Tabla14[[#This Row],[Pagado]]</f>
        <v>0</v>
      </c>
      <c r="H2055" s="37" t="s">
        <v>10</v>
      </c>
    </row>
    <row r="2056" spans="1:8" x14ac:dyDescent="0.25">
      <c r="A2056" s="31">
        <v>44639</v>
      </c>
      <c r="B2056" s="37" t="s">
        <v>9121</v>
      </c>
      <c r="C2056" s="57" t="s">
        <v>140</v>
      </c>
      <c r="D2056" s="58">
        <v>1545.8</v>
      </c>
      <c r="E2056" s="35">
        <v>44639</v>
      </c>
      <c r="F2056" s="58">
        <v>1545.8</v>
      </c>
      <c r="G2056" s="59">
        <f>Tabla14[[#This Row],[Importe]]-Tabla14[[#This Row],[Pagado]]</f>
        <v>0</v>
      </c>
      <c r="H2056" s="37" t="s">
        <v>10</v>
      </c>
    </row>
    <row r="2057" spans="1:8" x14ac:dyDescent="0.25">
      <c r="A2057" s="31">
        <v>44639</v>
      </c>
      <c r="B2057" s="37" t="s">
        <v>9122</v>
      </c>
      <c r="C2057" s="57" t="s">
        <v>357</v>
      </c>
      <c r="D2057" s="58">
        <v>262.2</v>
      </c>
      <c r="E2057" s="35">
        <v>44639</v>
      </c>
      <c r="F2057" s="58">
        <v>262.2</v>
      </c>
      <c r="G2057" s="59">
        <f>Tabla14[[#This Row],[Importe]]-Tabla14[[#This Row],[Pagado]]</f>
        <v>0</v>
      </c>
      <c r="H2057" s="37" t="s">
        <v>10</v>
      </c>
    </row>
    <row r="2058" spans="1:8" x14ac:dyDescent="0.25">
      <c r="A2058" s="31">
        <v>44639</v>
      </c>
      <c r="B2058" s="37" t="s">
        <v>9123</v>
      </c>
      <c r="C2058" s="57" t="s">
        <v>3971</v>
      </c>
      <c r="D2058" s="58">
        <v>988</v>
      </c>
      <c r="E2058" s="35">
        <v>44639</v>
      </c>
      <c r="F2058" s="58">
        <v>988</v>
      </c>
      <c r="G2058" s="59">
        <f>Tabla14[[#This Row],[Importe]]-Tabla14[[#This Row],[Pagado]]</f>
        <v>0</v>
      </c>
      <c r="H2058" s="37" t="s">
        <v>10</v>
      </c>
    </row>
    <row r="2059" spans="1:8" x14ac:dyDescent="0.25">
      <c r="A2059" s="31">
        <v>44639</v>
      </c>
      <c r="B2059" s="37" t="s">
        <v>9124</v>
      </c>
      <c r="C2059" s="57" t="s">
        <v>24</v>
      </c>
      <c r="D2059" s="58">
        <v>1500.1</v>
      </c>
      <c r="E2059" s="35">
        <v>44639</v>
      </c>
      <c r="F2059" s="58">
        <v>1500.1</v>
      </c>
      <c r="G2059" s="59">
        <f>Tabla14[[#This Row],[Importe]]-Tabla14[[#This Row],[Pagado]]</f>
        <v>0</v>
      </c>
      <c r="H2059" s="37" t="s">
        <v>10</v>
      </c>
    </row>
    <row r="2060" spans="1:8" x14ac:dyDescent="0.25">
      <c r="A2060" s="31">
        <v>44639</v>
      </c>
      <c r="B2060" s="37" t="s">
        <v>9125</v>
      </c>
      <c r="C2060" s="57" t="s">
        <v>4136</v>
      </c>
      <c r="D2060" s="58">
        <v>3288.2</v>
      </c>
      <c r="E2060" s="35">
        <v>44639</v>
      </c>
      <c r="F2060" s="58">
        <v>3288.2</v>
      </c>
      <c r="G2060" s="59">
        <f>Tabla14[[#This Row],[Importe]]-Tabla14[[#This Row],[Pagado]]</f>
        <v>0</v>
      </c>
      <c r="H2060" s="37" t="s">
        <v>10</v>
      </c>
    </row>
    <row r="2061" spans="1:8" x14ac:dyDescent="0.25">
      <c r="A2061" s="31">
        <v>44639</v>
      </c>
      <c r="B2061" s="37" t="s">
        <v>9126</v>
      </c>
      <c r="C2061" s="57" t="s">
        <v>127</v>
      </c>
      <c r="D2061" s="58">
        <v>3226.2</v>
      </c>
      <c r="E2061" s="35">
        <v>44639</v>
      </c>
      <c r="F2061" s="58">
        <v>3226.2</v>
      </c>
      <c r="G2061" s="59">
        <f>Tabla14[[#This Row],[Importe]]-Tabla14[[#This Row],[Pagado]]</f>
        <v>0</v>
      </c>
      <c r="H2061" s="37" t="s">
        <v>10</v>
      </c>
    </row>
    <row r="2062" spans="1:8" x14ac:dyDescent="0.25">
      <c r="A2062" s="31">
        <v>44639</v>
      </c>
      <c r="B2062" s="37" t="s">
        <v>9127</v>
      </c>
      <c r="C2062" s="57" t="s">
        <v>151</v>
      </c>
      <c r="D2062" s="58">
        <v>9472</v>
      </c>
      <c r="E2062" s="35">
        <v>44640</v>
      </c>
      <c r="F2062" s="58">
        <v>9472</v>
      </c>
      <c r="G2062" s="59">
        <f>Tabla14[[#This Row],[Importe]]-Tabla14[[#This Row],[Pagado]]</f>
        <v>0</v>
      </c>
      <c r="H2062" s="37" t="s">
        <v>10</v>
      </c>
    </row>
    <row r="2063" spans="1:8" x14ac:dyDescent="0.25">
      <c r="A2063" s="31">
        <v>44639</v>
      </c>
      <c r="B2063" s="37" t="s">
        <v>9128</v>
      </c>
      <c r="C2063" s="57" t="s">
        <v>4136</v>
      </c>
      <c r="D2063" s="58">
        <v>22</v>
      </c>
      <c r="E2063" s="35">
        <v>44639</v>
      </c>
      <c r="F2063" s="58">
        <v>22</v>
      </c>
      <c r="G2063" s="59">
        <f>Tabla14[[#This Row],[Importe]]-Tabla14[[#This Row],[Pagado]]</f>
        <v>0</v>
      </c>
      <c r="H2063" s="37" t="s">
        <v>10</v>
      </c>
    </row>
    <row r="2064" spans="1:8" x14ac:dyDescent="0.25">
      <c r="A2064" s="31">
        <v>44639</v>
      </c>
      <c r="B2064" s="37" t="s">
        <v>9129</v>
      </c>
      <c r="C2064" s="57" t="s">
        <v>79</v>
      </c>
      <c r="D2064" s="58">
        <v>19764</v>
      </c>
      <c r="E2064" s="35">
        <v>44639</v>
      </c>
      <c r="F2064" s="58">
        <v>19764</v>
      </c>
      <c r="G2064" s="59">
        <f>Tabla14[[#This Row],[Importe]]-Tabla14[[#This Row],[Pagado]]</f>
        <v>0</v>
      </c>
      <c r="H2064" s="37" t="s">
        <v>10</v>
      </c>
    </row>
    <row r="2065" spans="1:8" x14ac:dyDescent="0.25">
      <c r="A2065" s="31">
        <v>44639</v>
      </c>
      <c r="B2065" s="37" t="s">
        <v>9130</v>
      </c>
      <c r="C2065" s="57" t="s">
        <v>107</v>
      </c>
      <c r="D2065" s="58">
        <v>20487.7</v>
      </c>
      <c r="E2065" s="35">
        <v>44639</v>
      </c>
      <c r="F2065" s="58">
        <v>20487.7</v>
      </c>
      <c r="G2065" s="59">
        <f>Tabla14[[#This Row],[Importe]]-Tabla14[[#This Row],[Pagado]]</f>
        <v>0</v>
      </c>
      <c r="H2065" s="37" t="s">
        <v>10</v>
      </c>
    </row>
    <row r="2066" spans="1:8" x14ac:dyDescent="0.25">
      <c r="A2066" s="31">
        <v>44639</v>
      </c>
      <c r="B2066" s="37" t="s">
        <v>9131</v>
      </c>
      <c r="C2066" s="57" t="s">
        <v>45</v>
      </c>
      <c r="D2066" s="58">
        <v>11024.8</v>
      </c>
      <c r="E2066" s="35">
        <v>44639</v>
      </c>
      <c r="F2066" s="58">
        <v>11024.8</v>
      </c>
      <c r="G2066" s="59">
        <f>Tabla14[[#This Row],[Importe]]-Tabla14[[#This Row],[Pagado]]</f>
        <v>0</v>
      </c>
      <c r="H2066" s="37" t="s">
        <v>10</v>
      </c>
    </row>
    <row r="2067" spans="1:8" x14ac:dyDescent="0.25">
      <c r="A2067" s="31">
        <v>44639</v>
      </c>
      <c r="B2067" s="37" t="s">
        <v>9132</v>
      </c>
      <c r="C2067" s="57" t="s">
        <v>520</v>
      </c>
      <c r="D2067" s="58">
        <v>6260</v>
      </c>
      <c r="E2067" s="35">
        <v>44640</v>
      </c>
      <c r="F2067" s="58">
        <v>6260</v>
      </c>
      <c r="G2067" s="59">
        <f>Tabla14[[#This Row],[Importe]]-Tabla14[[#This Row],[Pagado]]</f>
        <v>0</v>
      </c>
      <c r="H2067" s="37" t="s">
        <v>10</v>
      </c>
    </row>
    <row r="2068" spans="1:8" x14ac:dyDescent="0.25">
      <c r="A2068" s="31">
        <v>44639</v>
      </c>
      <c r="B2068" s="37" t="s">
        <v>9133</v>
      </c>
      <c r="C2068" s="57" t="s">
        <v>226</v>
      </c>
      <c r="D2068" s="58">
        <v>10721.7</v>
      </c>
      <c r="E2068" s="35">
        <v>44639</v>
      </c>
      <c r="F2068" s="58">
        <v>10721.7</v>
      </c>
      <c r="G2068" s="59">
        <f>Tabla14[[#This Row],[Importe]]-Tabla14[[#This Row],[Pagado]]</f>
        <v>0</v>
      </c>
      <c r="H2068" s="37" t="s">
        <v>10</v>
      </c>
    </row>
    <row r="2069" spans="1:8" x14ac:dyDescent="0.25">
      <c r="A2069" s="31">
        <v>44639</v>
      </c>
      <c r="B2069" s="37" t="s">
        <v>9134</v>
      </c>
      <c r="C2069" s="57" t="s">
        <v>159</v>
      </c>
      <c r="D2069" s="58">
        <v>2896</v>
      </c>
      <c r="E2069" s="35">
        <v>44640</v>
      </c>
      <c r="F2069" s="58">
        <v>2896</v>
      </c>
      <c r="G2069" s="59">
        <f>Tabla14[[#This Row],[Importe]]-Tabla14[[#This Row],[Pagado]]</f>
        <v>0</v>
      </c>
      <c r="H2069" s="37" t="s">
        <v>10</v>
      </c>
    </row>
    <row r="2070" spans="1:8" x14ac:dyDescent="0.25">
      <c r="A2070" s="31">
        <v>44639</v>
      </c>
      <c r="B2070" s="37" t="s">
        <v>9135</v>
      </c>
      <c r="C2070" s="57" t="s">
        <v>966</v>
      </c>
      <c r="D2070" s="58">
        <v>1875</v>
      </c>
      <c r="E2070" s="35">
        <v>44640</v>
      </c>
      <c r="F2070" s="58">
        <v>1875</v>
      </c>
      <c r="G2070" s="59">
        <f>Tabla14[[#This Row],[Importe]]-Tabla14[[#This Row],[Pagado]]</f>
        <v>0</v>
      </c>
      <c r="H2070" s="37" t="s">
        <v>10</v>
      </c>
    </row>
    <row r="2071" spans="1:8" x14ac:dyDescent="0.25">
      <c r="A2071" s="31">
        <v>44639</v>
      </c>
      <c r="B2071" s="37" t="s">
        <v>9136</v>
      </c>
      <c r="C2071" s="57" t="s">
        <v>380</v>
      </c>
      <c r="D2071" s="58">
        <v>691.6</v>
      </c>
      <c r="E2071" s="35">
        <v>44640</v>
      </c>
      <c r="F2071" s="58">
        <v>691.6</v>
      </c>
      <c r="G2071" s="59">
        <f>Tabla14[[#This Row],[Importe]]-Tabla14[[#This Row],[Pagado]]</f>
        <v>0</v>
      </c>
      <c r="H2071" s="37" t="s">
        <v>10</v>
      </c>
    </row>
    <row r="2072" spans="1:8" x14ac:dyDescent="0.25">
      <c r="A2072" s="31">
        <v>44639</v>
      </c>
      <c r="B2072" s="37" t="s">
        <v>9137</v>
      </c>
      <c r="C2072" s="57" t="s">
        <v>157</v>
      </c>
      <c r="D2072" s="58">
        <v>4322</v>
      </c>
      <c r="E2072" s="35">
        <v>44640</v>
      </c>
      <c r="F2072" s="58">
        <v>4322</v>
      </c>
      <c r="G2072" s="59">
        <f>Tabla14[[#This Row],[Importe]]-Tabla14[[#This Row],[Pagado]]</f>
        <v>0</v>
      </c>
      <c r="H2072" s="37" t="s">
        <v>10</v>
      </c>
    </row>
    <row r="2073" spans="1:8" x14ac:dyDescent="0.25">
      <c r="A2073" s="31">
        <v>44639</v>
      </c>
      <c r="B2073" s="37" t="s">
        <v>9138</v>
      </c>
      <c r="C2073" s="57" t="s">
        <v>79</v>
      </c>
      <c r="D2073" s="58">
        <v>5950.8</v>
      </c>
      <c r="E2073" s="35">
        <v>44639</v>
      </c>
      <c r="F2073" s="58">
        <v>5950.8</v>
      </c>
      <c r="G2073" s="59">
        <f>Tabla14[[#This Row],[Importe]]-Tabla14[[#This Row],[Pagado]]</f>
        <v>0</v>
      </c>
      <c r="H2073" s="37" t="s">
        <v>10</v>
      </c>
    </row>
    <row r="2074" spans="1:8" x14ac:dyDescent="0.25">
      <c r="A2074" s="31">
        <v>44639</v>
      </c>
      <c r="B2074" s="37" t="s">
        <v>9139</v>
      </c>
      <c r="C2074" s="57" t="s">
        <v>181</v>
      </c>
      <c r="D2074" s="58">
        <v>12802.2</v>
      </c>
      <c r="E2074" s="35">
        <v>44639</v>
      </c>
      <c r="F2074" s="58">
        <v>12802.2</v>
      </c>
      <c r="G2074" s="59">
        <f>Tabla14[[#This Row],[Importe]]-Tabla14[[#This Row],[Pagado]]</f>
        <v>0</v>
      </c>
      <c r="H2074" s="37" t="s">
        <v>10</v>
      </c>
    </row>
    <row r="2075" spans="1:8" x14ac:dyDescent="0.25">
      <c r="A2075" s="31">
        <v>44639</v>
      </c>
      <c r="B2075" s="37" t="s">
        <v>9140</v>
      </c>
      <c r="C2075" s="57" t="s">
        <v>27</v>
      </c>
      <c r="D2075" s="58">
        <v>2428</v>
      </c>
      <c r="E2075" s="35">
        <v>44639</v>
      </c>
      <c r="F2075" s="58">
        <v>2428</v>
      </c>
      <c r="G2075" s="59">
        <f>Tabla14[[#This Row],[Importe]]-Tabla14[[#This Row],[Pagado]]</f>
        <v>0</v>
      </c>
      <c r="H2075" s="37" t="s">
        <v>10</v>
      </c>
    </row>
    <row r="2076" spans="1:8" x14ac:dyDescent="0.25">
      <c r="A2076" s="31">
        <v>44639</v>
      </c>
      <c r="B2076" s="37" t="s">
        <v>9141</v>
      </c>
      <c r="C2076" s="57" t="s">
        <v>319</v>
      </c>
      <c r="D2076" s="58">
        <v>5173.7</v>
      </c>
      <c r="E2076" s="35">
        <v>44640</v>
      </c>
      <c r="F2076" s="58">
        <v>5173.7</v>
      </c>
      <c r="G2076" s="59">
        <f>Tabla14[[#This Row],[Importe]]-Tabla14[[#This Row],[Pagado]]</f>
        <v>0</v>
      </c>
      <c r="H2076" s="37" t="s">
        <v>10</v>
      </c>
    </row>
    <row r="2077" spans="1:8" x14ac:dyDescent="0.25">
      <c r="A2077" s="31">
        <v>44639</v>
      </c>
      <c r="B2077" s="37" t="s">
        <v>9142</v>
      </c>
      <c r="C2077" s="57" t="s">
        <v>518</v>
      </c>
      <c r="D2077" s="58">
        <v>2017.8</v>
      </c>
      <c r="E2077" s="35">
        <v>44640</v>
      </c>
      <c r="F2077" s="58">
        <v>2017.8</v>
      </c>
      <c r="G2077" s="59">
        <f>Tabla14[[#This Row],[Importe]]-Tabla14[[#This Row],[Pagado]]</f>
        <v>0</v>
      </c>
      <c r="H2077" s="37" t="s">
        <v>10</v>
      </c>
    </row>
    <row r="2078" spans="1:8" x14ac:dyDescent="0.25">
      <c r="A2078" s="31">
        <v>44639</v>
      </c>
      <c r="B2078" s="37" t="s">
        <v>9143</v>
      </c>
      <c r="C2078" s="57" t="s">
        <v>151</v>
      </c>
      <c r="D2078" s="58">
        <v>176.8</v>
      </c>
      <c r="E2078" s="35">
        <v>44640</v>
      </c>
      <c r="F2078" s="58">
        <v>176.8</v>
      </c>
      <c r="G2078" s="59">
        <f>Tabla14[[#This Row],[Importe]]-Tabla14[[#This Row],[Pagado]]</f>
        <v>0</v>
      </c>
      <c r="H2078" s="37" t="s">
        <v>10</v>
      </c>
    </row>
    <row r="2079" spans="1:8" x14ac:dyDescent="0.25">
      <c r="A2079" s="31">
        <v>44639</v>
      </c>
      <c r="B2079" s="37" t="s">
        <v>9144</v>
      </c>
      <c r="C2079" s="57" t="s">
        <v>244</v>
      </c>
      <c r="D2079" s="58">
        <v>1612.2</v>
      </c>
      <c r="E2079" s="35">
        <v>44639</v>
      </c>
      <c r="F2079" s="58">
        <v>1612.2</v>
      </c>
      <c r="G2079" s="59">
        <f>Tabla14[[#This Row],[Importe]]-Tabla14[[#This Row],[Pagado]]</f>
        <v>0</v>
      </c>
      <c r="H2079" s="37" t="s">
        <v>10</v>
      </c>
    </row>
    <row r="2080" spans="1:8" x14ac:dyDescent="0.25">
      <c r="A2080" s="31">
        <v>44639</v>
      </c>
      <c r="B2080" s="37" t="s">
        <v>9145</v>
      </c>
      <c r="C2080" s="57" t="s">
        <v>31</v>
      </c>
      <c r="D2080" s="58">
        <v>1114.2</v>
      </c>
      <c r="E2080" s="35">
        <v>44639</v>
      </c>
      <c r="F2080" s="58">
        <v>1114.2</v>
      </c>
      <c r="G2080" s="59">
        <f>Tabla14[[#This Row],[Importe]]-Tabla14[[#This Row],[Pagado]]</f>
        <v>0</v>
      </c>
      <c r="H2080" s="37" t="s">
        <v>10</v>
      </c>
    </row>
    <row r="2081" spans="1:8" x14ac:dyDescent="0.25">
      <c r="A2081" s="31">
        <v>44639</v>
      </c>
      <c r="B2081" s="37" t="s">
        <v>9146</v>
      </c>
      <c r="C2081" s="57" t="s">
        <v>31</v>
      </c>
      <c r="D2081" s="58">
        <v>572</v>
      </c>
      <c r="E2081" s="35">
        <v>44640</v>
      </c>
      <c r="F2081" s="58">
        <v>572</v>
      </c>
      <c r="G2081" s="59">
        <f>Tabla14[[#This Row],[Importe]]-Tabla14[[#This Row],[Pagado]]</f>
        <v>0</v>
      </c>
      <c r="H2081" s="37" t="s">
        <v>10</v>
      </c>
    </row>
    <row r="2082" spans="1:8" x14ac:dyDescent="0.25">
      <c r="A2082" s="31">
        <v>44639</v>
      </c>
      <c r="B2082" s="37" t="s">
        <v>9147</v>
      </c>
      <c r="C2082" s="57" t="s">
        <v>2139</v>
      </c>
      <c r="D2082" s="58">
        <v>4798.2</v>
      </c>
      <c r="E2082" s="35">
        <v>44639</v>
      </c>
      <c r="F2082" s="58">
        <v>4798.2</v>
      </c>
      <c r="G2082" s="59">
        <f>Tabla14[[#This Row],[Importe]]-Tabla14[[#This Row],[Pagado]]</f>
        <v>0</v>
      </c>
      <c r="H2082" s="37" t="s">
        <v>10</v>
      </c>
    </row>
    <row r="2083" spans="1:8" x14ac:dyDescent="0.25">
      <c r="A2083" s="31">
        <v>44639</v>
      </c>
      <c r="B2083" s="37" t="s">
        <v>9148</v>
      </c>
      <c r="C2083" s="57" t="s">
        <v>932</v>
      </c>
      <c r="D2083" s="58">
        <v>2000</v>
      </c>
      <c r="E2083" s="35">
        <v>44640</v>
      </c>
      <c r="F2083" s="58">
        <v>2000</v>
      </c>
      <c r="G2083" s="59">
        <f>Tabla14[[#This Row],[Importe]]-Tabla14[[#This Row],[Pagado]]</f>
        <v>0</v>
      </c>
      <c r="H2083" s="37" t="s">
        <v>10</v>
      </c>
    </row>
    <row r="2084" spans="1:8" x14ac:dyDescent="0.25">
      <c r="A2084" s="31">
        <v>44639</v>
      </c>
      <c r="B2084" s="37" t="s">
        <v>9149</v>
      </c>
      <c r="C2084" s="57" t="s">
        <v>191</v>
      </c>
      <c r="D2084" s="58">
        <v>1370.8</v>
      </c>
      <c r="E2084" s="35">
        <v>44639</v>
      </c>
      <c r="F2084" s="58">
        <v>1370.8</v>
      </c>
      <c r="G2084" s="59">
        <f>Tabla14[[#This Row],[Importe]]-Tabla14[[#This Row],[Pagado]]</f>
        <v>0</v>
      </c>
      <c r="H2084" s="37" t="s">
        <v>10</v>
      </c>
    </row>
    <row r="2085" spans="1:8" x14ac:dyDescent="0.25">
      <c r="A2085" s="31">
        <v>44639</v>
      </c>
      <c r="B2085" s="37" t="s">
        <v>9150</v>
      </c>
      <c r="C2085" s="57" t="s">
        <v>200</v>
      </c>
      <c r="D2085" s="58">
        <v>1229.5999999999999</v>
      </c>
      <c r="E2085" s="35">
        <v>44639</v>
      </c>
      <c r="F2085" s="58">
        <v>1229.5999999999999</v>
      </c>
      <c r="G2085" s="59">
        <f>Tabla14[[#This Row],[Importe]]-Tabla14[[#This Row],[Pagado]]</f>
        <v>0</v>
      </c>
      <c r="H2085" s="37" t="s">
        <v>10</v>
      </c>
    </row>
    <row r="2086" spans="1:8" x14ac:dyDescent="0.25">
      <c r="A2086" s="31">
        <v>44639</v>
      </c>
      <c r="B2086" s="37" t="s">
        <v>9151</v>
      </c>
      <c r="C2086" s="57" t="s">
        <v>359</v>
      </c>
      <c r="D2086" s="58">
        <v>359.1</v>
      </c>
      <c r="E2086" s="35">
        <v>44639</v>
      </c>
      <c r="F2086" s="58">
        <v>359.1</v>
      </c>
      <c r="G2086" s="59">
        <f>Tabla14[[#This Row],[Importe]]-Tabla14[[#This Row],[Pagado]]</f>
        <v>0</v>
      </c>
      <c r="H2086" s="37" t="s">
        <v>10</v>
      </c>
    </row>
    <row r="2087" spans="1:8" x14ac:dyDescent="0.25">
      <c r="A2087" s="31">
        <v>44639</v>
      </c>
      <c r="B2087" s="37" t="s">
        <v>9152</v>
      </c>
      <c r="C2087" s="57" t="s">
        <v>31</v>
      </c>
      <c r="D2087" s="58">
        <v>3370</v>
      </c>
      <c r="E2087" s="35">
        <v>44639</v>
      </c>
      <c r="F2087" s="58">
        <v>3370</v>
      </c>
      <c r="G2087" s="59">
        <f>Tabla14[[#This Row],[Importe]]-Tabla14[[#This Row],[Pagado]]</f>
        <v>0</v>
      </c>
      <c r="H2087" s="37" t="s">
        <v>10</v>
      </c>
    </row>
    <row r="2088" spans="1:8" x14ac:dyDescent="0.25">
      <c r="A2088" s="31">
        <v>44639</v>
      </c>
      <c r="B2088" s="37" t="s">
        <v>9153</v>
      </c>
      <c r="C2088" s="57" t="s">
        <v>426</v>
      </c>
      <c r="D2088" s="58">
        <v>2183.5</v>
      </c>
      <c r="E2088" s="35">
        <v>44639</v>
      </c>
      <c r="F2088" s="58">
        <v>2183.5</v>
      </c>
      <c r="G2088" s="59">
        <f>Tabla14[[#This Row],[Importe]]-Tabla14[[#This Row],[Pagado]]</f>
        <v>0</v>
      </c>
      <c r="H2088" s="37" t="s">
        <v>10</v>
      </c>
    </row>
    <row r="2089" spans="1:8" x14ac:dyDescent="0.25">
      <c r="A2089" s="31">
        <v>44639</v>
      </c>
      <c r="B2089" s="37" t="s">
        <v>9154</v>
      </c>
      <c r="C2089" s="57" t="s">
        <v>296</v>
      </c>
      <c r="D2089" s="58">
        <v>2662</v>
      </c>
      <c r="E2089" s="35">
        <v>44639</v>
      </c>
      <c r="F2089" s="58">
        <v>2662</v>
      </c>
      <c r="G2089" s="59">
        <f>Tabla14[[#This Row],[Importe]]-Tabla14[[#This Row],[Pagado]]</f>
        <v>0</v>
      </c>
      <c r="H2089" s="37" t="s">
        <v>10</v>
      </c>
    </row>
    <row r="2090" spans="1:8" ht="31.5" x14ac:dyDescent="0.25">
      <c r="A2090" s="31">
        <v>44639</v>
      </c>
      <c r="B2090" s="37" t="s">
        <v>9155</v>
      </c>
      <c r="C2090" s="57" t="s">
        <v>75</v>
      </c>
      <c r="D2090" s="58">
        <v>17323.2</v>
      </c>
      <c r="E2090" s="35" t="s">
        <v>8943</v>
      </c>
      <c r="F2090" s="58">
        <f>8132.4+9190.8</f>
        <v>17323.199999999997</v>
      </c>
      <c r="G2090" s="59">
        <f>Tabla14[[#This Row],[Importe]]-Tabla14[[#This Row],[Pagado]]</f>
        <v>0</v>
      </c>
      <c r="H2090" s="37" t="s">
        <v>10</v>
      </c>
    </row>
    <row r="2091" spans="1:8" x14ac:dyDescent="0.25">
      <c r="A2091" s="31">
        <v>44639</v>
      </c>
      <c r="B2091" s="37" t="s">
        <v>9156</v>
      </c>
      <c r="C2091" s="57" t="s">
        <v>142</v>
      </c>
      <c r="D2091" s="58">
        <v>4430.8</v>
      </c>
      <c r="E2091" s="35">
        <v>44670</v>
      </c>
      <c r="F2091" s="58">
        <v>4430.8</v>
      </c>
      <c r="G2091" s="59">
        <f>Tabla14[[#This Row],[Importe]]-Tabla14[[#This Row],[Pagado]]</f>
        <v>0</v>
      </c>
      <c r="H2091" s="37" t="s">
        <v>10</v>
      </c>
    </row>
    <row r="2092" spans="1:8" x14ac:dyDescent="0.25">
      <c r="A2092" s="31">
        <v>44639</v>
      </c>
      <c r="B2092" s="37" t="s">
        <v>9157</v>
      </c>
      <c r="C2092" s="57" t="s">
        <v>67</v>
      </c>
      <c r="D2092" s="58">
        <v>1695.6</v>
      </c>
      <c r="E2092" s="35">
        <v>44639</v>
      </c>
      <c r="F2092" s="58">
        <v>1695.6</v>
      </c>
      <c r="G2092" s="59">
        <f>Tabla14[[#This Row],[Importe]]-Tabla14[[#This Row],[Pagado]]</f>
        <v>0</v>
      </c>
      <c r="H2092" s="37" t="s">
        <v>10</v>
      </c>
    </row>
    <row r="2093" spans="1:8" x14ac:dyDescent="0.25">
      <c r="A2093" s="31">
        <v>44639</v>
      </c>
      <c r="B2093" s="37" t="s">
        <v>9158</v>
      </c>
      <c r="C2093" s="57" t="s">
        <v>31</v>
      </c>
      <c r="D2093" s="58">
        <v>905</v>
      </c>
      <c r="E2093" s="35">
        <v>44639</v>
      </c>
      <c r="F2093" s="58">
        <v>905</v>
      </c>
      <c r="G2093" s="59">
        <f>Tabla14[[#This Row],[Importe]]-Tabla14[[#This Row],[Pagado]]</f>
        <v>0</v>
      </c>
      <c r="H2093" s="37" t="s">
        <v>10</v>
      </c>
    </row>
    <row r="2094" spans="1:8" x14ac:dyDescent="0.25">
      <c r="A2094" s="31">
        <v>44639</v>
      </c>
      <c r="B2094" s="37" t="s">
        <v>9159</v>
      </c>
      <c r="C2094" s="57" t="s">
        <v>53</v>
      </c>
      <c r="D2094" s="58">
        <v>1397</v>
      </c>
      <c r="E2094" s="35">
        <v>44639</v>
      </c>
      <c r="F2094" s="58">
        <v>1397</v>
      </c>
      <c r="G2094" s="59">
        <f>Tabla14[[#This Row],[Importe]]-Tabla14[[#This Row],[Pagado]]</f>
        <v>0</v>
      </c>
      <c r="H2094" s="37" t="s">
        <v>10</v>
      </c>
    </row>
    <row r="2095" spans="1:8" x14ac:dyDescent="0.25">
      <c r="A2095" s="31">
        <v>44639</v>
      </c>
      <c r="B2095" s="37" t="s">
        <v>9160</v>
      </c>
      <c r="C2095" s="57" t="s">
        <v>289</v>
      </c>
      <c r="D2095" s="58">
        <v>7032.4</v>
      </c>
      <c r="E2095" s="35">
        <v>44639</v>
      </c>
      <c r="F2095" s="58">
        <v>7032.4</v>
      </c>
      <c r="G2095" s="59">
        <f>Tabla14[[#This Row],[Importe]]-Tabla14[[#This Row],[Pagado]]</f>
        <v>0</v>
      </c>
      <c r="H2095" s="37" t="s">
        <v>10</v>
      </c>
    </row>
    <row r="2096" spans="1:8" x14ac:dyDescent="0.25">
      <c r="A2096" s="31">
        <v>44639</v>
      </c>
      <c r="B2096" s="37" t="s">
        <v>9161</v>
      </c>
      <c r="C2096" s="57" t="s">
        <v>67</v>
      </c>
      <c r="D2096" s="58">
        <v>1031.4000000000001</v>
      </c>
      <c r="E2096" s="35">
        <v>44639</v>
      </c>
      <c r="F2096" s="58">
        <v>1031.4000000000001</v>
      </c>
      <c r="G2096" s="59">
        <f>Tabla14[[#This Row],[Importe]]-Tabla14[[#This Row],[Pagado]]</f>
        <v>0</v>
      </c>
      <c r="H2096" s="37" t="s">
        <v>10</v>
      </c>
    </row>
    <row r="2097" spans="1:8" x14ac:dyDescent="0.25">
      <c r="A2097" s="31">
        <v>44639</v>
      </c>
      <c r="B2097" s="37" t="s">
        <v>9162</v>
      </c>
      <c r="C2097" s="57" t="s">
        <v>670</v>
      </c>
      <c r="D2097" s="58">
        <v>2401.1</v>
      </c>
      <c r="E2097" s="35">
        <v>44639</v>
      </c>
      <c r="F2097" s="58">
        <v>2401.1</v>
      </c>
      <c r="G2097" s="59">
        <f>Tabla14[[#This Row],[Importe]]-Tabla14[[#This Row],[Pagado]]</f>
        <v>0</v>
      </c>
      <c r="H2097" s="37" t="s">
        <v>10</v>
      </c>
    </row>
    <row r="2098" spans="1:8" x14ac:dyDescent="0.25">
      <c r="A2098" s="31">
        <v>44639</v>
      </c>
      <c r="B2098" s="37" t="s">
        <v>9163</v>
      </c>
      <c r="C2098" s="57" t="s">
        <v>845</v>
      </c>
      <c r="D2098" s="58">
        <v>1931.4</v>
      </c>
      <c r="E2098" s="35">
        <v>44639</v>
      </c>
      <c r="F2098" s="58">
        <v>1931.4</v>
      </c>
      <c r="G2098" s="59">
        <f>Tabla14[[#This Row],[Importe]]-Tabla14[[#This Row],[Pagado]]</f>
        <v>0</v>
      </c>
      <c r="H2098" s="37" t="s">
        <v>10</v>
      </c>
    </row>
    <row r="2099" spans="1:8" x14ac:dyDescent="0.25">
      <c r="A2099" s="31">
        <v>44639</v>
      </c>
      <c r="B2099" s="37" t="s">
        <v>9164</v>
      </c>
      <c r="C2099" s="57" t="s">
        <v>214</v>
      </c>
      <c r="D2099" s="58">
        <v>1204.2</v>
      </c>
      <c r="E2099" s="35">
        <v>44639</v>
      </c>
      <c r="F2099" s="58">
        <v>1204.2</v>
      </c>
      <c r="G2099" s="59">
        <f>Tabla14[[#This Row],[Importe]]-Tabla14[[#This Row],[Pagado]]</f>
        <v>0</v>
      </c>
      <c r="H2099" s="37" t="s">
        <v>10</v>
      </c>
    </row>
    <row r="2100" spans="1:8" x14ac:dyDescent="0.25">
      <c r="A2100" s="31">
        <v>44639</v>
      </c>
      <c r="B2100" s="37" t="s">
        <v>9165</v>
      </c>
      <c r="C2100" s="57" t="s">
        <v>216</v>
      </c>
      <c r="D2100" s="58">
        <v>2359.8000000000002</v>
      </c>
      <c r="E2100" s="35">
        <v>44639</v>
      </c>
      <c r="F2100" s="58">
        <v>2359.8000000000002</v>
      </c>
      <c r="G2100" s="59">
        <f>Tabla14[[#This Row],[Importe]]-Tabla14[[#This Row],[Pagado]]</f>
        <v>0</v>
      </c>
      <c r="H2100" s="37" t="s">
        <v>10</v>
      </c>
    </row>
    <row r="2101" spans="1:8" x14ac:dyDescent="0.25">
      <c r="A2101" s="31">
        <v>44639</v>
      </c>
      <c r="B2101" s="37" t="s">
        <v>9166</v>
      </c>
      <c r="C2101" s="57" t="s">
        <v>31</v>
      </c>
      <c r="D2101" s="58">
        <v>1620</v>
      </c>
      <c r="E2101" s="35">
        <v>44639</v>
      </c>
      <c r="F2101" s="58">
        <v>1620</v>
      </c>
      <c r="G2101" s="59">
        <f>Tabla14[[#This Row],[Importe]]-Tabla14[[#This Row],[Pagado]]</f>
        <v>0</v>
      </c>
      <c r="H2101" s="37" t="s">
        <v>10</v>
      </c>
    </row>
    <row r="2102" spans="1:8" x14ac:dyDescent="0.25">
      <c r="A2102" s="31">
        <v>44639</v>
      </c>
      <c r="B2102" s="37" t="s">
        <v>9167</v>
      </c>
      <c r="C2102" s="57" t="s">
        <v>191</v>
      </c>
      <c r="D2102" s="58">
        <v>1423.1</v>
      </c>
      <c r="E2102" s="35">
        <v>44639</v>
      </c>
      <c r="F2102" s="58">
        <v>1423.1</v>
      </c>
      <c r="G2102" s="59">
        <f>Tabla14[[#This Row],[Importe]]-Tabla14[[#This Row],[Pagado]]</f>
        <v>0</v>
      </c>
      <c r="H2102" s="37" t="s">
        <v>10</v>
      </c>
    </row>
    <row r="2103" spans="1:8" x14ac:dyDescent="0.25">
      <c r="A2103" s="31">
        <v>44639</v>
      </c>
      <c r="B2103" s="37" t="s">
        <v>9168</v>
      </c>
      <c r="C2103" s="57" t="s">
        <v>273</v>
      </c>
      <c r="D2103" s="58">
        <v>2184</v>
      </c>
      <c r="E2103" s="35">
        <v>44639</v>
      </c>
      <c r="F2103" s="58">
        <v>2184</v>
      </c>
      <c r="G2103" s="59">
        <f>Tabla14[[#This Row],[Importe]]-Tabla14[[#This Row],[Pagado]]</f>
        <v>0</v>
      </c>
      <c r="H2103" s="37" t="s">
        <v>10</v>
      </c>
    </row>
    <row r="2104" spans="1:8" x14ac:dyDescent="0.25">
      <c r="A2104" s="31">
        <v>44639</v>
      </c>
      <c r="B2104" s="37" t="s">
        <v>9169</v>
      </c>
      <c r="C2104" s="57" t="s">
        <v>43</v>
      </c>
      <c r="D2104" s="58">
        <v>29998</v>
      </c>
      <c r="E2104" s="35">
        <v>44639</v>
      </c>
      <c r="F2104" s="58">
        <v>29998</v>
      </c>
      <c r="G2104" s="59">
        <f>Tabla14[[#This Row],[Importe]]-Tabla14[[#This Row],[Pagado]]</f>
        <v>0</v>
      </c>
      <c r="H2104" s="37" t="s">
        <v>10</v>
      </c>
    </row>
    <row r="2105" spans="1:8" x14ac:dyDescent="0.25">
      <c r="A2105" s="31">
        <v>44639</v>
      </c>
      <c r="B2105" s="37" t="s">
        <v>9170</v>
      </c>
      <c r="C2105" s="57" t="s">
        <v>261</v>
      </c>
      <c r="D2105" s="58">
        <v>38354.400000000001</v>
      </c>
      <c r="E2105" s="35">
        <v>44640</v>
      </c>
      <c r="F2105" s="58">
        <v>38354.400000000001</v>
      </c>
      <c r="G2105" s="59">
        <f>Tabla14[[#This Row],[Importe]]-Tabla14[[#This Row],[Pagado]]</f>
        <v>0</v>
      </c>
      <c r="H2105" s="37" t="s">
        <v>10</v>
      </c>
    </row>
    <row r="2106" spans="1:8" x14ac:dyDescent="0.25">
      <c r="A2106" s="31">
        <v>44639</v>
      </c>
      <c r="B2106" s="37" t="s">
        <v>9171</v>
      </c>
      <c r="C2106" s="57" t="s">
        <v>71</v>
      </c>
      <c r="D2106" s="58">
        <v>849.3</v>
      </c>
      <c r="E2106" s="35">
        <v>44639</v>
      </c>
      <c r="F2106" s="58">
        <v>849.3</v>
      </c>
      <c r="G2106" s="59">
        <f>Tabla14[[#This Row],[Importe]]-Tabla14[[#This Row],[Pagado]]</f>
        <v>0</v>
      </c>
      <c r="H2106" s="37" t="s">
        <v>10</v>
      </c>
    </row>
    <row r="2107" spans="1:8" x14ac:dyDescent="0.25">
      <c r="A2107" s="31">
        <v>44639</v>
      </c>
      <c r="B2107" s="37" t="s">
        <v>9172</v>
      </c>
      <c r="C2107" s="57" t="s">
        <v>284</v>
      </c>
      <c r="D2107" s="58">
        <v>11102.4</v>
      </c>
      <c r="E2107" s="35">
        <v>44640</v>
      </c>
      <c r="F2107" s="58">
        <v>11102.4</v>
      </c>
      <c r="G2107" s="59">
        <f>Tabla14[[#This Row],[Importe]]-Tabla14[[#This Row],[Pagado]]</f>
        <v>0</v>
      </c>
      <c r="H2107" s="37" t="s">
        <v>10</v>
      </c>
    </row>
    <row r="2108" spans="1:8" x14ac:dyDescent="0.25">
      <c r="A2108" s="31">
        <v>44639</v>
      </c>
      <c r="B2108" s="37" t="s">
        <v>9173</v>
      </c>
      <c r="C2108" s="57" t="s">
        <v>282</v>
      </c>
      <c r="D2108" s="58">
        <v>6663.6</v>
      </c>
      <c r="E2108" s="35">
        <v>44639</v>
      </c>
      <c r="F2108" s="58">
        <v>6663.6</v>
      </c>
      <c r="G2108" s="59">
        <f>Tabla14[[#This Row],[Importe]]-Tabla14[[#This Row],[Pagado]]</f>
        <v>0</v>
      </c>
      <c r="H2108" s="37" t="s">
        <v>10</v>
      </c>
    </row>
    <row r="2109" spans="1:8" x14ac:dyDescent="0.25">
      <c r="A2109" s="31">
        <v>44639</v>
      </c>
      <c r="B2109" s="37" t="s">
        <v>9174</v>
      </c>
      <c r="C2109" s="57" t="s">
        <v>5345</v>
      </c>
      <c r="D2109" s="58">
        <v>2905.2</v>
      </c>
      <c r="E2109" s="35">
        <v>44640</v>
      </c>
      <c r="F2109" s="58">
        <v>2905.2</v>
      </c>
      <c r="G2109" s="59">
        <f>Tabla14[[#This Row],[Importe]]-Tabla14[[#This Row],[Pagado]]</f>
        <v>0</v>
      </c>
      <c r="H2109" s="37" t="s">
        <v>10</v>
      </c>
    </row>
    <row r="2110" spans="1:8" x14ac:dyDescent="0.25">
      <c r="A2110" s="31">
        <v>44639</v>
      </c>
      <c r="B2110" s="37" t="s">
        <v>9175</v>
      </c>
      <c r="C2110" s="57" t="s">
        <v>9176</v>
      </c>
      <c r="D2110" s="58">
        <v>12055</v>
      </c>
      <c r="E2110" s="35">
        <v>44639</v>
      </c>
      <c r="F2110" s="58">
        <v>12055</v>
      </c>
      <c r="G2110" s="59">
        <f>Tabla14[[#This Row],[Importe]]-Tabla14[[#This Row],[Pagado]]</f>
        <v>0</v>
      </c>
      <c r="H2110" s="37" t="s">
        <v>10</v>
      </c>
    </row>
    <row r="2111" spans="1:8" x14ac:dyDescent="0.25">
      <c r="A2111" s="31">
        <v>44639</v>
      </c>
      <c r="B2111" s="37" t="s">
        <v>9177</v>
      </c>
      <c r="C2111" s="57" t="s">
        <v>16</v>
      </c>
      <c r="D2111" s="58">
        <v>1098.8</v>
      </c>
      <c r="E2111" s="35">
        <v>44639</v>
      </c>
      <c r="F2111" s="58">
        <v>1098.8</v>
      </c>
      <c r="G2111" s="59">
        <f>Tabla14[[#This Row],[Importe]]-Tabla14[[#This Row],[Pagado]]</f>
        <v>0</v>
      </c>
      <c r="H2111" s="37" t="s">
        <v>10</v>
      </c>
    </row>
    <row r="2112" spans="1:8" x14ac:dyDescent="0.25">
      <c r="A2112" s="31">
        <v>44639</v>
      </c>
      <c r="B2112" s="37" t="s">
        <v>9178</v>
      </c>
      <c r="C2112" s="57" t="s">
        <v>142</v>
      </c>
      <c r="D2112" s="58">
        <v>6400</v>
      </c>
      <c r="E2112" s="35">
        <v>44670</v>
      </c>
      <c r="F2112" s="58">
        <v>6400</v>
      </c>
      <c r="G2112" s="59">
        <f>Tabla14[[#This Row],[Importe]]-Tabla14[[#This Row],[Pagado]]</f>
        <v>0</v>
      </c>
      <c r="H2112" s="37" t="s">
        <v>10</v>
      </c>
    </row>
    <row r="2113" spans="1:8" x14ac:dyDescent="0.25">
      <c r="A2113" s="31">
        <v>44639</v>
      </c>
      <c r="B2113" s="37" t="s">
        <v>9179</v>
      </c>
      <c r="C2113" s="57" t="s">
        <v>280</v>
      </c>
      <c r="D2113" s="58">
        <v>1425.6</v>
      </c>
      <c r="E2113" s="35">
        <v>44640</v>
      </c>
      <c r="F2113" s="58">
        <v>1425.6</v>
      </c>
      <c r="G2113" s="59">
        <f>Tabla14[[#This Row],[Importe]]-Tabla14[[#This Row],[Pagado]]</f>
        <v>0</v>
      </c>
      <c r="H2113" s="37" t="s">
        <v>10</v>
      </c>
    </row>
    <row r="2114" spans="1:8" x14ac:dyDescent="0.25">
      <c r="A2114" s="31">
        <v>44639</v>
      </c>
      <c r="B2114" s="37" t="s">
        <v>9180</v>
      </c>
      <c r="C2114" s="57" t="s">
        <v>9181</v>
      </c>
      <c r="D2114" s="58">
        <v>0</v>
      </c>
      <c r="E2114" s="39" t="s">
        <v>189</v>
      </c>
      <c r="F2114" s="58">
        <v>0</v>
      </c>
      <c r="G2114" s="59">
        <f>Tabla14[[#This Row],[Importe]]-Tabla14[[#This Row],[Pagado]]</f>
        <v>0</v>
      </c>
      <c r="H2114" s="60" t="s">
        <v>9182</v>
      </c>
    </row>
    <row r="2115" spans="1:8" x14ac:dyDescent="0.25">
      <c r="A2115" s="31">
        <v>44639</v>
      </c>
      <c r="B2115" s="37" t="s">
        <v>9183</v>
      </c>
      <c r="C2115" s="57" t="s">
        <v>275</v>
      </c>
      <c r="D2115" s="58">
        <v>74039.8</v>
      </c>
      <c r="E2115" s="35">
        <v>44652</v>
      </c>
      <c r="F2115" s="58">
        <v>74039.8</v>
      </c>
      <c r="G2115" s="59">
        <f>Tabla14[[#This Row],[Importe]]-Tabla14[[#This Row],[Pagado]]</f>
        <v>0</v>
      </c>
      <c r="H2115" s="37" t="s">
        <v>10</v>
      </c>
    </row>
    <row r="2116" spans="1:8" x14ac:dyDescent="0.25">
      <c r="A2116" s="31">
        <v>44639</v>
      </c>
      <c r="B2116" s="37" t="s">
        <v>9184</v>
      </c>
      <c r="C2116" s="57" t="s">
        <v>275</v>
      </c>
      <c r="D2116" s="58">
        <v>44835.72</v>
      </c>
      <c r="E2116" s="35">
        <v>44652</v>
      </c>
      <c r="F2116" s="58">
        <v>44835.72</v>
      </c>
      <c r="G2116" s="59">
        <f>Tabla14[[#This Row],[Importe]]-Tabla14[[#This Row],[Pagado]]</f>
        <v>0</v>
      </c>
      <c r="H2116" s="37" t="s">
        <v>10</v>
      </c>
    </row>
    <row r="2117" spans="1:8" x14ac:dyDescent="0.25">
      <c r="A2117" s="31">
        <v>44639</v>
      </c>
      <c r="B2117" s="37" t="s">
        <v>9185</v>
      </c>
      <c r="C2117" s="57" t="s">
        <v>51</v>
      </c>
      <c r="D2117" s="58">
        <v>3447.6</v>
      </c>
      <c r="E2117" s="35">
        <v>44639</v>
      </c>
      <c r="F2117" s="58">
        <v>3447.6</v>
      </c>
      <c r="G2117" s="59">
        <f>Tabla14[[#This Row],[Importe]]-Tabla14[[#This Row],[Pagado]]</f>
        <v>0</v>
      </c>
      <c r="H2117" s="37" t="s">
        <v>10</v>
      </c>
    </row>
    <row r="2118" spans="1:8" x14ac:dyDescent="0.25">
      <c r="A2118" s="31">
        <v>44639</v>
      </c>
      <c r="B2118" s="37" t="s">
        <v>9186</v>
      </c>
      <c r="C2118" s="57" t="s">
        <v>664</v>
      </c>
      <c r="D2118" s="58">
        <v>11890</v>
      </c>
      <c r="E2118" s="35">
        <v>44640</v>
      </c>
      <c r="F2118" s="58">
        <v>11890</v>
      </c>
      <c r="G2118" s="59">
        <f>Tabla14[[#This Row],[Importe]]-Tabla14[[#This Row],[Pagado]]</f>
        <v>0</v>
      </c>
      <c r="H2118" s="37" t="s">
        <v>10</v>
      </c>
    </row>
    <row r="2119" spans="1:8" x14ac:dyDescent="0.25">
      <c r="A2119" s="31">
        <v>44639</v>
      </c>
      <c r="B2119" s="37" t="s">
        <v>9187</v>
      </c>
      <c r="C2119" s="57" t="s">
        <v>1421</v>
      </c>
      <c r="D2119" s="58">
        <v>35215.199999999997</v>
      </c>
      <c r="E2119" s="35">
        <v>44639</v>
      </c>
      <c r="F2119" s="58">
        <v>35215.199999999997</v>
      </c>
      <c r="G2119" s="59">
        <f>Tabla14[[#This Row],[Importe]]-Tabla14[[#This Row],[Pagado]]</f>
        <v>0</v>
      </c>
      <c r="H2119" s="37" t="s">
        <v>10</v>
      </c>
    </row>
    <row r="2120" spans="1:8" x14ac:dyDescent="0.25">
      <c r="A2120" s="31">
        <v>44639</v>
      </c>
      <c r="B2120" s="37" t="s">
        <v>9188</v>
      </c>
      <c r="C2120" s="57" t="s">
        <v>291</v>
      </c>
      <c r="D2120" s="58">
        <v>253</v>
      </c>
      <c r="E2120" s="35">
        <v>44640</v>
      </c>
      <c r="F2120" s="58">
        <v>253</v>
      </c>
      <c r="G2120" s="59">
        <f>Tabla14[[#This Row],[Importe]]-Tabla14[[#This Row],[Pagado]]</f>
        <v>0</v>
      </c>
      <c r="H2120" s="37" t="s">
        <v>10</v>
      </c>
    </row>
    <row r="2121" spans="1:8" x14ac:dyDescent="0.25">
      <c r="A2121" s="31">
        <v>44639</v>
      </c>
      <c r="B2121" s="37" t="s">
        <v>9189</v>
      </c>
      <c r="C2121" s="57" t="s">
        <v>9</v>
      </c>
      <c r="D2121" s="58">
        <v>1980.8</v>
      </c>
      <c r="E2121" s="35">
        <v>44639</v>
      </c>
      <c r="F2121" s="58">
        <v>1980.8</v>
      </c>
      <c r="G2121" s="59">
        <f>Tabla14[[#This Row],[Importe]]-Tabla14[[#This Row],[Pagado]]</f>
        <v>0</v>
      </c>
      <c r="H2121" s="37" t="s">
        <v>10</v>
      </c>
    </row>
    <row r="2122" spans="1:8" x14ac:dyDescent="0.25">
      <c r="A2122" s="31">
        <v>44639</v>
      </c>
      <c r="B2122" s="37" t="s">
        <v>9190</v>
      </c>
      <c r="C2122" s="57" t="s">
        <v>71</v>
      </c>
      <c r="D2122" s="58">
        <v>4102.1000000000004</v>
      </c>
      <c r="E2122" s="35">
        <v>44639</v>
      </c>
      <c r="F2122" s="58">
        <v>4102.1000000000004</v>
      </c>
      <c r="G2122" s="59">
        <f>Tabla14[[#This Row],[Importe]]-Tabla14[[#This Row],[Pagado]]</f>
        <v>0</v>
      </c>
      <c r="H2122" s="37" t="s">
        <v>10</v>
      </c>
    </row>
    <row r="2123" spans="1:8" x14ac:dyDescent="0.25">
      <c r="A2123" s="31">
        <v>44639</v>
      </c>
      <c r="B2123" s="37" t="s">
        <v>9191</v>
      </c>
      <c r="C2123" s="57" t="s">
        <v>857</v>
      </c>
      <c r="D2123" s="58">
        <v>1368.5</v>
      </c>
      <c r="E2123" s="35">
        <v>44639</v>
      </c>
      <c r="F2123" s="58">
        <v>1368.5</v>
      </c>
      <c r="G2123" s="59">
        <f>Tabla14[[#This Row],[Importe]]-Tabla14[[#This Row],[Pagado]]</f>
        <v>0</v>
      </c>
      <c r="H2123" s="37" t="s">
        <v>10</v>
      </c>
    </row>
    <row r="2124" spans="1:8" x14ac:dyDescent="0.25">
      <c r="A2124" s="31">
        <v>44639</v>
      </c>
      <c r="B2124" s="37" t="s">
        <v>9192</v>
      </c>
      <c r="C2124" s="57" t="s">
        <v>555</v>
      </c>
      <c r="D2124" s="58">
        <v>32654.400000000001</v>
      </c>
      <c r="E2124" s="35">
        <v>44640</v>
      </c>
      <c r="F2124" s="58">
        <v>32654.400000000001</v>
      </c>
      <c r="G2124" s="59">
        <f>Tabla14[[#This Row],[Importe]]-Tabla14[[#This Row],[Pagado]]</f>
        <v>0</v>
      </c>
      <c r="H2124" s="37" t="s">
        <v>10</v>
      </c>
    </row>
    <row r="2125" spans="1:8" x14ac:dyDescent="0.25">
      <c r="A2125" s="31">
        <v>44639</v>
      </c>
      <c r="B2125" s="37" t="s">
        <v>9193</v>
      </c>
      <c r="C2125" s="57" t="s">
        <v>461</v>
      </c>
      <c r="D2125" s="58">
        <v>394</v>
      </c>
      <c r="E2125" s="35">
        <v>44639</v>
      </c>
      <c r="F2125" s="58">
        <v>394</v>
      </c>
      <c r="G2125" s="59">
        <f>Tabla14[[#This Row],[Importe]]-Tabla14[[#This Row],[Pagado]]</f>
        <v>0</v>
      </c>
      <c r="H2125" s="37" t="s">
        <v>10</v>
      </c>
    </row>
    <row r="2126" spans="1:8" x14ac:dyDescent="0.25">
      <c r="A2126" s="31">
        <v>44639</v>
      </c>
      <c r="B2126" s="37" t="s">
        <v>9194</v>
      </c>
      <c r="C2126" s="57" t="s">
        <v>463</v>
      </c>
      <c r="D2126" s="58">
        <v>550</v>
      </c>
      <c r="E2126" s="35">
        <v>44641</v>
      </c>
      <c r="F2126" s="58">
        <v>550</v>
      </c>
      <c r="G2126" s="59">
        <f>Tabla14[[#This Row],[Importe]]-Tabla14[[#This Row],[Pagado]]</f>
        <v>0</v>
      </c>
      <c r="H2126" s="37" t="s">
        <v>10</v>
      </c>
    </row>
    <row r="2127" spans="1:8" x14ac:dyDescent="0.25">
      <c r="A2127" s="31">
        <v>44639</v>
      </c>
      <c r="B2127" s="37" t="s">
        <v>9195</v>
      </c>
      <c r="C2127" s="57" t="s">
        <v>1174</v>
      </c>
      <c r="D2127" s="58">
        <v>43958.400000000001</v>
      </c>
      <c r="E2127" s="35">
        <v>44639</v>
      </c>
      <c r="F2127" s="58">
        <v>43958.400000000001</v>
      </c>
      <c r="G2127" s="59">
        <f>Tabla14[[#This Row],[Importe]]-Tabla14[[#This Row],[Pagado]]</f>
        <v>0</v>
      </c>
      <c r="H2127" s="37" t="s">
        <v>10</v>
      </c>
    </row>
    <row r="2128" spans="1:8" x14ac:dyDescent="0.25">
      <c r="A2128" s="31">
        <v>44639</v>
      </c>
      <c r="B2128" s="37" t="s">
        <v>9196</v>
      </c>
      <c r="C2128" s="57" t="s">
        <v>459</v>
      </c>
      <c r="D2128" s="58">
        <v>213</v>
      </c>
      <c r="E2128" s="35">
        <v>44639</v>
      </c>
      <c r="F2128" s="58">
        <v>213</v>
      </c>
      <c r="G2128" s="59">
        <f>Tabla14[[#This Row],[Importe]]-Tabla14[[#This Row],[Pagado]]</f>
        <v>0</v>
      </c>
      <c r="H2128" s="37" t="s">
        <v>10</v>
      </c>
    </row>
    <row r="2129" spans="1:8" x14ac:dyDescent="0.25">
      <c r="A2129" s="31">
        <v>44639</v>
      </c>
      <c r="B2129" s="37" t="s">
        <v>9197</v>
      </c>
      <c r="C2129" s="57" t="s">
        <v>457</v>
      </c>
      <c r="D2129" s="58">
        <v>198</v>
      </c>
      <c r="E2129" s="35">
        <v>44639</v>
      </c>
      <c r="F2129" s="58">
        <v>198</v>
      </c>
      <c r="G2129" s="59">
        <f>Tabla14[[#This Row],[Importe]]-Tabla14[[#This Row],[Pagado]]</f>
        <v>0</v>
      </c>
      <c r="H2129" s="37" t="s">
        <v>10</v>
      </c>
    </row>
    <row r="2130" spans="1:8" x14ac:dyDescent="0.25">
      <c r="A2130" s="31">
        <v>44639</v>
      </c>
      <c r="B2130" s="37" t="s">
        <v>9198</v>
      </c>
      <c r="C2130" s="57" t="s">
        <v>9199</v>
      </c>
      <c r="D2130" s="58">
        <v>0</v>
      </c>
      <c r="E2130" s="39" t="s">
        <v>189</v>
      </c>
      <c r="F2130" s="58">
        <v>0</v>
      </c>
      <c r="G2130" s="59">
        <f>Tabla14[[#This Row],[Importe]]-Tabla14[[#This Row],[Pagado]]</f>
        <v>0</v>
      </c>
      <c r="H2130" s="37" t="s">
        <v>189</v>
      </c>
    </row>
    <row r="2131" spans="1:8" x14ac:dyDescent="0.25">
      <c r="A2131" s="31">
        <v>44639</v>
      </c>
      <c r="B2131" s="37" t="s">
        <v>9200</v>
      </c>
      <c r="C2131" s="57" t="s">
        <v>31</v>
      </c>
      <c r="D2131" s="58">
        <v>5997.6</v>
      </c>
      <c r="E2131" s="35">
        <v>44639</v>
      </c>
      <c r="F2131" s="58">
        <v>5997.6</v>
      </c>
      <c r="G2131" s="59">
        <f>Tabla14[[#This Row],[Importe]]-Tabla14[[#This Row],[Pagado]]</f>
        <v>0</v>
      </c>
      <c r="H2131" s="37" t="s">
        <v>10</v>
      </c>
    </row>
    <row r="2132" spans="1:8" x14ac:dyDescent="0.25">
      <c r="A2132" s="31">
        <v>44639</v>
      </c>
      <c r="B2132" s="37" t="s">
        <v>9201</v>
      </c>
      <c r="C2132" s="57" t="s">
        <v>35</v>
      </c>
      <c r="D2132" s="58">
        <v>2072.4</v>
      </c>
      <c r="E2132" s="35">
        <v>44639</v>
      </c>
      <c r="F2132" s="58">
        <v>2072.4</v>
      </c>
      <c r="G2132" s="59">
        <f>Tabla14[[#This Row],[Importe]]-Tabla14[[#This Row],[Pagado]]</f>
        <v>0</v>
      </c>
      <c r="H2132" s="37" t="s">
        <v>10</v>
      </c>
    </row>
    <row r="2133" spans="1:8" x14ac:dyDescent="0.25">
      <c r="A2133" s="31">
        <v>44639</v>
      </c>
      <c r="B2133" s="37" t="s">
        <v>9202</v>
      </c>
      <c r="C2133" s="57" t="s">
        <v>31</v>
      </c>
      <c r="D2133" s="58">
        <v>108</v>
      </c>
      <c r="E2133" s="35">
        <v>44639</v>
      </c>
      <c r="F2133" s="58">
        <v>108</v>
      </c>
      <c r="G2133" s="59">
        <f>Tabla14[[#This Row],[Importe]]-Tabla14[[#This Row],[Pagado]]</f>
        <v>0</v>
      </c>
      <c r="H2133" s="37" t="s">
        <v>10</v>
      </c>
    </row>
    <row r="2134" spans="1:8" x14ac:dyDescent="0.25">
      <c r="A2134" s="31">
        <v>44639</v>
      </c>
      <c r="B2134" s="37" t="s">
        <v>9203</v>
      </c>
      <c r="C2134" s="57" t="s">
        <v>31</v>
      </c>
      <c r="D2134" s="58">
        <v>162</v>
      </c>
      <c r="E2134" s="35">
        <v>44639</v>
      </c>
      <c r="F2134" s="58">
        <v>162</v>
      </c>
      <c r="G2134" s="59">
        <f>Tabla14[[#This Row],[Importe]]-Tabla14[[#This Row],[Pagado]]</f>
        <v>0</v>
      </c>
      <c r="H2134" s="37" t="s">
        <v>10</v>
      </c>
    </row>
    <row r="2135" spans="1:8" x14ac:dyDescent="0.25">
      <c r="A2135" s="31">
        <v>44639</v>
      </c>
      <c r="B2135" s="37" t="s">
        <v>9204</v>
      </c>
      <c r="C2135" s="57" t="s">
        <v>31</v>
      </c>
      <c r="D2135" s="58">
        <v>82</v>
      </c>
      <c r="E2135" s="35">
        <v>44644</v>
      </c>
      <c r="F2135" s="58">
        <v>82</v>
      </c>
      <c r="G2135" s="59">
        <f>Tabla14[[#This Row],[Importe]]-Tabla14[[#This Row],[Pagado]]</f>
        <v>0</v>
      </c>
      <c r="H2135" s="37" t="s">
        <v>10</v>
      </c>
    </row>
    <row r="2136" spans="1:8" x14ac:dyDescent="0.25">
      <c r="A2136" s="31">
        <v>44639</v>
      </c>
      <c r="B2136" s="37" t="s">
        <v>9205</v>
      </c>
      <c r="C2136" s="57" t="s">
        <v>58</v>
      </c>
      <c r="D2136" s="58">
        <v>2040</v>
      </c>
      <c r="E2136" s="35">
        <v>44639</v>
      </c>
      <c r="F2136" s="58">
        <v>2040</v>
      </c>
      <c r="G2136" s="59">
        <f>Tabla14[[#This Row],[Importe]]-Tabla14[[#This Row],[Pagado]]</f>
        <v>0</v>
      </c>
      <c r="H2136" s="37" t="s">
        <v>10</v>
      </c>
    </row>
    <row r="2137" spans="1:8" x14ac:dyDescent="0.25">
      <c r="A2137" s="31">
        <v>44639</v>
      </c>
      <c r="B2137" s="37" t="s">
        <v>9206</v>
      </c>
      <c r="C2137" s="57" t="s">
        <v>196</v>
      </c>
      <c r="D2137" s="58">
        <v>2445.6</v>
      </c>
      <c r="E2137" s="35">
        <v>44647</v>
      </c>
      <c r="F2137" s="58">
        <v>2445.6</v>
      </c>
      <c r="G2137" s="59">
        <f>Tabla14[[#This Row],[Importe]]-Tabla14[[#This Row],[Pagado]]</f>
        <v>0</v>
      </c>
      <c r="H2137" s="37" t="s">
        <v>10</v>
      </c>
    </row>
    <row r="2138" spans="1:8" ht="31.5" x14ac:dyDescent="0.25">
      <c r="A2138" s="31">
        <v>44639</v>
      </c>
      <c r="B2138" s="37" t="s">
        <v>9207</v>
      </c>
      <c r="C2138" s="57" t="s">
        <v>2020</v>
      </c>
      <c r="D2138" s="58">
        <v>32814.99</v>
      </c>
      <c r="E2138" s="35" t="s">
        <v>9208</v>
      </c>
      <c r="F2138" s="58">
        <f>18900+13914.99</f>
        <v>32814.99</v>
      </c>
      <c r="G2138" s="59">
        <f>Tabla14[[#This Row],[Importe]]-Tabla14[[#This Row],[Pagado]]</f>
        <v>0</v>
      </c>
      <c r="H2138" s="37" t="s">
        <v>10</v>
      </c>
    </row>
    <row r="2139" spans="1:8" x14ac:dyDescent="0.25">
      <c r="A2139" s="31">
        <v>44639</v>
      </c>
      <c r="B2139" s="37" t="s">
        <v>9209</v>
      </c>
      <c r="C2139" s="57" t="s">
        <v>179</v>
      </c>
      <c r="D2139" s="58">
        <v>1080</v>
      </c>
      <c r="E2139" s="35">
        <v>44641</v>
      </c>
      <c r="F2139" s="58">
        <v>1080</v>
      </c>
      <c r="G2139" s="59">
        <f>Tabla14[[#This Row],[Importe]]-Tabla14[[#This Row],[Pagado]]</f>
        <v>0</v>
      </c>
      <c r="H2139" s="37" t="s">
        <v>10</v>
      </c>
    </row>
    <row r="2140" spans="1:8" x14ac:dyDescent="0.25">
      <c r="A2140" s="31">
        <v>44640</v>
      </c>
      <c r="B2140" s="37" t="s">
        <v>9210</v>
      </c>
      <c r="C2140" s="57" t="s">
        <v>9</v>
      </c>
      <c r="D2140" s="58">
        <v>7349.6</v>
      </c>
      <c r="E2140" s="35">
        <v>44640</v>
      </c>
      <c r="F2140" s="58">
        <v>7349.6</v>
      </c>
      <c r="G2140" s="59">
        <f>Tabla14[[#This Row],[Importe]]-Tabla14[[#This Row],[Pagado]]</f>
        <v>0</v>
      </c>
      <c r="H2140" s="37" t="s">
        <v>10</v>
      </c>
    </row>
    <row r="2141" spans="1:8" x14ac:dyDescent="0.25">
      <c r="A2141" s="31">
        <v>44640</v>
      </c>
      <c r="B2141" s="37" t="s">
        <v>9211</v>
      </c>
      <c r="C2141" s="57" t="s">
        <v>1187</v>
      </c>
      <c r="D2141" s="58">
        <v>2029.8</v>
      </c>
      <c r="E2141" s="35">
        <v>44640</v>
      </c>
      <c r="F2141" s="58">
        <v>2029.8</v>
      </c>
      <c r="G2141" s="59">
        <f>Tabla14[[#This Row],[Importe]]-Tabla14[[#This Row],[Pagado]]</f>
        <v>0</v>
      </c>
      <c r="H2141" s="37" t="s">
        <v>10</v>
      </c>
    </row>
    <row r="2142" spans="1:8" x14ac:dyDescent="0.25">
      <c r="A2142" s="31">
        <v>44640</v>
      </c>
      <c r="B2142" s="37" t="s">
        <v>9212</v>
      </c>
      <c r="C2142" s="57" t="s">
        <v>12</v>
      </c>
      <c r="D2142" s="58">
        <v>52708.55</v>
      </c>
      <c r="E2142" s="35">
        <v>44641</v>
      </c>
      <c r="F2142" s="58">
        <v>52708.55</v>
      </c>
      <c r="G2142" s="59">
        <f>Tabla14[[#This Row],[Importe]]-Tabla14[[#This Row],[Pagado]]</f>
        <v>0</v>
      </c>
      <c r="H2142" s="37" t="s">
        <v>10</v>
      </c>
    </row>
    <row r="2143" spans="1:8" x14ac:dyDescent="0.25">
      <c r="A2143" s="31">
        <v>44640</v>
      </c>
      <c r="B2143" s="37" t="s">
        <v>9213</v>
      </c>
      <c r="C2143" s="57" t="s">
        <v>31</v>
      </c>
      <c r="D2143" s="58">
        <v>4495.8</v>
      </c>
      <c r="E2143" s="35">
        <v>44640</v>
      </c>
      <c r="F2143" s="58">
        <v>4495.8</v>
      </c>
      <c r="G2143" s="59">
        <f>Tabla14[[#This Row],[Importe]]-Tabla14[[#This Row],[Pagado]]</f>
        <v>0</v>
      </c>
      <c r="H2143" s="37" t="s">
        <v>10</v>
      </c>
    </row>
    <row r="2144" spans="1:8" x14ac:dyDescent="0.25">
      <c r="A2144" s="31">
        <v>44640</v>
      </c>
      <c r="B2144" s="37" t="s">
        <v>9214</v>
      </c>
      <c r="C2144" s="57" t="s">
        <v>20</v>
      </c>
      <c r="D2144" s="58">
        <v>6179.6</v>
      </c>
      <c r="E2144" s="35">
        <v>44640</v>
      </c>
      <c r="F2144" s="58">
        <v>6179.6</v>
      </c>
      <c r="G2144" s="59">
        <f>Tabla14[[#This Row],[Importe]]-Tabla14[[#This Row],[Pagado]]</f>
        <v>0</v>
      </c>
      <c r="H2144" s="37" t="s">
        <v>10</v>
      </c>
    </row>
    <row r="2145" spans="1:8" x14ac:dyDescent="0.25">
      <c r="A2145" s="31">
        <v>44640</v>
      </c>
      <c r="B2145" s="37" t="s">
        <v>9215</v>
      </c>
      <c r="C2145" s="57" t="s">
        <v>27</v>
      </c>
      <c r="D2145" s="58">
        <v>2851</v>
      </c>
      <c r="E2145" s="35">
        <v>44640</v>
      </c>
      <c r="F2145" s="58">
        <v>2851</v>
      </c>
      <c r="G2145" s="59">
        <f>Tabla14[[#This Row],[Importe]]-Tabla14[[#This Row],[Pagado]]</f>
        <v>0</v>
      </c>
      <c r="H2145" s="37" t="s">
        <v>10</v>
      </c>
    </row>
    <row r="2146" spans="1:8" x14ac:dyDescent="0.25">
      <c r="A2146" s="31">
        <v>44640</v>
      </c>
      <c r="B2146" s="37" t="s">
        <v>9216</v>
      </c>
      <c r="C2146" s="57" t="s">
        <v>18</v>
      </c>
      <c r="D2146" s="58">
        <v>1298</v>
      </c>
      <c r="E2146" s="35">
        <v>44640</v>
      </c>
      <c r="F2146" s="58">
        <v>1298</v>
      </c>
      <c r="G2146" s="59">
        <f>Tabla14[[#This Row],[Importe]]-Tabla14[[#This Row],[Pagado]]</f>
        <v>0</v>
      </c>
      <c r="H2146" s="37" t="s">
        <v>10</v>
      </c>
    </row>
    <row r="2147" spans="1:8" x14ac:dyDescent="0.25">
      <c r="A2147" s="31">
        <v>44640</v>
      </c>
      <c r="B2147" s="37" t="s">
        <v>9217</v>
      </c>
      <c r="C2147" s="57" t="s">
        <v>16</v>
      </c>
      <c r="D2147" s="58">
        <v>9098.9</v>
      </c>
      <c r="E2147" s="35">
        <v>44640</v>
      </c>
      <c r="F2147" s="58">
        <v>9098.9</v>
      </c>
      <c r="G2147" s="59">
        <f>Tabla14[[#This Row],[Importe]]-Tabla14[[#This Row],[Pagado]]</f>
        <v>0</v>
      </c>
      <c r="H2147" s="37" t="s">
        <v>10</v>
      </c>
    </row>
    <row r="2148" spans="1:8" ht="31.5" x14ac:dyDescent="0.25">
      <c r="A2148" s="31">
        <v>44640</v>
      </c>
      <c r="B2148" s="37" t="s">
        <v>9218</v>
      </c>
      <c r="C2148" s="57" t="s">
        <v>475</v>
      </c>
      <c r="D2148" s="58">
        <v>44313.4</v>
      </c>
      <c r="E2148" s="35" t="s">
        <v>9219</v>
      </c>
      <c r="F2148" s="58">
        <f>22500+21813.4</f>
        <v>44313.4</v>
      </c>
      <c r="G2148" s="59">
        <f>Tabla14[[#This Row],[Importe]]-Tabla14[[#This Row],[Pagado]]</f>
        <v>0</v>
      </c>
      <c r="H2148" s="37" t="s">
        <v>10</v>
      </c>
    </row>
    <row r="2149" spans="1:8" x14ac:dyDescent="0.25">
      <c r="A2149" s="31">
        <v>44640</v>
      </c>
      <c r="B2149" s="37" t="s">
        <v>9220</v>
      </c>
      <c r="C2149" s="57" t="s">
        <v>2114</v>
      </c>
      <c r="D2149" s="58">
        <v>1339.9</v>
      </c>
      <c r="E2149" s="35">
        <v>44640</v>
      </c>
      <c r="F2149" s="58">
        <v>1339.9</v>
      </c>
      <c r="G2149" s="59">
        <f>Tabla14[[#This Row],[Importe]]-Tabla14[[#This Row],[Pagado]]</f>
        <v>0</v>
      </c>
      <c r="H2149" s="37" t="s">
        <v>10</v>
      </c>
    </row>
    <row r="2150" spans="1:8" ht="31.5" x14ac:dyDescent="0.25">
      <c r="A2150" s="31">
        <v>44640</v>
      </c>
      <c r="B2150" s="37" t="s">
        <v>9221</v>
      </c>
      <c r="C2150" s="57" t="s">
        <v>22</v>
      </c>
      <c r="D2150" s="58">
        <v>48579</v>
      </c>
      <c r="E2150" s="35" t="s">
        <v>9080</v>
      </c>
      <c r="F2150" s="58">
        <f>40000+8579</f>
        <v>48579</v>
      </c>
      <c r="G2150" s="59">
        <f>Tabla14[[#This Row],[Importe]]-Tabla14[[#This Row],[Pagado]]</f>
        <v>0</v>
      </c>
      <c r="H2150" s="37" t="s">
        <v>10</v>
      </c>
    </row>
    <row r="2151" spans="1:8" x14ac:dyDescent="0.25">
      <c r="A2151" s="31">
        <v>44640</v>
      </c>
      <c r="B2151" s="37" t="s">
        <v>9222</v>
      </c>
      <c r="C2151" s="57" t="s">
        <v>111</v>
      </c>
      <c r="D2151" s="58">
        <v>950.4</v>
      </c>
      <c r="E2151" s="35">
        <v>44640</v>
      </c>
      <c r="F2151" s="58">
        <v>950.4</v>
      </c>
      <c r="G2151" s="59">
        <f>Tabla14[[#This Row],[Importe]]-Tabla14[[#This Row],[Pagado]]</f>
        <v>0</v>
      </c>
      <c r="H2151" s="37" t="s">
        <v>10</v>
      </c>
    </row>
    <row r="2152" spans="1:8" x14ac:dyDescent="0.25">
      <c r="A2152" s="31">
        <v>44640</v>
      </c>
      <c r="B2152" s="37" t="s">
        <v>9223</v>
      </c>
      <c r="C2152" s="57" t="s">
        <v>29</v>
      </c>
      <c r="D2152" s="58">
        <v>6253.2</v>
      </c>
      <c r="E2152" s="35">
        <v>44640</v>
      </c>
      <c r="F2152" s="58">
        <v>6253.2</v>
      </c>
      <c r="G2152" s="59">
        <f>Tabla14[[#This Row],[Importe]]-Tabla14[[#This Row],[Pagado]]</f>
        <v>0</v>
      </c>
      <c r="H2152" s="37" t="s">
        <v>10</v>
      </c>
    </row>
    <row r="2153" spans="1:8" x14ac:dyDescent="0.25">
      <c r="A2153" s="31">
        <v>44640</v>
      </c>
      <c r="B2153" s="37" t="s">
        <v>9224</v>
      </c>
      <c r="C2153" s="57" t="s">
        <v>37</v>
      </c>
      <c r="D2153" s="58">
        <v>3618.4</v>
      </c>
      <c r="E2153" s="35">
        <v>44640</v>
      </c>
      <c r="F2153" s="58">
        <v>3618.4</v>
      </c>
      <c r="G2153" s="59">
        <f>Tabla14[[#This Row],[Importe]]-Tabla14[[#This Row],[Pagado]]</f>
        <v>0</v>
      </c>
      <c r="H2153" s="37" t="s">
        <v>10</v>
      </c>
    </row>
    <row r="2154" spans="1:8" x14ac:dyDescent="0.25">
      <c r="A2154" s="31">
        <v>44640</v>
      </c>
      <c r="B2154" s="37" t="s">
        <v>9225</v>
      </c>
      <c r="C2154" s="57" t="s">
        <v>31</v>
      </c>
      <c r="D2154" s="58">
        <v>817.6</v>
      </c>
      <c r="E2154" s="35">
        <v>44640</v>
      </c>
      <c r="F2154" s="58">
        <v>817.6</v>
      </c>
      <c r="G2154" s="59">
        <f>Tabla14[[#This Row],[Importe]]-Tabla14[[#This Row],[Pagado]]</f>
        <v>0</v>
      </c>
      <c r="H2154" s="37" t="s">
        <v>10</v>
      </c>
    </row>
    <row r="2155" spans="1:8" x14ac:dyDescent="0.25">
      <c r="A2155" s="31">
        <v>44640</v>
      </c>
      <c r="B2155" s="37" t="s">
        <v>9226</v>
      </c>
      <c r="C2155" s="57" t="s">
        <v>481</v>
      </c>
      <c r="D2155" s="58">
        <v>1031</v>
      </c>
      <c r="E2155" s="35">
        <v>44640</v>
      </c>
      <c r="F2155" s="58">
        <v>1031</v>
      </c>
      <c r="G2155" s="59">
        <f>Tabla14[[#This Row],[Importe]]-Tabla14[[#This Row],[Pagado]]</f>
        <v>0</v>
      </c>
      <c r="H2155" s="37" t="s">
        <v>10</v>
      </c>
    </row>
    <row r="2156" spans="1:8" x14ac:dyDescent="0.25">
      <c r="A2156" s="31">
        <v>44640</v>
      </c>
      <c r="B2156" s="37" t="s">
        <v>9227</v>
      </c>
      <c r="C2156" s="57" t="s">
        <v>49</v>
      </c>
      <c r="D2156" s="58">
        <v>3748.3</v>
      </c>
      <c r="E2156" s="35">
        <v>44640</v>
      </c>
      <c r="F2156" s="58">
        <v>3748.3</v>
      </c>
      <c r="G2156" s="59">
        <f>Tabla14[[#This Row],[Importe]]-Tabla14[[#This Row],[Pagado]]</f>
        <v>0</v>
      </c>
      <c r="H2156" s="37" t="s">
        <v>10</v>
      </c>
    </row>
    <row r="2157" spans="1:8" x14ac:dyDescent="0.25">
      <c r="A2157" s="31">
        <v>44640</v>
      </c>
      <c r="B2157" s="37" t="s">
        <v>9228</v>
      </c>
      <c r="C2157" s="57" t="s">
        <v>435</v>
      </c>
      <c r="D2157" s="58">
        <v>3068.8</v>
      </c>
      <c r="E2157" s="35">
        <v>44640</v>
      </c>
      <c r="F2157" s="58">
        <v>3068.8</v>
      </c>
      <c r="G2157" s="59">
        <f>Tabla14[[#This Row],[Importe]]-Tabla14[[#This Row],[Pagado]]</f>
        <v>0</v>
      </c>
      <c r="H2157" s="37" t="s">
        <v>10</v>
      </c>
    </row>
    <row r="2158" spans="1:8" x14ac:dyDescent="0.25">
      <c r="A2158" s="31">
        <v>44640</v>
      </c>
      <c r="B2158" s="37" t="s">
        <v>9229</v>
      </c>
      <c r="C2158" s="57" t="s">
        <v>373</v>
      </c>
      <c r="D2158" s="58">
        <v>378</v>
      </c>
      <c r="E2158" s="35">
        <v>44640</v>
      </c>
      <c r="F2158" s="58">
        <v>378</v>
      </c>
      <c r="G2158" s="59">
        <f>Tabla14[[#This Row],[Importe]]-Tabla14[[#This Row],[Pagado]]</f>
        <v>0</v>
      </c>
      <c r="H2158" s="37" t="s">
        <v>10</v>
      </c>
    </row>
    <row r="2159" spans="1:8" x14ac:dyDescent="0.25">
      <c r="A2159" s="31">
        <v>44640</v>
      </c>
      <c r="B2159" s="37" t="s">
        <v>9230</v>
      </c>
      <c r="C2159" s="57" t="s">
        <v>31</v>
      </c>
      <c r="D2159" s="58">
        <v>1085</v>
      </c>
      <c r="E2159" s="35">
        <v>44640</v>
      </c>
      <c r="F2159" s="58">
        <v>1085</v>
      </c>
      <c r="G2159" s="59">
        <f>Tabla14[[#This Row],[Importe]]-Tabla14[[#This Row],[Pagado]]</f>
        <v>0</v>
      </c>
      <c r="H2159" s="37" t="s">
        <v>10</v>
      </c>
    </row>
    <row r="2160" spans="1:8" x14ac:dyDescent="0.25">
      <c r="A2160" s="31">
        <v>44640</v>
      </c>
      <c r="B2160" s="37" t="s">
        <v>9231</v>
      </c>
      <c r="C2160" s="57" t="s">
        <v>161</v>
      </c>
      <c r="D2160" s="58">
        <v>3718.4</v>
      </c>
      <c r="E2160" s="35">
        <v>44640</v>
      </c>
      <c r="F2160" s="58">
        <v>3718.4</v>
      </c>
      <c r="G2160" s="59">
        <f>Tabla14[[#This Row],[Importe]]-Tabla14[[#This Row],[Pagado]]</f>
        <v>0</v>
      </c>
      <c r="H2160" s="37" t="s">
        <v>10</v>
      </c>
    </row>
    <row r="2161" spans="1:8" x14ac:dyDescent="0.25">
      <c r="A2161" s="31">
        <v>44640</v>
      </c>
      <c r="B2161" s="37" t="s">
        <v>9232</v>
      </c>
      <c r="C2161" s="57" t="s">
        <v>31</v>
      </c>
      <c r="D2161" s="58">
        <v>5496.1</v>
      </c>
      <c r="E2161" s="35">
        <v>44640</v>
      </c>
      <c r="F2161" s="58">
        <v>5496.1</v>
      </c>
      <c r="G2161" s="59">
        <f>Tabla14[[#This Row],[Importe]]-Tabla14[[#This Row],[Pagado]]</f>
        <v>0</v>
      </c>
      <c r="H2161" s="37" t="s">
        <v>10</v>
      </c>
    </row>
    <row r="2162" spans="1:8" x14ac:dyDescent="0.25">
      <c r="A2162" s="31">
        <v>44640</v>
      </c>
      <c r="B2162" s="37" t="s">
        <v>9233</v>
      </c>
      <c r="C2162" s="57" t="s">
        <v>45</v>
      </c>
      <c r="D2162" s="58">
        <v>8375.6</v>
      </c>
      <c r="E2162" s="35">
        <v>44640</v>
      </c>
      <c r="F2162" s="58">
        <v>8375.6</v>
      </c>
      <c r="G2162" s="59">
        <f>Tabla14[[#This Row],[Importe]]-Tabla14[[#This Row],[Pagado]]</f>
        <v>0</v>
      </c>
      <c r="H2162" s="37" t="s">
        <v>10</v>
      </c>
    </row>
    <row r="2163" spans="1:8" x14ac:dyDescent="0.25">
      <c r="A2163" s="31">
        <v>44640</v>
      </c>
      <c r="B2163" s="37" t="s">
        <v>9234</v>
      </c>
      <c r="C2163" s="57" t="s">
        <v>45</v>
      </c>
      <c r="D2163" s="58">
        <v>160</v>
      </c>
      <c r="E2163" s="35">
        <v>44640</v>
      </c>
      <c r="F2163" s="58">
        <v>160</v>
      </c>
      <c r="G2163" s="59">
        <f>Tabla14[[#This Row],[Importe]]-Tabla14[[#This Row],[Pagado]]</f>
        <v>0</v>
      </c>
      <c r="H2163" s="37" t="s">
        <v>10</v>
      </c>
    </row>
    <row r="2164" spans="1:8" x14ac:dyDescent="0.25">
      <c r="A2164" s="31">
        <v>44640</v>
      </c>
      <c r="B2164" s="37" t="s">
        <v>9235</v>
      </c>
      <c r="C2164" s="57" t="s">
        <v>501</v>
      </c>
      <c r="D2164" s="58">
        <v>7600</v>
      </c>
      <c r="E2164" s="35">
        <v>44640</v>
      </c>
      <c r="F2164" s="58">
        <v>7600</v>
      </c>
      <c r="G2164" s="59">
        <f>Tabla14[[#This Row],[Importe]]-Tabla14[[#This Row],[Pagado]]</f>
        <v>0</v>
      </c>
      <c r="H2164" s="37" t="s">
        <v>10</v>
      </c>
    </row>
    <row r="2165" spans="1:8" x14ac:dyDescent="0.25">
      <c r="A2165" s="31">
        <v>44640</v>
      </c>
      <c r="B2165" s="37" t="s">
        <v>9236</v>
      </c>
      <c r="C2165" s="57" t="s">
        <v>24</v>
      </c>
      <c r="D2165" s="58">
        <v>3379.3</v>
      </c>
      <c r="E2165" s="35">
        <v>44640</v>
      </c>
      <c r="F2165" s="58">
        <v>3379.3</v>
      </c>
      <c r="G2165" s="59">
        <f>Tabla14[[#This Row],[Importe]]-Tabla14[[#This Row],[Pagado]]</f>
        <v>0</v>
      </c>
      <c r="H2165" s="37" t="s">
        <v>10</v>
      </c>
    </row>
    <row r="2166" spans="1:8" x14ac:dyDescent="0.25">
      <c r="A2166" s="31">
        <v>44640</v>
      </c>
      <c r="B2166" s="37" t="s">
        <v>9237</v>
      </c>
      <c r="C2166" s="57" t="s">
        <v>191</v>
      </c>
      <c r="D2166" s="58">
        <v>1505.7</v>
      </c>
      <c r="E2166" s="35">
        <v>44640</v>
      </c>
      <c r="F2166" s="58">
        <v>1505.7</v>
      </c>
      <c r="G2166" s="59">
        <f>Tabla14[[#This Row],[Importe]]-Tabla14[[#This Row],[Pagado]]</f>
        <v>0</v>
      </c>
      <c r="H2166" s="37" t="s">
        <v>10</v>
      </c>
    </row>
    <row r="2167" spans="1:8" x14ac:dyDescent="0.25">
      <c r="A2167" s="31">
        <v>44640</v>
      </c>
      <c r="B2167" s="37" t="s">
        <v>9238</v>
      </c>
      <c r="C2167" s="57" t="s">
        <v>216</v>
      </c>
      <c r="D2167" s="58">
        <v>2505.6</v>
      </c>
      <c r="E2167" s="35">
        <v>44640</v>
      </c>
      <c r="F2167" s="58">
        <v>2505.6</v>
      </c>
      <c r="G2167" s="59">
        <f>Tabla14[[#This Row],[Importe]]-Tabla14[[#This Row],[Pagado]]</f>
        <v>0</v>
      </c>
      <c r="H2167" s="37" t="s">
        <v>10</v>
      </c>
    </row>
    <row r="2168" spans="1:8" x14ac:dyDescent="0.25">
      <c r="A2168" s="31">
        <v>44640</v>
      </c>
      <c r="B2168" s="37" t="s">
        <v>9239</v>
      </c>
      <c r="C2168" s="57" t="s">
        <v>56</v>
      </c>
      <c r="D2168" s="58">
        <v>7681.5</v>
      </c>
      <c r="E2168" s="35">
        <v>44640</v>
      </c>
      <c r="F2168" s="58">
        <v>7681.5</v>
      </c>
      <c r="G2168" s="59">
        <f>Tabla14[[#This Row],[Importe]]-Tabla14[[#This Row],[Pagado]]</f>
        <v>0</v>
      </c>
      <c r="H2168" s="37" t="s">
        <v>10</v>
      </c>
    </row>
    <row r="2169" spans="1:8" x14ac:dyDescent="0.25">
      <c r="A2169" s="31">
        <v>44640</v>
      </c>
      <c r="B2169" s="37" t="s">
        <v>9240</v>
      </c>
      <c r="C2169" s="57" t="s">
        <v>840</v>
      </c>
      <c r="D2169" s="58">
        <v>4728</v>
      </c>
      <c r="E2169" s="35">
        <v>44640</v>
      </c>
      <c r="F2169" s="58">
        <v>4728</v>
      </c>
      <c r="G2169" s="59">
        <f>Tabla14[[#This Row],[Importe]]-Tabla14[[#This Row],[Pagado]]</f>
        <v>0</v>
      </c>
      <c r="H2169" s="37" t="s">
        <v>10</v>
      </c>
    </row>
    <row r="2170" spans="1:8" x14ac:dyDescent="0.25">
      <c r="A2170" s="31">
        <v>44640</v>
      </c>
      <c r="B2170" s="37" t="s">
        <v>9241</v>
      </c>
      <c r="C2170" s="57" t="s">
        <v>670</v>
      </c>
      <c r="D2170" s="58">
        <v>3119.2</v>
      </c>
      <c r="E2170" s="35">
        <v>44640</v>
      </c>
      <c r="F2170" s="58">
        <v>3119.2</v>
      </c>
      <c r="G2170" s="59">
        <f>Tabla14[[#This Row],[Importe]]-Tabla14[[#This Row],[Pagado]]</f>
        <v>0</v>
      </c>
      <c r="H2170" s="37" t="s">
        <v>10</v>
      </c>
    </row>
    <row r="2171" spans="1:8" x14ac:dyDescent="0.25">
      <c r="A2171" s="31">
        <v>44640</v>
      </c>
      <c r="B2171" s="37" t="s">
        <v>9242</v>
      </c>
      <c r="C2171" s="57" t="s">
        <v>58</v>
      </c>
      <c r="D2171" s="58">
        <v>6370</v>
      </c>
      <c r="E2171" s="35">
        <v>44640</v>
      </c>
      <c r="F2171" s="58">
        <v>6370</v>
      </c>
      <c r="G2171" s="59">
        <f>Tabla14[[#This Row],[Importe]]-Tabla14[[#This Row],[Pagado]]</f>
        <v>0</v>
      </c>
      <c r="H2171" s="37" t="s">
        <v>10</v>
      </c>
    </row>
    <row r="2172" spans="1:8" x14ac:dyDescent="0.25">
      <c r="A2172" s="31">
        <v>44640</v>
      </c>
      <c r="B2172" s="37" t="s">
        <v>9243</v>
      </c>
      <c r="C2172" s="57" t="s">
        <v>67</v>
      </c>
      <c r="D2172" s="58">
        <v>2323</v>
      </c>
      <c r="E2172" s="35">
        <v>44640</v>
      </c>
      <c r="F2172" s="58">
        <v>2323</v>
      </c>
      <c r="G2172" s="59">
        <f>Tabla14[[#This Row],[Importe]]-Tabla14[[#This Row],[Pagado]]</f>
        <v>0</v>
      </c>
      <c r="H2172" s="37" t="s">
        <v>10</v>
      </c>
    </row>
    <row r="2173" spans="1:8" x14ac:dyDescent="0.25">
      <c r="A2173" s="31">
        <v>44640</v>
      </c>
      <c r="B2173" s="37" t="s">
        <v>9244</v>
      </c>
      <c r="C2173" s="57" t="s">
        <v>53</v>
      </c>
      <c r="D2173" s="58">
        <v>2059.1</v>
      </c>
      <c r="E2173" s="35">
        <v>44640</v>
      </c>
      <c r="F2173" s="58">
        <v>2059.1</v>
      </c>
      <c r="G2173" s="59">
        <f>Tabla14[[#This Row],[Importe]]-Tabla14[[#This Row],[Pagado]]</f>
        <v>0</v>
      </c>
      <c r="H2173" s="37" t="s">
        <v>10</v>
      </c>
    </row>
    <row r="2174" spans="1:8" x14ac:dyDescent="0.25">
      <c r="A2174" s="31">
        <v>44640</v>
      </c>
      <c r="B2174" s="37" t="s">
        <v>9245</v>
      </c>
      <c r="C2174" s="57" t="s">
        <v>71</v>
      </c>
      <c r="D2174" s="58">
        <v>2955.9</v>
      </c>
      <c r="E2174" s="35">
        <v>44640</v>
      </c>
      <c r="F2174" s="58">
        <v>2955.9</v>
      </c>
      <c r="G2174" s="59">
        <f>Tabla14[[#This Row],[Importe]]-Tabla14[[#This Row],[Pagado]]</f>
        <v>0</v>
      </c>
      <c r="H2174" s="37" t="s">
        <v>10</v>
      </c>
    </row>
    <row r="2175" spans="1:8" x14ac:dyDescent="0.25">
      <c r="A2175" s="31">
        <v>44640</v>
      </c>
      <c r="B2175" s="37" t="s">
        <v>9246</v>
      </c>
      <c r="C2175" s="57" t="s">
        <v>69</v>
      </c>
      <c r="D2175" s="58">
        <v>2208.6</v>
      </c>
      <c r="E2175" s="35">
        <v>44640</v>
      </c>
      <c r="F2175" s="58">
        <v>2208.6</v>
      </c>
      <c r="G2175" s="59">
        <f>Tabla14[[#This Row],[Importe]]-Tabla14[[#This Row],[Pagado]]</f>
        <v>0</v>
      </c>
      <c r="H2175" s="37" t="s">
        <v>10</v>
      </c>
    </row>
    <row r="2176" spans="1:8" x14ac:dyDescent="0.25">
      <c r="A2176" s="31">
        <v>44640</v>
      </c>
      <c r="B2176" s="37" t="s">
        <v>9247</v>
      </c>
      <c r="C2176" s="57" t="s">
        <v>56</v>
      </c>
      <c r="D2176" s="58">
        <v>3225.9</v>
      </c>
      <c r="E2176" s="35">
        <v>44640</v>
      </c>
      <c r="F2176" s="58">
        <v>3225.9</v>
      </c>
      <c r="G2176" s="59">
        <f>Tabla14[[#This Row],[Importe]]-Tabla14[[#This Row],[Pagado]]</f>
        <v>0</v>
      </c>
      <c r="H2176" s="37" t="s">
        <v>10</v>
      </c>
    </row>
    <row r="2177" spans="1:8" x14ac:dyDescent="0.25">
      <c r="A2177" s="31">
        <v>44640</v>
      </c>
      <c r="B2177" s="37" t="s">
        <v>9248</v>
      </c>
      <c r="C2177" s="57" t="s">
        <v>39</v>
      </c>
      <c r="D2177" s="58">
        <v>399.6</v>
      </c>
      <c r="E2177" s="35">
        <v>44640</v>
      </c>
      <c r="F2177" s="58">
        <v>399.6</v>
      </c>
      <c r="G2177" s="59">
        <f>Tabla14[[#This Row],[Importe]]-Tabla14[[#This Row],[Pagado]]</f>
        <v>0</v>
      </c>
      <c r="H2177" s="37" t="s">
        <v>10</v>
      </c>
    </row>
    <row r="2178" spans="1:8" x14ac:dyDescent="0.25">
      <c r="A2178" s="31">
        <v>44640</v>
      </c>
      <c r="B2178" s="37" t="s">
        <v>9249</v>
      </c>
      <c r="C2178" s="57" t="s">
        <v>214</v>
      </c>
      <c r="D2178" s="58">
        <v>993.6</v>
      </c>
      <c r="E2178" s="35">
        <v>44640</v>
      </c>
      <c r="F2178" s="58">
        <v>993.6</v>
      </c>
      <c r="G2178" s="59">
        <f>Tabla14[[#This Row],[Importe]]-Tabla14[[#This Row],[Pagado]]</f>
        <v>0</v>
      </c>
      <c r="H2178" s="37" t="s">
        <v>10</v>
      </c>
    </row>
    <row r="2179" spans="1:8" x14ac:dyDescent="0.25">
      <c r="A2179" s="31">
        <v>44640</v>
      </c>
      <c r="B2179" s="37" t="s">
        <v>9250</v>
      </c>
      <c r="C2179" s="57" t="s">
        <v>12</v>
      </c>
      <c r="D2179" s="58">
        <v>302</v>
      </c>
      <c r="E2179" s="35">
        <v>44640</v>
      </c>
      <c r="F2179" s="58">
        <v>302</v>
      </c>
      <c r="G2179" s="59">
        <f>Tabla14[[#This Row],[Importe]]-Tabla14[[#This Row],[Pagado]]</f>
        <v>0</v>
      </c>
      <c r="H2179" s="37" t="s">
        <v>10</v>
      </c>
    </row>
    <row r="2180" spans="1:8" x14ac:dyDescent="0.25">
      <c r="A2180" s="31">
        <v>44640</v>
      </c>
      <c r="B2180" s="37" t="s">
        <v>9251</v>
      </c>
      <c r="C2180" s="57" t="s">
        <v>583</v>
      </c>
      <c r="D2180" s="58">
        <v>1288</v>
      </c>
      <c r="E2180" s="35">
        <v>44640</v>
      </c>
      <c r="F2180" s="58">
        <v>1288</v>
      </c>
      <c r="G2180" s="59">
        <f>Tabla14[[#This Row],[Importe]]-Tabla14[[#This Row],[Pagado]]</f>
        <v>0</v>
      </c>
      <c r="H2180" s="37" t="s">
        <v>10</v>
      </c>
    </row>
    <row r="2181" spans="1:8" x14ac:dyDescent="0.25">
      <c r="A2181" s="31">
        <v>44640</v>
      </c>
      <c r="B2181" s="37" t="s">
        <v>9252</v>
      </c>
      <c r="C2181" s="57" t="s">
        <v>27</v>
      </c>
      <c r="D2181" s="58">
        <v>793.8</v>
      </c>
      <c r="E2181" s="35">
        <v>44640</v>
      </c>
      <c r="F2181" s="58">
        <v>793.8</v>
      </c>
      <c r="G2181" s="59">
        <f>Tabla14[[#This Row],[Importe]]-Tabla14[[#This Row],[Pagado]]</f>
        <v>0</v>
      </c>
      <c r="H2181" s="37" t="s">
        <v>10</v>
      </c>
    </row>
    <row r="2182" spans="1:8" x14ac:dyDescent="0.25">
      <c r="A2182" s="31">
        <v>44640</v>
      </c>
      <c r="B2182" s="37" t="s">
        <v>9253</v>
      </c>
      <c r="C2182" s="57" t="s">
        <v>31</v>
      </c>
      <c r="D2182" s="58">
        <v>2997.2</v>
      </c>
      <c r="E2182" s="35">
        <v>44640</v>
      </c>
      <c r="F2182" s="58">
        <v>2997.2</v>
      </c>
      <c r="G2182" s="59">
        <f>Tabla14[[#This Row],[Importe]]-Tabla14[[#This Row],[Pagado]]</f>
        <v>0</v>
      </c>
      <c r="H2182" s="37" t="s">
        <v>10</v>
      </c>
    </row>
    <row r="2183" spans="1:8" x14ac:dyDescent="0.25">
      <c r="A2183" s="31">
        <v>44640</v>
      </c>
      <c r="B2183" s="37" t="s">
        <v>9254</v>
      </c>
      <c r="C2183" s="57" t="s">
        <v>31</v>
      </c>
      <c r="D2183" s="58">
        <v>130</v>
      </c>
      <c r="E2183" s="35">
        <v>44641</v>
      </c>
      <c r="F2183" s="58">
        <v>130</v>
      </c>
      <c r="G2183" s="59">
        <f>Tabla14[[#This Row],[Importe]]-Tabla14[[#This Row],[Pagado]]</f>
        <v>0</v>
      </c>
      <c r="H2183" s="37" t="s">
        <v>10</v>
      </c>
    </row>
    <row r="2184" spans="1:8" x14ac:dyDescent="0.25">
      <c r="A2184" s="31">
        <v>44640</v>
      </c>
      <c r="B2184" s="37" t="s">
        <v>9255</v>
      </c>
      <c r="C2184" s="57" t="s">
        <v>31</v>
      </c>
      <c r="D2184" s="58">
        <v>26</v>
      </c>
      <c r="E2184" s="35">
        <v>44641</v>
      </c>
      <c r="F2184" s="58">
        <v>26</v>
      </c>
      <c r="G2184" s="59">
        <f>Tabla14[[#This Row],[Importe]]-Tabla14[[#This Row],[Pagado]]</f>
        <v>0</v>
      </c>
      <c r="H2184" s="37" t="s">
        <v>10</v>
      </c>
    </row>
    <row r="2185" spans="1:8" x14ac:dyDescent="0.25">
      <c r="A2185" s="31">
        <v>44640</v>
      </c>
      <c r="B2185" s="37" t="s">
        <v>9256</v>
      </c>
      <c r="C2185" s="57" t="s">
        <v>31</v>
      </c>
      <c r="D2185" s="58">
        <v>93.6</v>
      </c>
      <c r="E2185" s="35">
        <v>44641</v>
      </c>
      <c r="F2185" s="58">
        <v>93.6</v>
      </c>
      <c r="G2185" s="59">
        <f>Tabla14[[#This Row],[Importe]]-Tabla14[[#This Row],[Pagado]]</f>
        <v>0</v>
      </c>
      <c r="H2185" s="37" t="s">
        <v>10</v>
      </c>
    </row>
    <row r="2186" spans="1:8" x14ac:dyDescent="0.25">
      <c r="A2186" s="31">
        <v>44641</v>
      </c>
      <c r="B2186" s="37" t="s">
        <v>9257</v>
      </c>
      <c r="C2186" s="57" t="s">
        <v>22</v>
      </c>
      <c r="D2186" s="58">
        <v>59547.8</v>
      </c>
      <c r="E2186" s="35">
        <v>44642</v>
      </c>
      <c r="F2186" s="58">
        <v>59547.8</v>
      </c>
      <c r="G2186" s="59">
        <f>Tabla14[[#This Row],[Importe]]-Tabla14[[#This Row],[Pagado]]</f>
        <v>0</v>
      </c>
      <c r="H2186" s="37" t="s">
        <v>10</v>
      </c>
    </row>
    <row r="2187" spans="1:8" x14ac:dyDescent="0.25">
      <c r="A2187" s="31">
        <v>44641</v>
      </c>
      <c r="B2187" s="37" t="s">
        <v>9258</v>
      </c>
      <c r="C2187" s="57" t="s">
        <v>481</v>
      </c>
      <c r="D2187" s="58">
        <v>1398.3</v>
      </c>
      <c r="E2187" s="35">
        <v>44641</v>
      </c>
      <c r="F2187" s="58">
        <v>1398.3</v>
      </c>
      <c r="G2187" s="59">
        <f>Tabla14[[#This Row],[Importe]]-Tabla14[[#This Row],[Pagado]]</f>
        <v>0</v>
      </c>
      <c r="H2187" s="37" t="s">
        <v>10</v>
      </c>
    </row>
    <row r="2188" spans="1:8" ht="31.5" x14ac:dyDescent="0.25">
      <c r="A2188" s="31">
        <v>44641</v>
      </c>
      <c r="B2188" s="37" t="s">
        <v>9259</v>
      </c>
      <c r="C2188" s="57" t="s">
        <v>475</v>
      </c>
      <c r="D2188" s="58">
        <v>98033.2</v>
      </c>
      <c r="E2188" s="35" t="s">
        <v>9260</v>
      </c>
      <c r="F2188" s="58">
        <f>50000+48033.2</f>
        <v>98033.2</v>
      </c>
      <c r="G2188" s="59">
        <f>Tabla14[[#This Row],[Importe]]-Tabla14[[#This Row],[Pagado]]</f>
        <v>0</v>
      </c>
      <c r="H2188" s="37" t="s">
        <v>10</v>
      </c>
    </row>
    <row r="2189" spans="1:8" x14ac:dyDescent="0.25">
      <c r="A2189" s="31">
        <v>44641</v>
      </c>
      <c r="B2189" s="37" t="s">
        <v>9261</v>
      </c>
      <c r="C2189" s="57" t="s">
        <v>12</v>
      </c>
      <c r="D2189" s="58">
        <v>54689.5</v>
      </c>
      <c r="E2189" s="35">
        <v>44642</v>
      </c>
      <c r="F2189" s="58">
        <v>54689.5</v>
      </c>
      <c r="G2189" s="59">
        <f>Tabla14[[#This Row],[Importe]]-Tabla14[[#This Row],[Pagado]]</f>
        <v>0</v>
      </c>
      <c r="H2189" s="37" t="s">
        <v>10</v>
      </c>
    </row>
    <row r="2190" spans="1:8" x14ac:dyDescent="0.25">
      <c r="A2190" s="31">
        <v>44641</v>
      </c>
      <c r="B2190" s="37" t="s">
        <v>9262</v>
      </c>
      <c r="C2190" s="57" t="s">
        <v>9</v>
      </c>
      <c r="D2190" s="58">
        <v>5495.2</v>
      </c>
      <c r="E2190" s="35">
        <v>44641</v>
      </c>
      <c r="F2190" s="58">
        <v>5495.2</v>
      </c>
      <c r="G2190" s="59">
        <f>Tabla14[[#This Row],[Importe]]-Tabla14[[#This Row],[Pagado]]</f>
        <v>0</v>
      </c>
      <c r="H2190" s="37" t="s">
        <v>10</v>
      </c>
    </row>
    <row r="2191" spans="1:8" x14ac:dyDescent="0.25">
      <c r="A2191" s="31">
        <v>44641</v>
      </c>
      <c r="B2191" s="37" t="s">
        <v>9263</v>
      </c>
      <c r="C2191" s="57" t="s">
        <v>83</v>
      </c>
      <c r="D2191" s="58">
        <v>8848</v>
      </c>
      <c r="E2191" s="35">
        <v>44641</v>
      </c>
      <c r="F2191" s="58">
        <v>8848</v>
      </c>
      <c r="G2191" s="59">
        <f>Tabla14[[#This Row],[Importe]]-Tabla14[[#This Row],[Pagado]]</f>
        <v>0</v>
      </c>
      <c r="H2191" s="37" t="s">
        <v>10</v>
      </c>
    </row>
    <row r="2192" spans="1:8" x14ac:dyDescent="0.25">
      <c r="A2192" s="31">
        <v>44641</v>
      </c>
      <c r="B2192" s="37" t="s">
        <v>9264</v>
      </c>
      <c r="C2192" s="57" t="s">
        <v>131</v>
      </c>
      <c r="D2192" s="58">
        <v>6678</v>
      </c>
      <c r="E2192" s="35">
        <v>44641</v>
      </c>
      <c r="F2192" s="58">
        <v>6678</v>
      </c>
      <c r="G2192" s="59">
        <f>Tabla14[[#This Row],[Importe]]-Tabla14[[#This Row],[Pagado]]</f>
        <v>0</v>
      </c>
      <c r="H2192" s="37" t="s">
        <v>10</v>
      </c>
    </row>
    <row r="2193" spans="1:8" x14ac:dyDescent="0.25">
      <c r="A2193" s="31">
        <v>44641</v>
      </c>
      <c r="B2193" s="37" t="s">
        <v>9265</v>
      </c>
      <c r="C2193" s="57" t="s">
        <v>75</v>
      </c>
      <c r="D2193" s="58">
        <v>6760.8</v>
      </c>
      <c r="E2193" s="35">
        <v>44641</v>
      </c>
      <c r="F2193" s="58">
        <v>6760.8</v>
      </c>
      <c r="G2193" s="59">
        <f>Tabla14[[#This Row],[Importe]]-Tabla14[[#This Row],[Pagado]]</f>
        <v>0</v>
      </c>
      <c r="H2193" s="37" t="s">
        <v>10</v>
      </c>
    </row>
    <row r="2194" spans="1:8" x14ac:dyDescent="0.25">
      <c r="A2194" s="31">
        <v>44641</v>
      </c>
      <c r="B2194" s="37" t="s">
        <v>9266</v>
      </c>
      <c r="C2194" s="57" t="s">
        <v>31</v>
      </c>
      <c r="D2194" s="58">
        <v>2466.1999999999998</v>
      </c>
      <c r="E2194" s="35">
        <v>44641</v>
      </c>
      <c r="F2194" s="58">
        <v>2466.1999999999998</v>
      </c>
      <c r="G2194" s="59">
        <f>Tabla14[[#This Row],[Importe]]-Tabla14[[#This Row],[Pagado]]</f>
        <v>0</v>
      </c>
      <c r="H2194" s="37" t="s">
        <v>10</v>
      </c>
    </row>
    <row r="2195" spans="1:8" x14ac:dyDescent="0.25">
      <c r="A2195" s="31">
        <v>44641</v>
      </c>
      <c r="B2195" s="37" t="s">
        <v>9267</v>
      </c>
      <c r="C2195" s="57" t="s">
        <v>64</v>
      </c>
      <c r="D2195" s="58">
        <v>3720</v>
      </c>
      <c r="E2195" s="35">
        <v>44643</v>
      </c>
      <c r="F2195" s="58">
        <v>3720</v>
      </c>
      <c r="G2195" s="59">
        <f>Tabla14[[#This Row],[Importe]]-Tabla14[[#This Row],[Pagado]]</f>
        <v>0</v>
      </c>
      <c r="H2195" s="37" t="s">
        <v>10</v>
      </c>
    </row>
    <row r="2196" spans="1:8" x14ac:dyDescent="0.25">
      <c r="A2196" s="31">
        <v>44641</v>
      </c>
      <c r="B2196" s="37" t="s">
        <v>9268</v>
      </c>
      <c r="C2196" s="57" t="s">
        <v>373</v>
      </c>
      <c r="D2196" s="58">
        <v>9684</v>
      </c>
      <c r="E2196" s="35">
        <v>44642</v>
      </c>
      <c r="F2196" s="58">
        <v>9684</v>
      </c>
      <c r="G2196" s="59">
        <f>Tabla14[[#This Row],[Importe]]-Tabla14[[#This Row],[Pagado]]</f>
        <v>0</v>
      </c>
      <c r="H2196" s="37" t="s">
        <v>10</v>
      </c>
    </row>
    <row r="2197" spans="1:8" x14ac:dyDescent="0.25">
      <c r="A2197" s="31">
        <v>44641</v>
      </c>
      <c r="B2197" s="37" t="s">
        <v>9269</v>
      </c>
      <c r="C2197" s="57" t="s">
        <v>348</v>
      </c>
      <c r="D2197" s="58">
        <v>2384</v>
      </c>
      <c r="E2197" s="35">
        <v>44641</v>
      </c>
      <c r="F2197" s="58">
        <v>2384</v>
      </c>
      <c r="G2197" s="59">
        <f>Tabla14[[#This Row],[Importe]]-Tabla14[[#This Row],[Pagado]]</f>
        <v>0</v>
      </c>
      <c r="H2197" s="37" t="s">
        <v>10</v>
      </c>
    </row>
    <row r="2198" spans="1:8" x14ac:dyDescent="0.25">
      <c r="A2198" s="31">
        <v>44641</v>
      </c>
      <c r="B2198" s="37" t="s">
        <v>9270</v>
      </c>
      <c r="C2198" s="57" t="s">
        <v>60</v>
      </c>
      <c r="D2198" s="58">
        <v>3720</v>
      </c>
      <c r="E2198" s="35">
        <v>44646</v>
      </c>
      <c r="F2198" s="58">
        <v>3720</v>
      </c>
      <c r="G2198" s="59">
        <f>Tabla14[[#This Row],[Importe]]-Tabla14[[#This Row],[Pagado]]</f>
        <v>0</v>
      </c>
      <c r="H2198" s="37" t="s">
        <v>10</v>
      </c>
    </row>
    <row r="2199" spans="1:8" x14ac:dyDescent="0.25">
      <c r="A2199" s="31">
        <v>44641</v>
      </c>
      <c r="B2199" s="37" t="s">
        <v>9271</v>
      </c>
      <c r="C2199" s="57" t="s">
        <v>114</v>
      </c>
      <c r="D2199" s="58">
        <v>4407.2</v>
      </c>
      <c r="E2199" s="35">
        <v>44642</v>
      </c>
      <c r="F2199" s="58">
        <v>4407.2</v>
      </c>
      <c r="G2199" s="59">
        <f>Tabla14[[#This Row],[Importe]]-Tabla14[[#This Row],[Pagado]]</f>
        <v>0</v>
      </c>
      <c r="H2199" s="37" t="s">
        <v>10</v>
      </c>
    </row>
    <row r="2200" spans="1:8" x14ac:dyDescent="0.25">
      <c r="A2200" s="31">
        <v>44641</v>
      </c>
      <c r="B2200" s="37" t="s">
        <v>9272</v>
      </c>
      <c r="C2200" s="57" t="s">
        <v>16</v>
      </c>
      <c r="D2200" s="58">
        <v>5449.7</v>
      </c>
      <c r="E2200" s="35">
        <v>44641</v>
      </c>
      <c r="F2200" s="58">
        <v>5449.7</v>
      </c>
      <c r="G2200" s="59">
        <f>Tabla14[[#This Row],[Importe]]-Tabla14[[#This Row],[Pagado]]</f>
        <v>0</v>
      </c>
      <c r="H2200" s="37" t="s">
        <v>10</v>
      </c>
    </row>
    <row r="2201" spans="1:8" x14ac:dyDescent="0.25">
      <c r="A2201" s="31">
        <v>44641</v>
      </c>
      <c r="B2201" s="37" t="s">
        <v>9273</v>
      </c>
      <c r="C2201" s="57" t="s">
        <v>87</v>
      </c>
      <c r="D2201" s="58">
        <v>2867</v>
      </c>
      <c r="E2201" s="35">
        <v>44641</v>
      </c>
      <c r="F2201" s="58">
        <v>2867</v>
      </c>
      <c r="G2201" s="59">
        <f>Tabla14[[#This Row],[Importe]]-Tabla14[[#This Row],[Pagado]]</f>
        <v>0</v>
      </c>
      <c r="H2201" s="37" t="s">
        <v>10</v>
      </c>
    </row>
    <row r="2202" spans="1:8" x14ac:dyDescent="0.25">
      <c r="A2202" s="31">
        <v>44641</v>
      </c>
      <c r="B2202" s="37" t="s">
        <v>9274</v>
      </c>
      <c r="C2202" s="57" t="s">
        <v>312</v>
      </c>
      <c r="D2202" s="58">
        <v>3556.2</v>
      </c>
      <c r="E2202" s="35">
        <v>44641</v>
      </c>
      <c r="F2202" s="58">
        <v>3556.2</v>
      </c>
      <c r="G2202" s="59">
        <f>Tabla14[[#This Row],[Importe]]-Tabla14[[#This Row],[Pagado]]</f>
        <v>0</v>
      </c>
      <c r="H2202" s="37" t="s">
        <v>10</v>
      </c>
    </row>
    <row r="2203" spans="1:8" x14ac:dyDescent="0.25">
      <c r="A2203" s="31">
        <v>44641</v>
      </c>
      <c r="B2203" s="37" t="s">
        <v>9275</v>
      </c>
      <c r="C2203" s="57" t="s">
        <v>198</v>
      </c>
      <c r="D2203" s="58">
        <v>3751.4</v>
      </c>
      <c r="E2203" s="35">
        <v>44641</v>
      </c>
      <c r="F2203" s="58">
        <v>3751.4</v>
      </c>
      <c r="G2203" s="59">
        <f>Tabla14[[#This Row],[Importe]]-Tabla14[[#This Row],[Pagado]]</f>
        <v>0</v>
      </c>
      <c r="H2203" s="37" t="s">
        <v>10</v>
      </c>
    </row>
    <row r="2204" spans="1:8" x14ac:dyDescent="0.25">
      <c r="A2204" s="31">
        <v>44641</v>
      </c>
      <c r="B2204" s="37" t="s">
        <v>9276</v>
      </c>
      <c r="C2204" s="57" t="s">
        <v>116</v>
      </c>
      <c r="D2204" s="58">
        <v>3630</v>
      </c>
      <c r="E2204" s="35">
        <v>44643</v>
      </c>
      <c r="F2204" s="58">
        <v>3630</v>
      </c>
      <c r="G2204" s="59">
        <f>Tabla14[[#This Row],[Importe]]-Tabla14[[#This Row],[Pagado]]</f>
        <v>0</v>
      </c>
      <c r="H2204" s="37" t="s">
        <v>10</v>
      </c>
    </row>
    <row r="2205" spans="1:8" x14ac:dyDescent="0.25">
      <c r="A2205" s="31">
        <v>44641</v>
      </c>
      <c r="B2205" s="37" t="s">
        <v>9277</v>
      </c>
      <c r="C2205" s="57" t="s">
        <v>326</v>
      </c>
      <c r="D2205" s="58">
        <v>3768</v>
      </c>
      <c r="E2205" s="35">
        <v>44642</v>
      </c>
      <c r="F2205" s="58">
        <v>3768</v>
      </c>
      <c r="G2205" s="59">
        <f>Tabla14[[#This Row],[Importe]]-Tabla14[[#This Row],[Pagado]]</f>
        <v>0</v>
      </c>
      <c r="H2205" s="37" t="s">
        <v>10</v>
      </c>
    </row>
    <row r="2206" spans="1:8" x14ac:dyDescent="0.25">
      <c r="A2206" s="31">
        <v>44641</v>
      </c>
      <c r="B2206" s="37" t="s">
        <v>9278</v>
      </c>
      <c r="C2206" s="57" t="s">
        <v>105</v>
      </c>
      <c r="D2206" s="58">
        <v>4118.3999999999996</v>
      </c>
      <c r="E2206" s="35">
        <v>44642</v>
      </c>
      <c r="F2206" s="58">
        <v>4118.3999999999996</v>
      </c>
      <c r="G2206" s="59">
        <f>Tabla14[[#This Row],[Importe]]-Tabla14[[#This Row],[Pagado]]</f>
        <v>0</v>
      </c>
      <c r="H2206" s="37" t="s">
        <v>10</v>
      </c>
    </row>
    <row r="2207" spans="1:8" x14ac:dyDescent="0.25">
      <c r="A2207" s="31">
        <v>44641</v>
      </c>
      <c r="B2207" s="37" t="s">
        <v>9279</v>
      </c>
      <c r="C2207" s="57" t="s">
        <v>97</v>
      </c>
      <c r="D2207" s="58">
        <v>8212.7999999999993</v>
      </c>
      <c r="E2207" s="35">
        <v>44642</v>
      </c>
      <c r="F2207" s="58">
        <v>8212.7999999999993</v>
      </c>
      <c r="G2207" s="59">
        <f>Tabla14[[#This Row],[Importe]]-Tabla14[[#This Row],[Pagado]]</f>
        <v>0</v>
      </c>
      <c r="H2207" s="37" t="s">
        <v>10</v>
      </c>
    </row>
    <row r="2208" spans="1:8" x14ac:dyDescent="0.25">
      <c r="A2208" s="31">
        <v>44641</v>
      </c>
      <c r="B2208" s="37" t="s">
        <v>9280</v>
      </c>
      <c r="C2208" s="57" t="s">
        <v>27</v>
      </c>
      <c r="D2208" s="58">
        <v>3220</v>
      </c>
      <c r="E2208" s="35">
        <v>44641</v>
      </c>
      <c r="F2208" s="58">
        <v>3220</v>
      </c>
      <c r="G2208" s="59">
        <f>Tabla14[[#This Row],[Importe]]-Tabla14[[#This Row],[Pagado]]</f>
        <v>0</v>
      </c>
      <c r="H2208" s="37" t="s">
        <v>10</v>
      </c>
    </row>
    <row r="2209" spans="1:8" x14ac:dyDescent="0.25">
      <c r="A2209" s="31">
        <v>44641</v>
      </c>
      <c r="B2209" s="37" t="s">
        <v>9281</v>
      </c>
      <c r="C2209" s="57" t="s">
        <v>109</v>
      </c>
      <c r="D2209" s="58">
        <v>3878.4</v>
      </c>
      <c r="E2209" s="35">
        <v>44642</v>
      </c>
      <c r="F2209" s="58">
        <v>3878.4</v>
      </c>
      <c r="G2209" s="59">
        <f>Tabla14[[#This Row],[Importe]]-Tabla14[[#This Row],[Pagado]]</f>
        <v>0</v>
      </c>
      <c r="H2209" s="37" t="s">
        <v>10</v>
      </c>
    </row>
    <row r="2210" spans="1:8" x14ac:dyDescent="0.25">
      <c r="A2210" s="31">
        <v>44641</v>
      </c>
      <c r="B2210" s="37" t="s">
        <v>9282</v>
      </c>
      <c r="C2210" s="57" t="s">
        <v>111</v>
      </c>
      <c r="D2210" s="58">
        <v>4075.2</v>
      </c>
      <c r="E2210" s="35">
        <v>44642</v>
      </c>
      <c r="F2210" s="58">
        <v>4075.2</v>
      </c>
      <c r="G2210" s="59">
        <f>Tabla14[[#This Row],[Importe]]-Tabla14[[#This Row],[Pagado]]</f>
        <v>0</v>
      </c>
      <c r="H2210" s="37" t="s">
        <v>10</v>
      </c>
    </row>
    <row r="2211" spans="1:8" x14ac:dyDescent="0.25">
      <c r="A2211" s="31">
        <v>44641</v>
      </c>
      <c r="B2211" s="37" t="s">
        <v>9283</v>
      </c>
      <c r="C2211" s="57" t="s">
        <v>196</v>
      </c>
      <c r="D2211" s="58">
        <v>99443</v>
      </c>
      <c r="E2211" s="35">
        <v>44647</v>
      </c>
      <c r="F2211" s="58">
        <v>99443</v>
      </c>
      <c r="G2211" s="59">
        <f>Tabla14[[#This Row],[Importe]]-Tabla14[[#This Row],[Pagado]]</f>
        <v>0</v>
      </c>
      <c r="H2211" s="37" t="s">
        <v>10</v>
      </c>
    </row>
    <row r="2212" spans="1:8" ht="31.5" x14ac:dyDescent="0.25">
      <c r="A2212" s="31">
        <v>44641</v>
      </c>
      <c r="B2212" s="37" t="s">
        <v>9284</v>
      </c>
      <c r="C2212" s="57" t="s">
        <v>93</v>
      </c>
      <c r="D2212" s="58">
        <v>6333.6</v>
      </c>
      <c r="E2212" s="35" t="s">
        <v>9092</v>
      </c>
      <c r="F2212" s="58">
        <f>2500+3833.6</f>
        <v>6333.6</v>
      </c>
      <c r="G2212" s="59">
        <f>Tabla14[[#This Row],[Importe]]-Tabla14[[#This Row],[Pagado]]</f>
        <v>0</v>
      </c>
      <c r="H2212" s="37" t="s">
        <v>10</v>
      </c>
    </row>
    <row r="2213" spans="1:8" x14ac:dyDescent="0.25">
      <c r="A2213" s="31">
        <v>44641</v>
      </c>
      <c r="B2213" s="37" t="s">
        <v>9285</v>
      </c>
      <c r="C2213" s="57" t="s">
        <v>99</v>
      </c>
      <c r="D2213" s="58">
        <v>4521.3</v>
      </c>
      <c r="E2213" s="35">
        <v>44642</v>
      </c>
      <c r="F2213" s="58">
        <v>4521.3</v>
      </c>
      <c r="G2213" s="59">
        <f>Tabla14[[#This Row],[Importe]]-Tabla14[[#This Row],[Pagado]]</f>
        <v>0</v>
      </c>
      <c r="H2213" s="37" t="s">
        <v>10</v>
      </c>
    </row>
    <row r="2214" spans="1:8" x14ac:dyDescent="0.25">
      <c r="A2214" s="31">
        <v>44641</v>
      </c>
      <c r="B2214" s="37" t="s">
        <v>9286</v>
      </c>
      <c r="C2214" s="57" t="s">
        <v>31</v>
      </c>
      <c r="D2214" s="58">
        <v>3920</v>
      </c>
      <c r="E2214" s="35">
        <v>44641</v>
      </c>
      <c r="F2214" s="58">
        <v>3920</v>
      </c>
      <c r="G2214" s="59">
        <f>Tabla14[[#This Row],[Importe]]-Tabla14[[#This Row],[Pagado]]</f>
        <v>0</v>
      </c>
      <c r="H2214" s="37" t="s">
        <v>10</v>
      </c>
    </row>
    <row r="2215" spans="1:8" x14ac:dyDescent="0.25">
      <c r="A2215" s="31">
        <v>44641</v>
      </c>
      <c r="B2215" s="37" t="s">
        <v>9287</v>
      </c>
      <c r="C2215" s="57" t="s">
        <v>142</v>
      </c>
      <c r="D2215" s="58">
        <v>129051.65</v>
      </c>
      <c r="E2215" s="35">
        <v>44670</v>
      </c>
      <c r="F2215" s="58">
        <v>129051.65</v>
      </c>
      <c r="G2215" s="59">
        <f>Tabla14[[#This Row],[Importe]]-Tabla14[[#This Row],[Pagado]]</f>
        <v>0</v>
      </c>
      <c r="H2215" s="37" t="s">
        <v>10</v>
      </c>
    </row>
    <row r="2216" spans="1:8" x14ac:dyDescent="0.25">
      <c r="A2216" s="31">
        <v>44641</v>
      </c>
      <c r="B2216" s="37" t="s">
        <v>9288</v>
      </c>
      <c r="C2216" s="57" t="s">
        <v>39</v>
      </c>
      <c r="D2216" s="58">
        <v>19350</v>
      </c>
      <c r="E2216" s="35">
        <v>44642</v>
      </c>
      <c r="F2216" s="58">
        <v>19350</v>
      </c>
      <c r="G2216" s="59">
        <f>Tabla14[[#This Row],[Importe]]-Tabla14[[#This Row],[Pagado]]</f>
        <v>0</v>
      </c>
      <c r="H2216" s="37" t="s">
        <v>10</v>
      </c>
    </row>
    <row r="2217" spans="1:8" x14ac:dyDescent="0.25">
      <c r="A2217" s="31">
        <v>44641</v>
      </c>
      <c r="B2217" s="37" t="s">
        <v>9289</v>
      </c>
      <c r="C2217" s="57" t="s">
        <v>924</v>
      </c>
      <c r="D2217" s="58">
        <v>7333.8</v>
      </c>
      <c r="E2217" s="35">
        <v>44641</v>
      </c>
      <c r="F2217" s="58">
        <v>7333.8</v>
      </c>
      <c r="G2217" s="59">
        <f>Tabla14[[#This Row],[Importe]]-Tabla14[[#This Row],[Pagado]]</f>
        <v>0</v>
      </c>
      <c r="H2217" s="37" t="s">
        <v>10</v>
      </c>
    </row>
    <row r="2218" spans="1:8" x14ac:dyDescent="0.25">
      <c r="A2218" s="31">
        <v>44641</v>
      </c>
      <c r="B2218" s="37" t="s">
        <v>9290</v>
      </c>
      <c r="C2218" s="57" t="s">
        <v>2151</v>
      </c>
      <c r="D2218" s="58">
        <v>15183.2</v>
      </c>
      <c r="E2218" s="35">
        <v>44641</v>
      </c>
      <c r="F2218" s="58">
        <v>15183.2</v>
      </c>
      <c r="G2218" s="59">
        <f>Tabla14[[#This Row],[Importe]]-Tabla14[[#This Row],[Pagado]]</f>
        <v>0</v>
      </c>
      <c r="H2218" s="37" t="s">
        <v>10</v>
      </c>
    </row>
    <row r="2219" spans="1:8" x14ac:dyDescent="0.25">
      <c r="A2219" s="31">
        <v>44641</v>
      </c>
      <c r="B2219" s="37" t="s">
        <v>9291</v>
      </c>
      <c r="C2219" s="57" t="s">
        <v>2151</v>
      </c>
      <c r="D2219" s="58">
        <v>23500.799999999999</v>
      </c>
      <c r="E2219" s="35">
        <v>44641</v>
      </c>
      <c r="F2219" s="58">
        <v>23500.799999999999</v>
      </c>
      <c r="G2219" s="59">
        <f>Tabla14[[#This Row],[Importe]]-Tabla14[[#This Row],[Pagado]]</f>
        <v>0</v>
      </c>
      <c r="H2219" s="37" t="s">
        <v>10</v>
      </c>
    </row>
    <row r="2220" spans="1:8" x14ac:dyDescent="0.25">
      <c r="A2220" s="31">
        <v>44641</v>
      </c>
      <c r="B2220" s="37" t="s">
        <v>9292</v>
      </c>
      <c r="C2220" s="57" t="s">
        <v>426</v>
      </c>
      <c r="D2220" s="58">
        <v>2902.8</v>
      </c>
      <c r="E2220" s="35">
        <v>44641</v>
      </c>
      <c r="F2220" s="58">
        <v>2902.8</v>
      </c>
      <c r="G2220" s="59">
        <f>Tabla14[[#This Row],[Importe]]-Tabla14[[#This Row],[Pagado]]</f>
        <v>0</v>
      </c>
      <c r="H2220" s="37" t="s">
        <v>10</v>
      </c>
    </row>
    <row r="2221" spans="1:8" x14ac:dyDescent="0.25">
      <c r="A2221" s="31">
        <v>44641</v>
      </c>
      <c r="B2221" s="37" t="s">
        <v>9293</v>
      </c>
      <c r="C2221" s="57" t="s">
        <v>200</v>
      </c>
      <c r="D2221" s="58">
        <v>1002.2</v>
      </c>
      <c r="E2221" s="35">
        <v>44641</v>
      </c>
      <c r="F2221" s="58">
        <v>1002.2</v>
      </c>
      <c r="G2221" s="59">
        <f>Tabla14[[#This Row],[Importe]]-Tabla14[[#This Row],[Pagado]]</f>
        <v>0</v>
      </c>
      <c r="H2221" s="37" t="s">
        <v>10</v>
      </c>
    </row>
    <row r="2222" spans="1:8" x14ac:dyDescent="0.25">
      <c r="A2222" s="31">
        <v>44641</v>
      </c>
      <c r="B2222" s="37" t="s">
        <v>9294</v>
      </c>
      <c r="C2222" s="57" t="s">
        <v>191</v>
      </c>
      <c r="D2222" s="58">
        <v>1421.9</v>
      </c>
      <c r="E2222" s="35">
        <v>44641</v>
      </c>
      <c r="F2222" s="58">
        <v>1421.9</v>
      </c>
      <c r="G2222" s="59">
        <f>Tabla14[[#This Row],[Importe]]-Tabla14[[#This Row],[Pagado]]</f>
        <v>0</v>
      </c>
      <c r="H2222" s="37" t="s">
        <v>10</v>
      </c>
    </row>
    <row r="2223" spans="1:8" x14ac:dyDescent="0.25">
      <c r="A2223" s="31">
        <v>44641</v>
      </c>
      <c r="B2223" s="37" t="s">
        <v>9295</v>
      </c>
      <c r="C2223" s="57" t="s">
        <v>142</v>
      </c>
      <c r="D2223" s="58">
        <v>9483.7999999999993</v>
      </c>
      <c r="E2223" s="35">
        <v>44670</v>
      </c>
      <c r="F2223" s="58">
        <v>9483.7999999999993</v>
      </c>
      <c r="G2223" s="59">
        <f>Tabla14[[#This Row],[Importe]]-Tabla14[[#This Row],[Pagado]]</f>
        <v>0</v>
      </c>
      <c r="H2223" s="37" t="s">
        <v>10</v>
      </c>
    </row>
    <row r="2224" spans="1:8" x14ac:dyDescent="0.25">
      <c r="A2224" s="31">
        <v>44641</v>
      </c>
      <c r="B2224" s="37" t="s">
        <v>9296</v>
      </c>
      <c r="C2224" s="57" t="s">
        <v>804</v>
      </c>
      <c r="D2224" s="58">
        <v>12070.4</v>
      </c>
      <c r="E2224" s="35">
        <v>44641</v>
      </c>
      <c r="F2224" s="58">
        <v>12070.4</v>
      </c>
      <c r="G2224" s="59">
        <f>Tabla14[[#This Row],[Importe]]-Tabla14[[#This Row],[Pagado]]</f>
        <v>0</v>
      </c>
      <c r="H2224" s="37" t="s">
        <v>10</v>
      </c>
    </row>
    <row r="2225" spans="1:8" x14ac:dyDescent="0.25">
      <c r="A2225" s="31">
        <v>44641</v>
      </c>
      <c r="B2225" s="37" t="s">
        <v>9297</v>
      </c>
      <c r="C2225" s="57" t="s">
        <v>777</v>
      </c>
      <c r="D2225" s="58">
        <v>1006.4</v>
      </c>
      <c r="E2225" s="35">
        <v>44641</v>
      </c>
      <c r="F2225" s="58">
        <v>1006.4</v>
      </c>
      <c r="G2225" s="59">
        <f>Tabla14[[#This Row],[Importe]]-Tabla14[[#This Row],[Pagado]]</f>
        <v>0</v>
      </c>
      <c r="H2225" s="37" t="s">
        <v>10</v>
      </c>
    </row>
    <row r="2226" spans="1:8" x14ac:dyDescent="0.25">
      <c r="A2226" s="31">
        <v>44641</v>
      </c>
      <c r="B2226" s="37" t="s">
        <v>9298</v>
      </c>
      <c r="C2226" s="57" t="s">
        <v>224</v>
      </c>
      <c r="D2226" s="58">
        <v>11347.3</v>
      </c>
      <c r="E2226" s="35">
        <v>44649</v>
      </c>
      <c r="F2226" s="58">
        <v>11347.3</v>
      </c>
      <c r="G2226" s="59">
        <f>Tabla14[[#This Row],[Importe]]-Tabla14[[#This Row],[Pagado]]</f>
        <v>0</v>
      </c>
      <c r="H2226" s="37" t="s">
        <v>10</v>
      </c>
    </row>
    <row r="2227" spans="1:8" x14ac:dyDescent="0.25">
      <c r="A2227" s="31">
        <v>44641</v>
      </c>
      <c r="B2227" s="37" t="s">
        <v>9299</v>
      </c>
      <c r="C2227" s="57" t="s">
        <v>212</v>
      </c>
      <c r="D2227" s="58">
        <v>17536.3</v>
      </c>
      <c r="E2227" s="35">
        <v>44646</v>
      </c>
      <c r="F2227" s="58">
        <v>17536.3</v>
      </c>
      <c r="G2227" s="59">
        <f>Tabla14[[#This Row],[Importe]]-Tabla14[[#This Row],[Pagado]]</f>
        <v>0</v>
      </c>
      <c r="H2227" s="37" t="s">
        <v>10</v>
      </c>
    </row>
    <row r="2228" spans="1:8" x14ac:dyDescent="0.25">
      <c r="A2228" s="31">
        <v>44641</v>
      </c>
      <c r="B2228" s="37" t="s">
        <v>9300</v>
      </c>
      <c r="C2228" s="57" t="s">
        <v>3971</v>
      </c>
      <c r="D2228" s="58">
        <v>965.2</v>
      </c>
      <c r="E2228" s="35">
        <v>44641</v>
      </c>
      <c r="F2228" s="58">
        <v>965.2</v>
      </c>
      <c r="G2228" s="59">
        <f>Tabla14[[#This Row],[Importe]]-Tabla14[[#This Row],[Pagado]]</f>
        <v>0</v>
      </c>
      <c r="H2228" s="37" t="s">
        <v>10</v>
      </c>
    </row>
    <row r="2229" spans="1:8" x14ac:dyDescent="0.25">
      <c r="A2229" s="31">
        <v>44641</v>
      </c>
      <c r="B2229" s="37" t="s">
        <v>9301</v>
      </c>
      <c r="C2229" s="57" t="s">
        <v>45</v>
      </c>
      <c r="D2229" s="58">
        <v>9586</v>
      </c>
      <c r="E2229" s="35">
        <v>44641</v>
      </c>
      <c r="F2229" s="58">
        <v>9586</v>
      </c>
      <c r="G2229" s="59">
        <f>Tabla14[[#This Row],[Importe]]-Tabla14[[#This Row],[Pagado]]</f>
        <v>0</v>
      </c>
      <c r="H2229" s="37" t="s">
        <v>10</v>
      </c>
    </row>
    <row r="2230" spans="1:8" x14ac:dyDescent="0.25">
      <c r="A2230" s="31">
        <v>44641</v>
      </c>
      <c r="B2230" s="37" t="s">
        <v>9302</v>
      </c>
      <c r="C2230" s="57" t="s">
        <v>14</v>
      </c>
      <c r="D2230" s="58">
        <v>18836.599999999999</v>
      </c>
      <c r="E2230" s="35">
        <v>44641</v>
      </c>
      <c r="F2230" s="58">
        <v>18836.599999999999</v>
      </c>
      <c r="G2230" s="59">
        <f>Tabla14[[#This Row],[Importe]]-Tabla14[[#This Row],[Pagado]]</f>
        <v>0</v>
      </c>
      <c r="H2230" s="37" t="s">
        <v>10</v>
      </c>
    </row>
    <row r="2231" spans="1:8" x14ac:dyDescent="0.25">
      <c r="A2231" s="31">
        <v>44641</v>
      </c>
      <c r="B2231" s="37" t="s">
        <v>9303</v>
      </c>
      <c r="C2231" s="57" t="s">
        <v>289</v>
      </c>
      <c r="D2231" s="58">
        <v>7551.2</v>
      </c>
      <c r="E2231" s="35">
        <v>44641</v>
      </c>
      <c r="F2231" s="58">
        <v>7551.2</v>
      </c>
      <c r="G2231" s="59">
        <f>Tabla14[[#This Row],[Importe]]-Tabla14[[#This Row],[Pagado]]</f>
        <v>0</v>
      </c>
      <c r="H2231" s="37" t="s">
        <v>10</v>
      </c>
    </row>
    <row r="2232" spans="1:8" x14ac:dyDescent="0.25">
      <c r="A2232" s="31">
        <v>44641</v>
      </c>
      <c r="B2232" s="37" t="s">
        <v>9304</v>
      </c>
      <c r="C2232" s="57" t="s">
        <v>154</v>
      </c>
      <c r="D2232" s="58">
        <v>38570.080000000002</v>
      </c>
      <c r="E2232" s="35">
        <v>44646</v>
      </c>
      <c r="F2232" s="58">
        <v>38570.080000000002</v>
      </c>
      <c r="G2232" s="59">
        <f>Tabla14[[#This Row],[Importe]]-Tabla14[[#This Row],[Pagado]]</f>
        <v>0</v>
      </c>
      <c r="H2232" s="37" t="s">
        <v>10</v>
      </c>
    </row>
    <row r="2233" spans="1:8" x14ac:dyDescent="0.25">
      <c r="A2233" s="31">
        <v>44641</v>
      </c>
      <c r="B2233" s="37" t="s">
        <v>9305</v>
      </c>
      <c r="C2233" s="57" t="s">
        <v>698</v>
      </c>
      <c r="D2233" s="58">
        <v>6521.8</v>
      </c>
      <c r="E2233" s="35">
        <v>44641</v>
      </c>
      <c r="F2233" s="58">
        <v>6521.8</v>
      </c>
      <c r="G2233" s="59">
        <f>Tabla14[[#This Row],[Importe]]-Tabla14[[#This Row],[Pagado]]</f>
        <v>0</v>
      </c>
      <c r="H2233" s="37" t="s">
        <v>10</v>
      </c>
    </row>
    <row r="2234" spans="1:8" x14ac:dyDescent="0.25">
      <c r="A2234" s="31">
        <v>44641</v>
      </c>
      <c r="B2234" s="37" t="s">
        <v>9306</v>
      </c>
      <c r="C2234" s="57" t="s">
        <v>49</v>
      </c>
      <c r="D2234" s="58">
        <v>1660.5</v>
      </c>
      <c r="E2234" s="35">
        <v>44641</v>
      </c>
      <c r="F2234" s="58">
        <v>1660.5</v>
      </c>
      <c r="G2234" s="59">
        <f>Tabla14[[#This Row],[Importe]]-Tabla14[[#This Row],[Pagado]]</f>
        <v>0</v>
      </c>
      <c r="H2234" s="37" t="s">
        <v>10</v>
      </c>
    </row>
    <row r="2235" spans="1:8" x14ac:dyDescent="0.25">
      <c r="A2235" s="31">
        <v>44641</v>
      </c>
      <c r="B2235" s="37" t="s">
        <v>9307</v>
      </c>
      <c r="C2235" s="57" t="s">
        <v>226</v>
      </c>
      <c r="D2235" s="58">
        <v>10499.2</v>
      </c>
      <c r="E2235" s="35">
        <v>44641</v>
      </c>
      <c r="F2235" s="58">
        <v>10499.2</v>
      </c>
      <c r="G2235" s="59">
        <f>Tabla14[[#This Row],[Importe]]-Tabla14[[#This Row],[Pagado]]</f>
        <v>0</v>
      </c>
      <c r="H2235" s="37" t="s">
        <v>10</v>
      </c>
    </row>
    <row r="2236" spans="1:8" x14ac:dyDescent="0.25">
      <c r="A2236" s="31">
        <v>44641</v>
      </c>
      <c r="B2236" s="37" t="s">
        <v>9308</v>
      </c>
      <c r="C2236" s="57" t="s">
        <v>107</v>
      </c>
      <c r="D2236" s="58">
        <v>12287.2</v>
      </c>
      <c r="E2236" s="35">
        <v>44641</v>
      </c>
      <c r="F2236" s="58">
        <v>12287.2</v>
      </c>
      <c r="G2236" s="59">
        <f>Tabla14[[#This Row],[Importe]]-Tabla14[[#This Row],[Pagado]]</f>
        <v>0</v>
      </c>
      <c r="H2236" s="37" t="s">
        <v>10</v>
      </c>
    </row>
    <row r="2237" spans="1:8" x14ac:dyDescent="0.25">
      <c r="A2237" s="31">
        <v>44641</v>
      </c>
      <c r="B2237" s="37" t="s">
        <v>9309</v>
      </c>
      <c r="C2237" s="57" t="s">
        <v>357</v>
      </c>
      <c r="D2237" s="58">
        <v>1034</v>
      </c>
      <c r="E2237" s="35">
        <v>44641</v>
      </c>
      <c r="F2237" s="58">
        <v>1034</v>
      </c>
      <c r="G2237" s="59">
        <f>Tabla14[[#This Row],[Importe]]-Tabla14[[#This Row],[Pagado]]</f>
        <v>0</v>
      </c>
      <c r="H2237" s="37" t="s">
        <v>10</v>
      </c>
    </row>
    <row r="2238" spans="1:8" x14ac:dyDescent="0.25">
      <c r="A2238" s="31">
        <v>44641</v>
      </c>
      <c r="B2238" s="37" t="s">
        <v>9310</v>
      </c>
      <c r="C2238" s="57" t="s">
        <v>24</v>
      </c>
      <c r="D2238" s="58">
        <v>3700.9</v>
      </c>
      <c r="E2238" s="35">
        <v>44641</v>
      </c>
      <c r="F2238" s="58">
        <v>3700.9</v>
      </c>
      <c r="G2238" s="59">
        <f>Tabla14[[#This Row],[Importe]]-Tabla14[[#This Row],[Pagado]]</f>
        <v>0</v>
      </c>
      <c r="H2238" s="37" t="s">
        <v>10</v>
      </c>
    </row>
    <row r="2239" spans="1:8" x14ac:dyDescent="0.25">
      <c r="A2239" s="31">
        <v>44641</v>
      </c>
      <c r="B2239" s="37" t="s">
        <v>9311</v>
      </c>
      <c r="C2239" s="57" t="s">
        <v>222</v>
      </c>
      <c r="D2239" s="58">
        <v>7486.2</v>
      </c>
      <c r="E2239" s="35">
        <v>44641</v>
      </c>
      <c r="F2239" s="58">
        <v>7486.2</v>
      </c>
      <c r="G2239" s="59">
        <f>Tabla14[[#This Row],[Importe]]-Tabla14[[#This Row],[Pagado]]</f>
        <v>0</v>
      </c>
      <c r="H2239" s="37" t="s">
        <v>10</v>
      </c>
    </row>
    <row r="2240" spans="1:8" x14ac:dyDescent="0.25">
      <c r="A2240" s="31">
        <v>44641</v>
      </c>
      <c r="B2240" s="37" t="s">
        <v>9312</v>
      </c>
      <c r="C2240" s="57" t="s">
        <v>140</v>
      </c>
      <c r="D2240" s="58">
        <v>3652.6</v>
      </c>
      <c r="E2240" s="35">
        <v>44641</v>
      </c>
      <c r="F2240" s="58">
        <v>3652.6</v>
      </c>
      <c r="G2240" s="59">
        <f>Tabla14[[#This Row],[Importe]]-Tabla14[[#This Row],[Pagado]]</f>
        <v>0</v>
      </c>
      <c r="H2240" s="37" t="s">
        <v>10</v>
      </c>
    </row>
    <row r="2241" spans="1:8" x14ac:dyDescent="0.25">
      <c r="A2241" s="31">
        <v>44641</v>
      </c>
      <c r="B2241" s="37" t="s">
        <v>9313</v>
      </c>
      <c r="C2241" s="57" t="s">
        <v>127</v>
      </c>
      <c r="D2241" s="58">
        <v>4980.8</v>
      </c>
      <c r="E2241" s="35">
        <v>44641</v>
      </c>
      <c r="F2241" s="58">
        <v>4980.8</v>
      </c>
      <c r="G2241" s="59">
        <f>Tabla14[[#This Row],[Importe]]-Tabla14[[#This Row],[Pagado]]</f>
        <v>0</v>
      </c>
      <c r="H2241" s="37" t="s">
        <v>10</v>
      </c>
    </row>
    <row r="2242" spans="1:8" x14ac:dyDescent="0.25">
      <c r="A2242" s="31">
        <v>44641</v>
      </c>
      <c r="B2242" s="37" t="s">
        <v>9314</v>
      </c>
      <c r="C2242" s="57" t="s">
        <v>129</v>
      </c>
      <c r="D2242" s="58">
        <v>3482.7</v>
      </c>
      <c r="E2242" s="35">
        <v>44641</v>
      </c>
      <c r="F2242" s="58">
        <v>3482.7</v>
      </c>
      <c r="G2242" s="59">
        <f>Tabla14[[#This Row],[Importe]]-Tabla14[[#This Row],[Pagado]]</f>
        <v>0</v>
      </c>
      <c r="H2242" s="37" t="s">
        <v>10</v>
      </c>
    </row>
    <row r="2243" spans="1:8" x14ac:dyDescent="0.25">
      <c r="A2243" s="31">
        <v>44641</v>
      </c>
      <c r="B2243" s="37" t="s">
        <v>9315</v>
      </c>
      <c r="C2243" s="57" t="s">
        <v>382</v>
      </c>
      <c r="D2243" s="58">
        <v>8326.7999999999993</v>
      </c>
      <c r="E2243" s="35">
        <v>44641</v>
      </c>
      <c r="F2243" s="58">
        <v>8326.7999999999993</v>
      </c>
      <c r="G2243" s="59">
        <f>Tabla14[[#This Row],[Importe]]-Tabla14[[#This Row],[Pagado]]</f>
        <v>0</v>
      </c>
      <c r="H2243" s="37" t="s">
        <v>10</v>
      </c>
    </row>
    <row r="2244" spans="1:8" x14ac:dyDescent="0.25">
      <c r="A2244" s="31">
        <v>44641</v>
      </c>
      <c r="B2244" s="37" t="s">
        <v>9316</v>
      </c>
      <c r="C2244" s="57" t="s">
        <v>218</v>
      </c>
      <c r="D2244" s="58">
        <v>14638.8</v>
      </c>
      <c r="E2244" s="35">
        <v>44644</v>
      </c>
      <c r="F2244" s="58">
        <v>14638.8</v>
      </c>
      <c r="G2244" s="59">
        <f>Tabla14[[#This Row],[Importe]]-Tabla14[[#This Row],[Pagado]]</f>
        <v>0</v>
      </c>
      <c r="H2244" s="37" t="s">
        <v>10</v>
      </c>
    </row>
    <row r="2245" spans="1:8" x14ac:dyDescent="0.25">
      <c r="A2245" s="31">
        <v>44641</v>
      </c>
      <c r="B2245" s="37" t="s">
        <v>9317</v>
      </c>
      <c r="C2245" s="57" t="s">
        <v>208</v>
      </c>
      <c r="D2245" s="58">
        <v>8089.8</v>
      </c>
      <c r="E2245" s="35">
        <v>44652</v>
      </c>
      <c r="F2245" s="58">
        <v>8089.8</v>
      </c>
      <c r="G2245" s="59">
        <f>Tabla14[[#This Row],[Importe]]-Tabla14[[#This Row],[Pagado]]</f>
        <v>0</v>
      </c>
      <c r="H2245" s="37" t="s">
        <v>10</v>
      </c>
    </row>
    <row r="2246" spans="1:8" x14ac:dyDescent="0.25">
      <c r="A2246" s="31">
        <v>44641</v>
      </c>
      <c r="B2246" s="37" t="s">
        <v>9318</v>
      </c>
      <c r="C2246" s="57" t="s">
        <v>263</v>
      </c>
      <c r="D2246" s="58">
        <v>137077.20000000001</v>
      </c>
      <c r="E2246" s="35">
        <v>44641</v>
      </c>
      <c r="F2246" s="58">
        <v>137077.20000000001</v>
      </c>
      <c r="G2246" s="59">
        <f>Tabla14[[#This Row],[Importe]]-Tabla14[[#This Row],[Pagado]]</f>
        <v>0</v>
      </c>
      <c r="H2246" s="37" t="s">
        <v>10</v>
      </c>
    </row>
    <row r="2247" spans="1:8" x14ac:dyDescent="0.25">
      <c r="A2247" s="31">
        <v>44641</v>
      </c>
      <c r="B2247" s="37" t="s">
        <v>9319</v>
      </c>
      <c r="C2247" s="57" t="s">
        <v>230</v>
      </c>
      <c r="D2247" s="58">
        <v>1116.8</v>
      </c>
      <c r="E2247" s="35">
        <v>44641</v>
      </c>
      <c r="F2247" s="58">
        <v>1116.8</v>
      </c>
      <c r="G2247" s="59">
        <f>Tabla14[[#This Row],[Importe]]-Tabla14[[#This Row],[Pagado]]</f>
        <v>0</v>
      </c>
      <c r="H2247" s="37" t="s">
        <v>10</v>
      </c>
    </row>
    <row r="2248" spans="1:8" x14ac:dyDescent="0.25">
      <c r="A2248" s="31">
        <v>44641</v>
      </c>
      <c r="B2248" s="37" t="s">
        <v>9320</v>
      </c>
      <c r="C2248" s="57" t="s">
        <v>240</v>
      </c>
      <c r="D2248" s="58">
        <v>13364</v>
      </c>
      <c r="E2248" s="35">
        <v>44641</v>
      </c>
      <c r="F2248" s="58">
        <v>13364</v>
      </c>
      <c r="G2248" s="59">
        <f>Tabla14[[#This Row],[Importe]]-Tabla14[[#This Row],[Pagado]]</f>
        <v>0</v>
      </c>
      <c r="H2248" s="37" t="s">
        <v>10</v>
      </c>
    </row>
    <row r="2249" spans="1:8" x14ac:dyDescent="0.25">
      <c r="A2249" s="31">
        <v>44641</v>
      </c>
      <c r="B2249" s="37" t="s">
        <v>9321</v>
      </c>
      <c r="C2249" s="57" t="s">
        <v>244</v>
      </c>
      <c r="D2249" s="58">
        <v>496.8</v>
      </c>
      <c r="E2249" s="35">
        <v>44641</v>
      </c>
      <c r="F2249" s="58">
        <v>496.8</v>
      </c>
      <c r="G2249" s="59">
        <f>Tabla14[[#This Row],[Importe]]-Tabla14[[#This Row],[Pagado]]</f>
        <v>0</v>
      </c>
      <c r="H2249" s="37" t="s">
        <v>10</v>
      </c>
    </row>
    <row r="2250" spans="1:8" x14ac:dyDescent="0.25">
      <c r="A2250" s="31">
        <v>44641</v>
      </c>
      <c r="B2250" s="37" t="s">
        <v>9322</v>
      </c>
      <c r="C2250" s="57" t="s">
        <v>261</v>
      </c>
      <c r="D2250" s="58">
        <v>35210.400000000001</v>
      </c>
      <c r="E2250" s="35">
        <v>44641</v>
      </c>
      <c r="F2250" s="58">
        <v>35210.400000000001</v>
      </c>
      <c r="G2250" s="59">
        <f>Tabla14[[#This Row],[Importe]]-Tabla14[[#This Row],[Pagado]]</f>
        <v>0</v>
      </c>
      <c r="H2250" s="37" t="s">
        <v>10</v>
      </c>
    </row>
    <row r="2251" spans="1:8" x14ac:dyDescent="0.25">
      <c r="A2251" s="31">
        <v>44641</v>
      </c>
      <c r="B2251" s="37" t="s">
        <v>9323</v>
      </c>
      <c r="C2251" s="57" t="s">
        <v>244</v>
      </c>
      <c r="D2251" s="58">
        <v>377.2</v>
      </c>
      <c r="E2251" s="35">
        <v>44641</v>
      </c>
      <c r="F2251" s="58">
        <v>377.2</v>
      </c>
      <c r="G2251" s="59">
        <f>Tabla14[[#This Row],[Importe]]-Tabla14[[#This Row],[Pagado]]</f>
        <v>0</v>
      </c>
      <c r="H2251" s="37" t="s">
        <v>10</v>
      </c>
    </row>
    <row r="2252" spans="1:8" x14ac:dyDescent="0.25">
      <c r="A2252" s="31">
        <v>44641</v>
      </c>
      <c r="B2252" s="37" t="s">
        <v>9324</v>
      </c>
      <c r="C2252" s="57" t="s">
        <v>58</v>
      </c>
      <c r="D2252" s="58">
        <v>2032</v>
      </c>
      <c r="E2252" s="35">
        <v>44641</v>
      </c>
      <c r="F2252" s="58">
        <v>2032</v>
      </c>
      <c r="G2252" s="59">
        <f>Tabla14[[#This Row],[Importe]]-Tabla14[[#This Row],[Pagado]]</f>
        <v>0</v>
      </c>
      <c r="H2252" s="37" t="s">
        <v>10</v>
      </c>
    </row>
    <row r="2253" spans="1:8" x14ac:dyDescent="0.25">
      <c r="A2253" s="31">
        <v>44641</v>
      </c>
      <c r="B2253" s="37" t="s">
        <v>9325</v>
      </c>
      <c r="C2253" s="57" t="s">
        <v>9326</v>
      </c>
      <c r="D2253" s="58">
        <v>0</v>
      </c>
      <c r="E2253" s="39" t="s">
        <v>189</v>
      </c>
      <c r="F2253" s="58">
        <v>0</v>
      </c>
      <c r="G2253" s="59">
        <f>Tabla14[[#This Row],[Importe]]-Tabla14[[#This Row],[Pagado]]</f>
        <v>0</v>
      </c>
      <c r="H2253" s="37" t="s">
        <v>189</v>
      </c>
    </row>
    <row r="2254" spans="1:8" x14ac:dyDescent="0.25">
      <c r="A2254" s="31">
        <v>44641</v>
      </c>
      <c r="B2254" s="37" t="s">
        <v>9327</v>
      </c>
      <c r="C2254" s="57" t="s">
        <v>206</v>
      </c>
      <c r="D2254" s="58">
        <v>21509.9</v>
      </c>
      <c r="E2254" s="35">
        <v>44644</v>
      </c>
      <c r="F2254" s="58">
        <v>21509.9</v>
      </c>
      <c r="G2254" s="59">
        <f>Tabla14[[#This Row],[Importe]]-Tabla14[[#This Row],[Pagado]]</f>
        <v>0</v>
      </c>
      <c r="H2254" s="37" t="s">
        <v>10</v>
      </c>
    </row>
    <row r="2255" spans="1:8" x14ac:dyDescent="0.25">
      <c r="A2255" s="31">
        <v>44641</v>
      </c>
      <c r="B2255" s="37" t="s">
        <v>9328</v>
      </c>
      <c r="C2255" s="57" t="s">
        <v>592</v>
      </c>
      <c r="D2255" s="58">
        <v>8013.2</v>
      </c>
      <c r="E2255" s="35">
        <v>44642</v>
      </c>
      <c r="F2255" s="58">
        <v>8013.2</v>
      </c>
      <c r="G2255" s="59">
        <f>Tabla14[[#This Row],[Importe]]-Tabla14[[#This Row],[Pagado]]</f>
        <v>0</v>
      </c>
      <c r="H2255" s="37" t="s">
        <v>10</v>
      </c>
    </row>
    <row r="2256" spans="1:8" x14ac:dyDescent="0.25">
      <c r="A2256" s="31">
        <v>44641</v>
      </c>
      <c r="B2256" s="37" t="s">
        <v>9329</v>
      </c>
      <c r="C2256" s="57" t="s">
        <v>2139</v>
      </c>
      <c r="D2256" s="58">
        <v>5151</v>
      </c>
      <c r="E2256" s="35">
        <v>44641</v>
      </c>
      <c r="F2256" s="58">
        <v>5151</v>
      </c>
      <c r="G2256" s="59">
        <f>Tabla14[[#This Row],[Importe]]-Tabla14[[#This Row],[Pagado]]</f>
        <v>0</v>
      </c>
      <c r="H2256" s="37" t="s">
        <v>10</v>
      </c>
    </row>
    <row r="2257" spans="1:8" x14ac:dyDescent="0.25">
      <c r="A2257" s="31">
        <v>44641</v>
      </c>
      <c r="B2257" s="37" t="s">
        <v>9330</v>
      </c>
      <c r="C2257" s="57" t="s">
        <v>392</v>
      </c>
      <c r="D2257" s="58">
        <v>9777.6</v>
      </c>
      <c r="E2257" s="35">
        <v>44644</v>
      </c>
      <c r="F2257" s="58">
        <v>9777.6</v>
      </c>
      <c r="G2257" s="59">
        <f>Tabla14[[#This Row],[Importe]]-Tabla14[[#This Row],[Pagado]]</f>
        <v>0</v>
      </c>
      <c r="H2257" s="37" t="s">
        <v>10</v>
      </c>
    </row>
    <row r="2258" spans="1:8" x14ac:dyDescent="0.25">
      <c r="A2258" s="31">
        <v>44641</v>
      </c>
      <c r="B2258" s="37" t="s">
        <v>9331</v>
      </c>
      <c r="C2258" s="57" t="s">
        <v>216</v>
      </c>
      <c r="D2258" s="58">
        <v>1674</v>
      </c>
      <c r="E2258" s="35">
        <v>44641</v>
      </c>
      <c r="F2258" s="58">
        <v>1674</v>
      </c>
      <c r="G2258" s="59">
        <f>Tabla14[[#This Row],[Importe]]-Tabla14[[#This Row],[Pagado]]</f>
        <v>0</v>
      </c>
      <c r="H2258" s="37" t="s">
        <v>10</v>
      </c>
    </row>
    <row r="2259" spans="1:8" x14ac:dyDescent="0.25">
      <c r="A2259" s="31">
        <v>44641</v>
      </c>
      <c r="B2259" s="37" t="s">
        <v>9332</v>
      </c>
      <c r="C2259" s="57" t="s">
        <v>173</v>
      </c>
      <c r="D2259" s="58">
        <v>31134.400000000001</v>
      </c>
      <c r="E2259" s="35">
        <v>44642</v>
      </c>
      <c r="F2259" s="58">
        <v>31134.400000000001</v>
      </c>
      <c r="G2259" s="59">
        <f>Tabla14[[#This Row],[Importe]]-Tabla14[[#This Row],[Pagado]]</f>
        <v>0</v>
      </c>
      <c r="H2259" s="37" t="s">
        <v>10</v>
      </c>
    </row>
    <row r="2260" spans="1:8" x14ac:dyDescent="0.25">
      <c r="A2260" s="31">
        <v>44641</v>
      </c>
      <c r="B2260" s="37" t="s">
        <v>9333</v>
      </c>
      <c r="C2260" s="57" t="s">
        <v>47</v>
      </c>
      <c r="D2260" s="58">
        <v>37065.800000000003</v>
      </c>
      <c r="E2260" s="35">
        <v>44641</v>
      </c>
      <c r="F2260" s="58">
        <v>37065.800000000003</v>
      </c>
      <c r="G2260" s="59">
        <f>Tabla14[[#This Row],[Importe]]-Tabla14[[#This Row],[Pagado]]</f>
        <v>0</v>
      </c>
      <c r="H2260" s="37" t="s">
        <v>10</v>
      </c>
    </row>
    <row r="2261" spans="1:8" x14ac:dyDescent="0.25">
      <c r="A2261" s="31">
        <v>44641</v>
      </c>
      <c r="B2261" s="37" t="s">
        <v>9334</v>
      </c>
      <c r="C2261" s="57" t="s">
        <v>419</v>
      </c>
      <c r="D2261" s="58">
        <v>4019.8</v>
      </c>
      <c r="E2261" s="35">
        <v>44641</v>
      </c>
      <c r="F2261" s="58">
        <v>4019.8</v>
      </c>
      <c r="G2261" s="59">
        <f>Tabla14[[#This Row],[Importe]]-Tabla14[[#This Row],[Pagado]]</f>
        <v>0</v>
      </c>
      <c r="H2261" s="37" t="s">
        <v>10</v>
      </c>
    </row>
    <row r="2262" spans="1:8" x14ac:dyDescent="0.25">
      <c r="A2262" s="31">
        <v>44641</v>
      </c>
      <c r="B2262" s="37" t="s">
        <v>9335</v>
      </c>
      <c r="C2262" s="57" t="s">
        <v>133</v>
      </c>
      <c r="D2262" s="58">
        <v>23706</v>
      </c>
      <c r="E2262" s="35">
        <v>44646</v>
      </c>
      <c r="F2262" s="58">
        <v>23706</v>
      </c>
      <c r="G2262" s="59">
        <f>Tabla14[[#This Row],[Importe]]-Tabla14[[#This Row],[Pagado]]</f>
        <v>0</v>
      </c>
      <c r="H2262" s="37" t="s">
        <v>10</v>
      </c>
    </row>
    <row r="2263" spans="1:8" x14ac:dyDescent="0.25">
      <c r="A2263" s="31">
        <v>44641</v>
      </c>
      <c r="B2263" s="37" t="s">
        <v>9336</v>
      </c>
      <c r="C2263" s="57" t="s">
        <v>62</v>
      </c>
      <c r="D2263" s="58">
        <v>2801.4</v>
      </c>
      <c r="E2263" s="35">
        <v>44641</v>
      </c>
      <c r="F2263" s="58">
        <v>2801.4</v>
      </c>
      <c r="G2263" s="59">
        <f>Tabla14[[#This Row],[Importe]]-Tabla14[[#This Row],[Pagado]]</f>
        <v>0</v>
      </c>
      <c r="H2263" s="37" t="s">
        <v>10</v>
      </c>
    </row>
    <row r="2264" spans="1:8" x14ac:dyDescent="0.25">
      <c r="A2264" s="31">
        <v>44641</v>
      </c>
      <c r="B2264" s="37" t="s">
        <v>9337</v>
      </c>
      <c r="C2264" s="57" t="s">
        <v>62</v>
      </c>
      <c r="D2264" s="58">
        <v>3348.4</v>
      </c>
      <c r="E2264" s="35">
        <v>44641</v>
      </c>
      <c r="F2264" s="58">
        <v>3348.4</v>
      </c>
      <c r="G2264" s="59">
        <f>Tabla14[[#This Row],[Importe]]-Tabla14[[#This Row],[Pagado]]</f>
        <v>0</v>
      </c>
      <c r="H2264" s="37" t="s">
        <v>10</v>
      </c>
    </row>
    <row r="2265" spans="1:8" x14ac:dyDescent="0.25">
      <c r="A2265" s="31">
        <v>44641</v>
      </c>
      <c r="B2265" s="37" t="s">
        <v>9338</v>
      </c>
      <c r="C2265" s="57" t="s">
        <v>4136</v>
      </c>
      <c r="D2265" s="58">
        <v>2612.9</v>
      </c>
      <c r="E2265" s="35">
        <v>44641</v>
      </c>
      <c r="F2265" s="58">
        <v>2612.9</v>
      </c>
      <c r="G2265" s="59">
        <f>Tabla14[[#This Row],[Importe]]-Tabla14[[#This Row],[Pagado]]</f>
        <v>0</v>
      </c>
      <c r="H2265" s="37" t="s">
        <v>10</v>
      </c>
    </row>
    <row r="2266" spans="1:8" x14ac:dyDescent="0.25">
      <c r="A2266" s="31">
        <v>44641</v>
      </c>
      <c r="B2266" s="37" t="s">
        <v>9339</v>
      </c>
      <c r="C2266" s="57" t="s">
        <v>414</v>
      </c>
      <c r="D2266" s="58">
        <v>15746.4</v>
      </c>
      <c r="E2266" s="35">
        <v>44672</v>
      </c>
      <c r="F2266" s="58">
        <v>15746.4</v>
      </c>
      <c r="G2266" s="59">
        <f>Tabla14[[#This Row],[Importe]]-Tabla14[[#This Row],[Pagado]]</f>
        <v>0</v>
      </c>
      <c r="H2266" s="37" t="s">
        <v>10</v>
      </c>
    </row>
    <row r="2267" spans="1:8" x14ac:dyDescent="0.25">
      <c r="A2267" s="31">
        <v>44641</v>
      </c>
      <c r="B2267" s="37" t="s">
        <v>9340</v>
      </c>
      <c r="C2267" s="57" t="s">
        <v>53</v>
      </c>
      <c r="D2267" s="58">
        <v>1336.5</v>
      </c>
      <c r="E2267" s="35">
        <v>44641</v>
      </c>
      <c r="F2267" s="58">
        <v>1336.5</v>
      </c>
      <c r="G2267" s="59">
        <f>Tabla14[[#This Row],[Importe]]-Tabla14[[#This Row],[Pagado]]</f>
        <v>0</v>
      </c>
      <c r="H2267" s="37" t="s">
        <v>10</v>
      </c>
    </row>
    <row r="2268" spans="1:8" x14ac:dyDescent="0.25">
      <c r="A2268" s="31">
        <v>44641</v>
      </c>
      <c r="B2268" s="37" t="s">
        <v>9341</v>
      </c>
      <c r="C2268" s="57" t="s">
        <v>31</v>
      </c>
      <c r="D2268" s="58">
        <v>1829.2</v>
      </c>
      <c r="E2268" s="35">
        <v>44641</v>
      </c>
      <c r="F2268" s="58">
        <v>1829.2</v>
      </c>
      <c r="G2268" s="59">
        <f>Tabla14[[#This Row],[Importe]]-Tabla14[[#This Row],[Pagado]]</f>
        <v>0</v>
      </c>
      <c r="H2268" s="37" t="s">
        <v>10</v>
      </c>
    </row>
    <row r="2269" spans="1:8" x14ac:dyDescent="0.25">
      <c r="A2269" s="31">
        <v>44641</v>
      </c>
      <c r="B2269" s="37" t="s">
        <v>9342</v>
      </c>
      <c r="C2269" s="57" t="s">
        <v>275</v>
      </c>
      <c r="D2269" s="58">
        <v>141334.26999999999</v>
      </c>
      <c r="E2269" s="35">
        <v>44652</v>
      </c>
      <c r="F2269" s="58">
        <v>141334.26999999999</v>
      </c>
      <c r="G2269" s="59">
        <f>Tabla14[[#This Row],[Importe]]-Tabla14[[#This Row],[Pagado]]</f>
        <v>0</v>
      </c>
      <c r="H2269" s="37" t="s">
        <v>10</v>
      </c>
    </row>
    <row r="2270" spans="1:8" x14ac:dyDescent="0.25">
      <c r="A2270" s="31">
        <v>44641</v>
      </c>
      <c r="B2270" s="37" t="s">
        <v>9343</v>
      </c>
      <c r="C2270" s="57" t="s">
        <v>402</v>
      </c>
      <c r="D2270" s="58">
        <v>16481.400000000001</v>
      </c>
      <c r="E2270" s="35">
        <v>44650</v>
      </c>
      <c r="F2270" s="58">
        <v>16481.400000000001</v>
      </c>
      <c r="G2270" s="59">
        <f>Tabla14[[#This Row],[Importe]]-Tabla14[[#This Row],[Pagado]]</f>
        <v>0</v>
      </c>
      <c r="H2270" s="37" t="s">
        <v>10</v>
      </c>
    </row>
    <row r="2271" spans="1:8" x14ac:dyDescent="0.25">
      <c r="A2271" s="31">
        <v>44641</v>
      </c>
      <c r="B2271" s="37" t="s">
        <v>9344</v>
      </c>
      <c r="C2271" s="57" t="s">
        <v>214</v>
      </c>
      <c r="D2271" s="58">
        <v>1317.6</v>
      </c>
      <c r="E2271" s="35">
        <v>44641</v>
      </c>
      <c r="F2271" s="58">
        <v>1317.6</v>
      </c>
      <c r="G2271" s="59">
        <f>Tabla14[[#This Row],[Importe]]-Tabla14[[#This Row],[Pagado]]</f>
        <v>0</v>
      </c>
      <c r="H2271" s="37" t="s">
        <v>10</v>
      </c>
    </row>
    <row r="2272" spans="1:8" x14ac:dyDescent="0.25">
      <c r="A2272" s="31">
        <v>44641</v>
      </c>
      <c r="B2272" s="37" t="s">
        <v>9345</v>
      </c>
      <c r="C2272" s="57" t="s">
        <v>71</v>
      </c>
      <c r="D2272" s="58">
        <v>3368.7</v>
      </c>
      <c r="E2272" s="35">
        <v>44641</v>
      </c>
      <c r="F2272" s="58">
        <v>3368.7</v>
      </c>
      <c r="G2272" s="59">
        <f>Tabla14[[#This Row],[Importe]]-Tabla14[[#This Row],[Pagado]]</f>
        <v>0</v>
      </c>
      <c r="H2272" s="37" t="s">
        <v>10</v>
      </c>
    </row>
    <row r="2273" spans="1:8" x14ac:dyDescent="0.25">
      <c r="A2273" s="31">
        <v>44641</v>
      </c>
      <c r="B2273" s="37" t="s">
        <v>9346</v>
      </c>
      <c r="C2273" s="57" t="s">
        <v>1265</v>
      </c>
      <c r="D2273" s="58">
        <v>448.8</v>
      </c>
      <c r="E2273" s="35">
        <v>44641</v>
      </c>
      <c r="F2273" s="58">
        <v>448.8</v>
      </c>
      <c r="G2273" s="59">
        <f>Tabla14[[#This Row],[Importe]]-Tabla14[[#This Row],[Pagado]]</f>
        <v>0</v>
      </c>
      <c r="H2273" s="37" t="s">
        <v>10</v>
      </c>
    </row>
    <row r="2274" spans="1:8" x14ac:dyDescent="0.25">
      <c r="A2274" s="31">
        <v>44641</v>
      </c>
      <c r="B2274" s="37" t="s">
        <v>9347</v>
      </c>
      <c r="C2274" s="57" t="s">
        <v>400</v>
      </c>
      <c r="D2274" s="58">
        <v>8420.2000000000007</v>
      </c>
      <c r="E2274" s="35">
        <v>44650</v>
      </c>
      <c r="F2274" s="58">
        <v>8420.2000000000007</v>
      </c>
      <c r="G2274" s="59">
        <f>Tabla14[[#This Row],[Importe]]-Tabla14[[#This Row],[Pagado]]</f>
        <v>0</v>
      </c>
      <c r="H2274" s="37" t="s">
        <v>10</v>
      </c>
    </row>
    <row r="2275" spans="1:8" x14ac:dyDescent="0.25">
      <c r="A2275" s="31">
        <v>44641</v>
      </c>
      <c r="B2275" s="37" t="s">
        <v>9348</v>
      </c>
      <c r="C2275" s="57" t="s">
        <v>1313</v>
      </c>
      <c r="D2275" s="58">
        <v>12697.2</v>
      </c>
      <c r="E2275" s="35">
        <v>44641</v>
      </c>
      <c r="F2275" s="58">
        <v>12697.2</v>
      </c>
      <c r="G2275" s="59">
        <f>Tabla14[[#This Row],[Importe]]-Tabla14[[#This Row],[Pagado]]</f>
        <v>0</v>
      </c>
      <c r="H2275" s="37" t="s">
        <v>10</v>
      </c>
    </row>
    <row r="2276" spans="1:8" x14ac:dyDescent="0.25">
      <c r="A2276" s="31">
        <v>44641</v>
      </c>
      <c r="B2276" s="37" t="s">
        <v>9349</v>
      </c>
      <c r="C2276" s="57" t="s">
        <v>67</v>
      </c>
      <c r="D2276" s="58">
        <v>453.6</v>
      </c>
      <c r="E2276" s="35">
        <v>44641</v>
      </c>
      <c r="F2276" s="58">
        <v>453.6</v>
      </c>
      <c r="G2276" s="59">
        <f>Tabla14[[#This Row],[Importe]]-Tabla14[[#This Row],[Pagado]]</f>
        <v>0</v>
      </c>
      <c r="H2276" s="37" t="s">
        <v>10</v>
      </c>
    </row>
    <row r="2277" spans="1:8" x14ac:dyDescent="0.25">
      <c r="A2277" s="31">
        <v>44641</v>
      </c>
      <c r="B2277" s="37" t="s">
        <v>9350</v>
      </c>
      <c r="C2277" s="57" t="s">
        <v>179</v>
      </c>
      <c r="D2277" s="58">
        <v>874.8</v>
      </c>
      <c r="E2277" s="35">
        <v>44641</v>
      </c>
      <c r="F2277" s="58">
        <v>874.8</v>
      </c>
      <c r="G2277" s="59">
        <f>Tabla14[[#This Row],[Importe]]-Tabla14[[#This Row],[Pagado]]</f>
        <v>0</v>
      </c>
      <c r="H2277" s="37" t="s">
        <v>10</v>
      </c>
    </row>
    <row r="2278" spans="1:8" x14ac:dyDescent="0.25">
      <c r="A2278" s="31">
        <v>44641</v>
      </c>
      <c r="B2278" s="37" t="s">
        <v>9351</v>
      </c>
      <c r="C2278" s="57" t="s">
        <v>135</v>
      </c>
      <c r="D2278" s="58">
        <v>2841.4</v>
      </c>
      <c r="E2278" s="35">
        <v>44641</v>
      </c>
      <c r="F2278" s="58">
        <v>2841.4</v>
      </c>
      <c r="G2278" s="59">
        <f>Tabla14[[#This Row],[Importe]]-Tabla14[[#This Row],[Pagado]]</f>
        <v>0</v>
      </c>
      <c r="H2278" s="37" t="s">
        <v>10</v>
      </c>
    </row>
    <row r="2279" spans="1:8" x14ac:dyDescent="0.25">
      <c r="A2279" s="31">
        <v>44641</v>
      </c>
      <c r="B2279" s="37" t="s">
        <v>9352</v>
      </c>
      <c r="C2279" s="57" t="s">
        <v>440</v>
      </c>
      <c r="D2279" s="58">
        <v>10953.88</v>
      </c>
      <c r="E2279" s="35">
        <v>44646</v>
      </c>
      <c r="F2279" s="58">
        <v>10953.88</v>
      </c>
      <c r="G2279" s="59">
        <f>Tabla14[[#This Row],[Importe]]-Tabla14[[#This Row],[Pagado]]</f>
        <v>0</v>
      </c>
      <c r="H2279" s="37" t="s">
        <v>10</v>
      </c>
    </row>
    <row r="2280" spans="1:8" x14ac:dyDescent="0.25">
      <c r="A2280" s="31">
        <v>44641</v>
      </c>
      <c r="B2280" s="37" t="s">
        <v>9353</v>
      </c>
      <c r="C2280" s="57" t="s">
        <v>365</v>
      </c>
      <c r="D2280" s="58">
        <v>1554.2</v>
      </c>
      <c r="E2280" s="35">
        <v>44641</v>
      </c>
      <c r="F2280" s="58">
        <v>1554.2</v>
      </c>
      <c r="G2280" s="59">
        <f>Tabla14[[#This Row],[Importe]]-Tabla14[[#This Row],[Pagado]]</f>
        <v>0</v>
      </c>
      <c r="H2280" s="37" t="s">
        <v>10</v>
      </c>
    </row>
    <row r="2281" spans="1:8" x14ac:dyDescent="0.25">
      <c r="A2281" s="31">
        <v>44641</v>
      </c>
      <c r="B2281" s="37" t="s">
        <v>9354</v>
      </c>
      <c r="C2281" s="57" t="s">
        <v>214</v>
      </c>
      <c r="D2281" s="58">
        <v>14421</v>
      </c>
      <c r="E2281" s="35">
        <v>44643</v>
      </c>
      <c r="F2281" s="58">
        <v>14421</v>
      </c>
      <c r="G2281" s="59">
        <f>Tabla14[[#This Row],[Importe]]-Tabla14[[#This Row],[Pagado]]</f>
        <v>0</v>
      </c>
      <c r="H2281" s="37" t="s">
        <v>10</v>
      </c>
    </row>
    <row r="2282" spans="1:8" x14ac:dyDescent="0.25">
      <c r="A2282" s="31">
        <v>44641</v>
      </c>
      <c r="B2282" s="37" t="s">
        <v>9355</v>
      </c>
      <c r="C2282" s="57" t="s">
        <v>31</v>
      </c>
      <c r="D2282" s="58">
        <v>474.4</v>
      </c>
      <c r="E2282" s="35">
        <v>44641</v>
      </c>
      <c r="F2282" s="58">
        <v>474.4</v>
      </c>
      <c r="G2282" s="59">
        <f>Tabla14[[#This Row],[Importe]]-Tabla14[[#This Row],[Pagado]]</f>
        <v>0</v>
      </c>
      <c r="H2282" s="37" t="s">
        <v>10</v>
      </c>
    </row>
    <row r="2283" spans="1:8" x14ac:dyDescent="0.25">
      <c r="A2283" s="31">
        <v>44641</v>
      </c>
      <c r="B2283" s="37" t="s">
        <v>9356</v>
      </c>
      <c r="C2283" s="57" t="s">
        <v>6112</v>
      </c>
      <c r="D2283" s="58">
        <v>4644.3999999999996</v>
      </c>
      <c r="E2283" s="35">
        <v>44641</v>
      </c>
      <c r="F2283" s="58">
        <v>4644.3999999999996</v>
      </c>
      <c r="G2283" s="59">
        <f>Tabla14[[#This Row],[Importe]]-Tabla14[[#This Row],[Pagado]]</f>
        <v>0</v>
      </c>
      <c r="H2283" s="37" t="s">
        <v>10</v>
      </c>
    </row>
    <row r="2284" spans="1:8" x14ac:dyDescent="0.25">
      <c r="A2284" s="31">
        <v>44641</v>
      </c>
      <c r="B2284" s="37" t="s">
        <v>9357</v>
      </c>
      <c r="C2284" s="57" t="s">
        <v>670</v>
      </c>
      <c r="D2284" s="58">
        <v>1846.8</v>
      </c>
      <c r="E2284" s="35">
        <v>44641</v>
      </c>
      <c r="F2284" s="58">
        <v>1846.8</v>
      </c>
      <c r="G2284" s="59">
        <f>Tabla14[[#This Row],[Importe]]-Tabla14[[#This Row],[Pagado]]</f>
        <v>0</v>
      </c>
      <c r="H2284" s="37" t="s">
        <v>10</v>
      </c>
    </row>
    <row r="2285" spans="1:8" x14ac:dyDescent="0.25">
      <c r="A2285" s="31">
        <v>44641</v>
      </c>
      <c r="B2285" s="37" t="s">
        <v>9358</v>
      </c>
      <c r="C2285" s="57" t="s">
        <v>56</v>
      </c>
      <c r="D2285" s="58">
        <v>3433.6</v>
      </c>
      <c r="E2285" s="35">
        <v>44641</v>
      </c>
      <c r="F2285" s="58">
        <v>3433.6</v>
      </c>
      <c r="G2285" s="59">
        <f>Tabla14[[#This Row],[Importe]]-Tabla14[[#This Row],[Pagado]]</f>
        <v>0</v>
      </c>
      <c r="H2285" s="37" t="s">
        <v>10</v>
      </c>
    </row>
    <row r="2286" spans="1:8" x14ac:dyDescent="0.25">
      <c r="A2286" s="31">
        <v>44641</v>
      </c>
      <c r="B2286" s="37" t="s">
        <v>9359</v>
      </c>
      <c r="C2286" s="57" t="s">
        <v>191</v>
      </c>
      <c r="D2286" s="58">
        <v>12240</v>
      </c>
      <c r="E2286" s="35">
        <v>44641</v>
      </c>
      <c r="F2286" s="58">
        <v>12240</v>
      </c>
      <c r="G2286" s="59">
        <f>Tabla14[[#This Row],[Importe]]-Tabla14[[#This Row],[Pagado]]</f>
        <v>0</v>
      </c>
      <c r="H2286" s="37" t="s">
        <v>10</v>
      </c>
    </row>
    <row r="2287" spans="1:8" x14ac:dyDescent="0.25">
      <c r="A2287" s="31">
        <v>44641</v>
      </c>
      <c r="B2287" s="37" t="s">
        <v>9360</v>
      </c>
      <c r="C2287" s="57" t="s">
        <v>5620</v>
      </c>
      <c r="D2287" s="58">
        <v>54061.2</v>
      </c>
      <c r="E2287" s="35">
        <v>44642</v>
      </c>
      <c r="F2287" s="58">
        <v>54061.2</v>
      </c>
      <c r="G2287" s="59">
        <f>Tabla14[[#This Row],[Importe]]-Tabla14[[#This Row],[Pagado]]</f>
        <v>0</v>
      </c>
      <c r="H2287" s="37" t="s">
        <v>10</v>
      </c>
    </row>
    <row r="2288" spans="1:8" x14ac:dyDescent="0.25">
      <c r="A2288" s="31">
        <v>44641</v>
      </c>
      <c r="B2288" s="37" t="s">
        <v>9361</v>
      </c>
      <c r="C2288" s="57" t="s">
        <v>9362</v>
      </c>
      <c r="D2288" s="58">
        <v>0</v>
      </c>
      <c r="E2288" s="39" t="s">
        <v>189</v>
      </c>
      <c r="F2288" s="58">
        <v>0</v>
      </c>
      <c r="G2288" s="59">
        <f>Tabla14[[#This Row],[Importe]]-Tabla14[[#This Row],[Pagado]]</f>
        <v>0</v>
      </c>
      <c r="H2288" s="37" t="s">
        <v>189</v>
      </c>
    </row>
    <row r="2289" spans="1:8" x14ac:dyDescent="0.25">
      <c r="A2289" s="31">
        <v>44641</v>
      </c>
      <c r="B2289" s="37" t="s">
        <v>9363</v>
      </c>
      <c r="C2289" s="57" t="s">
        <v>246</v>
      </c>
      <c r="D2289" s="58">
        <v>69314.399999999994</v>
      </c>
      <c r="E2289" s="35">
        <v>44641</v>
      </c>
      <c r="F2289" s="58">
        <v>69314.399999999994</v>
      </c>
      <c r="G2289" s="59">
        <f>Tabla14[[#This Row],[Importe]]-Tabla14[[#This Row],[Pagado]]</f>
        <v>0</v>
      </c>
      <c r="H2289" s="37" t="s">
        <v>10</v>
      </c>
    </row>
    <row r="2290" spans="1:8" x14ac:dyDescent="0.25">
      <c r="A2290" s="31">
        <v>44641</v>
      </c>
      <c r="B2290" s="37" t="s">
        <v>9364</v>
      </c>
      <c r="C2290" s="57" t="s">
        <v>7743</v>
      </c>
      <c r="D2290" s="58">
        <v>24304.400000000001</v>
      </c>
      <c r="E2290" s="35">
        <v>44648</v>
      </c>
      <c r="F2290" s="58">
        <v>24304.400000000001</v>
      </c>
      <c r="G2290" s="59">
        <f>Tabla14[[#This Row],[Importe]]-Tabla14[[#This Row],[Pagado]]</f>
        <v>0</v>
      </c>
      <c r="H2290" s="37" t="s">
        <v>10</v>
      </c>
    </row>
    <row r="2291" spans="1:8" x14ac:dyDescent="0.25">
      <c r="A2291" s="31">
        <v>44641</v>
      </c>
      <c r="B2291" s="37" t="s">
        <v>9365</v>
      </c>
      <c r="C2291" s="57" t="s">
        <v>9366</v>
      </c>
      <c r="D2291" s="58">
        <v>1190.5999999999999</v>
      </c>
      <c r="E2291" s="35">
        <v>44641</v>
      </c>
      <c r="F2291" s="58">
        <v>1190.5999999999999</v>
      </c>
      <c r="G2291" s="59">
        <f>Tabla14[[#This Row],[Importe]]-Tabla14[[#This Row],[Pagado]]</f>
        <v>0</v>
      </c>
      <c r="H2291" s="37" t="s">
        <v>10</v>
      </c>
    </row>
    <row r="2292" spans="1:8" x14ac:dyDescent="0.25">
      <c r="A2292" s="31">
        <v>44641</v>
      </c>
      <c r="B2292" s="37" t="s">
        <v>9367</v>
      </c>
      <c r="C2292" s="57" t="s">
        <v>1008</v>
      </c>
      <c r="D2292" s="58">
        <v>991.6</v>
      </c>
      <c r="E2292" s="35">
        <v>44641</v>
      </c>
      <c r="F2292" s="58">
        <v>991.6</v>
      </c>
      <c r="G2292" s="59">
        <f>Tabla14[[#This Row],[Importe]]-Tabla14[[#This Row],[Pagado]]</f>
        <v>0</v>
      </c>
      <c r="H2292" s="37" t="s">
        <v>10</v>
      </c>
    </row>
    <row r="2293" spans="1:8" x14ac:dyDescent="0.25">
      <c r="A2293" s="31">
        <v>44641</v>
      </c>
      <c r="B2293" s="37" t="s">
        <v>9368</v>
      </c>
      <c r="C2293" s="57" t="s">
        <v>246</v>
      </c>
      <c r="D2293" s="58">
        <v>1115.2</v>
      </c>
      <c r="E2293" s="35">
        <v>44641</v>
      </c>
      <c r="F2293" s="58">
        <v>1115.2</v>
      </c>
      <c r="G2293" s="59">
        <f>Tabla14[[#This Row],[Importe]]-Tabla14[[#This Row],[Pagado]]</f>
        <v>0</v>
      </c>
      <c r="H2293" s="37" t="s">
        <v>10</v>
      </c>
    </row>
    <row r="2294" spans="1:8" x14ac:dyDescent="0.25">
      <c r="A2294" s="31">
        <v>44641</v>
      </c>
      <c r="B2294" s="37" t="s">
        <v>9369</v>
      </c>
      <c r="C2294" s="57" t="s">
        <v>284</v>
      </c>
      <c r="D2294" s="58">
        <v>6534</v>
      </c>
      <c r="E2294" s="35">
        <v>44642</v>
      </c>
      <c r="F2294" s="58">
        <v>6534</v>
      </c>
      <c r="G2294" s="59">
        <f>Tabla14[[#This Row],[Importe]]-Tabla14[[#This Row],[Pagado]]</f>
        <v>0</v>
      </c>
      <c r="H2294" s="37" t="s">
        <v>10</v>
      </c>
    </row>
    <row r="2295" spans="1:8" x14ac:dyDescent="0.25">
      <c r="A2295" s="31">
        <v>44641</v>
      </c>
      <c r="B2295" s="37" t="s">
        <v>9370</v>
      </c>
      <c r="C2295" s="57" t="s">
        <v>431</v>
      </c>
      <c r="D2295" s="58">
        <v>556.20000000000005</v>
      </c>
      <c r="E2295" s="35">
        <v>44642</v>
      </c>
      <c r="F2295" s="58">
        <v>556.20000000000005</v>
      </c>
      <c r="G2295" s="59">
        <f>Tabla14[[#This Row],[Importe]]-Tabla14[[#This Row],[Pagado]]</f>
        <v>0</v>
      </c>
      <c r="H2295" s="37" t="s">
        <v>10</v>
      </c>
    </row>
    <row r="2296" spans="1:8" x14ac:dyDescent="0.25">
      <c r="A2296" s="31">
        <v>44641</v>
      </c>
      <c r="B2296" s="37" t="s">
        <v>9371</v>
      </c>
      <c r="C2296" s="57" t="s">
        <v>280</v>
      </c>
      <c r="D2296" s="58">
        <v>977.4</v>
      </c>
      <c r="E2296" s="35">
        <v>44642</v>
      </c>
      <c r="F2296" s="58">
        <v>977.4</v>
      </c>
      <c r="G2296" s="59">
        <f>Tabla14[[#This Row],[Importe]]-Tabla14[[#This Row],[Pagado]]</f>
        <v>0</v>
      </c>
      <c r="H2296" s="37" t="s">
        <v>10</v>
      </c>
    </row>
    <row r="2297" spans="1:8" x14ac:dyDescent="0.25">
      <c r="A2297" s="31">
        <v>44641</v>
      </c>
      <c r="B2297" s="37" t="s">
        <v>9372</v>
      </c>
      <c r="C2297" s="57" t="s">
        <v>282</v>
      </c>
      <c r="D2297" s="58">
        <v>2143.8000000000002</v>
      </c>
      <c r="E2297" s="35">
        <v>44642</v>
      </c>
      <c r="F2297" s="58">
        <v>2143.8000000000002</v>
      </c>
      <c r="G2297" s="59">
        <f>Tabla14[[#This Row],[Importe]]-Tabla14[[#This Row],[Pagado]]</f>
        <v>0</v>
      </c>
      <c r="H2297" s="37" t="s">
        <v>10</v>
      </c>
    </row>
    <row r="2298" spans="1:8" x14ac:dyDescent="0.25">
      <c r="A2298" s="31">
        <v>44641</v>
      </c>
      <c r="B2298" s="37" t="s">
        <v>9373</v>
      </c>
      <c r="C2298" s="57" t="s">
        <v>5345</v>
      </c>
      <c r="D2298" s="58">
        <v>1528.2</v>
      </c>
      <c r="E2298" s="35">
        <v>44642</v>
      </c>
      <c r="F2298" s="58">
        <v>1528.2</v>
      </c>
      <c r="G2298" s="59">
        <f>Tabla14[[#This Row],[Importe]]-Tabla14[[#This Row],[Pagado]]</f>
        <v>0</v>
      </c>
      <c r="H2298" s="37" t="s">
        <v>10</v>
      </c>
    </row>
    <row r="2299" spans="1:8" x14ac:dyDescent="0.25">
      <c r="A2299" s="31">
        <v>44641</v>
      </c>
      <c r="B2299" s="37" t="s">
        <v>9374</v>
      </c>
      <c r="C2299" s="57" t="s">
        <v>296</v>
      </c>
      <c r="D2299" s="58">
        <v>1605.2</v>
      </c>
      <c r="E2299" s="35">
        <v>44641</v>
      </c>
      <c r="F2299" s="58">
        <v>1605.2</v>
      </c>
      <c r="G2299" s="59">
        <f>Tabla14[[#This Row],[Importe]]-Tabla14[[#This Row],[Pagado]]</f>
        <v>0</v>
      </c>
      <c r="H2299" s="37" t="s">
        <v>10</v>
      </c>
    </row>
    <row r="2300" spans="1:8" x14ac:dyDescent="0.25">
      <c r="A2300" s="31">
        <v>44641</v>
      </c>
      <c r="B2300" s="37" t="s">
        <v>9375</v>
      </c>
      <c r="C2300" s="57" t="s">
        <v>373</v>
      </c>
      <c r="D2300" s="58">
        <v>475.2</v>
      </c>
      <c r="E2300" s="35">
        <v>44641</v>
      </c>
      <c r="F2300" s="58">
        <v>475.2</v>
      </c>
      <c r="G2300" s="59">
        <f>Tabla14[[#This Row],[Importe]]-Tabla14[[#This Row],[Pagado]]</f>
        <v>0</v>
      </c>
      <c r="H2300" s="37" t="s">
        <v>10</v>
      </c>
    </row>
    <row r="2301" spans="1:8" x14ac:dyDescent="0.25">
      <c r="A2301" s="31">
        <v>44641</v>
      </c>
      <c r="B2301" s="37" t="s">
        <v>9376</v>
      </c>
      <c r="C2301" s="57" t="s">
        <v>2961</v>
      </c>
      <c r="D2301" s="58">
        <v>51966</v>
      </c>
      <c r="E2301" s="35">
        <v>44643</v>
      </c>
      <c r="F2301" s="58">
        <v>51966</v>
      </c>
      <c r="G2301" s="59">
        <f>Tabla14[[#This Row],[Importe]]-Tabla14[[#This Row],[Pagado]]</f>
        <v>0</v>
      </c>
      <c r="H2301" s="37" t="s">
        <v>10</v>
      </c>
    </row>
    <row r="2302" spans="1:8" x14ac:dyDescent="0.25">
      <c r="A2302" s="31">
        <v>44641</v>
      </c>
      <c r="B2302" s="37" t="s">
        <v>9377</v>
      </c>
      <c r="C2302" s="57" t="s">
        <v>475</v>
      </c>
      <c r="D2302" s="58">
        <v>24130</v>
      </c>
      <c r="E2302" s="35">
        <v>44643</v>
      </c>
      <c r="F2302" s="58">
        <v>24130</v>
      </c>
      <c r="G2302" s="59">
        <f>Tabla14[[#This Row],[Importe]]-Tabla14[[#This Row],[Pagado]]</f>
        <v>0</v>
      </c>
      <c r="H2302" s="37" t="s">
        <v>10</v>
      </c>
    </row>
    <row r="2303" spans="1:8" x14ac:dyDescent="0.25">
      <c r="A2303" s="31">
        <v>44641</v>
      </c>
      <c r="B2303" s="37" t="s">
        <v>9378</v>
      </c>
      <c r="C2303" s="57" t="s">
        <v>179</v>
      </c>
      <c r="D2303" s="58">
        <v>1080</v>
      </c>
      <c r="E2303" s="35">
        <v>44642</v>
      </c>
      <c r="F2303" s="58">
        <v>1080</v>
      </c>
      <c r="G2303" s="59">
        <f>Tabla14[[#This Row],[Importe]]-Tabla14[[#This Row],[Pagado]]</f>
        <v>0</v>
      </c>
      <c r="H2303" s="37" t="s">
        <v>10</v>
      </c>
    </row>
    <row r="2304" spans="1:8" x14ac:dyDescent="0.25">
      <c r="A2304" s="31">
        <v>44641</v>
      </c>
      <c r="B2304" s="37" t="s">
        <v>9379</v>
      </c>
      <c r="C2304" s="57" t="s">
        <v>407</v>
      </c>
      <c r="D2304" s="58">
        <v>7200</v>
      </c>
      <c r="E2304" s="35">
        <v>44645</v>
      </c>
      <c r="F2304" s="58">
        <v>7200</v>
      </c>
      <c r="G2304" s="59">
        <f>Tabla14[[#This Row],[Importe]]-Tabla14[[#This Row],[Pagado]]</f>
        <v>0</v>
      </c>
      <c r="H2304" s="37" t="s">
        <v>10</v>
      </c>
    </row>
    <row r="2305" spans="1:8" x14ac:dyDescent="0.25">
      <c r="A2305" s="31">
        <v>44641</v>
      </c>
      <c r="B2305" s="37" t="s">
        <v>9380</v>
      </c>
      <c r="C2305" s="57" t="s">
        <v>454</v>
      </c>
      <c r="D2305" s="58">
        <v>3200</v>
      </c>
      <c r="E2305" s="35">
        <v>44641</v>
      </c>
      <c r="F2305" s="58">
        <v>3200</v>
      </c>
      <c r="G2305" s="59">
        <f>Tabla14[[#This Row],[Importe]]-Tabla14[[#This Row],[Pagado]]</f>
        <v>0</v>
      </c>
      <c r="H2305" s="37" t="s">
        <v>10</v>
      </c>
    </row>
    <row r="2306" spans="1:8" x14ac:dyDescent="0.25">
      <c r="A2306" s="31">
        <v>44641</v>
      </c>
      <c r="B2306" s="37" t="s">
        <v>9381</v>
      </c>
      <c r="C2306" s="57" t="s">
        <v>7746</v>
      </c>
      <c r="D2306" s="58">
        <v>20955.599999999999</v>
      </c>
      <c r="E2306" s="35">
        <v>44641</v>
      </c>
      <c r="F2306" s="58">
        <v>20955.599999999999</v>
      </c>
      <c r="G2306" s="59">
        <f>Tabla14[[#This Row],[Importe]]-Tabla14[[#This Row],[Pagado]]</f>
        <v>0</v>
      </c>
      <c r="H2306" s="37" t="s">
        <v>10</v>
      </c>
    </row>
    <row r="2307" spans="1:8" x14ac:dyDescent="0.25">
      <c r="A2307" s="31">
        <v>44641</v>
      </c>
      <c r="B2307" s="37" t="s">
        <v>9382</v>
      </c>
      <c r="C2307" s="57" t="s">
        <v>191</v>
      </c>
      <c r="D2307" s="58">
        <v>487.9</v>
      </c>
      <c r="E2307" s="35">
        <v>44641</v>
      </c>
      <c r="F2307" s="58">
        <v>487.9</v>
      </c>
      <c r="G2307" s="59">
        <f>Tabla14[[#This Row],[Importe]]-Tabla14[[#This Row],[Pagado]]</f>
        <v>0</v>
      </c>
      <c r="H2307" s="37" t="s">
        <v>10</v>
      </c>
    </row>
    <row r="2308" spans="1:8" x14ac:dyDescent="0.25">
      <c r="A2308" s="31">
        <v>44642</v>
      </c>
      <c r="B2308" s="37" t="s">
        <v>9383</v>
      </c>
      <c r="C2308" s="57" t="s">
        <v>75</v>
      </c>
      <c r="D2308" s="58">
        <v>5929.2</v>
      </c>
      <c r="E2308" s="35">
        <v>44642</v>
      </c>
      <c r="F2308" s="58">
        <v>5929.2</v>
      </c>
      <c r="G2308" s="59">
        <f>Tabla14[[#This Row],[Importe]]-Tabla14[[#This Row],[Pagado]]</f>
        <v>0</v>
      </c>
      <c r="H2308" s="37" t="s">
        <v>10</v>
      </c>
    </row>
    <row r="2309" spans="1:8" x14ac:dyDescent="0.25">
      <c r="A2309" s="31">
        <v>44642</v>
      </c>
      <c r="B2309" s="37" t="s">
        <v>9384</v>
      </c>
      <c r="C2309" s="57" t="s">
        <v>85</v>
      </c>
      <c r="D2309" s="58">
        <v>2575.8000000000002</v>
      </c>
      <c r="E2309" s="35">
        <v>44642</v>
      </c>
      <c r="F2309" s="58">
        <v>2575.8000000000002</v>
      </c>
      <c r="G2309" s="59">
        <f>Tabla14[[#This Row],[Importe]]-Tabla14[[#This Row],[Pagado]]</f>
        <v>0</v>
      </c>
      <c r="H2309" s="37" t="s">
        <v>10</v>
      </c>
    </row>
    <row r="2310" spans="1:8" x14ac:dyDescent="0.25">
      <c r="A2310" s="31">
        <v>44642</v>
      </c>
      <c r="B2310" s="37" t="s">
        <v>9385</v>
      </c>
      <c r="C2310" s="57" t="s">
        <v>109</v>
      </c>
      <c r="D2310" s="58">
        <v>3883.2</v>
      </c>
      <c r="E2310" s="35">
        <v>44643</v>
      </c>
      <c r="F2310" s="58">
        <v>3883.2</v>
      </c>
      <c r="G2310" s="59">
        <f>Tabla14[[#This Row],[Importe]]-Tabla14[[#This Row],[Pagado]]</f>
        <v>0</v>
      </c>
      <c r="H2310" s="37" t="s">
        <v>10</v>
      </c>
    </row>
    <row r="2311" spans="1:8" x14ac:dyDescent="0.25">
      <c r="A2311" s="31">
        <v>44642</v>
      </c>
      <c r="B2311" s="37" t="s">
        <v>9386</v>
      </c>
      <c r="C2311" s="57" t="s">
        <v>64</v>
      </c>
      <c r="D2311" s="58">
        <v>3660</v>
      </c>
      <c r="E2311" s="35">
        <v>44643</v>
      </c>
      <c r="F2311" s="58">
        <v>3660</v>
      </c>
      <c r="G2311" s="59">
        <f>Tabla14[[#This Row],[Importe]]-Tabla14[[#This Row],[Pagado]]</f>
        <v>0</v>
      </c>
      <c r="H2311" s="37" t="s">
        <v>10</v>
      </c>
    </row>
    <row r="2312" spans="1:8" x14ac:dyDescent="0.25">
      <c r="A2312" s="31">
        <v>44642</v>
      </c>
      <c r="B2312" s="37" t="s">
        <v>9387</v>
      </c>
      <c r="C2312" s="57" t="s">
        <v>181</v>
      </c>
      <c r="D2312" s="58">
        <v>11229.3</v>
      </c>
      <c r="E2312" s="35">
        <v>44642</v>
      </c>
      <c r="F2312" s="58">
        <v>11229.3</v>
      </c>
      <c r="G2312" s="59">
        <f>Tabla14[[#This Row],[Importe]]-Tabla14[[#This Row],[Pagado]]</f>
        <v>0</v>
      </c>
      <c r="H2312" s="37" t="s">
        <v>10</v>
      </c>
    </row>
    <row r="2313" spans="1:8" x14ac:dyDescent="0.25">
      <c r="A2313" s="31">
        <v>44642</v>
      </c>
      <c r="B2313" s="37" t="s">
        <v>9388</v>
      </c>
      <c r="C2313" s="57" t="s">
        <v>481</v>
      </c>
      <c r="D2313" s="58">
        <v>984</v>
      </c>
      <c r="E2313" s="35">
        <v>44642</v>
      </c>
      <c r="F2313" s="58">
        <v>984</v>
      </c>
      <c r="G2313" s="59">
        <f>Tabla14[[#This Row],[Importe]]-Tabla14[[#This Row],[Pagado]]</f>
        <v>0</v>
      </c>
      <c r="H2313" s="37" t="s">
        <v>10</v>
      </c>
    </row>
    <row r="2314" spans="1:8" x14ac:dyDescent="0.25">
      <c r="A2314" s="31">
        <v>44642</v>
      </c>
      <c r="B2314" s="37" t="s">
        <v>9389</v>
      </c>
      <c r="C2314" s="57" t="s">
        <v>314</v>
      </c>
      <c r="D2314" s="58">
        <v>4217.7</v>
      </c>
      <c r="E2314" s="35">
        <v>44642</v>
      </c>
      <c r="F2314" s="58">
        <v>4217.7</v>
      </c>
      <c r="G2314" s="59">
        <f>Tabla14[[#This Row],[Importe]]-Tabla14[[#This Row],[Pagado]]</f>
        <v>0</v>
      </c>
      <c r="H2314" s="37" t="s">
        <v>10</v>
      </c>
    </row>
    <row r="2315" spans="1:8" x14ac:dyDescent="0.25">
      <c r="A2315" s="31">
        <v>44642</v>
      </c>
      <c r="B2315" s="37" t="s">
        <v>9390</v>
      </c>
      <c r="C2315" s="57" t="s">
        <v>226</v>
      </c>
      <c r="D2315" s="58">
        <v>5497.2</v>
      </c>
      <c r="E2315" s="35">
        <v>44642</v>
      </c>
      <c r="F2315" s="58">
        <v>5497.2</v>
      </c>
      <c r="G2315" s="59">
        <f>Tabla14[[#This Row],[Importe]]-Tabla14[[#This Row],[Pagado]]</f>
        <v>0</v>
      </c>
      <c r="H2315" s="37" t="s">
        <v>10</v>
      </c>
    </row>
    <row r="2316" spans="1:8" x14ac:dyDescent="0.25">
      <c r="A2316" s="31">
        <v>44642</v>
      </c>
      <c r="B2316" s="37" t="s">
        <v>9391</v>
      </c>
      <c r="C2316" s="57" t="s">
        <v>1187</v>
      </c>
      <c r="D2316" s="58">
        <v>2310.3000000000002</v>
      </c>
      <c r="E2316" s="35">
        <v>44642</v>
      </c>
      <c r="F2316" s="58">
        <v>2310.3000000000002</v>
      </c>
      <c r="G2316" s="59">
        <f>Tabla14[[#This Row],[Importe]]-Tabla14[[#This Row],[Pagado]]</f>
        <v>0</v>
      </c>
      <c r="H2316" s="37" t="s">
        <v>10</v>
      </c>
    </row>
    <row r="2317" spans="1:8" x14ac:dyDescent="0.25">
      <c r="A2317" s="31">
        <v>44642</v>
      </c>
      <c r="B2317" s="37" t="s">
        <v>9392</v>
      </c>
      <c r="C2317" s="57" t="s">
        <v>20</v>
      </c>
      <c r="D2317" s="58">
        <v>1836.8</v>
      </c>
      <c r="E2317" s="35">
        <v>44642</v>
      </c>
      <c r="F2317" s="58">
        <v>1836.8</v>
      </c>
      <c r="G2317" s="59">
        <f>Tabla14[[#This Row],[Importe]]-Tabla14[[#This Row],[Pagado]]</f>
        <v>0</v>
      </c>
      <c r="H2317" s="37" t="s">
        <v>10</v>
      </c>
    </row>
    <row r="2318" spans="1:8" x14ac:dyDescent="0.25">
      <c r="A2318" s="31">
        <v>44642</v>
      </c>
      <c r="B2318" s="37" t="s">
        <v>9393</v>
      </c>
      <c r="C2318" s="57" t="s">
        <v>93</v>
      </c>
      <c r="D2318" s="58">
        <v>2694.6</v>
      </c>
      <c r="E2318" s="35">
        <v>44643</v>
      </c>
      <c r="F2318" s="58">
        <v>2694.6</v>
      </c>
      <c r="G2318" s="59">
        <f>Tabla14[[#This Row],[Importe]]-Tabla14[[#This Row],[Pagado]]</f>
        <v>0</v>
      </c>
      <c r="H2318" s="37" t="s">
        <v>10</v>
      </c>
    </row>
    <row r="2319" spans="1:8" ht="31.5" x14ac:dyDescent="0.25">
      <c r="A2319" s="31">
        <v>44642</v>
      </c>
      <c r="B2319" s="37" t="s">
        <v>9394</v>
      </c>
      <c r="C2319" s="57" t="s">
        <v>99</v>
      </c>
      <c r="D2319" s="58">
        <v>6334.2</v>
      </c>
      <c r="E2319" s="35" t="s">
        <v>9260</v>
      </c>
      <c r="F2319" s="58">
        <f>3500+2834.2</f>
        <v>6334.2</v>
      </c>
      <c r="G2319" s="59">
        <f>Tabla14[[#This Row],[Importe]]-Tabla14[[#This Row],[Pagado]]</f>
        <v>0</v>
      </c>
      <c r="H2319" s="37" t="s">
        <v>10</v>
      </c>
    </row>
    <row r="2320" spans="1:8" x14ac:dyDescent="0.25">
      <c r="A2320" s="31">
        <v>44642</v>
      </c>
      <c r="B2320" s="37" t="s">
        <v>9395</v>
      </c>
      <c r="C2320" s="57" t="s">
        <v>105</v>
      </c>
      <c r="D2320" s="58">
        <v>6289.6</v>
      </c>
      <c r="E2320" s="35">
        <v>44643</v>
      </c>
      <c r="F2320" s="58">
        <v>6289.6</v>
      </c>
      <c r="G2320" s="59">
        <f>Tabla14[[#This Row],[Importe]]-Tabla14[[#This Row],[Pagado]]</f>
        <v>0</v>
      </c>
      <c r="H2320" s="37" t="s">
        <v>10</v>
      </c>
    </row>
    <row r="2321" spans="1:8" x14ac:dyDescent="0.25">
      <c r="A2321" s="31">
        <v>44642</v>
      </c>
      <c r="B2321" s="37" t="s">
        <v>9396</v>
      </c>
      <c r="C2321" s="57" t="s">
        <v>9</v>
      </c>
      <c r="D2321" s="58">
        <v>3615.3</v>
      </c>
      <c r="E2321" s="35">
        <v>44642</v>
      </c>
      <c r="F2321" s="58">
        <v>3615.3</v>
      </c>
      <c r="G2321" s="59">
        <f>Tabla14[[#This Row],[Importe]]-Tabla14[[#This Row],[Pagado]]</f>
        <v>0</v>
      </c>
      <c r="H2321" s="37" t="s">
        <v>10</v>
      </c>
    </row>
    <row r="2322" spans="1:8" x14ac:dyDescent="0.25">
      <c r="A2322" s="31">
        <v>44642</v>
      </c>
      <c r="B2322" s="37" t="s">
        <v>9397</v>
      </c>
      <c r="C2322" s="57" t="s">
        <v>39</v>
      </c>
      <c r="D2322" s="58">
        <v>20704.3</v>
      </c>
      <c r="E2322" s="35">
        <v>44644</v>
      </c>
      <c r="F2322" s="58">
        <v>20704.3</v>
      </c>
      <c r="G2322" s="59">
        <f>Tabla14[[#This Row],[Importe]]-Tabla14[[#This Row],[Pagado]]</f>
        <v>0</v>
      </c>
      <c r="H2322" s="37" t="s">
        <v>10</v>
      </c>
    </row>
    <row r="2323" spans="1:8" x14ac:dyDescent="0.25">
      <c r="A2323" s="31">
        <v>44642</v>
      </c>
      <c r="B2323" s="37" t="s">
        <v>9398</v>
      </c>
      <c r="C2323" s="57" t="s">
        <v>6170</v>
      </c>
      <c r="D2323" s="58">
        <v>0</v>
      </c>
      <c r="E2323" s="39" t="s">
        <v>189</v>
      </c>
      <c r="F2323" s="58">
        <v>0</v>
      </c>
      <c r="G2323" s="59">
        <f>Tabla14[[#This Row],[Importe]]-Tabla14[[#This Row],[Pagado]]</f>
        <v>0</v>
      </c>
      <c r="H2323" s="60" t="s">
        <v>9399</v>
      </c>
    </row>
    <row r="2324" spans="1:8" x14ac:dyDescent="0.25">
      <c r="A2324" s="31">
        <v>44642</v>
      </c>
      <c r="B2324" s="37" t="s">
        <v>9400</v>
      </c>
      <c r="C2324" s="57" t="s">
        <v>426</v>
      </c>
      <c r="D2324" s="58">
        <v>8422.1</v>
      </c>
      <c r="E2324" s="35">
        <v>44642</v>
      </c>
      <c r="F2324" s="58">
        <v>8422.1</v>
      </c>
      <c r="G2324" s="59">
        <f>Tabla14[[#This Row],[Importe]]-Tabla14[[#This Row],[Pagado]]</f>
        <v>0</v>
      </c>
      <c r="H2324" s="37" t="s">
        <v>10</v>
      </c>
    </row>
    <row r="2325" spans="1:8" x14ac:dyDescent="0.25">
      <c r="A2325" s="31">
        <v>44642</v>
      </c>
      <c r="B2325" s="37" t="s">
        <v>9401</v>
      </c>
      <c r="C2325" s="57" t="s">
        <v>89</v>
      </c>
      <c r="D2325" s="58">
        <v>7152</v>
      </c>
      <c r="E2325" s="35">
        <v>44643</v>
      </c>
      <c r="F2325" s="58">
        <v>7152</v>
      </c>
      <c r="G2325" s="59">
        <f>Tabla14[[#This Row],[Importe]]-Tabla14[[#This Row],[Pagado]]</f>
        <v>0</v>
      </c>
      <c r="H2325" s="37" t="s">
        <v>10</v>
      </c>
    </row>
    <row r="2326" spans="1:8" x14ac:dyDescent="0.25">
      <c r="A2326" s="31">
        <v>44642</v>
      </c>
      <c r="B2326" s="37" t="s">
        <v>9402</v>
      </c>
      <c r="C2326" s="57" t="s">
        <v>97</v>
      </c>
      <c r="D2326" s="58">
        <v>5236.2</v>
      </c>
      <c r="E2326" s="35">
        <v>44643</v>
      </c>
      <c r="F2326" s="58">
        <v>5236.2</v>
      </c>
      <c r="G2326" s="59">
        <f>Tabla14[[#This Row],[Importe]]-Tabla14[[#This Row],[Pagado]]</f>
        <v>0</v>
      </c>
      <c r="H2326" s="37" t="s">
        <v>10</v>
      </c>
    </row>
    <row r="2327" spans="1:8" x14ac:dyDescent="0.25">
      <c r="A2327" s="31">
        <v>44642</v>
      </c>
      <c r="B2327" s="37" t="s">
        <v>9403</v>
      </c>
      <c r="C2327" s="57" t="s">
        <v>120</v>
      </c>
      <c r="D2327" s="58">
        <v>4620</v>
      </c>
      <c r="E2327" s="35">
        <v>44644</v>
      </c>
      <c r="F2327" s="58">
        <v>4620</v>
      </c>
      <c r="G2327" s="59">
        <f>Tabla14[[#This Row],[Importe]]-Tabla14[[#This Row],[Pagado]]</f>
        <v>0</v>
      </c>
      <c r="H2327" s="37" t="s">
        <v>10</v>
      </c>
    </row>
    <row r="2328" spans="1:8" x14ac:dyDescent="0.25">
      <c r="A2328" s="31">
        <v>44642</v>
      </c>
      <c r="B2328" s="37" t="s">
        <v>9404</v>
      </c>
      <c r="C2328" s="57" t="s">
        <v>114</v>
      </c>
      <c r="D2328" s="58">
        <v>7963.2</v>
      </c>
      <c r="E2328" s="35">
        <v>44644</v>
      </c>
      <c r="F2328" s="58">
        <v>7963.2</v>
      </c>
      <c r="G2328" s="59">
        <f>Tabla14[[#This Row],[Importe]]-Tabla14[[#This Row],[Pagado]]</f>
        <v>0</v>
      </c>
      <c r="H2328" s="37" t="s">
        <v>10</v>
      </c>
    </row>
    <row r="2329" spans="1:8" x14ac:dyDescent="0.25">
      <c r="A2329" s="31">
        <v>44642</v>
      </c>
      <c r="B2329" s="37" t="s">
        <v>9405</v>
      </c>
      <c r="C2329" s="57" t="s">
        <v>2563</v>
      </c>
      <c r="D2329" s="58">
        <v>4355</v>
      </c>
      <c r="E2329" s="35">
        <v>44643</v>
      </c>
      <c r="F2329" s="58">
        <v>4355</v>
      </c>
      <c r="G2329" s="59">
        <f>Tabla14[[#This Row],[Importe]]-Tabla14[[#This Row],[Pagado]]</f>
        <v>0</v>
      </c>
      <c r="H2329" s="37" t="s">
        <v>10</v>
      </c>
    </row>
    <row r="2330" spans="1:8" x14ac:dyDescent="0.25">
      <c r="A2330" s="31">
        <v>44642</v>
      </c>
      <c r="B2330" s="37" t="s">
        <v>9406</v>
      </c>
      <c r="C2330" s="57" t="s">
        <v>348</v>
      </c>
      <c r="D2330" s="58">
        <v>2384</v>
      </c>
      <c r="E2330" s="35">
        <v>44642</v>
      </c>
      <c r="F2330" s="58">
        <v>2384</v>
      </c>
      <c r="G2330" s="59">
        <f>Tabla14[[#This Row],[Importe]]-Tabla14[[#This Row],[Pagado]]</f>
        <v>0</v>
      </c>
      <c r="H2330" s="37" t="s">
        <v>10</v>
      </c>
    </row>
    <row r="2331" spans="1:8" x14ac:dyDescent="0.25">
      <c r="A2331" s="31">
        <v>44642</v>
      </c>
      <c r="B2331" s="37" t="s">
        <v>9407</v>
      </c>
      <c r="C2331" s="57" t="s">
        <v>9408</v>
      </c>
      <c r="D2331" s="58">
        <v>0</v>
      </c>
      <c r="E2331" s="39" t="s">
        <v>189</v>
      </c>
      <c r="F2331" s="58">
        <v>0</v>
      </c>
      <c r="G2331" s="59">
        <f>Tabla14[[#This Row],[Importe]]-Tabla14[[#This Row],[Pagado]]</f>
        <v>0</v>
      </c>
      <c r="H2331" s="37" t="s">
        <v>189</v>
      </c>
    </row>
    <row r="2332" spans="1:8" x14ac:dyDescent="0.25">
      <c r="A2332" s="31">
        <v>44642</v>
      </c>
      <c r="B2332" s="37" t="s">
        <v>9409</v>
      </c>
      <c r="C2332" s="57" t="s">
        <v>151</v>
      </c>
      <c r="D2332" s="58">
        <v>7560</v>
      </c>
      <c r="E2332" s="35">
        <v>44642</v>
      </c>
      <c r="F2332" s="58">
        <v>7560</v>
      </c>
      <c r="G2332" s="59">
        <f>Tabla14[[#This Row],[Importe]]-Tabla14[[#This Row],[Pagado]]</f>
        <v>0</v>
      </c>
      <c r="H2332" s="37" t="s">
        <v>10</v>
      </c>
    </row>
    <row r="2333" spans="1:8" x14ac:dyDescent="0.25">
      <c r="A2333" s="31">
        <v>44642</v>
      </c>
      <c r="B2333" s="37" t="s">
        <v>9410</v>
      </c>
      <c r="C2333" s="57" t="s">
        <v>2151</v>
      </c>
      <c r="D2333" s="58">
        <v>11344</v>
      </c>
      <c r="E2333" s="35">
        <v>44642</v>
      </c>
      <c r="F2333" s="58">
        <v>11344</v>
      </c>
      <c r="G2333" s="59">
        <f>Tabla14[[#This Row],[Importe]]-Tabla14[[#This Row],[Pagado]]</f>
        <v>0</v>
      </c>
      <c r="H2333" s="37" t="s">
        <v>10</v>
      </c>
    </row>
    <row r="2334" spans="1:8" x14ac:dyDescent="0.25">
      <c r="A2334" s="31">
        <v>44642</v>
      </c>
      <c r="B2334" s="37" t="s">
        <v>9411</v>
      </c>
      <c r="C2334" s="57" t="s">
        <v>157</v>
      </c>
      <c r="D2334" s="58">
        <v>4900.3999999999996</v>
      </c>
      <c r="E2334" s="35">
        <v>44642</v>
      </c>
      <c r="F2334" s="58">
        <v>4900.3999999999996</v>
      </c>
      <c r="G2334" s="59">
        <f>Tabla14[[#This Row],[Importe]]-Tabla14[[#This Row],[Pagado]]</f>
        <v>0</v>
      </c>
      <c r="H2334" s="37" t="s">
        <v>10</v>
      </c>
    </row>
    <row r="2335" spans="1:8" x14ac:dyDescent="0.25">
      <c r="A2335" s="31">
        <v>44642</v>
      </c>
      <c r="B2335" s="37" t="s">
        <v>9412</v>
      </c>
      <c r="C2335" s="57" t="s">
        <v>159</v>
      </c>
      <c r="D2335" s="58">
        <v>1652</v>
      </c>
      <c r="E2335" s="35">
        <v>44642</v>
      </c>
      <c r="F2335" s="58">
        <v>1652</v>
      </c>
      <c r="G2335" s="59">
        <f>Tabla14[[#This Row],[Importe]]-Tabla14[[#This Row],[Pagado]]</f>
        <v>0</v>
      </c>
      <c r="H2335" s="37" t="s">
        <v>10</v>
      </c>
    </row>
    <row r="2336" spans="1:8" x14ac:dyDescent="0.25">
      <c r="A2336" s="31">
        <v>44642</v>
      </c>
      <c r="B2336" s="37" t="s">
        <v>9413</v>
      </c>
      <c r="C2336" s="57" t="s">
        <v>12</v>
      </c>
      <c r="D2336" s="58">
        <v>31637.4</v>
      </c>
      <c r="E2336" s="35">
        <v>44643</v>
      </c>
      <c r="F2336" s="58">
        <v>31637.4</v>
      </c>
      <c r="G2336" s="59">
        <f>Tabla14[[#This Row],[Importe]]-Tabla14[[#This Row],[Pagado]]</f>
        <v>0</v>
      </c>
      <c r="H2336" s="37" t="s">
        <v>10</v>
      </c>
    </row>
    <row r="2337" spans="1:8" x14ac:dyDescent="0.25">
      <c r="A2337" s="31">
        <v>44642</v>
      </c>
      <c r="B2337" s="37" t="s">
        <v>9414</v>
      </c>
      <c r="C2337" s="57" t="s">
        <v>131</v>
      </c>
      <c r="D2337" s="58">
        <v>10854.4</v>
      </c>
      <c r="E2337" s="35">
        <v>44642</v>
      </c>
      <c r="F2337" s="58">
        <v>10854.4</v>
      </c>
      <c r="G2337" s="59">
        <f>Tabla14[[#This Row],[Importe]]-Tabla14[[#This Row],[Pagado]]</f>
        <v>0</v>
      </c>
      <c r="H2337" s="37" t="s">
        <v>10</v>
      </c>
    </row>
    <row r="2338" spans="1:8" x14ac:dyDescent="0.25">
      <c r="A2338" s="31">
        <v>44642</v>
      </c>
      <c r="B2338" s="37" t="s">
        <v>9415</v>
      </c>
      <c r="C2338" s="57" t="s">
        <v>9416</v>
      </c>
      <c r="D2338" s="58">
        <v>14828.8</v>
      </c>
      <c r="E2338" s="35">
        <v>44643</v>
      </c>
      <c r="F2338" s="58">
        <v>14828.8</v>
      </c>
      <c r="G2338" s="59">
        <f>Tabla14[[#This Row],[Importe]]-Tabla14[[#This Row],[Pagado]]</f>
        <v>0</v>
      </c>
      <c r="H2338" s="37" t="s">
        <v>10</v>
      </c>
    </row>
    <row r="2339" spans="1:8" x14ac:dyDescent="0.25">
      <c r="A2339" s="31">
        <v>44642</v>
      </c>
      <c r="B2339" s="37" t="s">
        <v>9417</v>
      </c>
      <c r="C2339" s="57" t="s">
        <v>127</v>
      </c>
      <c r="D2339" s="58">
        <v>4171.1000000000004</v>
      </c>
      <c r="E2339" s="35">
        <v>44642</v>
      </c>
      <c r="F2339" s="58">
        <v>4171.1000000000004</v>
      </c>
      <c r="G2339" s="59">
        <f>Tabla14[[#This Row],[Importe]]-Tabla14[[#This Row],[Pagado]]</f>
        <v>0</v>
      </c>
      <c r="H2339" s="37" t="s">
        <v>10</v>
      </c>
    </row>
    <row r="2340" spans="1:8" x14ac:dyDescent="0.25">
      <c r="A2340" s="31">
        <v>44642</v>
      </c>
      <c r="B2340" s="37" t="s">
        <v>9418</v>
      </c>
      <c r="C2340" s="57" t="s">
        <v>9419</v>
      </c>
      <c r="D2340" s="58">
        <v>0</v>
      </c>
      <c r="E2340" s="39" t="s">
        <v>189</v>
      </c>
      <c r="F2340" s="58">
        <v>0</v>
      </c>
      <c r="G2340" s="59">
        <f>Tabla14[[#This Row],[Importe]]-Tabla14[[#This Row],[Pagado]]</f>
        <v>0</v>
      </c>
      <c r="H2340" s="60" t="s">
        <v>9420</v>
      </c>
    </row>
    <row r="2341" spans="1:8" x14ac:dyDescent="0.25">
      <c r="A2341" s="31">
        <v>44642</v>
      </c>
      <c r="B2341" s="37" t="s">
        <v>9421</v>
      </c>
      <c r="C2341" s="57" t="s">
        <v>966</v>
      </c>
      <c r="D2341" s="58">
        <v>2968</v>
      </c>
      <c r="E2341" s="35">
        <v>44642</v>
      </c>
      <c r="F2341" s="58">
        <v>2968</v>
      </c>
      <c r="G2341" s="59">
        <f>Tabla14[[#This Row],[Importe]]-Tabla14[[#This Row],[Pagado]]</f>
        <v>0</v>
      </c>
      <c r="H2341" s="37" t="s">
        <v>10</v>
      </c>
    </row>
    <row r="2342" spans="1:8" x14ac:dyDescent="0.25">
      <c r="A2342" s="31">
        <v>44642</v>
      </c>
      <c r="B2342" s="37" t="s">
        <v>9422</v>
      </c>
      <c r="C2342" s="57" t="s">
        <v>484</v>
      </c>
      <c r="D2342" s="58">
        <v>3712</v>
      </c>
      <c r="E2342" s="35">
        <v>44642</v>
      </c>
      <c r="F2342" s="58">
        <v>3712</v>
      </c>
      <c r="G2342" s="59">
        <f>Tabla14[[#This Row],[Importe]]-Tabla14[[#This Row],[Pagado]]</f>
        <v>0</v>
      </c>
      <c r="H2342" s="37" t="s">
        <v>10</v>
      </c>
    </row>
    <row r="2343" spans="1:8" x14ac:dyDescent="0.25">
      <c r="A2343" s="31">
        <v>44642</v>
      </c>
      <c r="B2343" s="37" t="s">
        <v>9423</v>
      </c>
      <c r="C2343" s="57" t="s">
        <v>53</v>
      </c>
      <c r="D2343" s="58">
        <v>1617</v>
      </c>
      <c r="E2343" s="35">
        <v>44642</v>
      </c>
      <c r="F2343" s="58">
        <v>1617</v>
      </c>
      <c r="G2343" s="59">
        <f>Tabla14[[#This Row],[Importe]]-Tabla14[[#This Row],[Pagado]]</f>
        <v>0</v>
      </c>
      <c r="H2343" s="37" t="s">
        <v>10</v>
      </c>
    </row>
    <row r="2344" spans="1:8" x14ac:dyDescent="0.25">
      <c r="A2344" s="31">
        <v>44642</v>
      </c>
      <c r="B2344" s="37" t="s">
        <v>9424</v>
      </c>
      <c r="C2344" s="57" t="s">
        <v>1038</v>
      </c>
      <c r="D2344" s="58">
        <v>4685.8</v>
      </c>
      <c r="E2344" s="35">
        <v>44642</v>
      </c>
      <c r="F2344" s="58">
        <v>4685.8</v>
      </c>
      <c r="G2344" s="59">
        <f>Tabla14[[#This Row],[Importe]]-Tabla14[[#This Row],[Pagado]]</f>
        <v>0</v>
      </c>
      <c r="H2344" s="37" t="s">
        <v>10</v>
      </c>
    </row>
    <row r="2345" spans="1:8" x14ac:dyDescent="0.25">
      <c r="A2345" s="31">
        <v>44642</v>
      </c>
      <c r="B2345" s="37" t="s">
        <v>9425</v>
      </c>
      <c r="C2345" s="57" t="s">
        <v>16</v>
      </c>
      <c r="D2345" s="58">
        <v>5040</v>
      </c>
      <c r="E2345" s="35">
        <v>44642</v>
      </c>
      <c r="F2345" s="58">
        <v>5040</v>
      </c>
      <c r="G2345" s="59">
        <f>Tabla14[[#This Row],[Importe]]-Tabla14[[#This Row],[Pagado]]</f>
        <v>0</v>
      </c>
      <c r="H2345" s="37" t="s">
        <v>10</v>
      </c>
    </row>
    <row r="2346" spans="1:8" x14ac:dyDescent="0.25">
      <c r="A2346" s="31">
        <v>44642</v>
      </c>
      <c r="B2346" s="37" t="s">
        <v>9426</v>
      </c>
      <c r="C2346" s="57" t="s">
        <v>3971</v>
      </c>
      <c r="D2346" s="58">
        <v>4048</v>
      </c>
      <c r="E2346" s="35">
        <v>44642</v>
      </c>
      <c r="F2346" s="58">
        <v>4048</v>
      </c>
      <c r="G2346" s="59">
        <f>Tabla14[[#This Row],[Importe]]-Tabla14[[#This Row],[Pagado]]</f>
        <v>0</v>
      </c>
      <c r="H2346" s="37" t="s">
        <v>10</v>
      </c>
    </row>
    <row r="2347" spans="1:8" x14ac:dyDescent="0.25">
      <c r="A2347" s="31">
        <v>44642</v>
      </c>
      <c r="B2347" s="37" t="s">
        <v>9427</v>
      </c>
      <c r="C2347" s="57" t="s">
        <v>466</v>
      </c>
      <c r="D2347" s="58">
        <v>5367.6</v>
      </c>
      <c r="E2347" s="35">
        <v>44642</v>
      </c>
      <c r="F2347" s="58">
        <v>5367.6</v>
      </c>
      <c r="G2347" s="59">
        <f>Tabla14[[#This Row],[Importe]]-Tabla14[[#This Row],[Pagado]]</f>
        <v>0</v>
      </c>
      <c r="H2347" s="37" t="s">
        <v>10</v>
      </c>
    </row>
    <row r="2348" spans="1:8" ht="31.5" x14ac:dyDescent="0.25">
      <c r="A2348" s="31">
        <v>44642</v>
      </c>
      <c r="B2348" s="37" t="s">
        <v>9428</v>
      </c>
      <c r="C2348" s="57" t="s">
        <v>275</v>
      </c>
      <c r="D2348" s="58">
        <v>89534.5</v>
      </c>
      <c r="E2348" s="35" t="s">
        <v>10564</v>
      </c>
      <c r="F2348" s="58">
        <f>62693.96+26840.54</f>
        <v>89534.5</v>
      </c>
      <c r="G2348" s="59">
        <f>Tabla14[[#This Row],[Importe]]-Tabla14[[#This Row],[Pagado]]</f>
        <v>0</v>
      </c>
      <c r="H2348" s="37" t="s">
        <v>10</v>
      </c>
    </row>
    <row r="2349" spans="1:8" x14ac:dyDescent="0.25">
      <c r="A2349" s="31">
        <v>44642</v>
      </c>
      <c r="B2349" s="37" t="s">
        <v>9429</v>
      </c>
      <c r="C2349" s="57" t="s">
        <v>83</v>
      </c>
      <c r="D2349" s="58">
        <v>4401.6000000000004</v>
      </c>
      <c r="E2349" s="35">
        <v>44642</v>
      </c>
      <c r="F2349" s="58">
        <v>4401.6000000000004</v>
      </c>
      <c r="G2349" s="59">
        <f>Tabla14[[#This Row],[Importe]]-Tabla14[[#This Row],[Pagado]]</f>
        <v>0</v>
      </c>
      <c r="H2349" s="37" t="s">
        <v>10</v>
      </c>
    </row>
    <row r="2350" spans="1:8" x14ac:dyDescent="0.25">
      <c r="A2350" s="31">
        <v>44642</v>
      </c>
      <c r="B2350" s="37" t="s">
        <v>9430</v>
      </c>
      <c r="C2350" s="57" t="s">
        <v>146</v>
      </c>
      <c r="D2350" s="58">
        <v>2006.8</v>
      </c>
      <c r="E2350" s="35">
        <v>44642</v>
      </c>
      <c r="F2350" s="58">
        <v>2006.8</v>
      </c>
      <c r="G2350" s="59">
        <f>Tabla14[[#This Row],[Importe]]-Tabla14[[#This Row],[Pagado]]</f>
        <v>0</v>
      </c>
      <c r="H2350" s="37" t="s">
        <v>10</v>
      </c>
    </row>
    <row r="2351" spans="1:8" x14ac:dyDescent="0.25">
      <c r="A2351" s="31">
        <v>44642</v>
      </c>
      <c r="B2351" s="37" t="s">
        <v>9431</v>
      </c>
      <c r="C2351" s="57" t="s">
        <v>27</v>
      </c>
      <c r="D2351" s="58">
        <v>2160.1999999999998</v>
      </c>
      <c r="E2351" s="35">
        <v>44642</v>
      </c>
      <c r="F2351" s="58">
        <v>2160.1999999999998</v>
      </c>
      <c r="G2351" s="59">
        <f>Tabla14[[#This Row],[Importe]]-Tabla14[[#This Row],[Pagado]]</f>
        <v>0</v>
      </c>
      <c r="H2351" s="37" t="s">
        <v>10</v>
      </c>
    </row>
    <row r="2352" spans="1:8" x14ac:dyDescent="0.25">
      <c r="A2352" s="31">
        <v>44642</v>
      </c>
      <c r="B2352" s="37" t="s">
        <v>9432</v>
      </c>
      <c r="C2352" s="57" t="s">
        <v>802</v>
      </c>
      <c r="D2352" s="58">
        <v>8230</v>
      </c>
      <c r="E2352" s="35">
        <v>44642</v>
      </c>
      <c r="F2352" s="58">
        <v>8230</v>
      </c>
      <c r="G2352" s="59">
        <f>Tabla14[[#This Row],[Importe]]-Tabla14[[#This Row],[Pagado]]</f>
        <v>0</v>
      </c>
      <c r="H2352" s="37" t="s">
        <v>10</v>
      </c>
    </row>
    <row r="2353" spans="1:8" x14ac:dyDescent="0.25">
      <c r="A2353" s="31">
        <v>44642</v>
      </c>
      <c r="B2353" s="37" t="s">
        <v>9433</v>
      </c>
      <c r="C2353" s="57" t="s">
        <v>140</v>
      </c>
      <c r="D2353" s="58">
        <v>1113.5</v>
      </c>
      <c r="E2353" s="35">
        <v>44642</v>
      </c>
      <c r="F2353" s="58">
        <v>1113.5</v>
      </c>
      <c r="G2353" s="59">
        <f>Tabla14[[#This Row],[Importe]]-Tabla14[[#This Row],[Pagado]]</f>
        <v>0</v>
      </c>
      <c r="H2353" s="37" t="s">
        <v>10</v>
      </c>
    </row>
    <row r="2354" spans="1:8" x14ac:dyDescent="0.25">
      <c r="A2354" s="31">
        <v>44642</v>
      </c>
      <c r="B2354" s="37" t="s">
        <v>9434</v>
      </c>
      <c r="C2354" s="57" t="s">
        <v>125</v>
      </c>
      <c r="D2354" s="58">
        <v>4550.3999999999996</v>
      </c>
      <c r="E2354" s="35">
        <v>44642</v>
      </c>
      <c r="F2354" s="58">
        <v>4550.3999999999996</v>
      </c>
      <c r="G2354" s="59">
        <f>Tabla14[[#This Row],[Importe]]-Tabla14[[#This Row],[Pagado]]</f>
        <v>0</v>
      </c>
      <c r="H2354" s="37" t="s">
        <v>10</v>
      </c>
    </row>
    <row r="2355" spans="1:8" x14ac:dyDescent="0.25">
      <c r="A2355" s="31">
        <v>44642</v>
      </c>
      <c r="B2355" s="37" t="s">
        <v>9435</v>
      </c>
      <c r="C2355" s="57" t="s">
        <v>161</v>
      </c>
      <c r="D2355" s="58">
        <v>3365.6</v>
      </c>
      <c r="E2355" s="35">
        <v>44642</v>
      </c>
      <c r="F2355" s="58">
        <v>3365.6</v>
      </c>
      <c r="G2355" s="59">
        <f>Tabla14[[#This Row],[Importe]]-Tabla14[[#This Row],[Pagado]]</f>
        <v>0</v>
      </c>
      <c r="H2355" s="37" t="s">
        <v>10</v>
      </c>
    </row>
    <row r="2356" spans="1:8" x14ac:dyDescent="0.25">
      <c r="A2356" s="31">
        <v>44642</v>
      </c>
      <c r="B2356" s="37" t="s">
        <v>9436</v>
      </c>
      <c r="C2356" s="57" t="s">
        <v>22</v>
      </c>
      <c r="D2356" s="58">
        <v>45621.4</v>
      </c>
      <c r="E2356" s="35">
        <v>44643</v>
      </c>
      <c r="F2356" s="58">
        <v>45621.4</v>
      </c>
      <c r="G2356" s="59">
        <f>Tabla14[[#This Row],[Importe]]-Tabla14[[#This Row],[Pagado]]</f>
        <v>0</v>
      </c>
      <c r="H2356" s="37" t="s">
        <v>10</v>
      </c>
    </row>
    <row r="2357" spans="1:8" x14ac:dyDescent="0.25">
      <c r="A2357" s="31">
        <v>44642</v>
      </c>
      <c r="B2357" s="37" t="s">
        <v>9437</v>
      </c>
      <c r="C2357" s="57" t="s">
        <v>224</v>
      </c>
      <c r="D2357" s="58">
        <v>353.6</v>
      </c>
      <c r="E2357" s="35">
        <v>44642</v>
      </c>
      <c r="F2357" s="58">
        <v>353.6</v>
      </c>
      <c r="G2357" s="59">
        <f>Tabla14[[#This Row],[Importe]]-Tabla14[[#This Row],[Pagado]]</f>
        <v>0</v>
      </c>
      <c r="H2357" s="37" t="s">
        <v>10</v>
      </c>
    </row>
    <row r="2358" spans="1:8" x14ac:dyDescent="0.25">
      <c r="A2358" s="31">
        <v>44642</v>
      </c>
      <c r="B2358" s="37" t="s">
        <v>9438</v>
      </c>
      <c r="C2358" s="57" t="s">
        <v>191</v>
      </c>
      <c r="D2358" s="58">
        <v>1871</v>
      </c>
      <c r="E2358" s="35">
        <v>44642</v>
      </c>
      <c r="F2358" s="58">
        <v>1871</v>
      </c>
      <c r="G2358" s="59">
        <f>Tabla14[[#This Row],[Importe]]-Tabla14[[#This Row],[Pagado]]</f>
        <v>0</v>
      </c>
      <c r="H2358" s="37" t="s">
        <v>10</v>
      </c>
    </row>
    <row r="2359" spans="1:8" x14ac:dyDescent="0.25">
      <c r="A2359" s="31">
        <v>44642</v>
      </c>
      <c r="B2359" s="37" t="s">
        <v>9439</v>
      </c>
      <c r="C2359" s="57" t="s">
        <v>49</v>
      </c>
      <c r="D2359" s="58">
        <v>2876.6</v>
      </c>
      <c r="E2359" s="35">
        <v>44642</v>
      </c>
      <c r="F2359" s="58">
        <v>2876.6</v>
      </c>
      <c r="G2359" s="59">
        <f>Tabla14[[#This Row],[Importe]]-Tabla14[[#This Row],[Pagado]]</f>
        <v>0</v>
      </c>
      <c r="H2359" s="37" t="s">
        <v>10</v>
      </c>
    </row>
    <row r="2360" spans="1:8" x14ac:dyDescent="0.25">
      <c r="A2360" s="31">
        <v>44642</v>
      </c>
      <c r="B2360" s="37" t="s">
        <v>9440</v>
      </c>
      <c r="C2360" s="57" t="s">
        <v>45</v>
      </c>
      <c r="D2360" s="58">
        <v>8459.7999999999993</v>
      </c>
      <c r="E2360" s="35">
        <v>44642</v>
      </c>
      <c r="F2360" s="58">
        <v>8459.7999999999993</v>
      </c>
      <c r="G2360" s="59">
        <f>Tabla14[[#This Row],[Importe]]-Tabla14[[#This Row],[Pagado]]</f>
        <v>0</v>
      </c>
      <c r="H2360" s="37" t="s">
        <v>10</v>
      </c>
    </row>
    <row r="2361" spans="1:8" x14ac:dyDescent="0.25">
      <c r="A2361" s="31">
        <v>44642</v>
      </c>
      <c r="B2361" s="37" t="s">
        <v>9441</v>
      </c>
      <c r="C2361" s="57" t="s">
        <v>670</v>
      </c>
      <c r="D2361" s="58">
        <v>4146.6000000000004</v>
      </c>
      <c r="E2361" s="35">
        <v>44642</v>
      </c>
      <c r="F2361" s="58">
        <v>4146.6000000000004</v>
      </c>
      <c r="G2361" s="59">
        <f>Tabla14[[#This Row],[Importe]]-Tabla14[[#This Row],[Pagado]]</f>
        <v>0</v>
      </c>
      <c r="H2361" s="37" t="s">
        <v>10</v>
      </c>
    </row>
    <row r="2362" spans="1:8" x14ac:dyDescent="0.25">
      <c r="A2362" s="31">
        <v>44642</v>
      </c>
      <c r="B2362" s="37" t="s">
        <v>9442</v>
      </c>
      <c r="C2362" s="57" t="s">
        <v>79</v>
      </c>
      <c r="D2362" s="58">
        <v>8205</v>
      </c>
      <c r="E2362" s="35">
        <v>44642</v>
      </c>
      <c r="F2362" s="58">
        <v>8205</v>
      </c>
      <c r="G2362" s="59">
        <f>Tabla14[[#This Row],[Importe]]-Tabla14[[#This Row],[Pagado]]</f>
        <v>0</v>
      </c>
      <c r="H2362" s="37" t="s">
        <v>10</v>
      </c>
    </row>
    <row r="2363" spans="1:8" x14ac:dyDescent="0.25">
      <c r="A2363" s="31">
        <v>44642</v>
      </c>
      <c r="B2363" s="37" t="s">
        <v>9443</v>
      </c>
      <c r="C2363" s="57" t="s">
        <v>142</v>
      </c>
      <c r="D2363" s="58">
        <v>9623.1</v>
      </c>
      <c r="E2363" s="35">
        <v>44670</v>
      </c>
      <c r="F2363" s="58">
        <v>9623.1</v>
      </c>
      <c r="G2363" s="59">
        <f>Tabla14[[#This Row],[Importe]]-Tabla14[[#This Row],[Pagado]]</f>
        <v>0</v>
      </c>
      <c r="H2363" s="37" t="s">
        <v>10</v>
      </c>
    </row>
    <row r="2364" spans="1:8" x14ac:dyDescent="0.25">
      <c r="A2364" s="31">
        <v>44642</v>
      </c>
      <c r="B2364" s="37" t="s">
        <v>9444</v>
      </c>
      <c r="C2364" s="57" t="s">
        <v>9445</v>
      </c>
      <c r="D2364" s="58">
        <v>0</v>
      </c>
      <c r="E2364" s="39" t="s">
        <v>189</v>
      </c>
      <c r="F2364" s="58">
        <v>0</v>
      </c>
      <c r="G2364" s="59">
        <f>Tabla14[[#This Row],[Importe]]-Tabla14[[#This Row],[Pagado]]</f>
        <v>0</v>
      </c>
      <c r="H2364" s="37" t="s">
        <v>189</v>
      </c>
    </row>
    <row r="2365" spans="1:8" x14ac:dyDescent="0.25">
      <c r="A2365" s="31">
        <v>44642</v>
      </c>
      <c r="B2365" s="37" t="s">
        <v>9446</v>
      </c>
      <c r="C2365" s="57" t="s">
        <v>520</v>
      </c>
      <c r="D2365" s="58">
        <v>4760</v>
      </c>
      <c r="E2365" s="35">
        <v>44642</v>
      </c>
      <c r="F2365" s="58">
        <v>4760</v>
      </c>
      <c r="G2365" s="59">
        <f>Tabla14[[#This Row],[Importe]]-Tabla14[[#This Row],[Pagado]]</f>
        <v>0</v>
      </c>
      <c r="H2365" s="37" t="s">
        <v>10</v>
      </c>
    </row>
    <row r="2366" spans="1:8" x14ac:dyDescent="0.25">
      <c r="A2366" s="31">
        <v>44642</v>
      </c>
      <c r="B2366" s="37" t="s">
        <v>9447</v>
      </c>
      <c r="C2366" s="57" t="s">
        <v>414</v>
      </c>
      <c r="D2366" s="58">
        <v>14103.8</v>
      </c>
      <c r="E2366" s="35">
        <v>44642</v>
      </c>
      <c r="F2366" s="58">
        <v>14103.8</v>
      </c>
      <c r="G2366" s="59">
        <f>Tabla14[[#This Row],[Importe]]-Tabla14[[#This Row],[Pagado]]</f>
        <v>0</v>
      </c>
      <c r="H2366" s="37" t="s">
        <v>10</v>
      </c>
    </row>
    <row r="2367" spans="1:8" x14ac:dyDescent="0.25">
      <c r="A2367" s="31">
        <v>44642</v>
      </c>
      <c r="B2367" s="37" t="s">
        <v>9448</v>
      </c>
      <c r="C2367" s="57" t="s">
        <v>87</v>
      </c>
      <c r="D2367" s="58">
        <v>1031.4000000000001</v>
      </c>
      <c r="E2367" s="35">
        <v>44642</v>
      </c>
      <c r="F2367" s="58">
        <v>1031.4000000000001</v>
      </c>
      <c r="G2367" s="59">
        <f>Tabla14[[#This Row],[Importe]]-Tabla14[[#This Row],[Pagado]]</f>
        <v>0</v>
      </c>
      <c r="H2367" s="37" t="s">
        <v>10</v>
      </c>
    </row>
    <row r="2368" spans="1:8" x14ac:dyDescent="0.25">
      <c r="A2368" s="31">
        <v>44642</v>
      </c>
      <c r="B2368" s="37" t="s">
        <v>9449</v>
      </c>
      <c r="C2368" s="57" t="s">
        <v>518</v>
      </c>
      <c r="D2368" s="58">
        <v>2148.6</v>
      </c>
      <c r="E2368" s="35">
        <v>44642</v>
      </c>
      <c r="F2368" s="58">
        <v>2148.6</v>
      </c>
      <c r="G2368" s="59">
        <f>Tabla14[[#This Row],[Importe]]-Tabla14[[#This Row],[Pagado]]</f>
        <v>0</v>
      </c>
      <c r="H2368" s="37" t="s">
        <v>10</v>
      </c>
    </row>
    <row r="2369" spans="1:8" x14ac:dyDescent="0.25">
      <c r="A2369" s="31">
        <v>44642</v>
      </c>
      <c r="B2369" s="37" t="s">
        <v>9450</v>
      </c>
      <c r="C2369" s="57" t="s">
        <v>24</v>
      </c>
      <c r="D2369" s="58">
        <v>3487.3</v>
      </c>
      <c r="E2369" s="35">
        <v>44642</v>
      </c>
      <c r="F2369" s="58">
        <v>3487.3</v>
      </c>
      <c r="G2369" s="59">
        <f>Tabla14[[#This Row],[Importe]]-Tabla14[[#This Row],[Pagado]]</f>
        <v>0</v>
      </c>
      <c r="H2369" s="37" t="s">
        <v>10</v>
      </c>
    </row>
    <row r="2370" spans="1:8" x14ac:dyDescent="0.25">
      <c r="A2370" s="31">
        <v>44642</v>
      </c>
      <c r="B2370" s="37" t="s">
        <v>9451</v>
      </c>
      <c r="C2370" s="57" t="s">
        <v>79</v>
      </c>
      <c r="D2370" s="58">
        <v>12544.8</v>
      </c>
      <c r="E2370" s="35">
        <v>44642</v>
      </c>
      <c r="F2370" s="58">
        <v>12544.8</v>
      </c>
      <c r="G2370" s="59">
        <f>Tabla14[[#This Row],[Importe]]-Tabla14[[#This Row],[Pagado]]</f>
        <v>0</v>
      </c>
      <c r="H2370" s="37" t="s">
        <v>10</v>
      </c>
    </row>
    <row r="2371" spans="1:8" x14ac:dyDescent="0.25">
      <c r="A2371" s="31">
        <v>44642</v>
      </c>
      <c r="B2371" s="37" t="s">
        <v>9452</v>
      </c>
      <c r="C2371" s="57" t="s">
        <v>233</v>
      </c>
      <c r="D2371" s="58">
        <v>4779</v>
      </c>
      <c r="E2371" s="35">
        <v>44642</v>
      </c>
      <c r="F2371" s="58">
        <v>4779</v>
      </c>
      <c r="G2371" s="59">
        <f>Tabla14[[#This Row],[Importe]]-Tabla14[[#This Row],[Pagado]]</f>
        <v>0</v>
      </c>
      <c r="H2371" s="37" t="s">
        <v>10</v>
      </c>
    </row>
    <row r="2372" spans="1:8" x14ac:dyDescent="0.25">
      <c r="A2372" s="31">
        <v>44642</v>
      </c>
      <c r="B2372" s="37" t="s">
        <v>9453</v>
      </c>
      <c r="C2372" s="57" t="s">
        <v>216</v>
      </c>
      <c r="D2372" s="58">
        <v>1576.8</v>
      </c>
      <c r="E2372" s="35">
        <v>44642</v>
      </c>
      <c r="F2372" s="58">
        <v>1576.8</v>
      </c>
      <c r="G2372" s="59">
        <f>Tabla14[[#This Row],[Importe]]-Tabla14[[#This Row],[Pagado]]</f>
        <v>0</v>
      </c>
      <c r="H2372" s="37" t="s">
        <v>10</v>
      </c>
    </row>
    <row r="2373" spans="1:8" x14ac:dyDescent="0.25">
      <c r="A2373" s="31">
        <v>44642</v>
      </c>
      <c r="B2373" s="37" t="s">
        <v>9454</v>
      </c>
      <c r="C2373" s="57" t="s">
        <v>698</v>
      </c>
      <c r="D2373" s="58">
        <v>5875.4</v>
      </c>
      <c r="E2373" s="35">
        <v>44642</v>
      </c>
      <c r="F2373" s="58">
        <v>5875.4</v>
      </c>
      <c r="G2373" s="59">
        <f>Tabla14[[#This Row],[Importe]]-Tabla14[[#This Row],[Pagado]]</f>
        <v>0</v>
      </c>
      <c r="H2373" s="37" t="s">
        <v>10</v>
      </c>
    </row>
    <row r="2374" spans="1:8" x14ac:dyDescent="0.25">
      <c r="A2374" s="31">
        <v>44642</v>
      </c>
      <c r="B2374" s="37" t="s">
        <v>9455</v>
      </c>
      <c r="C2374" s="57" t="s">
        <v>4136</v>
      </c>
      <c r="D2374" s="58">
        <v>1539.3</v>
      </c>
      <c r="E2374" s="35">
        <v>44642</v>
      </c>
      <c r="F2374" s="58">
        <v>1539.3</v>
      </c>
      <c r="G2374" s="59">
        <f>Tabla14[[#This Row],[Importe]]-Tabla14[[#This Row],[Pagado]]</f>
        <v>0</v>
      </c>
      <c r="H2374" s="37" t="s">
        <v>10</v>
      </c>
    </row>
    <row r="2375" spans="1:8" x14ac:dyDescent="0.25">
      <c r="A2375" s="31">
        <v>44642</v>
      </c>
      <c r="B2375" s="37" t="s">
        <v>9456</v>
      </c>
      <c r="C2375" s="57" t="s">
        <v>24</v>
      </c>
      <c r="D2375" s="58">
        <v>133</v>
      </c>
      <c r="E2375" s="35">
        <v>44642</v>
      </c>
      <c r="F2375" s="58">
        <v>133</v>
      </c>
      <c r="G2375" s="59">
        <f>Tabla14[[#This Row],[Importe]]-Tabla14[[#This Row],[Pagado]]</f>
        <v>0</v>
      </c>
      <c r="H2375" s="37" t="s">
        <v>10</v>
      </c>
    </row>
    <row r="2376" spans="1:8" x14ac:dyDescent="0.25">
      <c r="A2376" s="31">
        <v>44642</v>
      </c>
      <c r="B2376" s="37" t="s">
        <v>9457</v>
      </c>
      <c r="C2376" s="57" t="s">
        <v>365</v>
      </c>
      <c r="D2376" s="58">
        <v>760</v>
      </c>
      <c r="E2376" s="35">
        <v>44642</v>
      </c>
      <c r="F2376" s="58">
        <v>760</v>
      </c>
      <c r="G2376" s="59">
        <f>Tabla14[[#This Row],[Importe]]-Tabla14[[#This Row],[Pagado]]</f>
        <v>0</v>
      </c>
      <c r="H2376" s="37" t="s">
        <v>10</v>
      </c>
    </row>
    <row r="2377" spans="1:8" x14ac:dyDescent="0.25">
      <c r="A2377" s="31">
        <v>44642</v>
      </c>
      <c r="B2377" s="37" t="s">
        <v>9458</v>
      </c>
      <c r="C2377" s="57" t="s">
        <v>58</v>
      </c>
      <c r="D2377" s="58">
        <v>2724</v>
      </c>
      <c r="E2377" s="35">
        <v>44642</v>
      </c>
      <c r="F2377" s="58">
        <v>2724</v>
      </c>
      <c r="G2377" s="59">
        <f>Tabla14[[#This Row],[Importe]]-Tabla14[[#This Row],[Pagado]]</f>
        <v>0</v>
      </c>
      <c r="H2377" s="37" t="s">
        <v>10</v>
      </c>
    </row>
    <row r="2378" spans="1:8" x14ac:dyDescent="0.25">
      <c r="A2378" s="31">
        <v>44642</v>
      </c>
      <c r="B2378" s="37" t="s">
        <v>9459</v>
      </c>
      <c r="C2378" s="57" t="s">
        <v>56</v>
      </c>
      <c r="D2378" s="58">
        <v>6861.4</v>
      </c>
      <c r="E2378" s="35">
        <v>44642</v>
      </c>
      <c r="F2378" s="58">
        <v>6861.4</v>
      </c>
      <c r="G2378" s="59">
        <f>Tabla14[[#This Row],[Importe]]-Tabla14[[#This Row],[Pagado]]</f>
        <v>0</v>
      </c>
      <c r="H2378" s="37" t="s">
        <v>10</v>
      </c>
    </row>
    <row r="2379" spans="1:8" x14ac:dyDescent="0.25">
      <c r="A2379" s="31">
        <v>44642</v>
      </c>
      <c r="B2379" s="37" t="s">
        <v>9460</v>
      </c>
      <c r="C2379" s="57" t="s">
        <v>67</v>
      </c>
      <c r="D2379" s="58">
        <v>1318.6</v>
      </c>
      <c r="E2379" s="35">
        <v>44642</v>
      </c>
      <c r="F2379" s="58">
        <v>1318.6</v>
      </c>
      <c r="G2379" s="59">
        <f>Tabla14[[#This Row],[Importe]]-Tabla14[[#This Row],[Pagado]]</f>
        <v>0</v>
      </c>
      <c r="H2379" s="37" t="s">
        <v>10</v>
      </c>
    </row>
    <row r="2380" spans="1:8" x14ac:dyDescent="0.25">
      <c r="A2380" s="31">
        <v>44642</v>
      </c>
      <c r="B2380" s="37" t="s">
        <v>9461</v>
      </c>
      <c r="C2380" s="57" t="s">
        <v>419</v>
      </c>
      <c r="D2380" s="58">
        <v>5746.5</v>
      </c>
      <c r="E2380" s="35">
        <v>44642</v>
      </c>
      <c r="F2380" s="58">
        <v>5746.5</v>
      </c>
      <c r="G2380" s="59">
        <f>Tabla14[[#This Row],[Importe]]-Tabla14[[#This Row],[Pagado]]</f>
        <v>0</v>
      </c>
      <c r="H2380" s="37" t="s">
        <v>10</v>
      </c>
    </row>
    <row r="2381" spans="1:8" x14ac:dyDescent="0.25">
      <c r="A2381" s="31">
        <v>44642</v>
      </c>
      <c r="B2381" s="37" t="s">
        <v>9462</v>
      </c>
      <c r="C2381" s="57" t="s">
        <v>67</v>
      </c>
      <c r="D2381" s="58">
        <v>599.4</v>
      </c>
      <c r="E2381" s="35">
        <v>44642</v>
      </c>
      <c r="F2381" s="58">
        <v>599.4</v>
      </c>
      <c r="G2381" s="59">
        <f>Tabla14[[#This Row],[Importe]]-Tabla14[[#This Row],[Pagado]]</f>
        <v>0</v>
      </c>
      <c r="H2381" s="37" t="s">
        <v>10</v>
      </c>
    </row>
    <row r="2382" spans="1:8" x14ac:dyDescent="0.25">
      <c r="A2382" s="31">
        <v>44642</v>
      </c>
      <c r="B2382" s="37" t="s">
        <v>9463</v>
      </c>
      <c r="C2382" s="57" t="s">
        <v>7863</v>
      </c>
      <c r="D2382" s="58">
        <v>15734.1</v>
      </c>
      <c r="E2382" s="35">
        <v>44642</v>
      </c>
      <c r="F2382" s="58">
        <v>15734.1</v>
      </c>
      <c r="G2382" s="59">
        <f>Tabla14[[#This Row],[Importe]]-Tabla14[[#This Row],[Pagado]]</f>
        <v>0</v>
      </c>
      <c r="H2382" s="37" t="s">
        <v>10</v>
      </c>
    </row>
    <row r="2383" spans="1:8" x14ac:dyDescent="0.25">
      <c r="A2383" s="31">
        <v>44642</v>
      </c>
      <c r="B2383" s="37" t="s">
        <v>9464</v>
      </c>
      <c r="C2383" s="57" t="s">
        <v>16</v>
      </c>
      <c r="D2383" s="58">
        <v>943</v>
      </c>
      <c r="E2383" s="35">
        <v>44642</v>
      </c>
      <c r="F2383" s="58">
        <v>943</v>
      </c>
      <c r="G2383" s="59">
        <f>Tabla14[[#This Row],[Importe]]-Tabla14[[#This Row],[Pagado]]</f>
        <v>0</v>
      </c>
      <c r="H2383" s="37" t="s">
        <v>10</v>
      </c>
    </row>
    <row r="2384" spans="1:8" x14ac:dyDescent="0.25">
      <c r="A2384" s="31">
        <v>44642</v>
      </c>
      <c r="B2384" s="37" t="s">
        <v>9465</v>
      </c>
      <c r="C2384" s="57" t="s">
        <v>107</v>
      </c>
      <c r="D2384" s="58">
        <v>12437.7</v>
      </c>
      <c r="E2384" s="35">
        <v>44642</v>
      </c>
      <c r="F2384" s="58">
        <v>12437.7</v>
      </c>
      <c r="G2384" s="59">
        <f>Tabla14[[#This Row],[Importe]]-Tabla14[[#This Row],[Pagado]]</f>
        <v>0</v>
      </c>
      <c r="H2384" s="37" t="s">
        <v>10</v>
      </c>
    </row>
    <row r="2385" spans="1:8" x14ac:dyDescent="0.25">
      <c r="A2385" s="31">
        <v>44642</v>
      </c>
      <c r="B2385" s="37" t="s">
        <v>9466</v>
      </c>
      <c r="C2385" s="57" t="s">
        <v>1350</v>
      </c>
      <c r="D2385" s="58">
        <v>808.3</v>
      </c>
      <c r="E2385" s="35">
        <v>44642</v>
      </c>
      <c r="F2385" s="58">
        <v>808.3</v>
      </c>
      <c r="G2385" s="59">
        <f>Tabla14[[#This Row],[Importe]]-Tabla14[[#This Row],[Pagado]]</f>
        <v>0</v>
      </c>
      <c r="H2385" s="37" t="s">
        <v>10</v>
      </c>
    </row>
    <row r="2386" spans="1:8" x14ac:dyDescent="0.25">
      <c r="A2386" s="31">
        <v>44642</v>
      </c>
      <c r="B2386" s="37" t="s">
        <v>9467</v>
      </c>
      <c r="C2386" s="57" t="s">
        <v>71</v>
      </c>
      <c r="D2386" s="58">
        <v>1776.9</v>
      </c>
      <c r="E2386" s="35">
        <v>44642</v>
      </c>
      <c r="F2386" s="58">
        <v>1776.9</v>
      </c>
      <c r="G2386" s="59">
        <f>Tabla14[[#This Row],[Importe]]-Tabla14[[#This Row],[Pagado]]</f>
        <v>0</v>
      </c>
      <c r="H2386" s="37" t="s">
        <v>10</v>
      </c>
    </row>
    <row r="2387" spans="1:8" x14ac:dyDescent="0.25">
      <c r="A2387" s="31">
        <v>44642</v>
      </c>
      <c r="B2387" s="37" t="s">
        <v>9468</v>
      </c>
      <c r="C2387" s="57" t="s">
        <v>31</v>
      </c>
      <c r="D2387" s="58">
        <v>1426.8</v>
      </c>
      <c r="E2387" s="35">
        <v>44642</v>
      </c>
      <c r="F2387" s="58">
        <v>1426.8</v>
      </c>
      <c r="G2387" s="59">
        <f>Tabla14[[#This Row],[Importe]]-Tabla14[[#This Row],[Pagado]]</f>
        <v>0</v>
      </c>
      <c r="H2387" s="37" t="s">
        <v>10</v>
      </c>
    </row>
    <row r="2388" spans="1:8" x14ac:dyDescent="0.25">
      <c r="A2388" s="31">
        <v>44642</v>
      </c>
      <c r="B2388" s="37" t="s">
        <v>9469</v>
      </c>
      <c r="C2388" s="57" t="s">
        <v>1339</v>
      </c>
      <c r="D2388" s="58">
        <v>5596.6</v>
      </c>
      <c r="E2388" s="35">
        <v>44650</v>
      </c>
      <c r="F2388" s="58">
        <v>5596.6</v>
      </c>
      <c r="G2388" s="59">
        <f>Tabla14[[#This Row],[Importe]]-Tabla14[[#This Row],[Pagado]]</f>
        <v>0</v>
      </c>
      <c r="H2388" s="37" t="s">
        <v>10</v>
      </c>
    </row>
    <row r="2389" spans="1:8" x14ac:dyDescent="0.25">
      <c r="A2389" s="31">
        <v>44642</v>
      </c>
      <c r="B2389" s="37" t="s">
        <v>9470</v>
      </c>
      <c r="C2389" s="57" t="s">
        <v>31</v>
      </c>
      <c r="D2389" s="58">
        <v>1016.4</v>
      </c>
      <c r="E2389" s="35">
        <v>44642</v>
      </c>
      <c r="F2389" s="58">
        <v>1016.4</v>
      </c>
      <c r="G2389" s="59">
        <f>Tabla14[[#This Row],[Importe]]-Tabla14[[#This Row],[Pagado]]</f>
        <v>0</v>
      </c>
      <c r="H2389" s="37" t="s">
        <v>10</v>
      </c>
    </row>
    <row r="2390" spans="1:8" x14ac:dyDescent="0.25">
      <c r="A2390" s="31">
        <v>44642</v>
      </c>
      <c r="B2390" s="37" t="s">
        <v>9471</v>
      </c>
      <c r="C2390" s="57" t="s">
        <v>857</v>
      </c>
      <c r="D2390" s="58">
        <v>319.60000000000002</v>
      </c>
      <c r="E2390" s="35">
        <v>44642</v>
      </c>
      <c r="F2390" s="58">
        <v>319.60000000000002</v>
      </c>
      <c r="G2390" s="59">
        <f>Tabla14[[#This Row],[Importe]]-Tabla14[[#This Row],[Pagado]]</f>
        <v>0</v>
      </c>
      <c r="H2390" s="37" t="s">
        <v>10</v>
      </c>
    </row>
    <row r="2391" spans="1:8" x14ac:dyDescent="0.25">
      <c r="A2391" s="31">
        <v>44642</v>
      </c>
      <c r="B2391" s="37" t="s">
        <v>9472</v>
      </c>
      <c r="C2391" s="57" t="s">
        <v>53</v>
      </c>
      <c r="D2391" s="58">
        <v>2633.4</v>
      </c>
      <c r="E2391" s="35">
        <v>44642</v>
      </c>
      <c r="F2391" s="58">
        <v>2633.4</v>
      </c>
      <c r="G2391" s="59">
        <f>Tabla14[[#This Row],[Importe]]-Tabla14[[#This Row],[Pagado]]</f>
        <v>0</v>
      </c>
      <c r="H2391" s="37" t="s">
        <v>10</v>
      </c>
    </row>
    <row r="2392" spans="1:8" x14ac:dyDescent="0.25">
      <c r="A2392" s="31">
        <v>44642</v>
      </c>
      <c r="B2392" s="37" t="s">
        <v>9473</v>
      </c>
      <c r="C2392" s="57" t="s">
        <v>27</v>
      </c>
      <c r="D2392" s="58">
        <v>972.8</v>
      </c>
      <c r="E2392" s="35">
        <v>44642</v>
      </c>
      <c r="F2392" s="58">
        <v>972.8</v>
      </c>
      <c r="G2392" s="59">
        <f>Tabla14[[#This Row],[Importe]]-Tabla14[[#This Row],[Pagado]]</f>
        <v>0</v>
      </c>
      <c r="H2392" s="37" t="s">
        <v>10</v>
      </c>
    </row>
    <row r="2393" spans="1:8" x14ac:dyDescent="0.25">
      <c r="A2393" s="31">
        <v>44642</v>
      </c>
      <c r="B2393" s="37" t="s">
        <v>9474</v>
      </c>
      <c r="C2393" s="57" t="s">
        <v>31</v>
      </c>
      <c r="D2393" s="58">
        <v>12765.6</v>
      </c>
      <c r="E2393" s="35">
        <v>44642</v>
      </c>
      <c r="F2393" s="58">
        <v>12765.6</v>
      </c>
      <c r="G2393" s="59">
        <f>Tabla14[[#This Row],[Importe]]-Tabla14[[#This Row],[Pagado]]</f>
        <v>0</v>
      </c>
      <c r="H2393" s="37" t="s">
        <v>10</v>
      </c>
    </row>
    <row r="2394" spans="1:8" x14ac:dyDescent="0.25">
      <c r="A2394" s="31">
        <v>44642</v>
      </c>
      <c r="B2394" s="37" t="s">
        <v>9475</v>
      </c>
      <c r="C2394" s="57" t="s">
        <v>1706</v>
      </c>
      <c r="D2394" s="58">
        <v>4896</v>
      </c>
      <c r="E2394" s="35">
        <v>44642</v>
      </c>
      <c r="F2394" s="58">
        <v>4896</v>
      </c>
      <c r="G2394" s="59">
        <f>Tabla14[[#This Row],[Importe]]-Tabla14[[#This Row],[Pagado]]</f>
        <v>0</v>
      </c>
      <c r="H2394" s="37" t="s">
        <v>10</v>
      </c>
    </row>
    <row r="2395" spans="1:8" x14ac:dyDescent="0.25">
      <c r="A2395" s="31">
        <v>44642</v>
      </c>
      <c r="B2395" s="37" t="s">
        <v>9476</v>
      </c>
      <c r="C2395" s="57" t="s">
        <v>142</v>
      </c>
      <c r="D2395" s="58">
        <v>869.4</v>
      </c>
      <c r="E2395" s="35">
        <v>44670</v>
      </c>
      <c r="F2395" s="58">
        <v>869.4</v>
      </c>
      <c r="G2395" s="59">
        <f>Tabla14[[#This Row],[Importe]]-Tabla14[[#This Row],[Pagado]]</f>
        <v>0</v>
      </c>
      <c r="H2395" s="37" t="s">
        <v>10</v>
      </c>
    </row>
    <row r="2396" spans="1:8" x14ac:dyDescent="0.25">
      <c r="A2396" s="31">
        <v>44642</v>
      </c>
      <c r="B2396" s="37" t="s">
        <v>9477</v>
      </c>
      <c r="C2396" s="57" t="s">
        <v>200</v>
      </c>
      <c r="D2396" s="58">
        <v>864</v>
      </c>
      <c r="E2396" s="35">
        <v>44643</v>
      </c>
      <c r="F2396" s="58">
        <v>864</v>
      </c>
      <c r="G2396" s="59">
        <f>Tabla14[[#This Row],[Importe]]-Tabla14[[#This Row],[Pagado]]</f>
        <v>0</v>
      </c>
      <c r="H2396" s="37" t="s">
        <v>10</v>
      </c>
    </row>
    <row r="2397" spans="1:8" x14ac:dyDescent="0.25">
      <c r="A2397" s="31">
        <v>44642</v>
      </c>
      <c r="B2397" s="37" t="s">
        <v>9478</v>
      </c>
      <c r="C2397" s="57" t="s">
        <v>291</v>
      </c>
      <c r="D2397" s="58">
        <v>3058.4</v>
      </c>
      <c r="E2397" s="35">
        <v>44643</v>
      </c>
      <c r="F2397" s="58">
        <v>3058.4</v>
      </c>
      <c r="G2397" s="59">
        <f>Tabla14[[#This Row],[Importe]]-Tabla14[[#This Row],[Pagado]]</f>
        <v>0</v>
      </c>
      <c r="H2397" s="37" t="s">
        <v>10</v>
      </c>
    </row>
    <row r="2398" spans="1:8" x14ac:dyDescent="0.25">
      <c r="A2398" s="31">
        <v>44642</v>
      </c>
      <c r="B2398" s="37" t="s">
        <v>9479</v>
      </c>
      <c r="C2398" s="57" t="s">
        <v>31</v>
      </c>
      <c r="D2398" s="58">
        <v>102</v>
      </c>
      <c r="E2398" s="35">
        <v>44642</v>
      </c>
      <c r="F2398" s="58">
        <v>102</v>
      </c>
      <c r="G2398" s="59">
        <f>Tabla14[[#This Row],[Importe]]-Tabla14[[#This Row],[Pagado]]</f>
        <v>0</v>
      </c>
      <c r="H2398" s="37" t="s">
        <v>10</v>
      </c>
    </row>
    <row r="2399" spans="1:8" x14ac:dyDescent="0.25">
      <c r="A2399" s="31">
        <v>44642</v>
      </c>
      <c r="B2399" s="37" t="s">
        <v>9480</v>
      </c>
      <c r="C2399" s="57" t="s">
        <v>31</v>
      </c>
      <c r="D2399" s="58">
        <v>51.5</v>
      </c>
      <c r="E2399" s="35">
        <v>44642</v>
      </c>
      <c r="F2399" s="58">
        <v>51.5</v>
      </c>
      <c r="G2399" s="59">
        <f>Tabla14[[#This Row],[Importe]]-Tabla14[[#This Row],[Pagado]]</f>
        <v>0</v>
      </c>
      <c r="H2399" s="37" t="s">
        <v>10</v>
      </c>
    </row>
    <row r="2400" spans="1:8" x14ac:dyDescent="0.25">
      <c r="A2400" s="31">
        <v>44642</v>
      </c>
      <c r="B2400" s="37" t="s">
        <v>9481</v>
      </c>
      <c r="C2400" s="57" t="s">
        <v>69</v>
      </c>
      <c r="D2400" s="58">
        <v>5140.8</v>
      </c>
      <c r="E2400" s="35">
        <v>44642</v>
      </c>
      <c r="F2400" s="58">
        <v>5140.8</v>
      </c>
      <c r="G2400" s="59">
        <f>Tabla14[[#This Row],[Importe]]-Tabla14[[#This Row],[Pagado]]</f>
        <v>0</v>
      </c>
      <c r="H2400" s="37" t="s">
        <v>10</v>
      </c>
    </row>
    <row r="2401" spans="1:8" x14ac:dyDescent="0.25">
      <c r="A2401" s="31">
        <v>44642</v>
      </c>
      <c r="B2401" s="37" t="s">
        <v>9482</v>
      </c>
      <c r="C2401" s="57" t="s">
        <v>284</v>
      </c>
      <c r="D2401" s="58">
        <v>8326.7999999999993</v>
      </c>
      <c r="E2401" s="35">
        <v>44643</v>
      </c>
      <c r="F2401" s="58">
        <v>8326.7999999999993</v>
      </c>
      <c r="G2401" s="59">
        <f>Tabla14[[#This Row],[Importe]]-Tabla14[[#This Row],[Pagado]]</f>
        <v>0</v>
      </c>
      <c r="H2401" s="37" t="s">
        <v>10</v>
      </c>
    </row>
    <row r="2402" spans="1:8" x14ac:dyDescent="0.25">
      <c r="A2402" s="31">
        <v>44642</v>
      </c>
      <c r="B2402" s="37" t="s">
        <v>9483</v>
      </c>
      <c r="C2402" s="57" t="s">
        <v>870</v>
      </c>
      <c r="D2402" s="58">
        <v>35201.4</v>
      </c>
      <c r="E2402" s="35">
        <v>44643</v>
      </c>
      <c r="F2402" s="58">
        <v>35201.4</v>
      </c>
      <c r="G2402" s="59">
        <f>Tabla14[[#This Row],[Importe]]-Tabla14[[#This Row],[Pagado]]</f>
        <v>0</v>
      </c>
      <c r="H2402" s="37" t="s">
        <v>10</v>
      </c>
    </row>
    <row r="2403" spans="1:8" x14ac:dyDescent="0.25">
      <c r="A2403" s="31">
        <v>44642</v>
      </c>
      <c r="B2403" s="37" t="s">
        <v>9484</v>
      </c>
      <c r="C2403" s="57" t="s">
        <v>5345</v>
      </c>
      <c r="D2403" s="58">
        <v>3607.2</v>
      </c>
      <c r="E2403" s="35">
        <v>44645</v>
      </c>
      <c r="F2403" s="58">
        <v>3607.2</v>
      </c>
      <c r="G2403" s="59">
        <f>Tabla14[[#This Row],[Importe]]-Tabla14[[#This Row],[Pagado]]</f>
        <v>0</v>
      </c>
      <c r="H2403" s="37" t="s">
        <v>10</v>
      </c>
    </row>
    <row r="2404" spans="1:8" x14ac:dyDescent="0.25">
      <c r="A2404" s="31">
        <v>44642</v>
      </c>
      <c r="B2404" s="37" t="s">
        <v>9485</v>
      </c>
      <c r="C2404" s="57" t="s">
        <v>282</v>
      </c>
      <c r="D2404" s="58">
        <v>1560.6</v>
      </c>
      <c r="E2404" s="35">
        <v>44643</v>
      </c>
      <c r="F2404" s="58">
        <v>1560.6</v>
      </c>
      <c r="G2404" s="59">
        <f>Tabla14[[#This Row],[Importe]]-Tabla14[[#This Row],[Pagado]]</f>
        <v>0</v>
      </c>
      <c r="H2404" s="37" t="s">
        <v>10</v>
      </c>
    </row>
    <row r="2405" spans="1:8" x14ac:dyDescent="0.25">
      <c r="A2405" s="31">
        <v>44642</v>
      </c>
      <c r="B2405" s="37" t="s">
        <v>9486</v>
      </c>
      <c r="C2405" s="57" t="s">
        <v>14</v>
      </c>
      <c r="D2405" s="58">
        <v>8476.7999999999993</v>
      </c>
      <c r="E2405" s="35">
        <v>44642</v>
      </c>
      <c r="F2405" s="58">
        <v>8476.7999999999993</v>
      </c>
      <c r="G2405" s="59">
        <f>Tabla14[[#This Row],[Importe]]-Tabla14[[#This Row],[Pagado]]</f>
        <v>0</v>
      </c>
      <c r="H2405" s="37" t="s">
        <v>10</v>
      </c>
    </row>
    <row r="2406" spans="1:8" x14ac:dyDescent="0.25">
      <c r="A2406" s="31">
        <v>44642</v>
      </c>
      <c r="B2406" s="37" t="s">
        <v>9487</v>
      </c>
      <c r="C2406" s="57" t="s">
        <v>31</v>
      </c>
      <c r="D2406" s="58">
        <v>304.18</v>
      </c>
      <c r="E2406" s="35">
        <v>44643</v>
      </c>
      <c r="F2406" s="58">
        <v>304.18</v>
      </c>
      <c r="G2406" s="59">
        <f>Tabla14[[#This Row],[Importe]]-Tabla14[[#This Row],[Pagado]]</f>
        <v>0</v>
      </c>
      <c r="H2406" s="37" t="s">
        <v>10</v>
      </c>
    </row>
    <row r="2407" spans="1:8" x14ac:dyDescent="0.25">
      <c r="A2407" s="31">
        <v>44642</v>
      </c>
      <c r="B2407" s="37" t="s">
        <v>9488</v>
      </c>
      <c r="C2407" s="57" t="s">
        <v>314</v>
      </c>
      <c r="D2407" s="58">
        <v>2133</v>
      </c>
      <c r="E2407" s="35">
        <v>44643</v>
      </c>
      <c r="F2407" s="58">
        <v>2133</v>
      </c>
      <c r="G2407" s="59">
        <f>Tabla14[[#This Row],[Importe]]-Tabla14[[#This Row],[Pagado]]</f>
        <v>0</v>
      </c>
      <c r="H2407" s="37" t="s">
        <v>10</v>
      </c>
    </row>
    <row r="2408" spans="1:8" x14ac:dyDescent="0.25">
      <c r="A2408" s="31">
        <v>44642</v>
      </c>
      <c r="B2408" s="37" t="s">
        <v>9489</v>
      </c>
      <c r="C2408" s="57" t="s">
        <v>409</v>
      </c>
      <c r="D2408" s="58">
        <v>5316</v>
      </c>
      <c r="E2408" s="35">
        <v>44644</v>
      </c>
      <c r="F2408" s="58">
        <v>5316</v>
      </c>
      <c r="G2408" s="59">
        <f>Tabla14[[#This Row],[Importe]]-Tabla14[[#This Row],[Pagado]]</f>
        <v>0</v>
      </c>
      <c r="H2408" s="37" t="s">
        <v>10</v>
      </c>
    </row>
    <row r="2409" spans="1:8" ht="31.5" x14ac:dyDescent="0.25">
      <c r="A2409" s="31">
        <v>44643</v>
      </c>
      <c r="B2409" s="37" t="s">
        <v>9490</v>
      </c>
      <c r="C2409" s="57" t="s">
        <v>475</v>
      </c>
      <c r="D2409" s="58">
        <v>103078</v>
      </c>
      <c r="E2409" s="35" t="s">
        <v>9491</v>
      </c>
      <c r="F2409" s="58">
        <f>80000+23078</f>
        <v>103078</v>
      </c>
      <c r="G2409" s="59">
        <f>Tabla14[[#This Row],[Importe]]-Tabla14[[#This Row],[Pagado]]</f>
        <v>0</v>
      </c>
      <c r="H2409" s="37" t="s">
        <v>10</v>
      </c>
    </row>
    <row r="2410" spans="1:8" x14ac:dyDescent="0.25">
      <c r="A2410" s="31">
        <v>44643</v>
      </c>
      <c r="B2410" s="37" t="s">
        <v>9492</v>
      </c>
      <c r="C2410" s="57" t="s">
        <v>481</v>
      </c>
      <c r="D2410" s="58">
        <v>2189.9</v>
      </c>
      <c r="E2410" s="35">
        <v>44643</v>
      </c>
      <c r="F2410" s="58">
        <v>2189.9</v>
      </c>
      <c r="G2410" s="59">
        <f>Tabla14[[#This Row],[Importe]]-Tabla14[[#This Row],[Pagado]]</f>
        <v>0</v>
      </c>
      <c r="H2410" s="37" t="s">
        <v>10</v>
      </c>
    </row>
    <row r="2411" spans="1:8" x14ac:dyDescent="0.25">
      <c r="A2411" s="31">
        <v>44643</v>
      </c>
      <c r="B2411" s="37" t="s">
        <v>9493</v>
      </c>
      <c r="C2411" s="57" t="s">
        <v>12</v>
      </c>
      <c r="D2411" s="58">
        <v>30858.05</v>
      </c>
      <c r="E2411" s="35">
        <v>44644</v>
      </c>
      <c r="F2411" s="58">
        <v>30858.05</v>
      </c>
      <c r="G2411" s="59">
        <f>Tabla14[[#This Row],[Importe]]-Tabla14[[#This Row],[Pagado]]</f>
        <v>0</v>
      </c>
      <c r="H2411" s="37" t="s">
        <v>10</v>
      </c>
    </row>
    <row r="2412" spans="1:8" x14ac:dyDescent="0.25">
      <c r="A2412" s="31">
        <v>44643</v>
      </c>
      <c r="B2412" s="37" t="s">
        <v>9494</v>
      </c>
      <c r="C2412" s="57" t="s">
        <v>9416</v>
      </c>
      <c r="D2412" s="58">
        <v>4512</v>
      </c>
      <c r="E2412" s="35">
        <v>44644</v>
      </c>
      <c r="F2412" s="58">
        <v>4512</v>
      </c>
      <c r="G2412" s="59">
        <f>Tabla14[[#This Row],[Importe]]-Tabla14[[#This Row],[Pagado]]</f>
        <v>0</v>
      </c>
      <c r="H2412" s="37" t="s">
        <v>10</v>
      </c>
    </row>
    <row r="2413" spans="1:8" x14ac:dyDescent="0.25">
      <c r="A2413" s="31">
        <v>44643</v>
      </c>
      <c r="B2413" s="37" t="s">
        <v>9495</v>
      </c>
      <c r="C2413" s="57" t="s">
        <v>9</v>
      </c>
      <c r="D2413" s="58">
        <v>5956.6</v>
      </c>
      <c r="E2413" s="35">
        <v>44643</v>
      </c>
      <c r="F2413" s="58">
        <v>5956.6</v>
      </c>
      <c r="G2413" s="59">
        <f>Tabla14[[#This Row],[Importe]]-Tabla14[[#This Row],[Pagado]]</f>
        <v>0</v>
      </c>
      <c r="H2413" s="37" t="s">
        <v>10</v>
      </c>
    </row>
    <row r="2414" spans="1:8" x14ac:dyDescent="0.25">
      <c r="A2414" s="31">
        <v>44643</v>
      </c>
      <c r="B2414" s="37" t="s">
        <v>9496</v>
      </c>
      <c r="C2414" s="57" t="s">
        <v>105</v>
      </c>
      <c r="D2414" s="58">
        <v>5524.8</v>
      </c>
      <c r="E2414" s="35">
        <v>44644</v>
      </c>
      <c r="F2414" s="58">
        <v>5524.8</v>
      </c>
      <c r="G2414" s="59">
        <f>Tabla14[[#This Row],[Importe]]-Tabla14[[#This Row],[Pagado]]</f>
        <v>0</v>
      </c>
      <c r="H2414" s="37" t="s">
        <v>10</v>
      </c>
    </row>
    <row r="2415" spans="1:8" x14ac:dyDescent="0.25">
      <c r="A2415" s="31">
        <v>44643</v>
      </c>
      <c r="B2415" s="37" t="s">
        <v>9497</v>
      </c>
      <c r="C2415" s="57" t="s">
        <v>93</v>
      </c>
      <c r="D2415" s="58">
        <v>5900.4</v>
      </c>
      <c r="E2415" s="35">
        <v>44644</v>
      </c>
      <c r="F2415" s="58">
        <v>5900.4</v>
      </c>
      <c r="G2415" s="59">
        <f>Tabla14[[#This Row],[Importe]]-Tabla14[[#This Row],[Pagado]]</f>
        <v>0</v>
      </c>
      <c r="H2415" s="37" t="s">
        <v>10</v>
      </c>
    </row>
    <row r="2416" spans="1:8" x14ac:dyDescent="0.25">
      <c r="A2416" s="31">
        <v>44643</v>
      </c>
      <c r="B2416" s="37" t="s">
        <v>9498</v>
      </c>
      <c r="C2416" s="57" t="s">
        <v>64</v>
      </c>
      <c r="D2416" s="58">
        <v>3940</v>
      </c>
      <c r="E2416" s="35">
        <v>44645</v>
      </c>
      <c r="F2416" s="58">
        <v>3940</v>
      </c>
      <c r="G2416" s="59">
        <f>Tabla14[[#This Row],[Importe]]-Tabla14[[#This Row],[Pagado]]</f>
        <v>0</v>
      </c>
      <c r="H2416" s="37" t="s">
        <v>10</v>
      </c>
    </row>
    <row r="2417" spans="1:8" x14ac:dyDescent="0.25">
      <c r="A2417" s="31">
        <v>44643</v>
      </c>
      <c r="B2417" s="37" t="s">
        <v>9499</v>
      </c>
      <c r="C2417" s="57" t="s">
        <v>97</v>
      </c>
      <c r="D2417" s="58">
        <v>10319.299999999999</v>
      </c>
      <c r="E2417" s="35">
        <v>44644</v>
      </c>
      <c r="F2417" s="58">
        <v>10319.299999999999</v>
      </c>
      <c r="G2417" s="59">
        <f>Tabla14[[#This Row],[Importe]]-Tabla14[[#This Row],[Pagado]]</f>
        <v>0</v>
      </c>
      <c r="H2417" s="37" t="s">
        <v>10</v>
      </c>
    </row>
    <row r="2418" spans="1:8" x14ac:dyDescent="0.25">
      <c r="A2418" s="31">
        <v>44643</v>
      </c>
      <c r="B2418" s="37" t="s">
        <v>9500</v>
      </c>
      <c r="C2418" s="57" t="s">
        <v>89</v>
      </c>
      <c r="D2418" s="58">
        <v>4372</v>
      </c>
      <c r="E2418" s="35">
        <v>44644</v>
      </c>
      <c r="F2418" s="58">
        <v>4372</v>
      </c>
      <c r="G2418" s="59">
        <f>Tabla14[[#This Row],[Importe]]-Tabla14[[#This Row],[Pagado]]</f>
        <v>0</v>
      </c>
      <c r="H2418" s="37" t="s">
        <v>10</v>
      </c>
    </row>
    <row r="2419" spans="1:8" x14ac:dyDescent="0.25">
      <c r="A2419" s="31">
        <v>44643</v>
      </c>
      <c r="B2419" s="37" t="s">
        <v>9501</v>
      </c>
      <c r="C2419" s="57" t="s">
        <v>99</v>
      </c>
      <c r="D2419" s="58">
        <v>1371.6</v>
      </c>
      <c r="E2419" s="35">
        <v>44646</v>
      </c>
      <c r="F2419" s="58">
        <v>1371.6</v>
      </c>
      <c r="G2419" s="59">
        <f>Tabla14[[#This Row],[Importe]]-Tabla14[[#This Row],[Pagado]]</f>
        <v>0</v>
      </c>
      <c r="H2419" s="37" t="s">
        <v>10</v>
      </c>
    </row>
    <row r="2420" spans="1:8" x14ac:dyDescent="0.25">
      <c r="A2420" s="31">
        <v>44643</v>
      </c>
      <c r="B2420" s="37" t="s">
        <v>9502</v>
      </c>
      <c r="C2420" s="57" t="s">
        <v>31</v>
      </c>
      <c r="D2420" s="58">
        <v>2781.6</v>
      </c>
      <c r="E2420" s="35">
        <v>44643</v>
      </c>
      <c r="F2420" s="58">
        <v>2781.6</v>
      </c>
      <c r="G2420" s="59">
        <f>Tabla14[[#This Row],[Importe]]-Tabla14[[#This Row],[Pagado]]</f>
        <v>0</v>
      </c>
      <c r="H2420" s="37" t="s">
        <v>10</v>
      </c>
    </row>
    <row r="2421" spans="1:8" x14ac:dyDescent="0.25">
      <c r="A2421" s="31">
        <v>44643</v>
      </c>
      <c r="B2421" s="37" t="s">
        <v>9503</v>
      </c>
      <c r="C2421" s="57" t="s">
        <v>24</v>
      </c>
      <c r="D2421" s="58">
        <v>4169.5</v>
      </c>
      <c r="E2421" s="35">
        <v>44643</v>
      </c>
      <c r="F2421" s="58">
        <v>4169.5</v>
      </c>
      <c r="G2421" s="59">
        <f>Tabla14[[#This Row],[Importe]]-Tabla14[[#This Row],[Pagado]]</f>
        <v>0</v>
      </c>
      <c r="H2421" s="37" t="s">
        <v>10</v>
      </c>
    </row>
    <row r="2422" spans="1:8" x14ac:dyDescent="0.25">
      <c r="A2422" s="31">
        <v>44643</v>
      </c>
      <c r="B2422" s="37" t="s">
        <v>9504</v>
      </c>
      <c r="C2422" s="57" t="s">
        <v>924</v>
      </c>
      <c r="D2422" s="58">
        <v>12328.1</v>
      </c>
      <c r="E2422" s="35">
        <v>44643</v>
      </c>
      <c r="F2422" s="58">
        <v>12328.1</v>
      </c>
      <c r="G2422" s="59">
        <f>Tabla14[[#This Row],[Importe]]-Tabla14[[#This Row],[Pagado]]</f>
        <v>0</v>
      </c>
      <c r="H2422" s="37" t="s">
        <v>10</v>
      </c>
    </row>
    <row r="2423" spans="1:8" x14ac:dyDescent="0.25">
      <c r="A2423" s="31">
        <v>44643</v>
      </c>
      <c r="B2423" s="37" t="s">
        <v>9505</v>
      </c>
      <c r="C2423" s="57" t="s">
        <v>2151</v>
      </c>
      <c r="D2423" s="58">
        <v>11371.2</v>
      </c>
      <c r="E2423" s="35">
        <v>44643</v>
      </c>
      <c r="F2423" s="58">
        <v>11371.2</v>
      </c>
      <c r="G2423" s="59">
        <f>Tabla14[[#This Row],[Importe]]-Tabla14[[#This Row],[Pagado]]</f>
        <v>0</v>
      </c>
      <c r="H2423" s="37" t="s">
        <v>10</v>
      </c>
    </row>
    <row r="2424" spans="1:8" x14ac:dyDescent="0.25">
      <c r="A2424" s="31">
        <v>44643</v>
      </c>
      <c r="B2424" s="37" t="s">
        <v>9506</v>
      </c>
      <c r="C2424" s="57" t="s">
        <v>114</v>
      </c>
      <c r="D2424" s="58">
        <v>8380.7999999999993</v>
      </c>
      <c r="E2424" s="35">
        <v>44644</v>
      </c>
      <c r="F2424" s="58">
        <v>8380.7999999999993</v>
      </c>
      <c r="G2424" s="59">
        <f>Tabla14[[#This Row],[Importe]]-Tabla14[[#This Row],[Pagado]]</f>
        <v>0</v>
      </c>
      <c r="H2424" s="37" t="s">
        <v>10</v>
      </c>
    </row>
    <row r="2425" spans="1:8" x14ac:dyDescent="0.25">
      <c r="A2425" s="31">
        <v>44643</v>
      </c>
      <c r="B2425" s="37" t="s">
        <v>9507</v>
      </c>
      <c r="C2425" s="57" t="s">
        <v>326</v>
      </c>
      <c r="D2425" s="58">
        <v>4353.6000000000004</v>
      </c>
      <c r="E2425" s="35">
        <v>44644</v>
      </c>
      <c r="F2425" s="58">
        <v>4353.6000000000004</v>
      </c>
      <c r="G2425" s="59">
        <f>Tabla14[[#This Row],[Importe]]-Tabla14[[#This Row],[Pagado]]</f>
        <v>0</v>
      </c>
      <c r="H2425" s="37" t="s">
        <v>10</v>
      </c>
    </row>
    <row r="2426" spans="1:8" x14ac:dyDescent="0.25">
      <c r="A2426" s="31">
        <v>44643</v>
      </c>
      <c r="B2426" s="37" t="s">
        <v>9508</v>
      </c>
      <c r="C2426" s="57" t="s">
        <v>109</v>
      </c>
      <c r="D2426" s="58">
        <v>4406.3999999999996</v>
      </c>
      <c r="E2426" s="35">
        <v>44644</v>
      </c>
      <c r="F2426" s="58">
        <v>4406.3999999999996</v>
      </c>
      <c r="G2426" s="59">
        <f>Tabla14[[#This Row],[Importe]]-Tabla14[[#This Row],[Pagado]]</f>
        <v>0</v>
      </c>
      <c r="H2426" s="37" t="s">
        <v>10</v>
      </c>
    </row>
    <row r="2427" spans="1:8" x14ac:dyDescent="0.25">
      <c r="A2427" s="31">
        <v>44643</v>
      </c>
      <c r="B2427" s="37" t="s">
        <v>9509</v>
      </c>
      <c r="C2427" s="57" t="s">
        <v>111</v>
      </c>
      <c r="D2427" s="58">
        <v>3979.2</v>
      </c>
      <c r="E2427" s="35">
        <v>44644</v>
      </c>
      <c r="F2427" s="58">
        <v>3979.2</v>
      </c>
      <c r="G2427" s="59">
        <f>Tabla14[[#This Row],[Importe]]-Tabla14[[#This Row],[Pagado]]</f>
        <v>0</v>
      </c>
      <c r="H2427" s="37" t="s">
        <v>10</v>
      </c>
    </row>
    <row r="2428" spans="1:8" x14ac:dyDescent="0.25">
      <c r="A2428" s="31">
        <v>44643</v>
      </c>
      <c r="B2428" s="37" t="s">
        <v>9510</v>
      </c>
      <c r="C2428" s="57" t="s">
        <v>39</v>
      </c>
      <c r="D2428" s="58">
        <v>21200.400000000001</v>
      </c>
      <c r="E2428" s="35">
        <v>44645</v>
      </c>
      <c r="F2428" s="58">
        <v>21200.400000000001</v>
      </c>
      <c r="G2428" s="59">
        <f>Tabla14[[#This Row],[Importe]]-Tabla14[[#This Row],[Pagado]]</f>
        <v>0</v>
      </c>
      <c r="H2428" s="37" t="s">
        <v>10</v>
      </c>
    </row>
    <row r="2429" spans="1:8" x14ac:dyDescent="0.25">
      <c r="A2429" s="31">
        <v>44643</v>
      </c>
      <c r="B2429" s="37" t="s">
        <v>9511</v>
      </c>
      <c r="C2429" s="57" t="s">
        <v>131</v>
      </c>
      <c r="D2429" s="58">
        <v>9190.2000000000007</v>
      </c>
      <c r="E2429" s="35">
        <v>44643</v>
      </c>
      <c r="F2429" s="58">
        <v>9190.2000000000007</v>
      </c>
      <c r="G2429" s="59">
        <f>Tabla14[[#This Row],[Importe]]-Tabla14[[#This Row],[Pagado]]</f>
        <v>0</v>
      </c>
      <c r="H2429" s="37" t="s">
        <v>10</v>
      </c>
    </row>
    <row r="2430" spans="1:8" x14ac:dyDescent="0.25">
      <c r="A2430" s="31">
        <v>44643</v>
      </c>
      <c r="B2430" s="37" t="s">
        <v>9512</v>
      </c>
      <c r="C2430" s="57" t="s">
        <v>9513</v>
      </c>
      <c r="D2430" s="58">
        <v>0</v>
      </c>
      <c r="E2430" s="39" t="s">
        <v>189</v>
      </c>
      <c r="F2430" s="58">
        <v>0</v>
      </c>
      <c r="G2430" s="59">
        <f>Tabla14[[#This Row],[Importe]]-Tabla14[[#This Row],[Pagado]]</f>
        <v>0</v>
      </c>
      <c r="H2430" s="60" t="s">
        <v>9514</v>
      </c>
    </row>
    <row r="2431" spans="1:8" x14ac:dyDescent="0.25">
      <c r="A2431" s="31">
        <v>44643</v>
      </c>
      <c r="B2431" s="37" t="s">
        <v>9515</v>
      </c>
      <c r="C2431" s="57" t="s">
        <v>22</v>
      </c>
      <c r="D2431" s="58">
        <v>40747.5</v>
      </c>
      <c r="E2431" s="35">
        <v>44644</v>
      </c>
      <c r="F2431" s="58">
        <v>40747.5</v>
      </c>
      <c r="G2431" s="59">
        <f>Tabla14[[#This Row],[Importe]]-Tabla14[[#This Row],[Pagado]]</f>
        <v>0</v>
      </c>
      <c r="H2431" s="37" t="s">
        <v>10</v>
      </c>
    </row>
    <row r="2432" spans="1:8" x14ac:dyDescent="0.25">
      <c r="A2432" s="31">
        <v>44643</v>
      </c>
      <c r="B2432" s="37" t="s">
        <v>9516</v>
      </c>
      <c r="C2432" s="57" t="s">
        <v>16</v>
      </c>
      <c r="D2432" s="58">
        <v>5259.3</v>
      </c>
      <c r="E2432" s="35">
        <v>44643</v>
      </c>
      <c r="F2432" s="58">
        <v>5259.3</v>
      </c>
      <c r="G2432" s="59">
        <f>Tabla14[[#This Row],[Importe]]-Tabla14[[#This Row],[Pagado]]</f>
        <v>0</v>
      </c>
      <c r="H2432" s="37" t="s">
        <v>10</v>
      </c>
    </row>
    <row r="2433" spans="1:8" x14ac:dyDescent="0.25">
      <c r="A2433" s="31">
        <v>44643</v>
      </c>
      <c r="B2433" s="37" t="s">
        <v>9517</v>
      </c>
      <c r="C2433" s="57" t="s">
        <v>79</v>
      </c>
      <c r="D2433" s="58">
        <v>5497.2</v>
      </c>
      <c r="E2433" s="35">
        <v>44643</v>
      </c>
      <c r="F2433" s="58">
        <v>5497.2</v>
      </c>
      <c r="G2433" s="59">
        <f>Tabla14[[#This Row],[Importe]]-Tabla14[[#This Row],[Pagado]]</f>
        <v>0</v>
      </c>
      <c r="H2433" s="37" t="s">
        <v>10</v>
      </c>
    </row>
    <row r="2434" spans="1:8" x14ac:dyDescent="0.25">
      <c r="A2434" s="31">
        <v>44643</v>
      </c>
      <c r="B2434" s="37" t="s">
        <v>9518</v>
      </c>
      <c r="C2434" s="57" t="s">
        <v>135</v>
      </c>
      <c r="D2434" s="58">
        <v>1614.6</v>
      </c>
      <c r="E2434" s="35">
        <v>44643</v>
      </c>
      <c r="F2434" s="58">
        <v>1614.6</v>
      </c>
      <c r="G2434" s="59">
        <f>Tabla14[[#This Row],[Importe]]-Tabla14[[#This Row],[Pagado]]</f>
        <v>0</v>
      </c>
      <c r="H2434" s="37" t="s">
        <v>10</v>
      </c>
    </row>
    <row r="2435" spans="1:8" x14ac:dyDescent="0.25">
      <c r="A2435" s="31">
        <v>44643</v>
      </c>
      <c r="B2435" s="37" t="s">
        <v>9519</v>
      </c>
      <c r="C2435" s="57" t="s">
        <v>179</v>
      </c>
      <c r="D2435" s="58">
        <v>858.6</v>
      </c>
      <c r="E2435" s="35">
        <v>44643</v>
      </c>
      <c r="F2435" s="58">
        <v>858.6</v>
      </c>
      <c r="G2435" s="59">
        <f>Tabla14[[#This Row],[Importe]]-Tabla14[[#This Row],[Pagado]]</f>
        <v>0</v>
      </c>
      <c r="H2435" s="37" t="s">
        <v>10</v>
      </c>
    </row>
    <row r="2436" spans="1:8" x14ac:dyDescent="0.25">
      <c r="A2436" s="31">
        <v>44643</v>
      </c>
      <c r="B2436" s="37" t="s">
        <v>9520</v>
      </c>
      <c r="C2436" s="57" t="s">
        <v>484</v>
      </c>
      <c r="D2436" s="58">
        <v>3878.4</v>
      </c>
      <c r="E2436" s="35">
        <v>44643</v>
      </c>
      <c r="F2436" s="58">
        <v>3878.4</v>
      </c>
      <c r="G2436" s="59">
        <f>Tabla14[[#This Row],[Importe]]-Tabla14[[#This Row],[Pagado]]</f>
        <v>0</v>
      </c>
      <c r="H2436" s="37" t="s">
        <v>10</v>
      </c>
    </row>
    <row r="2437" spans="1:8" x14ac:dyDescent="0.25">
      <c r="A2437" s="31">
        <v>44643</v>
      </c>
      <c r="B2437" s="37" t="s">
        <v>9521</v>
      </c>
      <c r="C2437" s="57" t="s">
        <v>357</v>
      </c>
      <c r="D2437" s="58">
        <v>3330.7</v>
      </c>
      <c r="E2437" s="35">
        <v>44643</v>
      </c>
      <c r="F2437" s="58">
        <v>3330.7</v>
      </c>
      <c r="G2437" s="59">
        <f>Tabla14[[#This Row],[Importe]]-Tabla14[[#This Row],[Pagado]]</f>
        <v>0</v>
      </c>
      <c r="H2437" s="37" t="s">
        <v>10</v>
      </c>
    </row>
    <row r="2438" spans="1:8" x14ac:dyDescent="0.25">
      <c r="A2438" s="31">
        <v>44643</v>
      </c>
      <c r="B2438" s="37" t="s">
        <v>9522</v>
      </c>
      <c r="C2438" s="57" t="s">
        <v>140</v>
      </c>
      <c r="D2438" s="58">
        <v>1310</v>
      </c>
      <c r="E2438" s="35">
        <v>44643</v>
      </c>
      <c r="F2438" s="58">
        <v>1310</v>
      </c>
      <c r="G2438" s="59">
        <f>Tabla14[[#This Row],[Importe]]-Tabla14[[#This Row],[Pagado]]</f>
        <v>0</v>
      </c>
      <c r="H2438" s="37" t="s">
        <v>10</v>
      </c>
    </row>
    <row r="2439" spans="1:8" x14ac:dyDescent="0.25">
      <c r="A2439" s="31">
        <v>44643</v>
      </c>
      <c r="B2439" s="37" t="s">
        <v>9523</v>
      </c>
      <c r="C2439" s="57" t="s">
        <v>129</v>
      </c>
      <c r="D2439" s="58">
        <v>4727.1000000000004</v>
      </c>
      <c r="E2439" s="35">
        <v>44643</v>
      </c>
      <c r="F2439" s="58">
        <v>4727.1000000000004</v>
      </c>
      <c r="G2439" s="59">
        <f>Tabla14[[#This Row],[Importe]]-Tabla14[[#This Row],[Pagado]]</f>
        <v>0</v>
      </c>
      <c r="H2439" s="37" t="s">
        <v>10</v>
      </c>
    </row>
    <row r="2440" spans="1:8" x14ac:dyDescent="0.25">
      <c r="A2440" s="31">
        <v>44643</v>
      </c>
      <c r="B2440" s="37" t="s">
        <v>9524</v>
      </c>
      <c r="C2440" s="57" t="s">
        <v>127</v>
      </c>
      <c r="D2440" s="58">
        <v>4415.2</v>
      </c>
      <c r="E2440" s="35">
        <v>44643</v>
      </c>
      <c r="F2440" s="58">
        <v>4415.2</v>
      </c>
      <c r="G2440" s="59">
        <f>Tabla14[[#This Row],[Importe]]-Tabla14[[#This Row],[Pagado]]</f>
        <v>0</v>
      </c>
      <c r="H2440" s="37" t="s">
        <v>10</v>
      </c>
    </row>
    <row r="2441" spans="1:8" x14ac:dyDescent="0.25">
      <c r="A2441" s="31">
        <v>44643</v>
      </c>
      <c r="B2441" s="37" t="s">
        <v>9525</v>
      </c>
      <c r="C2441" s="57" t="s">
        <v>339</v>
      </c>
      <c r="D2441" s="58">
        <v>606.79999999999995</v>
      </c>
      <c r="E2441" s="35">
        <v>44643</v>
      </c>
      <c r="F2441" s="58">
        <v>606.79999999999995</v>
      </c>
      <c r="G2441" s="59">
        <f>Tabla14[[#This Row],[Importe]]-Tabla14[[#This Row],[Pagado]]</f>
        <v>0</v>
      </c>
      <c r="H2441" s="37" t="s">
        <v>10</v>
      </c>
    </row>
    <row r="2442" spans="1:8" x14ac:dyDescent="0.25">
      <c r="A2442" s="31">
        <v>44643</v>
      </c>
      <c r="B2442" s="37" t="s">
        <v>9526</v>
      </c>
      <c r="C2442" s="57" t="s">
        <v>146</v>
      </c>
      <c r="D2442" s="58">
        <v>1861.8</v>
      </c>
      <c r="E2442" s="35">
        <v>44643</v>
      </c>
      <c r="F2442" s="58">
        <v>1861.8</v>
      </c>
      <c r="G2442" s="59">
        <f>Tabla14[[#This Row],[Importe]]-Tabla14[[#This Row],[Pagado]]</f>
        <v>0</v>
      </c>
      <c r="H2442" s="37" t="s">
        <v>10</v>
      </c>
    </row>
    <row r="2443" spans="1:8" x14ac:dyDescent="0.25">
      <c r="A2443" s="31">
        <v>44643</v>
      </c>
      <c r="B2443" s="37" t="s">
        <v>9527</v>
      </c>
      <c r="C2443" s="57" t="s">
        <v>83</v>
      </c>
      <c r="D2443" s="58">
        <v>6966.4</v>
      </c>
      <c r="E2443" s="35">
        <v>44643</v>
      </c>
      <c r="F2443" s="58">
        <v>6966.4</v>
      </c>
      <c r="G2443" s="59">
        <f>Tabla14[[#This Row],[Importe]]-Tabla14[[#This Row],[Pagado]]</f>
        <v>0</v>
      </c>
      <c r="H2443" s="37" t="s">
        <v>10</v>
      </c>
    </row>
    <row r="2444" spans="1:8" x14ac:dyDescent="0.25">
      <c r="A2444" s="31">
        <v>44643</v>
      </c>
      <c r="B2444" s="37" t="s">
        <v>9528</v>
      </c>
      <c r="C2444" s="57" t="s">
        <v>87</v>
      </c>
      <c r="D2444" s="58">
        <v>2308.4</v>
      </c>
      <c r="E2444" s="35">
        <v>44643</v>
      </c>
      <c r="F2444" s="58">
        <v>2308.4</v>
      </c>
      <c r="G2444" s="59">
        <f>Tabla14[[#This Row],[Importe]]-Tabla14[[#This Row],[Pagado]]</f>
        <v>0</v>
      </c>
      <c r="H2444" s="37" t="s">
        <v>10</v>
      </c>
    </row>
    <row r="2445" spans="1:8" x14ac:dyDescent="0.25">
      <c r="A2445" s="31">
        <v>44643</v>
      </c>
      <c r="B2445" s="37" t="s">
        <v>9529</v>
      </c>
      <c r="C2445" s="57" t="s">
        <v>27</v>
      </c>
      <c r="D2445" s="58">
        <v>2784</v>
      </c>
      <c r="E2445" s="35">
        <v>44643</v>
      </c>
      <c r="F2445" s="58">
        <v>2784</v>
      </c>
      <c r="G2445" s="59">
        <f>Tabla14[[#This Row],[Importe]]-Tabla14[[#This Row],[Pagado]]</f>
        <v>0</v>
      </c>
      <c r="H2445" s="37" t="s">
        <v>10</v>
      </c>
    </row>
    <row r="2446" spans="1:8" x14ac:dyDescent="0.25">
      <c r="A2446" s="31">
        <v>44643</v>
      </c>
      <c r="B2446" s="37" t="s">
        <v>9530</v>
      </c>
      <c r="C2446" s="57" t="s">
        <v>125</v>
      </c>
      <c r="D2446" s="58">
        <v>4020.8</v>
      </c>
      <c r="E2446" s="35">
        <v>44643</v>
      </c>
      <c r="F2446" s="58">
        <v>4020.8</v>
      </c>
      <c r="G2446" s="59">
        <f>Tabla14[[#This Row],[Importe]]-Tabla14[[#This Row],[Pagado]]</f>
        <v>0</v>
      </c>
      <c r="H2446" s="37" t="s">
        <v>10</v>
      </c>
    </row>
    <row r="2447" spans="1:8" x14ac:dyDescent="0.25">
      <c r="A2447" s="31">
        <v>44643</v>
      </c>
      <c r="B2447" s="37" t="s">
        <v>9531</v>
      </c>
      <c r="C2447" s="57" t="s">
        <v>53</v>
      </c>
      <c r="D2447" s="58">
        <v>1941.5</v>
      </c>
      <c r="E2447" s="35">
        <v>44643</v>
      </c>
      <c r="F2447" s="58">
        <v>1941.5</v>
      </c>
      <c r="G2447" s="59">
        <f>Tabla14[[#This Row],[Importe]]-Tabla14[[#This Row],[Pagado]]</f>
        <v>0</v>
      </c>
      <c r="H2447" s="37" t="s">
        <v>10</v>
      </c>
    </row>
    <row r="2448" spans="1:8" x14ac:dyDescent="0.25">
      <c r="A2448" s="31">
        <v>44643</v>
      </c>
      <c r="B2448" s="37" t="s">
        <v>9532</v>
      </c>
      <c r="C2448" s="57" t="s">
        <v>31</v>
      </c>
      <c r="D2448" s="58">
        <v>6483.2</v>
      </c>
      <c r="E2448" s="35">
        <v>44644</v>
      </c>
      <c r="F2448" s="58">
        <v>6483.2</v>
      </c>
      <c r="G2448" s="59">
        <f>Tabla14[[#This Row],[Importe]]-Tabla14[[#This Row],[Pagado]]</f>
        <v>0</v>
      </c>
      <c r="H2448" s="37" t="s">
        <v>10</v>
      </c>
    </row>
    <row r="2449" spans="1:8" x14ac:dyDescent="0.25">
      <c r="A2449" s="31">
        <v>44643</v>
      </c>
      <c r="B2449" s="37" t="s">
        <v>9533</v>
      </c>
      <c r="C2449" s="57" t="s">
        <v>154</v>
      </c>
      <c r="D2449" s="58">
        <v>23239.8</v>
      </c>
      <c r="E2449" s="35">
        <v>44646</v>
      </c>
      <c r="F2449" s="58">
        <v>23239.8</v>
      </c>
      <c r="G2449" s="59">
        <f>Tabla14[[#This Row],[Importe]]-Tabla14[[#This Row],[Pagado]]</f>
        <v>0</v>
      </c>
      <c r="H2449" s="37" t="s">
        <v>10</v>
      </c>
    </row>
    <row r="2450" spans="1:8" x14ac:dyDescent="0.25">
      <c r="A2450" s="31">
        <v>44643</v>
      </c>
      <c r="B2450" s="37" t="s">
        <v>9534</v>
      </c>
      <c r="C2450" s="57" t="s">
        <v>206</v>
      </c>
      <c r="D2450" s="58">
        <v>23689.200000000001</v>
      </c>
      <c r="E2450" s="35">
        <v>44646</v>
      </c>
      <c r="F2450" s="58">
        <v>23689.200000000001</v>
      </c>
      <c r="G2450" s="59">
        <f>Tabla14[[#This Row],[Importe]]-Tabla14[[#This Row],[Pagado]]</f>
        <v>0</v>
      </c>
      <c r="H2450" s="37" t="s">
        <v>10</v>
      </c>
    </row>
    <row r="2451" spans="1:8" x14ac:dyDescent="0.25">
      <c r="A2451" s="31">
        <v>44643</v>
      </c>
      <c r="B2451" s="37" t="s">
        <v>9535</v>
      </c>
      <c r="C2451" s="57" t="s">
        <v>273</v>
      </c>
      <c r="D2451" s="58">
        <v>1524.32</v>
      </c>
      <c r="E2451" s="35">
        <v>44643</v>
      </c>
      <c r="F2451" s="58">
        <v>1524.32</v>
      </c>
      <c r="G2451" s="59">
        <f>Tabla14[[#This Row],[Importe]]-Tabla14[[#This Row],[Pagado]]</f>
        <v>0</v>
      </c>
      <c r="H2451" s="37" t="s">
        <v>10</v>
      </c>
    </row>
    <row r="2452" spans="1:8" x14ac:dyDescent="0.25">
      <c r="A2452" s="31">
        <v>44643</v>
      </c>
      <c r="B2452" s="37" t="s">
        <v>9536</v>
      </c>
      <c r="C2452" s="57" t="s">
        <v>212</v>
      </c>
      <c r="D2452" s="58">
        <v>17836</v>
      </c>
      <c r="E2452" s="35">
        <v>44646</v>
      </c>
      <c r="F2452" s="58">
        <v>17836</v>
      </c>
      <c r="G2452" s="59">
        <f>Tabla14[[#This Row],[Importe]]-Tabla14[[#This Row],[Pagado]]</f>
        <v>0</v>
      </c>
      <c r="H2452" s="37" t="s">
        <v>10</v>
      </c>
    </row>
    <row r="2453" spans="1:8" x14ac:dyDescent="0.25">
      <c r="A2453" s="31">
        <v>44643</v>
      </c>
      <c r="B2453" s="37" t="s">
        <v>9537</v>
      </c>
      <c r="C2453" s="57" t="s">
        <v>208</v>
      </c>
      <c r="D2453" s="58">
        <v>13420.6</v>
      </c>
      <c r="E2453" s="35">
        <v>44649</v>
      </c>
      <c r="F2453" s="58">
        <v>13420.6</v>
      </c>
      <c r="G2453" s="59">
        <f>Tabla14[[#This Row],[Importe]]-Tabla14[[#This Row],[Pagado]]</f>
        <v>0</v>
      </c>
      <c r="H2453" s="37" t="s">
        <v>10</v>
      </c>
    </row>
    <row r="2454" spans="1:8" x14ac:dyDescent="0.25">
      <c r="A2454" s="31">
        <v>44643</v>
      </c>
      <c r="B2454" s="37" t="s">
        <v>9538</v>
      </c>
      <c r="C2454" s="57" t="s">
        <v>173</v>
      </c>
      <c r="D2454" s="58">
        <v>25847.599999999999</v>
      </c>
      <c r="E2454" s="35">
        <v>44644</v>
      </c>
      <c r="F2454" s="58">
        <v>25847.599999999999</v>
      </c>
      <c r="G2454" s="59">
        <f>Tabla14[[#This Row],[Importe]]-Tabla14[[#This Row],[Pagado]]</f>
        <v>0</v>
      </c>
      <c r="H2454" s="37" t="s">
        <v>10</v>
      </c>
    </row>
    <row r="2455" spans="1:8" x14ac:dyDescent="0.25">
      <c r="A2455" s="31">
        <v>44643</v>
      </c>
      <c r="B2455" s="37" t="s">
        <v>9539</v>
      </c>
      <c r="C2455" s="57" t="s">
        <v>196</v>
      </c>
      <c r="D2455" s="58">
        <v>117287.22</v>
      </c>
      <c r="E2455" s="35">
        <v>44647</v>
      </c>
      <c r="F2455" s="58">
        <v>117287.22</v>
      </c>
      <c r="G2455" s="59">
        <f>Tabla14[[#This Row],[Importe]]-Tabla14[[#This Row],[Pagado]]</f>
        <v>0</v>
      </c>
      <c r="H2455" s="37" t="s">
        <v>10</v>
      </c>
    </row>
    <row r="2456" spans="1:8" x14ac:dyDescent="0.25">
      <c r="A2456" s="31">
        <v>44643</v>
      </c>
      <c r="B2456" s="37" t="s">
        <v>9540</v>
      </c>
      <c r="C2456" s="57" t="s">
        <v>396</v>
      </c>
      <c r="D2456" s="58">
        <v>10246.200000000001</v>
      </c>
      <c r="E2456" s="35">
        <v>44650</v>
      </c>
      <c r="F2456" s="58">
        <v>10246.200000000001</v>
      </c>
      <c r="G2456" s="59">
        <f>Tabla14[[#This Row],[Importe]]-Tabla14[[#This Row],[Pagado]]</f>
        <v>0</v>
      </c>
      <c r="H2456" s="37" t="s">
        <v>10</v>
      </c>
    </row>
    <row r="2457" spans="1:8" x14ac:dyDescent="0.25">
      <c r="A2457" s="31">
        <v>44643</v>
      </c>
      <c r="B2457" s="37" t="s">
        <v>9541</v>
      </c>
      <c r="C2457" s="57" t="s">
        <v>193</v>
      </c>
      <c r="D2457" s="58">
        <v>5702.4</v>
      </c>
      <c r="E2457" s="35">
        <v>44643</v>
      </c>
      <c r="F2457" s="58">
        <v>5702.4</v>
      </c>
      <c r="G2457" s="59">
        <f>Tabla14[[#This Row],[Importe]]-Tabla14[[#This Row],[Pagado]]</f>
        <v>0</v>
      </c>
      <c r="H2457" s="37" t="s">
        <v>10</v>
      </c>
    </row>
    <row r="2458" spans="1:8" x14ac:dyDescent="0.25">
      <c r="A2458" s="31">
        <v>44643</v>
      </c>
      <c r="B2458" s="37" t="s">
        <v>9542</v>
      </c>
      <c r="C2458" s="57" t="s">
        <v>1630</v>
      </c>
      <c r="D2458" s="58">
        <v>3369.6</v>
      </c>
      <c r="E2458" s="35">
        <v>44644</v>
      </c>
      <c r="F2458" s="58">
        <v>3369.6</v>
      </c>
      <c r="G2458" s="59">
        <f>Tabla14[[#This Row],[Importe]]-Tabla14[[#This Row],[Pagado]]</f>
        <v>0</v>
      </c>
      <c r="H2458" s="37" t="s">
        <v>10</v>
      </c>
    </row>
    <row r="2459" spans="1:8" x14ac:dyDescent="0.25">
      <c r="A2459" s="31">
        <v>44643</v>
      </c>
      <c r="B2459" s="37" t="s">
        <v>9543</v>
      </c>
      <c r="C2459" s="57" t="s">
        <v>804</v>
      </c>
      <c r="D2459" s="58">
        <v>13642.6</v>
      </c>
      <c r="E2459" s="35">
        <v>44643</v>
      </c>
      <c r="F2459" s="58">
        <v>13642.6</v>
      </c>
      <c r="G2459" s="59">
        <f>Tabla14[[#This Row],[Importe]]-Tabla14[[#This Row],[Pagado]]</f>
        <v>0</v>
      </c>
      <c r="H2459" s="37" t="s">
        <v>10</v>
      </c>
    </row>
    <row r="2460" spans="1:8" x14ac:dyDescent="0.25">
      <c r="A2460" s="31">
        <v>44643</v>
      </c>
      <c r="B2460" s="37" t="s">
        <v>9544</v>
      </c>
      <c r="C2460" s="57" t="s">
        <v>218</v>
      </c>
      <c r="D2460" s="58">
        <v>10595.2</v>
      </c>
      <c r="E2460" s="35">
        <v>44646</v>
      </c>
      <c r="F2460" s="58">
        <v>10595.2</v>
      </c>
      <c r="G2460" s="59">
        <f>Tabla14[[#This Row],[Importe]]-Tabla14[[#This Row],[Pagado]]</f>
        <v>0</v>
      </c>
      <c r="H2460" s="37" t="s">
        <v>10</v>
      </c>
    </row>
    <row r="2461" spans="1:8" x14ac:dyDescent="0.25">
      <c r="A2461" s="31">
        <v>44643</v>
      </c>
      <c r="B2461" s="37" t="s">
        <v>9545</v>
      </c>
      <c r="C2461" s="57" t="s">
        <v>224</v>
      </c>
      <c r="D2461" s="58">
        <v>332.8</v>
      </c>
      <c r="E2461" s="35">
        <v>44643</v>
      </c>
      <c r="F2461" s="58">
        <v>332.8</v>
      </c>
      <c r="G2461" s="59">
        <f>Tabla14[[#This Row],[Importe]]-Tabla14[[#This Row],[Pagado]]</f>
        <v>0</v>
      </c>
      <c r="H2461" s="37" t="s">
        <v>10</v>
      </c>
    </row>
    <row r="2462" spans="1:8" x14ac:dyDescent="0.25">
      <c r="A2462" s="31">
        <v>44643</v>
      </c>
      <c r="B2462" s="37" t="s">
        <v>9546</v>
      </c>
      <c r="C2462" s="57" t="s">
        <v>49</v>
      </c>
      <c r="D2462" s="58">
        <v>3797.6</v>
      </c>
      <c r="E2462" s="35">
        <v>44643</v>
      </c>
      <c r="F2462" s="58">
        <v>3797.6</v>
      </c>
      <c r="G2462" s="59">
        <f>Tabla14[[#This Row],[Importe]]-Tabla14[[#This Row],[Pagado]]</f>
        <v>0</v>
      </c>
      <c r="H2462" s="37" t="s">
        <v>10</v>
      </c>
    </row>
    <row r="2463" spans="1:8" x14ac:dyDescent="0.25">
      <c r="A2463" s="31">
        <v>44643</v>
      </c>
      <c r="B2463" s="37" t="s">
        <v>9547</v>
      </c>
      <c r="C2463" s="57" t="s">
        <v>31</v>
      </c>
      <c r="D2463" s="58">
        <v>5958</v>
      </c>
      <c r="E2463" s="35">
        <v>44644</v>
      </c>
      <c r="F2463" s="58">
        <v>5958</v>
      </c>
      <c r="G2463" s="59">
        <f>Tabla14[[#This Row],[Importe]]-Tabla14[[#This Row],[Pagado]]</f>
        <v>0</v>
      </c>
      <c r="H2463" s="37" t="s">
        <v>10</v>
      </c>
    </row>
    <row r="2464" spans="1:8" x14ac:dyDescent="0.25">
      <c r="A2464" s="31">
        <v>44643</v>
      </c>
      <c r="B2464" s="37" t="s">
        <v>9548</v>
      </c>
      <c r="C2464" s="57" t="s">
        <v>373</v>
      </c>
      <c r="D2464" s="58">
        <v>1202.7</v>
      </c>
      <c r="E2464" s="35">
        <v>44643</v>
      </c>
      <c r="F2464" s="58">
        <v>1202.7</v>
      </c>
      <c r="G2464" s="59">
        <f>Tabla14[[#This Row],[Importe]]-Tabla14[[#This Row],[Pagado]]</f>
        <v>0</v>
      </c>
      <c r="H2464" s="37" t="s">
        <v>10</v>
      </c>
    </row>
    <row r="2465" spans="1:8" x14ac:dyDescent="0.25">
      <c r="A2465" s="31">
        <v>44643</v>
      </c>
      <c r="B2465" s="37" t="s">
        <v>9549</v>
      </c>
      <c r="C2465" s="57" t="s">
        <v>133</v>
      </c>
      <c r="D2465" s="58">
        <v>10724.4</v>
      </c>
      <c r="E2465" s="35">
        <v>44644</v>
      </c>
      <c r="F2465" s="58">
        <v>10724.4</v>
      </c>
      <c r="G2465" s="59">
        <f>Tabla14[[#This Row],[Importe]]-Tabla14[[#This Row],[Pagado]]</f>
        <v>0</v>
      </c>
      <c r="H2465" s="37" t="s">
        <v>10</v>
      </c>
    </row>
    <row r="2466" spans="1:8" x14ac:dyDescent="0.25">
      <c r="A2466" s="31">
        <v>44643</v>
      </c>
      <c r="B2466" s="37" t="s">
        <v>9550</v>
      </c>
      <c r="C2466" s="57" t="s">
        <v>45</v>
      </c>
      <c r="D2466" s="58">
        <v>12581.8</v>
      </c>
      <c r="E2466" s="35">
        <v>44643</v>
      </c>
      <c r="F2466" s="58">
        <v>12581.8</v>
      </c>
      <c r="G2466" s="59">
        <f>Tabla14[[#This Row],[Importe]]-Tabla14[[#This Row],[Pagado]]</f>
        <v>0</v>
      </c>
      <c r="H2466" s="37" t="s">
        <v>10</v>
      </c>
    </row>
    <row r="2467" spans="1:8" x14ac:dyDescent="0.25">
      <c r="A2467" s="31">
        <v>44643</v>
      </c>
      <c r="B2467" s="37" t="s">
        <v>9551</v>
      </c>
      <c r="C2467" s="57" t="s">
        <v>226</v>
      </c>
      <c r="D2467" s="58">
        <v>8482.6</v>
      </c>
      <c r="E2467" s="35">
        <v>44643</v>
      </c>
      <c r="F2467" s="58">
        <v>8482.6</v>
      </c>
      <c r="G2467" s="59">
        <f>Tabla14[[#This Row],[Importe]]-Tabla14[[#This Row],[Pagado]]</f>
        <v>0</v>
      </c>
      <c r="H2467" s="37" t="s">
        <v>10</v>
      </c>
    </row>
    <row r="2468" spans="1:8" x14ac:dyDescent="0.25">
      <c r="A2468" s="31">
        <v>44643</v>
      </c>
      <c r="B2468" s="37" t="s">
        <v>9552</v>
      </c>
      <c r="C2468" s="57" t="s">
        <v>47</v>
      </c>
      <c r="D2468" s="58">
        <v>45363</v>
      </c>
      <c r="E2468" s="35">
        <v>44643</v>
      </c>
      <c r="F2468" s="58">
        <v>45363</v>
      </c>
      <c r="G2468" s="59">
        <f>Tabla14[[#This Row],[Importe]]-Tabla14[[#This Row],[Pagado]]</f>
        <v>0</v>
      </c>
      <c r="H2468" s="37" t="s">
        <v>10</v>
      </c>
    </row>
    <row r="2469" spans="1:8" x14ac:dyDescent="0.25">
      <c r="A2469" s="31">
        <v>44643</v>
      </c>
      <c r="B2469" s="37" t="s">
        <v>9553</v>
      </c>
      <c r="C2469" s="57" t="s">
        <v>142</v>
      </c>
      <c r="D2469" s="58">
        <v>7771.4</v>
      </c>
      <c r="E2469" s="35">
        <v>44670</v>
      </c>
      <c r="F2469" s="58">
        <v>7771.4</v>
      </c>
      <c r="G2469" s="59">
        <f>Tabla14[[#This Row],[Importe]]-Tabla14[[#This Row],[Pagado]]</f>
        <v>0</v>
      </c>
      <c r="H2469" s="37" t="s">
        <v>10</v>
      </c>
    </row>
    <row r="2470" spans="1:8" x14ac:dyDescent="0.25">
      <c r="A2470" s="31">
        <v>44643</v>
      </c>
      <c r="B2470" s="37" t="s">
        <v>9554</v>
      </c>
      <c r="C2470" s="57" t="s">
        <v>47</v>
      </c>
      <c r="D2470" s="58">
        <v>2649.32</v>
      </c>
      <c r="E2470" s="35">
        <v>44643</v>
      </c>
      <c r="F2470" s="58">
        <v>2649.32</v>
      </c>
      <c r="G2470" s="59">
        <f>Tabla14[[#This Row],[Importe]]-Tabla14[[#This Row],[Pagado]]</f>
        <v>0</v>
      </c>
      <c r="H2470" s="37" t="s">
        <v>10</v>
      </c>
    </row>
    <row r="2471" spans="1:8" x14ac:dyDescent="0.25">
      <c r="A2471" s="31">
        <v>44643</v>
      </c>
      <c r="B2471" s="37" t="s">
        <v>9555</v>
      </c>
      <c r="C2471" s="57" t="s">
        <v>555</v>
      </c>
      <c r="D2471" s="58">
        <v>27739.32</v>
      </c>
      <c r="E2471" s="35">
        <v>44643</v>
      </c>
      <c r="F2471" s="58">
        <v>27739.32</v>
      </c>
      <c r="G2471" s="59">
        <f>Tabla14[[#This Row],[Importe]]-Tabla14[[#This Row],[Pagado]]</f>
        <v>0</v>
      </c>
      <c r="H2471" s="37" t="s">
        <v>10</v>
      </c>
    </row>
    <row r="2472" spans="1:8" x14ac:dyDescent="0.25">
      <c r="A2472" s="31">
        <v>44643</v>
      </c>
      <c r="B2472" s="37" t="s">
        <v>9556</v>
      </c>
      <c r="C2472" s="57" t="s">
        <v>216</v>
      </c>
      <c r="D2472" s="58">
        <v>1398.6</v>
      </c>
      <c r="E2472" s="35">
        <v>44643</v>
      </c>
      <c r="F2472" s="58">
        <v>1398.6</v>
      </c>
      <c r="G2472" s="59">
        <f>Tabla14[[#This Row],[Importe]]-Tabla14[[#This Row],[Pagado]]</f>
        <v>0</v>
      </c>
      <c r="H2472" s="37" t="s">
        <v>10</v>
      </c>
    </row>
    <row r="2473" spans="1:8" x14ac:dyDescent="0.25">
      <c r="A2473" s="31">
        <v>44643</v>
      </c>
      <c r="B2473" s="37" t="s">
        <v>9557</v>
      </c>
      <c r="C2473" s="57" t="s">
        <v>382</v>
      </c>
      <c r="D2473" s="58">
        <v>562.6</v>
      </c>
      <c r="E2473" s="35">
        <v>44643</v>
      </c>
      <c r="F2473" s="58">
        <v>562.6</v>
      </c>
      <c r="G2473" s="59">
        <f>Tabla14[[#This Row],[Importe]]-Tabla14[[#This Row],[Pagado]]</f>
        <v>0</v>
      </c>
      <c r="H2473" s="37" t="s">
        <v>10</v>
      </c>
    </row>
    <row r="2474" spans="1:8" x14ac:dyDescent="0.25">
      <c r="A2474" s="31">
        <v>44643</v>
      </c>
      <c r="B2474" s="37" t="s">
        <v>9558</v>
      </c>
      <c r="C2474" s="57" t="s">
        <v>230</v>
      </c>
      <c r="D2474" s="58">
        <v>2273.1</v>
      </c>
      <c r="E2474" s="35">
        <v>44643</v>
      </c>
      <c r="F2474" s="58">
        <v>2273.1</v>
      </c>
      <c r="G2474" s="59">
        <f>Tabla14[[#This Row],[Importe]]-Tabla14[[#This Row],[Pagado]]</f>
        <v>0</v>
      </c>
      <c r="H2474" s="37" t="s">
        <v>10</v>
      </c>
    </row>
    <row r="2475" spans="1:8" x14ac:dyDescent="0.25">
      <c r="A2475" s="31">
        <v>44643</v>
      </c>
      <c r="B2475" s="37" t="s">
        <v>9559</v>
      </c>
      <c r="C2475" s="57" t="s">
        <v>62</v>
      </c>
      <c r="D2475" s="58">
        <v>3491.6</v>
      </c>
      <c r="E2475" s="35">
        <v>44643</v>
      </c>
      <c r="F2475" s="58">
        <v>3491.6</v>
      </c>
      <c r="G2475" s="59">
        <f>Tabla14[[#This Row],[Importe]]-Tabla14[[#This Row],[Pagado]]</f>
        <v>0</v>
      </c>
      <c r="H2475" s="37" t="s">
        <v>10</v>
      </c>
    </row>
    <row r="2476" spans="1:8" x14ac:dyDescent="0.25">
      <c r="A2476" s="31">
        <v>44643</v>
      </c>
      <c r="B2476" s="37" t="s">
        <v>9560</v>
      </c>
      <c r="C2476" s="57" t="s">
        <v>359</v>
      </c>
      <c r="D2476" s="58">
        <v>2583.6</v>
      </c>
      <c r="E2476" s="35">
        <v>44643</v>
      </c>
      <c r="F2476" s="58">
        <v>2583.6</v>
      </c>
      <c r="G2476" s="59">
        <f>Tabla14[[#This Row],[Importe]]-Tabla14[[#This Row],[Pagado]]</f>
        <v>0</v>
      </c>
      <c r="H2476" s="37" t="s">
        <v>10</v>
      </c>
    </row>
    <row r="2477" spans="1:8" x14ac:dyDescent="0.25">
      <c r="A2477" s="31">
        <v>44643</v>
      </c>
      <c r="B2477" s="37" t="s">
        <v>9561</v>
      </c>
      <c r="C2477" s="57" t="s">
        <v>175</v>
      </c>
      <c r="D2477" s="58">
        <v>7320.2</v>
      </c>
      <c r="E2477" s="35">
        <v>44643</v>
      </c>
      <c r="F2477" s="58">
        <v>7320.2</v>
      </c>
      <c r="G2477" s="59">
        <f>Tabla14[[#This Row],[Importe]]-Tabla14[[#This Row],[Pagado]]</f>
        <v>0</v>
      </c>
      <c r="H2477" s="37" t="s">
        <v>10</v>
      </c>
    </row>
    <row r="2478" spans="1:8" x14ac:dyDescent="0.25">
      <c r="A2478" s="31">
        <v>44643</v>
      </c>
      <c r="B2478" s="37" t="s">
        <v>9562</v>
      </c>
      <c r="C2478" s="57" t="s">
        <v>312</v>
      </c>
      <c r="D2478" s="58">
        <v>1892.8</v>
      </c>
      <c r="E2478" s="35">
        <v>44643</v>
      </c>
      <c r="F2478" s="58">
        <v>1892.8</v>
      </c>
      <c r="G2478" s="59">
        <f>Tabla14[[#This Row],[Importe]]-Tabla14[[#This Row],[Pagado]]</f>
        <v>0</v>
      </c>
      <c r="H2478" s="37" t="s">
        <v>10</v>
      </c>
    </row>
    <row r="2479" spans="1:8" x14ac:dyDescent="0.25">
      <c r="A2479" s="31">
        <v>44643</v>
      </c>
      <c r="B2479" s="37" t="s">
        <v>9563</v>
      </c>
      <c r="C2479" s="57" t="s">
        <v>85</v>
      </c>
      <c r="D2479" s="58">
        <v>1440.4</v>
      </c>
      <c r="E2479" s="35">
        <v>44643</v>
      </c>
      <c r="F2479" s="58">
        <v>1440.4</v>
      </c>
      <c r="G2479" s="59">
        <f>Tabla14[[#This Row],[Importe]]-Tabla14[[#This Row],[Pagado]]</f>
        <v>0</v>
      </c>
      <c r="H2479" s="37" t="s">
        <v>10</v>
      </c>
    </row>
    <row r="2480" spans="1:8" x14ac:dyDescent="0.25">
      <c r="A2480" s="31">
        <v>44643</v>
      </c>
      <c r="B2480" s="37" t="s">
        <v>9564</v>
      </c>
      <c r="C2480" s="57" t="s">
        <v>200</v>
      </c>
      <c r="D2480" s="58">
        <v>977.4</v>
      </c>
      <c r="E2480" s="35">
        <v>44643</v>
      </c>
      <c r="F2480" s="58">
        <v>977.4</v>
      </c>
      <c r="G2480" s="59">
        <f>Tabla14[[#This Row],[Importe]]-Tabla14[[#This Row],[Pagado]]</f>
        <v>0</v>
      </c>
      <c r="H2480" s="37" t="s">
        <v>10</v>
      </c>
    </row>
    <row r="2481" spans="1:8" x14ac:dyDescent="0.25">
      <c r="A2481" s="31">
        <v>44643</v>
      </c>
      <c r="B2481" s="37" t="s">
        <v>9565</v>
      </c>
      <c r="C2481" s="57" t="s">
        <v>368</v>
      </c>
      <c r="D2481" s="58">
        <v>6915.6</v>
      </c>
      <c r="E2481" s="35">
        <v>44643</v>
      </c>
      <c r="F2481" s="58">
        <v>6915.6</v>
      </c>
      <c r="G2481" s="59">
        <f>Tabla14[[#This Row],[Importe]]-Tabla14[[#This Row],[Pagado]]</f>
        <v>0</v>
      </c>
      <c r="H2481" s="37" t="s">
        <v>10</v>
      </c>
    </row>
    <row r="2482" spans="1:8" x14ac:dyDescent="0.25">
      <c r="A2482" s="31">
        <v>44643</v>
      </c>
      <c r="B2482" s="37" t="s">
        <v>9566</v>
      </c>
      <c r="C2482" s="57" t="s">
        <v>9567</v>
      </c>
      <c r="D2482" s="58">
        <v>0</v>
      </c>
      <c r="E2482" s="39" t="s">
        <v>189</v>
      </c>
      <c r="F2482" s="58">
        <v>0</v>
      </c>
      <c r="G2482" s="59">
        <f>Tabla14[[#This Row],[Importe]]-Tabla14[[#This Row],[Pagado]]</f>
        <v>0</v>
      </c>
      <c r="H2482" s="60" t="s">
        <v>9568</v>
      </c>
    </row>
    <row r="2483" spans="1:8" x14ac:dyDescent="0.25">
      <c r="A2483" s="31">
        <v>44643</v>
      </c>
      <c r="B2483" s="37" t="s">
        <v>9569</v>
      </c>
      <c r="C2483" s="57" t="s">
        <v>2240</v>
      </c>
      <c r="D2483" s="58">
        <v>4572.96</v>
      </c>
      <c r="E2483" s="35">
        <v>44643</v>
      </c>
      <c r="F2483" s="58">
        <v>4572.96</v>
      </c>
      <c r="G2483" s="59">
        <f>Tabla14[[#This Row],[Importe]]-Tabla14[[#This Row],[Pagado]]</f>
        <v>0</v>
      </c>
      <c r="H2483" s="37" t="s">
        <v>10</v>
      </c>
    </row>
    <row r="2484" spans="1:8" x14ac:dyDescent="0.25">
      <c r="A2484" s="31">
        <v>44643</v>
      </c>
      <c r="B2484" s="37" t="s">
        <v>9570</v>
      </c>
      <c r="C2484" s="57" t="s">
        <v>414</v>
      </c>
      <c r="D2484" s="58">
        <v>2160</v>
      </c>
      <c r="E2484" s="35">
        <v>44643</v>
      </c>
      <c r="F2484" s="58">
        <v>2160</v>
      </c>
      <c r="G2484" s="59">
        <f>Tabla14[[#This Row],[Importe]]-Tabla14[[#This Row],[Pagado]]</f>
        <v>0</v>
      </c>
      <c r="H2484" s="37" t="s">
        <v>10</v>
      </c>
    </row>
    <row r="2485" spans="1:8" x14ac:dyDescent="0.25">
      <c r="A2485" s="31">
        <v>44643</v>
      </c>
      <c r="B2485" s="37" t="s">
        <v>9571</v>
      </c>
      <c r="C2485" s="57" t="s">
        <v>31</v>
      </c>
      <c r="D2485" s="58">
        <v>421.2</v>
      </c>
      <c r="E2485" s="35">
        <v>44643</v>
      </c>
      <c r="F2485" s="58">
        <v>421.2</v>
      </c>
      <c r="G2485" s="59">
        <f>Tabla14[[#This Row],[Importe]]-Tabla14[[#This Row],[Pagado]]</f>
        <v>0</v>
      </c>
      <c r="H2485" s="37" t="s">
        <v>10</v>
      </c>
    </row>
    <row r="2486" spans="1:8" x14ac:dyDescent="0.25">
      <c r="A2486" s="31">
        <v>44643</v>
      </c>
      <c r="B2486" s="37" t="s">
        <v>9572</v>
      </c>
      <c r="C2486" s="57" t="s">
        <v>592</v>
      </c>
      <c r="D2486" s="58">
        <v>8926.2000000000007</v>
      </c>
      <c r="E2486" s="35">
        <v>44644</v>
      </c>
      <c r="F2486" s="58">
        <v>8926.2000000000007</v>
      </c>
      <c r="G2486" s="59">
        <f>Tabla14[[#This Row],[Importe]]-Tabla14[[#This Row],[Pagado]]</f>
        <v>0</v>
      </c>
      <c r="H2486" s="37" t="s">
        <v>10</v>
      </c>
    </row>
    <row r="2487" spans="1:8" x14ac:dyDescent="0.25">
      <c r="A2487" s="31">
        <v>44643</v>
      </c>
      <c r="B2487" s="37" t="s">
        <v>9573</v>
      </c>
      <c r="C2487" s="57" t="s">
        <v>698</v>
      </c>
      <c r="D2487" s="58">
        <v>7294.6</v>
      </c>
      <c r="E2487" s="35">
        <v>44643</v>
      </c>
      <c r="F2487" s="58">
        <v>7294.6</v>
      </c>
      <c r="G2487" s="59">
        <f>Tabla14[[#This Row],[Importe]]-Tabla14[[#This Row],[Pagado]]</f>
        <v>0</v>
      </c>
      <c r="H2487" s="37" t="s">
        <v>10</v>
      </c>
    </row>
    <row r="2488" spans="1:8" x14ac:dyDescent="0.25">
      <c r="A2488" s="31">
        <v>44643</v>
      </c>
      <c r="B2488" s="37" t="s">
        <v>9574</v>
      </c>
      <c r="C2488" s="57" t="s">
        <v>107</v>
      </c>
      <c r="D2488" s="58">
        <v>7999.6</v>
      </c>
      <c r="E2488" s="35">
        <v>44643</v>
      </c>
      <c r="F2488" s="58">
        <v>7999.6</v>
      </c>
      <c r="G2488" s="59">
        <f>Tabla14[[#This Row],[Importe]]-Tabla14[[#This Row],[Pagado]]</f>
        <v>0</v>
      </c>
      <c r="H2488" s="37" t="s">
        <v>10</v>
      </c>
    </row>
    <row r="2489" spans="1:8" x14ac:dyDescent="0.25">
      <c r="A2489" s="31">
        <v>44643</v>
      </c>
      <c r="B2489" s="37" t="s">
        <v>9575</v>
      </c>
      <c r="C2489" s="57" t="s">
        <v>275</v>
      </c>
      <c r="D2489" s="58">
        <v>80330.600000000006</v>
      </c>
      <c r="E2489" s="35">
        <v>44659</v>
      </c>
      <c r="F2489" s="58">
        <v>80330.600000000006</v>
      </c>
      <c r="G2489" s="59">
        <f>Tabla14[[#This Row],[Importe]]-Tabla14[[#This Row],[Pagado]]</f>
        <v>0</v>
      </c>
      <c r="H2489" s="37" t="s">
        <v>10</v>
      </c>
    </row>
    <row r="2490" spans="1:8" x14ac:dyDescent="0.25">
      <c r="A2490" s="31">
        <v>44643</v>
      </c>
      <c r="B2490" s="37" t="s">
        <v>9576</v>
      </c>
      <c r="C2490" s="57" t="s">
        <v>1481</v>
      </c>
      <c r="D2490" s="58">
        <v>2205</v>
      </c>
      <c r="E2490" s="35">
        <v>44643</v>
      </c>
      <c r="F2490" s="58">
        <v>2205</v>
      </c>
      <c r="G2490" s="59">
        <f>Tabla14[[#This Row],[Importe]]-Tabla14[[#This Row],[Pagado]]</f>
        <v>0</v>
      </c>
      <c r="H2490" s="37" t="s">
        <v>10</v>
      </c>
    </row>
    <row r="2491" spans="1:8" x14ac:dyDescent="0.25">
      <c r="A2491" s="31">
        <v>44643</v>
      </c>
      <c r="B2491" s="37" t="s">
        <v>9577</v>
      </c>
      <c r="C2491" s="57" t="s">
        <v>9578</v>
      </c>
      <c r="D2491" s="58">
        <v>14814</v>
      </c>
      <c r="E2491" s="35">
        <v>44643</v>
      </c>
      <c r="F2491" s="58">
        <v>14814</v>
      </c>
      <c r="G2491" s="59">
        <f>Tabla14[[#This Row],[Importe]]-Tabla14[[#This Row],[Pagado]]</f>
        <v>0</v>
      </c>
      <c r="H2491" s="37" t="s">
        <v>10</v>
      </c>
    </row>
    <row r="2492" spans="1:8" x14ac:dyDescent="0.25">
      <c r="A2492" s="31">
        <v>44643</v>
      </c>
      <c r="B2492" s="37" t="s">
        <v>9579</v>
      </c>
      <c r="C2492" s="57" t="s">
        <v>9578</v>
      </c>
      <c r="D2492" s="58">
        <v>1600</v>
      </c>
      <c r="E2492" s="35">
        <v>44643</v>
      </c>
      <c r="F2492" s="58">
        <v>1600</v>
      </c>
      <c r="G2492" s="59">
        <f>Tabla14[[#This Row],[Importe]]-Tabla14[[#This Row],[Pagado]]</f>
        <v>0</v>
      </c>
      <c r="H2492" s="37" t="s">
        <v>10</v>
      </c>
    </row>
    <row r="2493" spans="1:8" x14ac:dyDescent="0.25">
      <c r="A2493" s="31">
        <v>44643</v>
      </c>
      <c r="B2493" s="37" t="s">
        <v>9580</v>
      </c>
      <c r="C2493" s="57" t="s">
        <v>58</v>
      </c>
      <c r="D2493" s="58">
        <v>4844</v>
      </c>
      <c r="E2493" s="35">
        <v>44643</v>
      </c>
      <c r="F2493" s="58">
        <v>4844</v>
      </c>
      <c r="G2493" s="59">
        <f>Tabla14[[#This Row],[Importe]]-Tabla14[[#This Row],[Pagado]]</f>
        <v>0</v>
      </c>
      <c r="H2493" s="37" t="s">
        <v>10</v>
      </c>
    </row>
    <row r="2494" spans="1:8" x14ac:dyDescent="0.25">
      <c r="A2494" s="31">
        <v>44643</v>
      </c>
      <c r="B2494" s="37" t="s">
        <v>9581</v>
      </c>
      <c r="C2494" s="57" t="s">
        <v>421</v>
      </c>
      <c r="D2494" s="58">
        <v>5897.5</v>
      </c>
      <c r="E2494" s="35">
        <v>44643</v>
      </c>
      <c r="F2494" s="58">
        <v>5897.5</v>
      </c>
      <c r="G2494" s="59">
        <f>Tabla14[[#This Row],[Importe]]-Tabla14[[#This Row],[Pagado]]</f>
        <v>0</v>
      </c>
      <c r="H2494" s="37" t="s">
        <v>10</v>
      </c>
    </row>
    <row r="2495" spans="1:8" x14ac:dyDescent="0.25">
      <c r="A2495" s="31">
        <v>44643</v>
      </c>
      <c r="B2495" s="37" t="s">
        <v>9582</v>
      </c>
      <c r="C2495" s="57" t="s">
        <v>994</v>
      </c>
      <c r="D2495" s="58">
        <v>3012.8</v>
      </c>
      <c r="E2495" s="35">
        <v>44643</v>
      </c>
      <c r="F2495" s="58">
        <v>3012.8</v>
      </c>
      <c r="G2495" s="59">
        <f>Tabla14[[#This Row],[Importe]]-Tabla14[[#This Row],[Pagado]]</f>
        <v>0</v>
      </c>
      <c r="H2495" s="37" t="s">
        <v>10</v>
      </c>
    </row>
    <row r="2496" spans="1:8" x14ac:dyDescent="0.25">
      <c r="A2496" s="31">
        <v>44643</v>
      </c>
      <c r="B2496" s="37" t="s">
        <v>9583</v>
      </c>
      <c r="C2496" s="57" t="s">
        <v>670</v>
      </c>
      <c r="D2496" s="58">
        <v>3287.2</v>
      </c>
      <c r="E2496" s="35">
        <v>44643</v>
      </c>
      <c r="F2496" s="58">
        <v>3287.2</v>
      </c>
      <c r="G2496" s="59">
        <f>Tabla14[[#This Row],[Importe]]-Tabla14[[#This Row],[Pagado]]</f>
        <v>0</v>
      </c>
      <c r="H2496" s="37" t="s">
        <v>10</v>
      </c>
    </row>
    <row r="2497" spans="1:8" x14ac:dyDescent="0.25">
      <c r="A2497" s="31">
        <v>44643</v>
      </c>
      <c r="B2497" s="37" t="s">
        <v>9584</v>
      </c>
      <c r="C2497" s="57" t="s">
        <v>454</v>
      </c>
      <c r="D2497" s="58">
        <v>3436.8</v>
      </c>
      <c r="E2497" s="35">
        <v>44643</v>
      </c>
      <c r="F2497" s="58">
        <v>3436.8</v>
      </c>
      <c r="G2497" s="59">
        <f>Tabla14[[#This Row],[Importe]]-Tabla14[[#This Row],[Pagado]]</f>
        <v>0</v>
      </c>
      <c r="H2497" s="37" t="s">
        <v>10</v>
      </c>
    </row>
    <row r="2498" spans="1:8" x14ac:dyDescent="0.25">
      <c r="A2498" s="31">
        <v>44643</v>
      </c>
      <c r="B2498" s="37" t="s">
        <v>9585</v>
      </c>
      <c r="C2498" s="57" t="s">
        <v>419</v>
      </c>
      <c r="D2498" s="58">
        <v>10095.799999999999</v>
      </c>
      <c r="E2498" s="35">
        <v>44643</v>
      </c>
      <c r="F2498" s="58">
        <v>10095.799999999999</v>
      </c>
      <c r="G2498" s="59">
        <f>Tabla14[[#This Row],[Importe]]-Tabla14[[#This Row],[Pagado]]</f>
        <v>0</v>
      </c>
      <c r="H2498" s="37" t="s">
        <v>10</v>
      </c>
    </row>
    <row r="2499" spans="1:8" x14ac:dyDescent="0.25">
      <c r="A2499" s="31">
        <v>44643</v>
      </c>
      <c r="B2499" s="37" t="s">
        <v>9586</v>
      </c>
      <c r="C2499" s="57" t="s">
        <v>214</v>
      </c>
      <c r="D2499" s="58">
        <v>1020.6</v>
      </c>
      <c r="E2499" s="35">
        <v>44643</v>
      </c>
      <c r="F2499" s="58">
        <v>1020.6</v>
      </c>
      <c r="G2499" s="59">
        <f>Tabla14[[#This Row],[Importe]]-Tabla14[[#This Row],[Pagado]]</f>
        <v>0</v>
      </c>
      <c r="H2499" s="37" t="s">
        <v>10</v>
      </c>
    </row>
    <row r="2500" spans="1:8" x14ac:dyDescent="0.25">
      <c r="A2500" s="31">
        <v>44643</v>
      </c>
      <c r="B2500" s="37" t="s">
        <v>9587</v>
      </c>
      <c r="C2500" s="57" t="s">
        <v>9588</v>
      </c>
      <c r="D2500" s="58">
        <v>66596.3</v>
      </c>
      <c r="E2500" s="35">
        <v>44643</v>
      </c>
      <c r="F2500" s="58">
        <v>66596.3</v>
      </c>
      <c r="G2500" s="59">
        <f>Tabla14[[#This Row],[Importe]]-Tabla14[[#This Row],[Pagado]]</f>
        <v>0</v>
      </c>
      <c r="H2500" s="37" t="s">
        <v>10</v>
      </c>
    </row>
    <row r="2501" spans="1:8" x14ac:dyDescent="0.25">
      <c r="A2501" s="31">
        <v>44643</v>
      </c>
      <c r="B2501" s="37" t="s">
        <v>9589</v>
      </c>
      <c r="C2501" s="57" t="s">
        <v>698</v>
      </c>
      <c r="D2501" s="58">
        <v>324</v>
      </c>
      <c r="E2501" s="35">
        <v>44643</v>
      </c>
      <c r="F2501" s="58">
        <v>324</v>
      </c>
      <c r="G2501" s="59">
        <f>Tabla14[[#This Row],[Importe]]-Tabla14[[#This Row],[Pagado]]</f>
        <v>0</v>
      </c>
      <c r="H2501" s="37" t="s">
        <v>10</v>
      </c>
    </row>
    <row r="2502" spans="1:8" x14ac:dyDescent="0.25">
      <c r="A2502" s="31">
        <v>44643</v>
      </c>
      <c r="B2502" s="37" t="s">
        <v>9590</v>
      </c>
      <c r="C2502" s="57" t="s">
        <v>263</v>
      </c>
      <c r="D2502" s="58">
        <v>26436.400000000001</v>
      </c>
      <c r="E2502" s="35">
        <v>44648</v>
      </c>
      <c r="F2502" s="58">
        <v>26436.400000000001</v>
      </c>
      <c r="G2502" s="59">
        <f>Tabla14[[#This Row],[Importe]]-Tabla14[[#This Row],[Pagado]]</f>
        <v>0</v>
      </c>
      <c r="H2502" s="37" t="s">
        <v>10</v>
      </c>
    </row>
    <row r="2503" spans="1:8" x14ac:dyDescent="0.25">
      <c r="A2503" s="31">
        <v>44643</v>
      </c>
      <c r="B2503" s="37" t="s">
        <v>9591</v>
      </c>
      <c r="C2503" s="57" t="s">
        <v>16</v>
      </c>
      <c r="D2503" s="58">
        <v>655.20000000000005</v>
      </c>
      <c r="E2503" s="35">
        <v>44643</v>
      </c>
      <c r="F2503" s="58">
        <v>655.20000000000005</v>
      </c>
      <c r="G2503" s="59">
        <f>Tabla14[[#This Row],[Importe]]-Tabla14[[#This Row],[Pagado]]</f>
        <v>0</v>
      </c>
      <c r="H2503" s="37" t="s">
        <v>10</v>
      </c>
    </row>
    <row r="2504" spans="1:8" x14ac:dyDescent="0.25">
      <c r="A2504" s="31">
        <v>44643</v>
      </c>
      <c r="B2504" s="37" t="s">
        <v>9592</v>
      </c>
      <c r="C2504" s="57" t="s">
        <v>235</v>
      </c>
      <c r="D2504" s="58">
        <v>6774.8</v>
      </c>
      <c r="E2504" s="35">
        <v>44643</v>
      </c>
      <c r="F2504" s="58">
        <v>6774.8</v>
      </c>
      <c r="G2504" s="59">
        <f>Tabla14[[#This Row],[Importe]]-Tabla14[[#This Row],[Pagado]]</f>
        <v>0</v>
      </c>
      <c r="H2504" s="37" t="s">
        <v>10</v>
      </c>
    </row>
    <row r="2505" spans="1:8" x14ac:dyDescent="0.25">
      <c r="A2505" s="31">
        <v>44643</v>
      </c>
      <c r="B2505" s="37" t="s">
        <v>9593</v>
      </c>
      <c r="C2505" s="57" t="s">
        <v>235</v>
      </c>
      <c r="D2505" s="58">
        <v>842.4</v>
      </c>
      <c r="E2505" s="35">
        <v>44643</v>
      </c>
      <c r="F2505" s="58">
        <v>842.4</v>
      </c>
      <c r="G2505" s="59">
        <f>Tabla14[[#This Row],[Importe]]-Tabla14[[#This Row],[Pagado]]</f>
        <v>0</v>
      </c>
      <c r="H2505" s="37" t="s">
        <v>10</v>
      </c>
    </row>
    <row r="2506" spans="1:8" x14ac:dyDescent="0.25">
      <c r="A2506" s="31">
        <v>44643</v>
      </c>
      <c r="B2506" s="37" t="s">
        <v>9594</v>
      </c>
      <c r="C2506" s="57" t="s">
        <v>454</v>
      </c>
      <c r="D2506" s="58">
        <v>1401.6</v>
      </c>
      <c r="E2506" s="35">
        <v>44643</v>
      </c>
      <c r="F2506" s="58">
        <v>1401.6</v>
      </c>
      <c r="G2506" s="59">
        <f>Tabla14[[#This Row],[Importe]]-Tabla14[[#This Row],[Pagado]]</f>
        <v>0</v>
      </c>
      <c r="H2506" s="37" t="s">
        <v>10</v>
      </c>
    </row>
    <row r="2507" spans="1:8" x14ac:dyDescent="0.25">
      <c r="A2507" s="31">
        <v>44643</v>
      </c>
      <c r="B2507" s="37" t="s">
        <v>9595</v>
      </c>
      <c r="C2507" s="57" t="s">
        <v>414</v>
      </c>
      <c r="D2507" s="58">
        <v>6285.6</v>
      </c>
      <c r="E2507" s="35">
        <v>44672</v>
      </c>
      <c r="F2507" s="58">
        <v>6285.6</v>
      </c>
      <c r="G2507" s="59">
        <f>Tabla14[[#This Row],[Importe]]-Tabla14[[#This Row],[Pagado]]</f>
        <v>0</v>
      </c>
      <c r="H2507" s="37" t="s">
        <v>10</v>
      </c>
    </row>
    <row r="2508" spans="1:8" x14ac:dyDescent="0.25">
      <c r="A2508" s="31">
        <v>44643</v>
      </c>
      <c r="B2508" s="37" t="s">
        <v>9596</v>
      </c>
      <c r="C2508" s="57" t="s">
        <v>2074</v>
      </c>
      <c r="D2508" s="58">
        <v>4616</v>
      </c>
      <c r="E2508" s="35">
        <v>44643</v>
      </c>
      <c r="F2508" s="58">
        <v>4616</v>
      </c>
      <c r="G2508" s="59">
        <f>Tabla14[[#This Row],[Importe]]-Tabla14[[#This Row],[Pagado]]</f>
        <v>0</v>
      </c>
      <c r="H2508" s="37" t="s">
        <v>10</v>
      </c>
    </row>
    <row r="2509" spans="1:8" x14ac:dyDescent="0.25">
      <c r="A2509" s="31">
        <v>44643</v>
      </c>
      <c r="B2509" s="37" t="s">
        <v>9597</v>
      </c>
      <c r="C2509" s="57" t="s">
        <v>414</v>
      </c>
      <c r="D2509" s="58">
        <v>1143</v>
      </c>
      <c r="E2509" s="35">
        <v>44643</v>
      </c>
      <c r="F2509" s="58">
        <v>1143</v>
      </c>
      <c r="G2509" s="59">
        <f>Tabla14[[#This Row],[Importe]]-Tabla14[[#This Row],[Pagado]]</f>
        <v>0</v>
      </c>
      <c r="H2509" s="37" t="s">
        <v>10</v>
      </c>
    </row>
    <row r="2510" spans="1:8" x14ac:dyDescent="0.25">
      <c r="A2510" s="31">
        <v>44643</v>
      </c>
      <c r="B2510" s="37" t="s">
        <v>9598</v>
      </c>
      <c r="C2510" s="57" t="s">
        <v>435</v>
      </c>
      <c r="D2510" s="58">
        <v>2237</v>
      </c>
      <c r="E2510" s="35">
        <v>44643</v>
      </c>
      <c r="F2510" s="58">
        <v>2237</v>
      </c>
      <c r="G2510" s="59">
        <f>Tabla14[[#This Row],[Importe]]-Tabla14[[#This Row],[Pagado]]</f>
        <v>0</v>
      </c>
      <c r="H2510" s="37" t="s">
        <v>10</v>
      </c>
    </row>
    <row r="2511" spans="1:8" x14ac:dyDescent="0.25">
      <c r="A2511" s="31">
        <v>44643</v>
      </c>
      <c r="B2511" s="37" t="s">
        <v>9599</v>
      </c>
      <c r="C2511" s="57" t="s">
        <v>31</v>
      </c>
      <c r="D2511" s="58">
        <v>3988.7</v>
      </c>
      <c r="E2511" s="35">
        <v>44643</v>
      </c>
      <c r="F2511" s="58">
        <v>3988.7</v>
      </c>
      <c r="G2511" s="59">
        <f>Tabla14[[#This Row],[Importe]]-Tabla14[[#This Row],[Pagado]]</f>
        <v>0</v>
      </c>
      <c r="H2511" s="37" t="s">
        <v>10</v>
      </c>
    </row>
    <row r="2512" spans="1:8" x14ac:dyDescent="0.25">
      <c r="A2512" s="31">
        <v>44643</v>
      </c>
      <c r="B2512" s="37" t="s">
        <v>9600</v>
      </c>
      <c r="C2512" s="57" t="s">
        <v>9588</v>
      </c>
      <c r="D2512" s="58">
        <v>69806.100000000006</v>
      </c>
      <c r="E2512" s="35">
        <v>44643</v>
      </c>
      <c r="F2512" s="58">
        <v>69806.100000000006</v>
      </c>
      <c r="G2512" s="59">
        <f>Tabla14[[#This Row],[Importe]]-Tabla14[[#This Row],[Pagado]]</f>
        <v>0</v>
      </c>
      <c r="H2512" s="37" t="s">
        <v>10</v>
      </c>
    </row>
    <row r="2513" spans="1:8" x14ac:dyDescent="0.25">
      <c r="A2513" s="31">
        <v>44643</v>
      </c>
      <c r="B2513" s="37" t="s">
        <v>9601</v>
      </c>
      <c r="C2513" s="57" t="s">
        <v>712</v>
      </c>
      <c r="D2513" s="58">
        <v>2.65</v>
      </c>
      <c r="E2513" s="35">
        <v>44648</v>
      </c>
      <c r="F2513" s="58">
        <v>2.65</v>
      </c>
      <c r="G2513" s="59">
        <f>Tabla14[[#This Row],[Importe]]-Tabla14[[#This Row],[Pagado]]</f>
        <v>0</v>
      </c>
      <c r="H2513" s="37" t="s">
        <v>10</v>
      </c>
    </row>
    <row r="2514" spans="1:8" x14ac:dyDescent="0.25">
      <c r="A2514" s="31">
        <v>44643</v>
      </c>
      <c r="B2514" s="37" t="s">
        <v>9602</v>
      </c>
      <c r="C2514" s="57" t="s">
        <v>261</v>
      </c>
      <c r="D2514" s="58">
        <v>38609.85</v>
      </c>
      <c r="E2514" s="35">
        <v>44644</v>
      </c>
      <c r="F2514" s="58">
        <v>38609.85</v>
      </c>
      <c r="G2514" s="59">
        <f>Tabla14[[#This Row],[Importe]]-Tabla14[[#This Row],[Pagado]]</f>
        <v>0</v>
      </c>
      <c r="H2514" s="37" t="s">
        <v>10</v>
      </c>
    </row>
    <row r="2515" spans="1:8" x14ac:dyDescent="0.25">
      <c r="A2515" s="31">
        <v>44643</v>
      </c>
      <c r="B2515" s="37" t="s">
        <v>9603</v>
      </c>
      <c r="C2515" s="57" t="s">
        <v>282</v>
      </c>
      <c r="D2515" s="58">
        <v>2214</v>
      </c>
      <c r="E2515" s="35">
        <v>44644</v>
      </c>
      <c r="F2515" s="58">
        <v>2214</v>
      </c>
      <c r="G2515" s="59">
        <f>Tabla14[[#This Row],[Importe]]-Tabla14[[#This Row],[Pagado]]</f>
        <v>0</v>
      </c>
      <c r="H2515" s="37" t="s">
        <v>10</v>
      </c>
    </row>
    <row r="2516" spans="1:8" x14ac:dyDescent="0.25">
      <c r="A2516" s="31">
        <v>44643</v>
      </c>
      <c r="B2516" s="37" t="s">
        <v>9604</v>
      </c>
      <c r="C2516" s="57" t="s">
        <v>280</v>
      </c>
      <c r="D2516" s="58">
        <v>534.6</v>
      </c>
      <c r="E2516" s="35">
        <v>44644</v>
      </c>
      <c r="F2516" s="58">
        <v>534.6</v>
      </c>
      <c r="G2516" s="59">
        <f>Tabla14[[#This Row],[Importe]]-Tabla14[[#This Row],[Pagado]]</f>
        <v>0</v>
      </c>
      <c r="H2516" s="37" t="s">
        <v>10</v>
      </c>
    </row>
    <row r="2517" spans="1:8" x14ac:dyDescent="0.25">
      <c r="A2517" s="31">
        <v>44643</v>
      </c>
      <c r="B2517" s="37" t="s">
        <v>9605</v>
      </c>
      <c r="C2517" s="57" t="s">
        <v>9588</v>
      </c>
      <c r="D2517" s="58">
        <v>33742.300000000003</v>
      </c>
      <c r="E2517" s="35">
        <v>44643</v>
      </c>
      <c r="F2517" s="58">
        <v>33742.300000000003</v>
      </c>
      <c r="G2517" s="59">
        <f>Tabla14[[#This Row],[Importe]]-Tabla14[[#This Row],[Pagado]]</f>
        <v>0</v>
      </c>
      <c r="H2517" s="37" t="s">
        <v>10</v>
      </c>
    </row>
    <row r="2518" spans="1:8" x14ac:dyDescent="0.25">
      <c r="A2518" s="31">
        <v>44643</v>
      </c>
      <c r="B2518" s="37" t="s">
        <v>9606</v>
      </c>
      <c r="C2518" s="57" t="s">
        <v>5345</v>
      </c>
      <c r="D2518" s="58">
        <v>1614.6</v>
      </c>
      <c r="E2518" s="35">
        <v>44644</v>
      </c>
      <c r="F2518" s="58">
        <v>1614.6</v>
      </c>
      <c r="G2518" s="59">
        <f>Tabla14[[#This Row],[Importe]]-Tabla14[[#This Row],[Pagado]]</f>
        <v>0</v>
      </c>
      <c r="H2518" s="37" t="s">
        <v>10</v>
      </c>
    </row>
    <row r="2519" spans="1:8" x14ac:dyDescent="0.25">
      <c r="A2519" s="31">
        <v>44643</v>
      </c>
      <c r="B2519" s="37" t="s">
        <v>9607</v>
      </c>
      <c r="C2519" s="57" t="s">
        <v>284</v>
      </c>
      <c r="D2519" s="58">
        <v>6523.2</v>
      </c>
      <c r="E2519" s="35">
        <v>44644</v>
      </c>
      <c r="F2519" s="58">
        <v>6523.2</v>
      </c>
      <c r="G2519" s="59">
        <f>Tabla14[[#This Row],[Importe]]-Tabla14[[#This Row],[Pagado]]</f>
        <v>0</v>
      </c>
      <c r="H2519" s="37" t="s">
        <v>10</v>
      </c>
    </row>
    <row r="2520" spans="1:8" x14ac:dyDescent="0.25">
      <c r="A2520" s="31">
        <v>44643</v>
      </c>
      <c r="B2520" s="37" t="s">
        <v>9608</v>
      </c>
      <c r="C2520" s="57" t="s">
        <v>1421</v>
      </c>
      <c r="D2520" s="58">
        <v>35931.599999999999</v>
      </c>
      <c r="E2520" s="35">
        <v>44643</v>
      </c>
      <c r="F2520" s="58">
        <v>35931.599999999999</v>
      </c>
      <c r="G2520" s="59">
        <f>Tabla14[[#This Row],[Importe]]-Tabla14[[#This Row],[Pagado]]</f>
        <v>0</v>
      </c>
      <c r="H2520" s="37" t="s">
        <v>10</v>
      </c>
    </row>
    <row r="2521" spans="1:8" x14ac:dyDescent="0.25">
      <c r="A2521" s="31">
        <v>44643</v>
      </c>
      <c r="B2521" s="37" t="s">
        <v>9609</v>
      </c>
      <c r="C2521" s="57" t="s">
        <v>263</v>
      </c>
      <c r="D2521" s="58">
        <v>71591.520000000004</v>
      </c>
      <c r="E2521" s="35">
        <v>44645</v>
      </c>
      <c r="F2521" s="58">
        <v>71591.520000000004</v>
      </c>
      <c r="G2521" s="59">
        <f>Tabla14[[#This Row],[Importe]]-Tabla14[[#This Row],[Pagado]]</f>
        <v>0</v>
      </c>
      <c r="H2521" s="37" t="s">
        <v>10</v>
      </c>
    </row>
    <row r="2522" spans="1:8" x14ac:dyDescent="0.25">
      <c r="A2522" s="31">
        <v>44643</v>
      </c>
      <c r="B2522" s="37" t="s">
        <v>9610</v>
      </c>
      <c r="C2522" s="57" t="s">
        <v>3177</v>
      </c>
      <c r="D2522" s="58">
        <v>3372</v>
      </c>
      <c r="E2522" s="35">
        <v>44643</v>
      </c>
      <c r="F2522" s="58">
        <v>3372</v>
      </c>
      <c r="G2522" s="59">
        <f>Tabla14[[#This Row],[Importe]]-Tabla14[[#This Row],[Pagado]]</f>
        <v>0</v>
      </c>
      <c r="H2522" s="37" t="s">
        <v>10</v>
      </c>
    </row>
    <row r="2523" spans="1:8" x14ac:dyDescent="0.25">
      <c r="A2523" s="31">
        <v>44643</v>
      </c>
      <c r="B2523" s="37" t="s">
        <v>9611</v>
      </c>
      <c r="C2523" s="57" t="s">
        <v>3900</v>
      </c>
      <c r="D2523" s="58">
        <v>3312</v>
      </c>
      <c r="E2523" s="35">
        <v>44643</v>
      </c>
      <c r="F2523" s="58">
        <v>3312</v>
      </c>
      <c r="G2523" s="59">
        <f>Tabla14[[#This Row],[Importe]]-Tabla14[[#This Row],[Pagado]]</f>
        <v>0</v>
      </c>
      <c r="H2523" s="37" t="s">
        <v>10</v>
      </c>
    </row>
    <row r="2524" spans="1:8" x14ac:dyDescent="0.25">
      <c r="A2524" s="31">
        <v>44643</v>
      </c>
      <c r="B2524" s="37" t="s">
        <v>9612</v>
      </c>
      <c r="C2524" s="57" t="s">
        <v>31</v>
      </c>
      <c r="D2524" s="58">
        <v>803.7</v>
      </c>
      <c r="E2524" s="35">
        <v>44643</v>
      </c>
      <c r="F2524" s="58">
        <v>803.7</v>
      </c>
      <c r="G2524" s="59">
        <f>Tabla14[[#This Row],[Importe]]-Tabla14[[#This Row],[Pagado]]</f>
        <v>0</v>
      </c>
      <c r="H2524" s="37" t="s">
        <v>10</v>
      </c>
    </row>
    <row r="2525" spans="1:8" x14ac:dyDescent="0.25">
      <c r="A2525" s="31">
        <v>44643</v>
      </c>
      <c r="B2525" s="37" t="s">
        <v>9613</v>
      </c>
      <c r="C2525" s="57" t="s">
        <v>1437</v>
      </c>
      <c r="D2525" s="58">
        <v>16878.400000000001</v>
      </c>
      <c r="E2525" s="35">
        <v>44643</v>
      </c>
      <c r="F2525" s="58">
        <v>16878.400000000001</v>
      </c>
      <c r="G2525" s="59">
        <f>Tabla14[[#This Row],[Importe]]-Tabla14[[#This Row],[Pagado]]</f>
        <v>0</v>
      </c>
      <c r="H2525" s="37" t="s">
        <v>10</v>
      </c>
    </row>
    <row r="2526" spans="1:8" x14ac:dyDescent="0.25">
      <c r="A2526" s="31">
        <v>44643</v>
      </c>
      <c r="B2526" s="37" t="s">
        <v>9614</v>
      </c>
      <c r="C2526" s="57" t="s">
        <v>31</v>
      </c>
      <c r="D2526" s="58">
        <v>1533.4</v>
      </c>
      <c r="E2526" s="35">
        <v>44643</v>
      </c>
      <c r="F2526" s="58">
        <v>1533.4</v>
      </c>
      <c r="G2526" s="59">
        <f>Tabla14[[#This Row],[Importe]]-Tabla14[[#This Row],[Pagado]]</f>
        <v>0</v>
      </c>
      <c r="H2526" s="37" t="s">
        <v>10</v>
      </c>
    </row>
    <row r="2527" spans="1:8" x14ac:dyDescent="0.25">
      <c r="A2527" s="31">
        <v>44643</v>
      </c>
      <c r="B2527" s="37" t="s">
        <v>9615</v>
      </c>
      <c r="C2527" s="57" t="s">
        <v>2139</v>
      </c>
      <c r="D2527" s="58">
        <v>1160.7</v>
      </c>
      <c r="E2527" s="35">
        <v>44644</v>
      </c>
      <c r="F2527" s="58">
        <v>1160.7</v>
      </c>
      <c r="G2527" s="59">
        <f>Tabla14[[#This Row],[Importe]]-Tabla14[[#This Row],[Pagado]]</f>
        <v>0</v>
      </c>
      <c r="H2527" s="37" t="s">
        <v>10</v>
      </c>
    </row>
    <row r="2528" spans="1:8" x14ac:dyDescent="0.25">
      <c r="A2528" s="31">
        <v>44643</v>
      </c>
      <c r="B2528" s="37" t="s">
        <v>9616</v>
      </c>
      <c r="C2528" s="57" t="s">
        <v>31</v>
      </c>
      <c r="D2528" s="58">
        <v>648</v>
      </c>
      <c r="E2528" s="35">
        <v>44644</v>
      </c>
      <c r="F2528" s="58">
        <v>648</v>
      </c>
      <c r="G2528" s="59">
        <f>Tabla14[[#This Row],[Importe]]-Tabla14[[#This Row],[Pagado]]</f>
        <v>0</v>
      </c>
      <c r="H2528" s="37" t="s">
        <v>10</v>
      </c>
    </row>
    <row r="2529" spans="1:8" x14ac:dyDescent="0.25">
      <c r="A2529" s="31">
        <v>44644</v>
      </c>
      <c r="B2529" s="37" t="s">
        <v>9617</v>
      </c>
      <c r="C2529" s="57" t="s">
        <v>20</v>
      </c>
      <c r="D2529" s="58">
        <v>1674.4</v>
      </c>
      <c r="E2529" s="35">
        <v>44644</v>
      </c>
      <c r="F2529" s="58">
        <v>1674.4</v>
      </c>
      <c r="G2529" s="59">
        <f>Tabla14[[#This Row],[Importe]]-Tabla14[[#This Row],[Pagado]]</f>
        <v>0</v>
      </c>
      <c r="H2529" s="37" t="s">
        <v>10</v>
      </c>
    </row>
    <row r="2530" spans="1:8" x14ac:dyDescent="0.25">
      <c r="A2530" s="31">
        <v>44644</v>
      </c>
      <c r="B2530" s="37" t="s">
        <v>9618</v>
      </c>
      <c r="C2530" s="57" t="s">
        <v>95</v>
      </c>
      <c r="D2530" s="58">
        <v>20740.8</v>
      </c>
      <c r="E2530" s="35">
        <v>44644</v>
      </c>
      <c r="F2530" s="58">
        <v>20740.8</v>
      </c>
      <c r="G2530" s="59">
        <f>Tabla14[[#This Row],[Importe]]-Tabla14[[#This Row],[Pagado]]</f>
        <v>0</v>
      </c>
      <c r="H2530" s="37" t="s">
        <v>10</v>
      </c>
    </row>
    <row r="2531" spans="1:8" x14ac:dyDescent="0.25">
      <c r="A2531" s="31">
        <v>44644</v>
      </c>
      <c r="B2531" s="37" t="s">
        <v>9619</v>
      </c>
      <c r="C2531" s="57" t="s">
        <v>484</v>
      </c>
      <c r="D2531" s="58">
        <v>4838.3999999999996</v>
      </c>
      <c r="E2531" s="35">
        <v>44644</v>
      </c>
      <c r="F2531" s="58">
        <v>4838.3999999999996</v>
      </c>
      <c r="G2531" s="59">
        <f>Tabla14[[#This Row],[Importe]]-Tabla14[[#This Row],[Pagado]]</f>
        <v>0</v>
      </c>
      <c r="H2531" s="37" t="s">
        <v>10</v>
      </c>
    </row>
    <row r="2532" spans="1:8" ht="31.5" x14ac:dyDescent="0.25">
      <c r="A2532" s="31">
        <v>44644</v>
      </c>
      <c r="B2532" s="37" t="s">
        <v>9620</v>
      </c>
      <c r="C2532" s="57" t="s">
        <v>475</v>
      </c>
      <c r="D2532" s="58">
        <v>60935</v>
      </c>
      <c r="E2532" s="35" t="s">
        <v>9621</v>
      </c>
      <c r="F2532" s="58">
        <f>32000+28935</f>
        <v>60935</v>
      </c>
      <c r="G2532" s="59">
        <f>Tabla14[[#This Row],[Importe]]-Tabla14[[#This Row],[Pagado]]</f>
        <v>0</v>
      </c>
      <c r="H2532" s="37" t="s">
        <v>10</v>
      </c>
    </row>
    <row r="2533" spans="1:8" x14ac:dyDescent="0.25">
      <c r="A2533" s="31">
        <v>44644</v>
      </c>
      <c r="B2533" s="37" t="s">
        <v>9622</v>
      </c>
      <c r="C2533" s="57" t="s">
        <v>481</v>
      </c>
      <c r="D2533" s="58">
        <v>1127.7</v>
      </c>
      <c r="E2533" s="35">
        <v>44644</v>
      </c>
      <c r="F2533" s="58">
        <v>1127.7</v>
      </c>
      <c r="G2533" s="59">
        <f>Tabla14[[#This Row],[Importe]]-Tabla14[[#This Row],[Pagado]]</f>
        <v>0</v>
      </c>
      <c r="H2533" s="37" t="s">
        <v>10</v>
      </c>
    </row>
    <row r="2534" spans="1:8" x14ac:dyDescent="0.25">
      <c r="A2534" s="31">
        <v>44644</v>
      </c>
      <c r="B2534" s="37" t="s">
        <v>9623</v>
      </c>
      <c r="C2534" s="57" t="s">
        <v>75</v>
      </c>
      <c r="D2534" s="58">
        <v>5599.8</v>
      </c>
      <c r="E2534" s="35">
        <v>44644</v>
      </c>
      <c r="F2534" s="58">
        <v>5599.8</v>
      </c>
      <c r="G2534" s="59">
        <f>Tabla14[[#This Row],[Importe]]-Tabla14[[#This Row],[Pagado]]</f>
        <v>0</v>
      </c>
      <c r="H2534" s="37" t="s">
        <v>10</v>
      </c>
    </row>
    <row r="2535" spans="1:8" x14ac:dyDescent="0.25">
      <c r="A2535" s="31">
        <v>44644</v>
      </c>
      <c r="B2535" s="37" t="s">
        <v>9624</v>
      </c>
      <c r="C2535" s="57" t="s">
        <v>85</v>
      </c>
      <c r="D2535" s="58">
        <v>1652.4</v>
      </c>
      <c r="E2535" s="35">
        <v>44644</v>
      </c>
      <c r="F2535" s="58">
        <v>1652.4</v>
      </c>
      <c r="G2535" s="59">
        <f>Tabla14[[#This Row],[Importe]]-Tabla14[[#This Row],[Pagado]]</f>
        <v>0</v>
      </c>
      <c r="H2535" s="37" t="s">
        <v>10</v>
      </c>
    </row>
    <row r="2536" spans="1:8" x14ac:dyDescent="0.25">
      <c r="A2536" s="31">
        <v>44644</v>
      </c>
      <c r="B2536" s="37" t="s">
        <v>9625</v>
      </c>
      <c r="C2536" s="57" t="s">
        <v>83</v>
      </c>
      <c r="D2536" s="58">
        <v>7112</v>
      </c>
      <c r="E2536" s="35">
        <v>44644</v>
      </c>
      <c r="F2536" s="58">
        <v>7112</v>
      </c>
      <c r="G2536" s="59">
        <f>Tabla14[[#This Row],[Importe]]-Tabla14[[#This Row],[Pagado]]</f>
        <v>0</v>
      </c>
      <c r="H2536" s="37" t="s">
        <v>10</v>
      </c>
    </row>
    <row r="2537" spans="1:8" x14ac:dyDescent="0.25">
      <c r="A2537" s="31">
        <v>44644</v>
      </c>
      <c r="B2537" s="37" t="s">
        <v>9626</v>
      </c>
      <c r="C2537" s="57" t="s">
        <v>1187</v>
      </c>
      <c r="D2537" s="58">
        <v>2381.6999999999998</v>
      </c>
      <c r="E2537" s="35">
        <v>44644</v>
      </c>
      <c r="F2537" s="58">
        <v>2381.6999999999998</v>
      </c>
      <c r="G2537" s="59">
        <f>Tabla14[[#This Row],[Importe]]-Tabla14[[#This Row],[Pagado]]</f>
        <v>0</v>
      </c>
      <c r="H2537" s="37" t="s">
        <v>10</v>
      </c>
    </row>
    <row r="2538" spans="1:8" x14ac:dyDescent="0.25">
      <c r="A2538" s="31">
        <v>44644</v>
      </c>
      <c r="B2538" s="37" t="s">
        <v>9627</v>
      </c>
      <c r="C2538" s="57" t="s">
        <v>618</v>
      </c>
      <c r="D2538" s="58">
        <v>8678.4</v>
      </c>
      <c r="E2538" s="35">
        <v>44644</v>
      </c>
      <c r="F2538" s="58">
        <v>8678.4</v>
      </c>
      <c r="G2538" s="59">
        <f>Tabla14[[#This Row],[Importe]]-Tabla14[[#This Row],[Pagado]]</f>
        <v>0</v>
      </c>
      <c r="H2538" s="37" t="s">
        <v>10</v>
      </c>
    </row>
    <row r="2539" spans="1:8" x14ac:dyDescent="0.25">
      <c r="A2539" s="31">
        <v>44644</v>
      </c>
      <c r="B2539" s="37" t="s">
        <v>9628</v>
      </c>
      <c r="C2539" s="57" t="s">
        <v>473</v>
      </c>
      <c r="D2539" s="58">
        <v>11205.6</v>
      </c>
      <c r="E2539" s="35">
        <v>44644</v>
      </c>
      <c r="F2539" s="58">
        <v>11205.6</v>
      </c>
      <c r="G2539" s="59">
        <f>Tabla14[[#This Row],[Importe]]-Tabla14[[#This Row],[Pagado]]</f>
        <v>0</v>
      </c>
      <c r="H2539" s="37" t="s">
        <v>10</v>
      </c>
    </row>
    <row r="2540" spans="1:8" x14ac:dyDescent="0.25">
      <c r="A2540" s="31">
        <v>44644</v>
      </c>
      <c r="B2540" s="37" t="s">
        <v>9629</v>
      </c>
      <c r="C2540" s="57" t="s">
        <v>87</v>
      </c>
      <c r="D2540" s="58">
        <v>1749.2</v>
      </c>
      <c r="E2540" s="35">
        <v>44644</v>
      </c>
      <c r="F2540" s="58">
        <v>1749.2</v>
      </c>
      <c r="G2540" s="59">
        <f>Tabla14[[#This Row],[Importe]]-Tabla14[[#This Row],[Pagado]]</f>
        <v>0</v>
      </c>
      <c r="H2540" s="37" t="s">
        <v>10</v>
      </c>
    </row>
    <row r="2541" spans="1:8" x14ac:dyDescent="0.25">
      <c r="A2541" s="31">
        <v>44644</v>
      </c>
      <c r="B2541" s="37" t="s">
        <v>9630</v>
      </c>
      <c r="C2541" s="57" t="s">
        <v>89</v>
      </c>
      <c r="D2541" s="58">
        <v>8448</v>
      </c>
      <c r="E2541" s="35">
        <v>44645</v>
      </c>
      <c r="F2541" s="58">
        <v>8448</v>
      </c>
      <c r="G2541" s="59">
        <f>Tabla14[[#This Row],[Importe]]-Tabla14[[#This Row],[Pagado]]</f>
        <v>0</v>
      </c>
      <c r="H2541" s="37" t="s">
        <v>10</v>
      </c>
    </row>
    <row r="2542" spans="1:8" x14ac:dyDescent="0.25">
      <c r="A2542" s="31">
        <v>44644</v>
      </c>
      <c r="B2542" s="37" t="s">
        <v>9631</v>
      </c>
      <c r="C2542" s="57" t="s">
        <v>18</v>
      </c>
      <c r="D2542" s="58">
        <v>1421</v>
      </c>
      <c r="E2542" s="35">
        <v>44644</v>
      </c>
      <c r="F2542" s="58">
        <v>1421</v>
      </c>
      <c r="G2542" s="59">
        <f>Tabla14[[#This Row],[Importe]]-Tabla14[[#This Row],[Pagado]]</f>
        <v>0</v>
      </c>
      <c r="H2542" s="37" t="s">
        <v>10</v>
      </c>
    </row>
    <row r="2543" spans="1:8" x14ac:dyDescent="0.25">
      <c r="A2543" s="31">
        <v>44644</v>
      </c>
      <c r="B2543" s="37" t="s">
        <v>9632</v>
      </c>
      <c r="C2543" s="57" t="s">
        <v>348</v>
      </c>
      <c r="D2543" s="58">
        <v>2664</v>
      </c>
      <c r="E2543" s="35">
        <v>44644</v>
      </c>
      <c r="F2543" s="58">
        <v>2664</v>
      </c>
      <c r="G2543" s="59">
        <f>Tabla14[[#This Row],[Importe]]-Tabla14[[#This Row],[Pagado]]</f>
        <v>0</v>
      </c>
      <c r="H2543" s="37" t="s">
        <v>10</v>
      </c>
    </row>
    <row r="2544" spans="1:8" x14ac:dyDescent="0.25">
      <c r="A2544" s="31">
        <v>44644</v>
      </c>
      <c r="B2544" s="37" t="s">
        <v>9633</v>
      </c>
      <c r="C2544" s="57" t="s">
        <v>12</v>
      </c>
      <c r="D2544" s="58">
        <v>37032.15</v>
      </c>
      <c r="E2544" s="35">
        <v>44645</v>
      </c>
      <c r="F2544" s="58">
        <v>37032.15</v>
      </c>
      <c r="G2544" s="59">
        <f>Tabla14[[#This Row],[Importe]]-Tabla14[[#This Row],[Pagado]]</f>
        <v>0</v>
      </c>
      <c r="H2544" s="37" t="s">
        <v>10</v>
      </c>
    </row>
    <row r="2545" spans="1:8" x14ac:dyDescent="0.25">
      <c r="A2545" s="31">
        <v>44644</v>
      </c>
      <c r="B2545" s="37" t="s">
        <v>9634</v>
      </c>
      <c r="C2545" s="57" t="s">
        <v>9</v>
      </c>
      <c r="D2545" s="58">
        <v>7952.3</v>
      </c>
      <c r="E2545" s="35">
        <v>44644</v>
      </c>
      <c r="F2545" s="58">
        <v>7952.3</v>
      </c>
      <c r="G2545" s="59">
        <f>Tabla14[[#This Row],[Importe]]-Tabla14[[#This Row],[Pagado]]</f>
        <v>0</v>
      </c>
      <c r="H2545" s="37" t="s">
        <v>10</v>
      </c>
    </row>
    <row r="2546" spans="1:8" x14ac:dyDescent="0.25">
      <c r="A2546" s="31">
        <v>44644</v>
      </c>
      <c r="B2546" s="37" t="s">
        <v>9635</v>
      </c>
      <c r="C2546" s="57" t="s">
        <v>131</v>
      </c>
      <c r="D2546" s="58">
        <v>14002.6</v>
      </c>
      <c r="E2546" s="35">
        <v>44644</v>
      </c>
      <c r="F2546" s="58">
        <v>14002.6</v>
      </c>
      <c r="G2546" s="59">
        <f>Tabla14[[#This Row],[Importe]]-Tabla14[[#This Row],[Pagado]]</f>
        <v>0</v>
      </c>
      <c r="H2546" s="37" t="s">
        <v>10</v>
      </c>
    </row>
    <row r="2547" spans="1:8" x14ac:dyDescent="0.25">
      <c r="A2547" s="31">
        <v>44644</v>
      </c>
      <c r="B2547" s="37" t="s">
        <v>9636</v>
      </c>
      <c r="C2547" s="57" t="s">
        <v>39</v>
      </c>
      <c r="D2547" s="58">
        <v>22565.4</v>
      </c>
      <c r="E2547" s="35">
        <v>44647</v>
      </c>
      <c r="F2547" s="58">
        <v>22565.4</v>
      </c>
      <c r="G2547" s="59">
        <f>Tabla14[[#This Row],[Importe]]-Tabla14[[#This Row],[Pagado]]</f>
        <v>0</v>
      </c>
      <c r="H2547" s="37" t="s">
        <v>10</v>
      </c>
    </row>
    <row r="2548" spans="1:8" x14ac:dyDescent="0.25">
      <c r="A2548" s="31">
        <v>44644</v>
      </c>
      <c r="B2548" s="37" t="s">
        <v>9637</v>
      </c>
      <c r="C2548" s="57" t="s">
        <v>64</v>
      </c>
      <c r="D2548" s="58">
        <v>4685.6000000000004</v>
      </c>
      <c r="E2548" s="35">
        <v>44646</v>
      </c>
      <c r="F2548" s="58">
        <v>4685.6000000000004</v>
      </c>
      <c r="G2548" s="59">
        <f>Tabla14[[#This Row],[Importe]]-Tabla14[[#This Row],[Pagado]]</f>
        <v>0</v>
      </c>
      <c r="H2548" s="37" t="s">
        <v>10</v>
      </c>
    </row>
    <row r="2549" spans="1:8" x14ac:dyDescent="0.25">
      <c r="A2549" s="31">
        <v>44644</v>
      </c>
      <c r="B2549" s="37" t="s">
        <v>9638</v>
      </c>
      <c r="C2549" s="57" t="s">
        <v>60</v>
      </c>
      <c r="D2549" s="58">
        <v>3870</v>
      </c>
      <c r="E2549" s="35">
        <v>44647</v>
      </c>
      <c r="F2549" s="58">
        <v>3870</v>
      </c>
      <c r="G2549" s="59">
        <f>Tabla14[[#This Row],[Importe]]-Tabla14[[#This Row],[Pagado]]</f>
        <v>0</v>
      </c>
      <c r="H2549" s="37" t="s">
        <v>10</v>
      </c>
    </row>
    <row r="2550" spans="1:8" x14ac:dyDescent="0.25">
      <c r="A2550" s="31">
        <v>44644</v>
      </c>
      <c r="B2550" s="37" t="s">
        <v>9639</v>
      </c>
      <c r="C2550" s="57" t="s">
        <v>93</v>
      </c>
      <c r="D2550" s="58">
        <v>4214.3999999999996</v>
      </c>
      <c r="E2550" s="35">
        <v>44645</v>
      </c>
      <c r="F2550" s="58">
        <v>4214.3999999999996</v>
      </c>
      <c r="G2550" s="59">
        <f>Tabla14[[#This Row],[Importe]]-Tabla14[[#This Row],[Pagado]]</f>
        <v>0</v>
      </c>
      <c r="H2550" s="37" t="s">
        <v>10</v>
      </c>
    </row>
    <row r="2551" spans="1:8" x14ac:dyDescent="0.25">
      <c r="A2551" s="31">
        <v>44644</v>
      </c>
      <c r="B2551" s="37" t="s">
        <v>9640</v>
      </c>
      <c r="C2551" s="57" t="s">
        <v>2151</v>
      </c>
      <c r="D2551" s="58">
        <v>14636.8</v>
      </c>
      <c r="E2551" s="35">
        <v>44644</v>
      </c>
      <c r="F2551" s="58">
        <v>14636.8</v>
      </c>
      <c r="G2551" s="59">
        <f>Tabla14[[#This Row],[Importe]]-Tabla14[[#This Row],[Pagado]]</f>
        <v>0</v>
      </c>
      <c r="H2551" s="37" t="s">
        <v>10</v>
      </c>
    </row>
    <row r="2552" spans="1:8" x14ac:dyDescent="0.25">
      <c r="A2552" s="31">
        <v>44644</v>
      </c>
      <c r="B2552" s="37" t="s">
        <v>9641</v>
      </c>
      <c r="C2552" s="57" t="s">
        <v>114</v>
      </c>
      <c r="D2552" s="58">
        <v>3859.2</v>
      </c>
      <c r="E2552" s="35">
        <v>44645</v>
      </c>
      <c r="F2552" s="58">
        <v>3859.2</v>
      </c>
      <c r="G2552" s="59">
        <f>Tabla14[[#This Row],[Importe]]-Tabla14[[#This Row],[Pagado]]</f>
        <v>0</v>
      </c>
      <c r="H2552" s="37" t="s">
        <v>10</v>
      </c>
    </row>
    <row r="2553" spans="1:8" x14ac:dyDescent="0.25">
      <c r="A2553" s="31">
        <v>44644</v>
      </c>
      <c r="B2553" s="37" t="s">
        <v>9642</v>
      </c>
      <c r="C2553" s="57" t="s">
        <v>97</v>
      </c>
      <c r="D2553" s="58">
        <v>6119.4</v>
      </c>
      <c r="E2553" s="35">
        <v>44645</v>
      </c>
      <c r="F2553" s="58">
        <v>6119.4</v>
      </c>
      <c r="G2553" s="59">
        <f>Tabla14[[#This Row],[Importe]]-Tabla14[[#This Row],[Pagado]]</f>
        <v>0</v>
      </c>
      <c r="H2553" s="37" t="s">
        <v>10</v>
      </c>
    </row>
    <row r="2554" spans="1:8" x14ac:dyDescent="0.25">
      <c r="A2554" s="31">
        <v>44644</v>
      </c>
      <c r="B2554" s="37" t="s">
        <v>9643</v>
      </c>
      <c r="C2554" s="57" t="s">
        <v>99</v>
      </c>
      <c r="D2554" s="58">
        <v>3772.8</v>
      </c>
      <c r="E2554" s="35">
        <v>44648</v>
      </c>
      <c r="F2554" s="58">
        <v>3772.8</v>
      </c>
      <c r="G2554" s="59">
        <f>Tabla14[[#This Row],[Importe]]-Tabla14[[#This Row],[Pagado]]</f>
        <v>0</v>
      </c>
      <c r="H2554" s="37" t="s">
        <v>10</v>
      </c>
    </row>
    <row r="2555" spans="1:8" x14ac:dyDescent="0.25">
      <c r="A2555" s="31">
        <v>44644</v>
      </c>
      <c r="B2555" s="37" t="s">
        <v>9644</v>
      </c>
      <c r="C2555" s="57" t="s">
        <v>116</v>
      </c>
      <c r="D2555" s="58">
        <v>3925</v>
      </c>
      <c r="E2555" s="35">
        <v>44646</v>
      </c>
      <c r="F2555" s="58">
        <v>3925</v>
      </c>
      <c r="G2555" s="59">
        <f>Tabla14[[#This Row],[Importe]]-Tabla14[[#This Row],[Pagado]]</f>
        <v>0</v>
      </c>
      <c r="H2555" s="37" t="s">
        <v>10</v>
      </c>
    </row>
    <row r="2556" spans="1:8" x14ac:dyDescent="0.25">
      <c r="A2556" s="31">
        <v>44644</v>
      </c>
      <c r="B2556" s="37" t="s">
        <v>9645</v>
      </c>
      <c r="C2556" s="57" t="s">
        <v>326</v>
      </c>
      <c r="D2556" s="58">
        <v>4310.3999999999996</v>
      </c>
      <c r="E2556" s="35">
        <v>44645</v>
      </c>
      <c r="F2556" s="58">
        <v>4310.3999999999996</v>
      </c>
      <c r="G2556" s="59">
        <f>Tabla14[[#This Row],[Importe]]-Tabla14[[#This Row],[Pagado]]</f>
        <v>0</v>
      </c>
      <c r="H2556" s="37" t="s">
        <v>10</v>
      </c>
    </row>
    <row r="2557" spans="1:8" x14ac:dyDescent="0.25">
      <c r="A2557" s="31">
        <v>44644</v>
      </c>
      <c r="B2557" s="37" t="s">
        <v>9646</v>
      </c>
      <c r="C2557" s="57" t="s">
        <v>105</v>
      </c>
      <c r="D2557" s="58">
        <v>4555.2</v>
      </c>
      <c r="E2557" s="35">
        <v>44645</v>
      </c>
      <c r="F2557" s="58">
        <v>4555.2</v>
      </c>
      <c r="G2557" s="59">
        <f>Tabla14[[#This Row],[Importe]]-Tabla14[[#This Row],[Pagado]]</f>
        <v>0</v>
      </c>
      <c r="H2557" s="37" t="s">
        <v>10</v>
      </c>
    </row>
    <row r="2558" spans="1:8" x14ac:dyDescent="0.25">
      <c r="A2558" s="31">
        <v>44644</v>
      </c>
      <c r="B2558" s="37" t="s">
        <v>9647</v>
      </c>
      <c r="C2558" s="57" t="s">
        <v>129</v>
      </c>
      <c r="D2558" s="58">
        <v>1441</v>
      </c>
      <c r="E2558" s="35">
        <v>44644</v>
      </c>
      <c r="F2558" s="58">
        <v>1441</v>
      </c>
      <c r="G2558" s="59">
        <f>Tabla14[[#This Row],[Importe]]-Tabla14[[#This Row],[Pagado]]</f>
        <v>0</v>
      </c>
      <c r="H2558" s="37" t="s">
        <v>10</v>
      </c>
    </row>
    <row r="2559" spans="1:8" x14ac:dyDescent="0.25">
      <c r="A2559" s="31">
        <v>44644</v>
      </c>
      <c r="B2559" s="37" t="s">
        <v>9648</v>
      </c>
      <c r="C2559" s="57" t="s">
        <v>127</v>
      </c>
      <c r="D2559" s="58">
        <v>1766.5</v>
      </c>
      <c r="E2559" s="35">
        <v>44644</v>
      </c>
      <c r="F2559" s="58">
        <v>1766.5</v>
      </c>
      <c r="G2559" s="59">
        <f>Tabla14[[#This Row],[Importe]]-Tabla14[[#This Row],[Pagado]]</f>
        <v>0</v>
      </c>
      <c r="H2559" s="37" t="s">
        <v>10</v>
      </c>
    </row>
    <row r="2560" spans="1:8" x14ac:dyDescent="0.25">
      <c r="A2560" s="31">
        <v>44644</v>
      </c>
      <c r="B2560" s="37" t="s">
        <v>9649</v>
      </c>
      <c r="C2560" s="57" t="s">
        <v>357</v>
      </c>
      <c r="D2560" s="58">
        <v>935</v>
      </c>
      <c r="E2560" s="35">
        <v>44644</v>
      </c>
      <c r="F2560" s="58">
        <v>935</v>
      </c>
      <c r="G2560" s="59">
        <f>Tabla14[[#This Row],[Importe]]-Tabla14[[#This Row],[Pagado]]</f>
        <v>0</v>
      </c>
      <c r="H2560" s="37" t="s">
        <v>10</v>
      </c>
    </row>
    <row r="2561" spans="1:8" x14ac:dyDescent="0.25">
      <c r="A2561" s="31">
        <v>44644</v>
      </c>
      <c r="B2561" s="37" t="s">
        <v>9650</v>
      </c>
      <c r="C2561" s="57" t="s">
        <v>140</v>
      </c>
      <c r="D2561" s="58">
        <v>951.5</v>
      </c>
      <c r="E2561" s="35">
        <v>44644</v>
      </c>
      <c r="F2561" s="58">
        <v>951.5</v>
      </c>
      <c r="G2561" s="59">
        <f>Tabla14[[#This Row],[Importe]]-Tabla14[[#This Row],[Pagado]]</f>
        <v>0</v>
      </c>
      <c r="H2561" s="37" t="s">
        <v>10</v>
      </c>
    </row>
    <row r="2562" spans="1:8" x14ac:dyDescent="0.25">
      <c r="A2562" s="31">
        <v>44644</v>
      </c>
      <c r="B2562" s="37" t="s">
        <v>9651</v>
      </c>
      <c r="C2562" s="57" t="s">
        <v>22</v>
      </c>
      <c r="D2562" s="58">
        <v>50191.8</v>
      </c>
      <c r="E2562" s="35">
        <v>44645</v>
      </c>
      <c r="F2562" s="58">
        <v>50191.8</v>
      </c>
      <c r="G2562" s="59">
        <f>Tabla14[[#This Row],[Importe]]-Tabla14[[#This Row],[Pagado]]</f>
        <v>0</v>
      </c>
      <c r="H2562" s="37" t="s">
        <v>10</v>
      </c>
    </row>
    <row r="2563" spans="1:8" x14ac:dyDescent="0.25">
      <c r="A2563" s="31">
        <v>44644</v>
      </c>
      <c r="B2563" s="37" t="s">
        <v>9652</v>
      </c>
      <c r="C2563" s="57" t="s">
        <v>125</v>
      </c>
      <c r="D2563" s="58">
        <v>4852</v>
      </c>
      <c r="E2563" s="35">
        <v>44644</v>
      </c>
      <c r="F2563" s="58">
        <v>4852</v>
      </c>
      <c r="G2563" s="59">
        <f>Tabla14[[#This Row],[Importe]]-Tabla14[[#This Row],[Pagado]]</f>
        <v>0</v>
      </c>
      <c r="H2563" s="37" t="s">
        <v>10</v>
      </c>
    </row>
    <row r="2564" spans="1:8" x14ac:dyDescent="0.25">
      <c r="A2564" s="31">
        <v>44644</v>
      </c>
      <c r="B2564" s="37" t="s">
        <v>9653</v>
      </c>
      <c r="C2564" s="57" t="s">
        <v>4136</v>
      </c>
      <c r="D2564" s="58">
        <v>771.6</v>
      </c>
      <c r="E2564" s="35">
        <v>44644</v>
      </c>
      <c r="F2564" s="58">
        <v>771.6</v>
      </c>
      <c r="G2564" s="59">
        <f>Tabla14[[#This Row],[Importe]]-Tabla14[[#This Row],[Pagado]]</f>
        <v>0</v>
      </c>
      <c r="H2564" s="37" t="s">
        <v>10</v>
      </c>
    </row>
    <row r="2565" spans="1:8" x14ac:dyDescent="0.25">
      <c r="A2565" s="31">
        <v>44644</v>
      </c>
      <c r="B2565" s="37" t="s">
        <v>9654</v>
      </c>
      <c r="C2565" s="57" t="s">
        <v>146</v>
      </c>
      <c r="D2565" s="58">
        <v>2389.6</v>
      </c>
      <c r="E2565" s="35">
        <v>44644</v>
      </c>
      <c r="F2565" s="58">
        <v>2389.6</v>
      </c>
      <c r="G2565" s="59">
        <f>Tabla14[[#This Row],[Importe]]-Tabla14[[#This Row],[Pagado]]</f>
        <v>0</v>
      </c>
      <c r="H2565" s="37" t="s">
        <v>10</v>
      </c>
    </row>
    <row r="2566" spans="1:8" x14ac:dyDescent="0.25">
      <c r="A2566" s="31">
        <v>44644</v>
      </c>
      <c r="B2566" s="37" t="s">
        <v>9655</v>
      </c>
      <c r="C2566" s="57" t="s">
        <v>27</v>
      </c>
      <c r="D2566" s="58">
        <v>3271.4</v>
      </c>
      <c r="E2566" s="35">
        <v>44644</v>
      </c>
      <c r="F2566" s="58">
        <v>3271.4</v>
      </c>
      <c r="G2566" s="59">
        <f>Tabla14[[#This Row],[Importe]]-Tabla14[[#This Row],[Pagado]]</f>
        <v>0</v>
      </c>
      <c r="H2566" s="37" t="s">
        <v>10</v>
      </c>
    </row>
    <row r="2567" spans="1:8" x14ac:dyDescent="0.25">
      <c r="A2567" s="31">
        <v>44644</v>
      </c>
      <c r="B2567" s="37" t="s">
        <v>9656</v>
      </c>
      <c r="C2567" s="57" t="s">
        <v>664</v>
      </c>
      <c r="D2567" s="58">
        <v>19334</v>
      </c>
      <c r="E2567" s="35">
        <v>44644</v>
      </c>
      <c r="F2567" s="58">
        <v>19334</v>
      </c>
      <c r="G2567" s="59">
        <f>Tabla14[[#This Row],[Importe]]-Tabla14[[#This Row],[Pagado]]</f>
        <v>0</v>
      </c>
      <c r="H2567" s="37" t="s">
        <v>10</v>
      </c>
    </row>
    <row r="2568" spans="1:8" x14ac:dyDescent="0.25">
      <c r="A2568" s="31">
        <v>44644</v>
      </c>
      <c r="B2568" s="37" t="s">
        <v>9657</v>
      </c>
      <c r="C2568" s="57" t="s">
        <v>8062</v>
      </c>
      <c r="D2568" s="58">
        <v>5900.8</v>
      </c>
      <c r="E2568" s="35">
        <v>44644</v>
      </c>
      <c r="F2568" s="58">
        <v>5900.8</v>
      </c>
      <c r="G2568" s="59">
        <f>Tabla14[[#This Row],[Importe]]-Tabla14[[#This Row],[Pagado]]</f>
        <v>0</v>
      </c>
      <c r="H2568" s="37" t="s">
        <v>10</v>
      </c>
    </row>
    <row r="2569" spans="1:8" x14ac:dyDescent="0.25">
      <c r="A2569" s="31">
        <v>44644</v>
      </c>
      <c r="B2569" s="37" t="s">
        <v>9658</v>
      </c>
      <c r="C2569" s="57" t="s">
        <v>31</v>
      </c>
      <c r="D2569" s="58">
        <v>401.5</v>
      </c>
      <c r="E2569" s="35">
        <v>44644</v>
      </c>
      <c r="F2569" s="58">
        <v>401.5</v>
      </c>
      <c r="G2569" s="59">
        <f>Tabla14[[#This Row],[Importe]]-Tabla14[[#This Row],[Pagado]]</f>
        <v>0</v>
      </c>
      <c r="H2569" s="37" t="s">
        <v>10</v>
      </c>
    </row>
    <row r="2570" spans="1:8" x14ac:dyDescent="0.25">
      <c r="A2570" s="31">
        <v>44644</v>
      </c>
      <c r="B2570" s="37" t="s">
        <v>9659</v>
      </c>
      <c r="C2570" s="57" t="s">
        <v>179</v>
      </c>
      <c r="D2570" s="58">
        <v>1004.4</v>
      </c>
      <c r="E2570" s="35">
        <v>44645</v>
      </c>
      <c r="F2570" s="58">
        <v>1004.4</v>
      </c>
      <c r="G2570" s="59">
        <f>Tabla14[[#This Row],[Importe]]-Tabla14[[#This Row],[Pagado]]</f>
        <v>0</v>
      </c>
      <c r="H2570" s="37" t="s">
        <v>10</v>
      </c>
    </row>
    <row r="2571" spans="1:8" x14ac:dyDescent="0.25">
      <c r="A2571" s="31">
        <v>44644</v>
      </c>
      <c r="B2571" s="37" t="s">
        <v>9660</v>
      </c>
      <c r="C2571" s="57" t="s">
        <v>37</v>
      </c>
      <c r="D2571" s="58">
        <v>3121.6</v>
      </c>
      <c r="E2571" s="35">
        <v>44644</v>
      </c>
      <c r="F2571" s="58">
        <v>3121.6</v>
      </c>
      <c r="G2571" s="59">
        <f>Tabla14[[#This Row],[Importe]]-Tabla14[[#This Row],[Pagado]]</f>
        <v>0</v>
      </c>
      <c r="H2571" s="37" t="s">
        <v>10</v>
      </c>
    </row>
    <row r="2572" spans="1:8" x14ac:dyDescent="0.25">
      <c r="A2572" s="31">
        <v>44644</v>
      </c>
      <c r="B2572" s="37" t="s">
        <v>9661</v>
      </c>
      <c r="C2572" s="57" t="s">
        <v>191</v>
      </c>
      <c r="D2572" s="58">
        <v>1668.8</v>
      </c>
      <c r="E2572" s="35">
        <v>44644</v>
      </c>
      <c r="F2572" s="58">
        <v>1668.8</v>
      </c>
      <c r="G2572" s="59">
        <f>Tabla14[[#This Row],[Importe]]-Tabla14[[#This Row],[Pagado]]</f>
        <v>0</v>
      </c>
      <c r="H2572" s="37" t="s">
        <v>10</v>
      </c>
    </row>
    <row r="2573" spans="1:8" x14ac:dyDescent="0.25">
      <c r="A2573" s="31">
        <v>44644</v>
      </c>
      <c r="B2573" s="37" t="s">
        <v>9662</v>
      </c>
      <c r="C2573" s="57" t="s">
        <v>230</v>
      </c>
      <c r="D2573" s="58">
        <v>5853.4</v>
      </c>
      <c r="E2573" s="35">
        <v>44644</v>
      </c>
      <c r="F2573" s="58">
        <v>5853.4</v>
      </c>
      <c r="G2573" s="59">
        <f>Tabla14[[#This Row],[Importe]]-Tabla14[[#This Row],[Pagado]]</f>
        <v>0</v>
      </c>
      <c r="H2573" s="37" t="s">
        <v>10</v>
      </c>
    </row>
    <row r="2574" spans="1:8" x14ac:dyDescent="0.25">
      <c r="A2574" s="31">
        <v>44644</v>
      </c>
      <c r="B2574" s="37" t="s">
        <v>9663</v>
      </c>
      <c r="C2574" s="57" t="s">
        <v>49</v>
      </c>
      <c r="D2574" s="58">
        <v>2878.6</v>
      </c>
      <c r="E2574" s="35">
        <v>44644</v>
      </c>
      <c r="F2574" s="58">
        <v>2878.6</v>
      </c>
      <c r="G2574" s="59">
        <f>Tabla14[[#This Row],[Importe]]-Tabla14[[#This Row],[Pagado]]</f>
        <v>0</v>
      </c>
      <c r="H2574" s="37" t="s">
        <v>10</v>
      </c>
    </row>
    <row r="2575" spans="1:8" x14ac:dyDescent="0.25">
      <c r="A2575" s="31">
        <v>44644</v>
      </c>
      <c r="B2575" s="37" t="s">
        <v>9664</v>
      </c>
      <c r="C2575" s="57" t="s">
        <v>224</v>
      </c>
      <c r="D2575" s="58">
        <v>2527.1999999999998</v>
      </c>
      <c r="E2575" s="35">
        <v>44644</v>
      </c>
      <c r="F2575" s="58">
        <v>2527.1999999999998</v>
      </c>
      <c r="G2575" s="59">
        <f>Tabla14[[#This Row],[Importe]]-Tabla14[[#This Row],[Pagado]]</f>
        <v>0</v>
      </c>
      <c r="H2575" s="37" t="s">
        <v>10</v>
      </c>
    </row>
    <row r="2576" spans="1:8" x14ac:dyDescent="0.25">
      <c r="A2576" s="31">
        <v>44644</v>
      </c>
      <c r="B2576" s="37" t="s">
        <v>9665</v>
      </c>
      <c r="C2576" s="57" t="s">
        <v>142</v>
      </c>
      <c r="D2576" s="58">
        <v>46801.67</v>
      </c>
      <c r="E2576" s="35">
        <v>44670</v>
      </c>
      <c r="F2576" s="58">
        <v>46801.67</v>
      </c>
      <c r="G2576" s="59">
        <f>Tabla14[[#This Row],[Importe]]-Tabla14[[#This Row],[Pagado]]</f>
        <v>0</v>
      </c>
      <c r="H2576" s="37" t="s">
        <v>10</v>
      </c>
    </row>
    <row r="2577" spans="1:8" x14ac:dyDescent="0.25">
      <c r="A2577" s="31">
        <v>44644</v>
      </c>
      <c r="B2577" s="37" t="s">
        <v>9666</v>
      </c>
      <c r="C2577" s="57" t="s">
        <v>9667</v>
      </c>
      <c r="D2577" s="58">
        <v>0</v>
      </c>
      <c r="E2577" s="39" t="s">
        <v>189</v>
      </c>
      <c r="F2577" s="58">
        <v>0</v>
      </c>
      <c r="G2577" s="59">
        <f>Tabla14[[#This Row],[Importe]]-Tabla14[[#This Row],[Pagado]]</f>
        <v>0</v>
      </c>
      <c r="H2577" s="37" t="s">
        <v>189</v>
      </c>
    </row>
    <row r="2578" spans="1:8" x14ac:dyDescent="0.25">
      <c r="A2578" s="31">
        <v>44644</v>
      </c>
      <c r="B2578" s="37" t="s">
        <v>9668</v>
      </c>
      <c r="C2578" s="57" t="s">
        <v>45</v>
      </c>
      <c r="D2578" s="58">
        <v>12103.4</v>
      </c>
      <c r="E2578" s="35">
        <v>44644</v>
      </c>
      <c r="F2578" s="58">
        <v>12103.4</v>
      </c>
      <c r="G2578" s="59">
        <f>Tabla14[[#This Row],[Importe]]-Tabla14[[#This Row],[Pagado]]</f>
        <v>0</v>
      </c>
      <c r="H2578" s="37" t="s">
        <v>10</v>
      </c>
    </row>
    <row r="2579" spans="1:8" x14ac:dyDescent="0.25">
      <c r="A2579" s="31">
        <v>44644</v>
      </c>
      <c r="B2579" s="37" t="s">
        <v>9669</v>
      </c>
      <c r="C2579" s="57" t="s">
        <v>228</v>
      </c>
      <c r="D2579" s="58">
        <v>4785</v>
      </c>
      <c r="E2579" s="35">
        <v>44644</v>
      </c>
      <c r="F2579" s="58">
        <v>4785</v>
      </c>
      <c r="G2579" s="59">
        <f>Tabla14[[#This Row],[Importe]]-Tabla14[[#This Row],[Pagado]]</f>
        <v>0</v>
      </c>
      <c r="H2579" s="37" t="s">
        <v>10</v>
      </c>
    </row>
    <row r="2580" spans="1:8" x14ac:dyDescent="0.25">
      <c r="A2580" s="31">
        <v>44644</v>
      </c>
      <c r="B2580" s="37" t="s">
        <v>9670</v>
      </c>
      <c r="C2580" s="57" t="s">
        <v>56</v>
      </c>
      <c r="D2580" s="58">
        <v>4724.2</v>
      </c>
      <c r="E2580" s="35">
        <v>44644</v>
      </c>
      <c r="F2580" s="58">
        <v>4724.2</v>
      </c>
      <c r="G2580" s="59">
        <f>Tabla14[[#This Row],[Importe]]-Tabla14[[#This Row],[Pagado]]</f>
        <v>0</v>
      </c>
      <c r="H2580" s="37" t="s">
        <v>10</v>
      </c>
    </row>
    <row r="2581" spans="1:8" x14ac:dyDescent="0.25">
      <c r="A2581" s="31">
        <v>44644</v>
      </c>
      <c r="B2581" s="37" t="s">
        <v>9671</v>
      </c>
      <c r="C2581" s="57" t="s">
        <v>244</v>
      </c>
      <c r="D2581" s="58">
        <v>5053.3999999999996</v>
      </c>
      <c r="E2581" s="35">
        <v>44644</v>
      </c>
      <c r="F2581" s="58">
        <v>5053.3999999999996</v>
      </c>
      <c r="G2581" s="59">
        <f>Tabla14[[#This Row],[Importe]]-Tabla14[[#This Row],[Pagado]]</f>
        <v>0</v>
      </c>
      <c r="H2581" s="37" t="s">
        <v>10</v>
      </c>
    </row>
    <row r="2582" spans="1:8" x14ac:dyDescent="0.25">
      <c r="A2582" s="31">
        <v>44644</v>
      </c>
      <c r="B2582" s="37" t="s">
        <v>9672</v>
      </c>
      <c r="C2582" s="57" t="s">
        <v>196</v>
      </c>
      <c r="D2582" s="58">
        <v>27776.2</v>
      </c>
      <c r="E2582" s="35">
        <v>44647</v>
      </c>
      <c r="F2582" s="58">
        <v>27776.2</v>
      </c>
      <c r="G2582" s="59">
        <f>Tabla14[[#This Row],[Importe]]-Tabla14[[#This Row],[Pagado]]</f>
        <v>0</v>
      </c>
      <c r="H2582" s="37" t="s">
        <v>10</v>
      </c>
    </row>
    <row r="2583" spans="1:8" x14ac:dyDescent="0.25">
      <c r="A2583" s="31">
        <v>44644</v>
      </c>
      <c r="B2583" s="37" t="s">
        <v>9673</v>
      </c>
      <c r="C2583" s="57" t="s">
        <v>9674</v>
      </c>
      <c r="D2583" s="58">
        <v>5011.3999999999996</v>
      </c>
      <c r="E2583" s="35">
        <v>44644</v>
      </c>
      <c r="F2583" s="58">
        <v>5011.3999999999996</v>
      </c>
      <c r="G2583" s="59">
        <f>Tabla14[[#This Row],[Importe]]-Tabla14[[#This Row],[Pagado]]</f>
        <v>0</v>
      </c>
      <c r="H2583" s="37" t="s">
        <v>10</v>
      </c>
    </row>
    <row r="2584" spans="1:8" x14ac:dyDescent="0.25">
      <c r="A2584" s="31">
        <v>44644</v>
      </c>
      <c r="B2584" s="37" t="s">
        <v>9675</v>
      </c>
      <c r="C2584" s="57" t="s">
        <v>222</v>
      </c>
      <c r="D2584" s="58">
        <v>9471.2000000000007</v>
      </c>
      <c r="E2584" s="35">
        <v>44644</v>
      </c>
      <c r="F2584" s="58">
        <v>9471.2000000000007</v>
      </c>
      <c r="G2584" s="59">
        <f>Tabla14[[#This Row],[Importe]]-Tabla14[[#This Row],[Pagado]]</f>
        <v>0</v>
      </c>
      <c r="H2584" s="37" t="s">
        <v>10</v>
      </c>
    </row>
    <row r="2585" spans="1:8" x14ac:dyDescent="0.25">
      <c r="A2585" s="31">
        <v>44644</v>
      </c>
      <c r="B2585" s="37" t="s">
        <v>9676</v>
      </c>
      <c r="C2585" s="57" t="s">
        <v>698</v>
      </c>
      <c r="D2585" s="58">
        <v>3991</v>
      </c>
      <c r="E2585" s="35">
        <v>44644</v>
      </c>
      <c r="F2585" s="58">
        <v>3991</v>
      </c>
      <c r="G2585" s="59">
        <f>Tabla14[[#This Row],[Importe]]-Tabla14[[#This Row],[Pagado]]</f>
        <v>0</v>
      </c>
      <c r="H2585" s="37" t="s">
        <v>10</v>
      </c>
    </row>
    <row r="2586" spans="1:8" x14ac:dyDescent="0.25">
      <c r="A2586" s="31">
        <v>44644</v>
      </c>
      <c r="B2586" s="37" t="s">
        <v>9677</v>
      </c>
      <c r="C2586" s="57" t="s">
        <v>392</v>
      </c>
      <c r="D2586" s="58">
        <v>13047.8</v>
      </c>
      <c r="E2586" s="35">
        <v>44650</v>
      </c>
      <c r="F2586" s="58">
        <v>13047.8</v>
      </c>
      <c r="G2586" s="59">
        <f>Tabla14[[#This Row],[Importe]]-Tabla14[[#This Row],[Pagado]]</f>
        <v>0</v>
      </c>
      <c r="H2586" s="37" t="s">
        <v>10</v>
      </c>
    </row>
    <row r="2587" spans="1:8" x14ac:dyDescent="0.25">
      <c r="A2587" s="31">
        <v>44644</v>
      </c>
      <c r="B2587" s="37" t="s">
        <v>9678</v>
      </c>
      <c r="C2587" s="57" t="s">
        <v>562</v>
      </c>
      <c r="D2587" s="58">
        <v>2746.8</v>
      </c>
      <c r="E2587" s="35">
        <v>44644</v>
      </c>
      <c r="F2587" s="58">
        <v>2746.8</v>
      </c>
      <c r="G2587" s="59">
        <f>Tabla14[[#This Row],[Importe]]-Tabla14[[#This Row],[Pagado]]</f>
        <v>0</v>
      </c>
      <c r="H2587" s="37" t="s">
        <v>10</v>
      </c>
    </row>
    <row r="2588" spans="1:8" x14ac:dyDescent="0.25">
      <c r="A2588" s="31">
        <v>44644</v>
      </c>
      <c r="B2588" s="37" t="s">
        <v>9679</v>
      </c>
      <c r="C2588" s="57" t="s">
        <v>216</v>
      </c>
      <c r="D2588" s="58">
        <v>1026</v>
      </c>
      <c r="E2588" s="35">
        <v>44644</v>
      </c>
      <c r="F2588" s="58">
        <v>1026</v>
      </c>
      <c r="G2588" s="59">
        <f>Tabla14[[#This Row],[Importe]]-Tabla14[[#This Row],[Pagado]]</f>
        <v>0</v>
      </c>
      <c r="H2588" s="37" t="s">
        <v>10</v>
      </c>
    </row>
    <row r="2589" spans="1:8" x14ac:dyDescent="0.25">
      <c r="A2589" s="31">
        <v>44644</v>
      </c>
      <c r="B2589" s="37" t="s">
        <v>9680</v>
      </c>
      <c r="C2589" s="57" t="s">
        <v>202</v>
      </c>
      <c r="D2589" s="58">
        <v>3009</v>
      </c>
      <c r="E2589" s="35">
        <v>44644</v>
      </c>
      <c r="F2589" s="58">
        <v>3009</v>
      </c>
      <c r="G2589" s="59">
        <f>Tabla14[[#This Row],[Importe]]-Tabla14[[#This Row],[Pagado]]</f>
        <v>0</v>
      </c>
      <c r="H2589" s="37" t="s">
        <v>10</v>
      </c>
    </row>
    <row r="2590" spans="1:8" x14ac:dyDescent="0.25">
      <c r="A2590" s="31">
        <v>44644</v>
      </c>
      <c r="B2590" s="37" t="s">
        <v>9681</v>
      </c>
      <c r="C2590" s="57" t="s">
        <v>12</v>
      </c>
      <c r="D2590" s="58">
        <v>2956.2</v>
      </c>
      <c r="E2590" s="35">
        <v>44645</v>
      </c>
      <c r="F2590" s="58">
        <v>2956.2</v>
      </c>
      <c r="G2590" s="59">
        <f>Tabla14[[#This Row],[Importe]]-Tabla14[[#This Row],[Pagado]]</f>
        <v>0</v>
      </c>
      <c r="H2590" s="37" t="s">
        <v>10</v>
      </c>
    </row>
    <row r="2591" spans="1:8" x14ac:dyDescent="0.25">
      <c r="A2591" s="31">
        <v>44644</v>
      </c>
      <c r="B2591" s="37" t="s">
        <v>9682</v>
      </c>
      <c r="C2591" s="57" t="s">
        <v>226</v>
      </c>
      <c r="D2591" s="58">
        <v>8079.4</v>
      </c>
      <c r="E2591" s="35">
        <v>44644</v>
      </c>
      <c r="F2591" s="58">
        <v>8079.4</v>
      </c>
      <c r="G2591" s="59">
        <f>Tabla14[[#This Row],[Importe]]-Tabla14[[#This Row],[Pagado]]</f>
        <v>0</v>
      </c>
      <c r="H2591" s="37" t="s">
        <v>10</v>
      </c>
    </row>
    <row r="2592" spans="1:8" x14ac:dyDescent="0.25">
      <c r="A2592" s="31">
        <v>44644</v>
      </c>
      <c r="B2592" s="37" t="s">
        <v>9683</v>
      </c>
      <c r="C2592" s="57" t="s">
        <v>2114</v>
      </c>
      <c r="D2592" s="58">
        <v>1151.4000000000001</v>
      </c>
      <c r="E2592" s="35">
        <v>44644</v>
      </c>
      <c r="F2592" s="58">
        <v>1151.4000000000001</v>
      </c>
      <c r="G2592" s="59">
        <f>Tabla14[[#This Row],[Importe]]-Tabla14[[#This Row],[Pagado]]</f>
        <v>0</v>
      </c>
      <c r="H2592" s="37" t="s">
        <v>10</v>
      </c>
    </row>
    <row r="2593" spans="1:8" x14ac:dyDescent="0.25">
      <c r="A2593" s="31">
        <v>44644</v>
      </c>
      <c r="B2593" s="37" t="s">
        <v>9684</v>
      </c>
      <c r="C2593" s="57" t="s">
        <v>312</v>
      </c>
      <c r="D2593" s="58">
        <v>4366.8999999999996</v>
      </c>
      <c r="E2593" s="35">
        <v>44644</v>
      </c>
      <c r="F2593" s="58">
        <v>4366.8999999999996</v>
      </c>
      <c r="G2593" s="59">
        <f>Tabla14[[#This Row],[Importe]]-Tabla14[[#This Row],[Pagado]]</f>
        <v>0</v>
      </c>
      <c r="H2593" s="37" t="s">
        <v>10</v>
      </c>
    </row>
    <row r="2594" spans="1:8" x14ac:dyDescent="0.25">
      <c r="A2594" s="31">
        <v>44644</v>
      </c>
      <c r="B2594" s="37" t="s">
        <v>9685</v>
      </c>
      <c r="C2594" s="57" t="s">
        <v>31</v>
      </c>
      <c r="D2594" s="58">
        <v>400</v>
      </c>
      <c r="E2594" s="35">
        <v>44644</v>
      </c>
      <c r="F2594" s="58">
        <v>400</v>
      </c>
      <c r="G2594" s="59">
        <f>Tabla14[[#This Row],[Importe]]-Tabla14[[#This Row],[Pagado]]</f>
        <v>0</v>
      </c>
      <c r="H2594" s="37" t="s">
        <v>10</v>
      </c>
    </row>
    <row r="2595" spans="1:8" x14ac:dyDescent="0.25">
      <c r="A2595" s="31">
        <v>44644</v>
      </c>
      <c r="B2595" s="37" t="s">
        <v>9686</v>
      </c>
      <c r="C2595" s="57" t="s">
        <v>371</v>
      </c>
      <c r="D2595" s="58">
        <v>34284.9</v>
      </c>
      <c r="E2595" s="35">
        <v>44645</v>
      </c>
      <c r="F2595" s="58">
        <v>34284.9</v>
      </c>
      <c r="G2595" s="59">
        <f>Tabla14[[#This Row],[Importe]]-Tabla14[[#This Row],[Pagado]]</f>
        <v>0</v>
      </c>
      <c r="H2595" s="37" t="s">
        <v>10</v>
      </c>
    </row>
    <row r="2596" spans="1:8" x14ac:dyDescent="0.25">
      <c r="A2596" s="31">
        <v>44644</v>
      </c>
      <c r="B2596" s="37" t="s">
        <v>9687</v>
      </c>
      <c r="C2596" s="57" t="s">
        <v>2383</v>
      </c>
      <c r="D2596" s="58">
        <v>4198.5200000000004</v>
      </c>
      <c r="E2596" s="35">
        <v>44644</v>
      </c>
      <c r="F2596" s="58">
        <v>4198.5200000000004</v>
      </c>
      <c r="G2596" s="59">
        <f>Tabla14[[#This Row],[Importe]]-Tabla14[[#This Row],[Pagado]]</f>
        <v>0</v>
      </c>
      <c r="H2596" s="37" t="s">
        <v>10</v>
      </c>
    </row>
    <row r="2597" spans="1:8" x14ac:dyDescent="0.25">
      <c r="A2597" s="31">
        <v>44644</v>
      </c>
      <c r="B2597" s="37" t="s">
        <v>9688</v>
      </c>
      <c r="C2597" s="57" t="s">
        <v>319</v>
      </c>
      <c r="D2597" s="58">
        <v>4697</v>
      </c>
      <c r="E2597" s="35">
        <v>44645</v>
      </c>
      <c r="F2597" s="58">
        <v>4697</v>
      </c>
      <c r="G2597" s="59">
        <f>Tabla14[[#This Row],[Importe]]-Tabla14[[#This Row],[Pagado]]</f>
        <v>0</v>
      </c>
      <c r="H2597" s="37" t="s">
        <v>10</v>
      </c>
    </row>
    <row r="2598" spans="1:8" x14ac:dyDescent="0.25">
      <c r="A2598" s="31">
        <v>44644</v>
      </c>
      <c r="B2598" s="37" t="s">
        <v>9689</v>
      </c>
      <c r="C2598" s="57" t="s">
        <v>520</v>
      </c>
      <c r="D2598" s="58">
        <v>8407</v>
      </c>
      <c r="E2598" s="35">
        <v>44645</v>
      </c>
      <c r="F2598" s="58">
        <v>8407</v>
      </c>
      <c r="G2598" s="59">
        <f>Tabla14[[#This Row],[Importe]]-Tabla14[[#This Row],[Pagado]]</f>
        <v>0</v>
      </c>
      <c r="H2598" s="37" t="s">
        <v>10</v>
      </c>
    </row>
    <row r="2599" spans="1:8" x14ac:dyDescent="0.25">
      <c r="A2599" s="31">
        <v>44644</v>
      </c>
      <c r="B2599" s="37" t="s">
        <v>9690</v>
      </c>
      <c r="C2599" s="57" t="s">
        <v>183</v>
      </c>
      <c r="D2599" s="58">
        <v>1314.6</v>
      </c>
      <c r="E2599" s="35">
        <v>44645</v>
      </c>
      <c r="F2599" s="58">
        <v>1314.6</v>
      </c>
      <c r="G2599" s="59">
        <f>Tabla14[[#This Row],[Importe]]-Tabla14[[#This Row],[Pagado]]</f>
        <v>0</v>
      </c>
      <c r="H2599" s="37" t="s">
        <v>10</v>
      </c>
    </row>
    <row r="2600" spans="1:8" ht="31.5" x14ac:dyDescent="0.25">
      <c r="A2600" s="31">
        <v>44644</v>
      </c>
      <c r="B2600" s="37" t="s">
        <v>9691</v>
      </c>
      <c r="C2600" s="57" t="s">
        <v>67</v>
      </c>
      <c r="D2600" s="58">
        <v>10234.5</v>
      </c>
      <c r="E2600" s="35" t="s">
        <v>9491</v>
      </c>
      <c r="F2600" s="58">
        <f>10000+234.5</f>
        <v>10234.5</v>
      </c>
      <c r="G2600" s="59">
        <f>Tabla14[[#This Row],[Importe]]-Tabla14[[#This Row],[Pagado]]</f>
        <v>0</v>
      </c>
      <c r="H2600" s="37" t="s">
        <v>10</v>
      </c>
    </row>
    <row r="2601" spans="1:8" x14ac:dyDescent="0.25">
      <c r="A2601" s="31">
        <v>44644</v>
      </c>
      <c r="B2601" s="37" t="s">
        <v>9692</v>
      </c>
      <c r="C2601" s="57" t="s">
        <v>275</v>
      </c>
      <c r="D2601" s="58">
        <v>8190</v>
      </c>
      <c r="E2601" s="35">
        <v>44659</v>
      </c>
      <c r="F2601" s="58">
        <v>8190</v>
      </c>
      <c r="G2601" s="59">
        <f>Tabla14[[#This Row],[Importe]]-Tabla14[[#This Row],[Pagado]]</f>
        <v>0</v>
      </c>
      <c r="H2601" s="37" t="s">
        <v>10</v>
      </c>
    </row>
    <row r="2602" spans="1:8" x14ac:dyDescent="0.25">
      <c r="A2602" s="31">
        <v>44644</v>
      </c>
      <c r="B2602" s="37" t="s">
        <v>9693</v>
      </c>
      <c r="C2602" s="57" t="s">
        <v>31</v>
      </c>
      <c r="D2602" s="58">
        <v>583.20000000000005</v>
      </c>
      <c r="E2602" s="35">
        <v>44644</v>
      </c>
      <c r="F2602" s="58">
        <v>583.20000000000005</v>
      </c>
      <c r="G2602" s="59">
        <f>Tabla14[[#This Row],[Importe]]-Tabla14[[#This Row],[Pagado]]</f>
        <v>0</v>
      </c>
      <c r="H2602" s="37" t="s">
        <v>10</v>
      </c>
    </row>
    <row r="2603" spans="1:8" x14ac:dyDescent="0.25">
      <c r="A2603" s="31">
        <v>44644</v>
      </c>
      <c r="B2603" s="37" t="s">
        <v>9694</v>
      </c>
      <c r="C2603" s="57" t="s">
        <v>71</v>
      </c>
      <c r="D2603" s="58">
        <v>6881.6</v>
      </c>
      <c r="E2603" s="35">
        <v>44644</v>
      </c>
      <c r="F2603" s="58">
        <v>6881.6</v>
      </c>
      <c r="G2603" s="59">
        <f>Tabla14[[#This Row],[Importe]]-Tabla14[[#This Row],[Pagado]]</f>
        <v>0</v>
      </c>
      <c r="H2603" s="37" t="s">
        <v>10</v>
      </c>
    </row>
    <row r="2604" spans="1:8" x14ac:dyDescent="0.25">
      <c r="A2604" s="31">
        <v>44644</v>
      </c>
      <c r="B2604" s="37" t="s">
        <v>9695</v>
      </c>
      <c r="C2604" s="57" t="s">
        <v>157</v>
      </c>
      <c r="D2604" s="58">
        <v>5218.2</v>
      </c>
      <c r="E2604" s="35">
        <v>44645</v>
      </c>
      <c r="F2604" s="58">
        <v>5218.2</v>
      </c>
      <c r="G2604" s="59">
        <f>Tabla14[[#This Row],[Importe]]-Tabla14[[#This Row],[Pagado]]</f>
        <v>0</v>
      </c>
      <c r="H2604" s="37" t="s">
        <v>10</v>
      </c>
    </row>
    <row r="2605" spans="1:8" x14ac:dyDescent="0.25">
      <c r="A2605" s="31">
        <v>44644</v>
      </c>
      <c r="B2605" s="37" t="s">
        <v>9696</v>
      </c>
      <c r="C2605" s="57" t="s">
        <v>518</v>
      </c>
      <c r="D2605" s="58">
        <v>1259.5999999999999</v>
      </c>
      <c r="E2605" s="35">
        <v>44645</v>
      </c>
      <c r="F2605" s="58">
        <v>1259.5999999999999</v>
      </c>
      <c r="G2605" s="59">
        <f>Tabla14[[#This Row],[Importe]]-Tabla14[[#This Row],[Pagado]]</f>
        <v>0</v>
      </c>
      <c r="H2605" s="37" t="s">
        <v>10</v>
      </c>
    </row>
    <row r="2606" spans="1:8" x14ac:dyDescent="0.25">
      <c r="A2606" s="31">
        <v>44644</v>
      </c>
      <c r="B2606" s="37" t="s">
        <v>9697</v>
      </c>
      <c r="C2606" s="57" t="s">
        <v>29</v>
      </c>
      <c r="D2606" s="58">
        <v>6004.8</v>
      </c>
      <c r="E2606" s="35">
        <v>44644</v>
      </c>
      <c r="F2606" s="58">
        <v>6004.8</v>
      </c>
      <c r="G2606" s="59">
        <f>Tabla14[[#This Row],[Importe]]-Tabla14[[#This Row],[Pagado]]</f>
        <v>0</v>
      </c>
      <c r="H2606" s="37" t="s">
        <v>10</v>
      </c>
    </row>
    <row r="2607" spans="1:8" x14ac:dyDescent="0.25">
      <c r="A2607" s="31">
        <v>44644</v>
      </c>
      <c r="B2607" s="37" t="s">
        <v>9698</v>
      </c>
      <c r="C2607" s="57" t="s">
        <v>159</v>
      </c>
      <c r="D2607" s="58">
        <v>3280</v>
      </c>
      <c r="E2607" s="35">
        <v>44645</v>
      </c>
      <c r="F2607" s="58">
        <v>3280</v>
      </c>
      <c r="G2607" s="59">
        <f>Tabla14[[#This Row],[Importe]]-Tabla14[[#This Row],[Pagado]]</f>
        <v>0</v>
      </c>
      <c r="H2607" s="37" t="s">
        <v>10</v>
      </c>
    </row>
    <row r="2608" spans="1:8" x14ac:dyDescent="0.25">
      <c r="A2608" s="31">
        <v>44644</v>
      </c>
      <c r="B2608" s="37" t="s">
        <v>9699</v>
      </c>
      <c r="C2608" s="57" t="s">
        <v>843</v>
      </c>
      <c r="D2608" s="58">
        <v>14652</v>
      </c>
      <c r="E2608" s="35">
        <v>44644</v>
      </c>
      <c r="F2608" s="58">
        <v>14652</v>
      </c>
      <c r="G2608" s="59">
        <f>Tabla14[[#This Row],[Importe]]-Tabla14[[#This Row],[Pagado]]</f>
        <v>0</v>
      </c>
      <c r="H2608" s="37" t="s">
        <v>10</v>
      </c>
    </row>
    <row r="2609" spans="1:8" x14ac:dyDescent="0.25">
      <c r="A2609" s="31">
        <v>44644</v>
      </c>
      <c r="B2609" s="37" t="s">
        <v>9700</v>
      </c>
      <c r="C2609" s="57" t="s">
        <v>151</v>
      </c>
      <c r="D2609" s="58">
        <v>7714.88</v>
      </c>
      <c r="E2609" s="35">
        <v>44645</v>
      </c>
      <c r="F2609" s="58">
        <v>7714.88</v>
      </c>
      <c r="G2609" s="59">
        <f>Tabla14[[#This Row],[Importe]]-Tabla14[[#This Row],[Pagado]]</f>
        <v>0</v>
      </c>
      <c r="H2609" s="37" t="s">
        <v>10</v>
      </c>
    </row>
    <row r="2610" spans="1:8" x14ac:dyDescent="0.25">
      <c r="A2610" s="31">
        <v>44644</v>
      </c>
      <c r="B2610" s="37" t="s">
        <v>9701</v>
      </c>
      <c r="C2610" s="57" t="s">
        <v>9702</v>
      </c>
      <c r="D2610" s="58">
        <v>0</v>
      </c>
      <c r="E2610" s="39" t="s">
        <v>189</v>
      </c>
      <c r="F2610" s="58">
        <v>0</v>
      </c>
      <c r="G2610" s="59">
        <f>Tabla14[[#This Row],[Importe]]-Tabla14[[#This Row],[Pagado]]</f>
        <v>0</v>
      </c>
      <c r="H2610" s="60" t="s">
        <v>9703</v>
      </c>
    </row>
    <row r="2611" spans="1:8" x14ac:dyDescent="0.25">
      <c r="A2611" s="31">
        <v>44644</v>
      </c>
      <c r="B2611" s="37" t="s">
        <v>9704</v>
      </c>
      <c r="C2611" s="57" t="s">
        <v>2139</v>
      </c>
      <c r="D2611" s="58">
        <v>2069.3000000000002</v>
      </c>
      <c r="E2611" s="35">
        <v>44644</v>
      </c>
      <c r="F2611" s="58">
        <v>2069.3000000000002</v>
      </c>
      <c r="G2611" s="59">
        <f>Tabla14[[#This Row],[Importe]]-Tabla14[[#This Row],[Pagado]]</f>
        <v>0</v>
      </c>
      <c r="H2611" s="37" t="s">
        <v>10</v>
      </c>
    </row>
    <row r="2612" spans="1:8" x14ac:dyDescent="0.25">
      <c r="A2612" s="31">
        <v>44644</v>
      </c>
      <c r="B2612" s="37" t="s">
        <v>9705</v>
      </c>
      <c r="C2612" s="57" t="s">
        <v>2139</v>
      </c>
      <c r="D2612" s="58">
        <v>4314.8999999999996</v>
      </c>
      <c r="E2612" s="35">
        <v>44644</v>
      </c>
      <c r="F2612" s="58">
        <v>4314.8999999999996</v>
      </c>
      <c r="G2612" s="59">
        <f>Tabla14[[#This Row],[Importe]]-Tabla14[[#This Row],[Pagado]]</f>
        <v>0</v>
      </c>
      <c r="H2612" s="37" t="s">
        <v>10</v>
      </c>
    </row>
    <row r="2613" spans="1:8" x14ac:dyDescent="0.25">
      <c r="A2613" s="31">
        <v>44644</v>
      </c>
      <c r="B2613" s="37" t="s">
        <v>9706</v>
      </c>
      <c r="C2613" s="57" t="s">
        <v>291</v>
      </c>
      <c r="D2613" s="58">
        <v>3457.5</v>
      </c>
      <c r="E2613" s="35">
        <v>44644</v>
      </c>
      <c r="F2613" s="58">
        <v>3457.5</v>
      </c>
      <c r="G2613" s="59">
        <f>Tabla14[[#This Row],[Importe]]-Tabla14[[#This Row],[Pagado]]</f>
        <v>0</v>
      </c>
      <c r="H2613" s="37" t="s">
        <v>10</v>
      </c>
    </row>
    <row r="2614" spans="1:8" x14ac:dyDescent="0.25">
      <c r="A2614" s="31">
        <v>44644</v>
      </c>
      <c r="B2614" s="37" t="s">
        <v>9707</v>
      </c>
      <c r="C2614" s="57" t="s">
        <v>339</v>
      </c>
      <c r="D2614" s="58">
        <v>1115.0999999999999</v>
      </c>
      <c r="E2614" s="35">
        <v>44644</v>
      </c>
      <c r="F2614" s="58">
        <v>1115.0999999999999</v>
      </c>
      <c r="G2614" s="59">
        <f>Tabla14[[#This Row],[Importe]]-Tabla14[[#This Row],[Pagado]]</f>
        <v>0</v>
      </c>
      <c r="H2614" s="37" t="s">
        <v>10</v>
      </c>
    </row>
    <row r="2615" spans="1:8" x14ac:dyDescent="0.25">
      <c r="A2615" s="31">
        <v>44644</v>
      </c>
      <c r="B2615" s="37" t="s">
        <v>9708</v>
      </c>
      <c r="C2615" s="57" t="s">
        <v>1558</v>
      </c>
      <c r="D2615" s="58">
        <v>3096.8</v>
      </c>
      <c r="E2615" s="35">
        <v>44644</v>
      </c>
      <c r="F2615" s="58">
        <v>3096.8</v>
      </c>
      <c r="G2615" s="59">
        <f>Tabla14[[#This Row],[Importe]]-Tabla14[[#This Row],[Pagado]]</f>
        <v>0</v>
      </c>
      <c r="H2615" s="37" t="s">
        <v>10</v>
      </c>
    </row>
    <row r="2616" spans="1:8" x14ac:dyDescent="0.25">
      <c r="A2616" s="31">
        <v>44644</v>
      </c>
      <c r="B2616" s="37" t="s">
        <v>9709</v>
      </c>
      <c r="C2616" s="57" t="s">
        <v>359</v>
      </c>
      <c r="D2616" s="58">
        <v>1575</v>
      </c>
      <c r="E2616" s="35">
        <v>44645</v>
      </c>
      <c r="F2616" s="58">
        <v>1575</v>
      </c>
      <c r="G2616" s="59">
        <f>Tabla14[[#This Row],[Importe]]-Tabla14[[#This Row],[Pagado]]</f>
        <v>0</v>
      </c>
      <c r="H2616" s="37" t="s">
        <v>10</v>
      </c>
    </row>
    <row r="2617" spans="1:8" x14ac:dyDescent="0.25">
      <c r="A2617" s="31">
        <v>44644</v>
      </c>
      <c r="B2617" s="37" t="s">
        <v>9710</v>
      </c>
      <c r="C2617" s="57" t="s">
        <v>729</v>
      </c>
      <c r="D2617" s="58">
        <v>20177.599999999999</v>
      </c>
      <c r="E2617" s="35">
        <v>44645</v>
      </c>
      <c r="F2617" s="58">
        <v>20177.599999999999</v>
      </c>
      <c r="G2617" s="59">
        <f>Tabla14[[#This Row],[Importe]]-Tabla14[[#This Row],[Pagado]]</f>
        <v>0</v>
      </c>
      <c r="H2617" s="37" t="s">
        <v>10</v>
      </c>
    </row>
    <row r="2618" spans="1:8" x14ac:dyDescent="0.25">
      <c r="A2618" s="31">
        <v>44644</v>
      </c>
      <c r="B2618" s="37" t="s">
        <v>9711</v>
      </c>
      <c r="C2618" s="57" t="s">
        <v>934</v>
      </c>
      <c r="D2618" s="58">
        <v>696.6</v>
      </c>
      <c r="E2618" s="35">
        <v>44644</v>
      </c>
      <c r="F2618" s="58">
        <v>696.6</v>
      </c>
      <c r="G2618" s="59">
        <f>Tabla14[[#This Row],[Importe]]-Tabla14[[#This Row],[Pagado]]</f>
        <v>0</v>
      </c>
      <c r="H2618" s="37" t="s">
        <v>10</v>
      </c>
    </row>
    <row r="2619" spans="1:8" x14ac:dyDescent="0.25">
      <c r="A2619" s="31">
        <v>44644</v>
      </c>
      <c r="B2619" s="37" t="s">
        <v>9712</v>
      </c>
      <c r="C2619" s="57" t="s">
        <v>200</v>
      </c>
      <c r="D2619" s="58">
        <v>832</v>
      </c>
      <c r="E2619" s="35">
        <v>44645</v>
      </c>
      <c r="F2619" s="58">
        <v>832</v>
      </c>
      <c r="G2619" s="59">
        <f>Tabla14[[#This Row],[Importe]]-Tabla14[[#This Row],[Pagado]]</f>
        <v>0</v>
      </c>
      <c r="H2619" s="37" t="s">
        <v>10</v>
      </c>
    </row>
    <row r="2620" spans="1:8" x14ac:dyDescent="0.25">
      <c r="A2620" s="31">
        <v>44644</v>
      </c>
      <c r="B2620" s="37" t="s">
        <v>9713</v>
      </c>
      <c r="C2620" s="57" t="s">
        <v>181</v>
      </c>
      <c r="D2620" s="58">
        <v>8970.9</v>
      </c>
      <c r="E2620" s="35">
        <v>44645</v>
      </c>
      <c r="F2620" s="58">
        <v>8970.9</v>
      </c>
      <c r="G2620" s="59">
        <f>Tabla14[[#This Row],[Importe]]-Tabla14[[#This Row],[Pagado]]</f>
        <v>0</v>
      </c>
      <c r="H2620" s="37" t="s">
        <v>10</v>
      </c>
    </row>
    <row r="2621" spans="1:8" x14ac:dyDescent="0.25">
      <c r="A2621" s="31">
        <v>44644</v>
      </c>
      <c r="B2621" s="37" t="s">
        <v>9714</v>
      </c>
      <c r="C2621" s="57" t="s">
        <v>419</v>
      </c>
      <c r="D2621" s="58">
        <v>5422.6</v>
      </c>
      <c r="E2621" s="35">
        <v>44644</v>
      </c>
      <c r="F2621" s="58">
        <v>5422.6</v>
      </c>
      <c r="G2621" s="59">
        <f>Tabla14[[#This Row],[Importe]]-Tabla14[[#This Row],[Pagado]]</f>
        <v>0</v>
      </c>
      <c r="H2621" s="37" t="s">
        <v>10</v>
      </c>
    </row>
    <row r="2622" spans="1:8" x14ac:dyDescent="0.25">
      <c r="A2622" s="31">
        <v>44644</v>
      </c>
      <c r="B2622" s="37" t="s">
        <v>9715</v>
      </c>
      <c r="C2622" s="57" t="s">
        <v>53</v>
      </c>
      <c r="D2622" s="58">
        <v>896.5</v>
      </c>
      <c r="E2622" s="35">
        <v>44644</v>
      </c>
      <c r="F2622" s="58">
        <v>896.5</v>
      </c>
      <c r="G2622" s="59">
        <f>Tabla14[[#This Row],[Importe]]-Tabla14[[#This Row],[Pagado]]</f>
        <v>0</v>
      </c>
      <c r="H2622" s="37" t="s">
        <v>10</v>
      </c>
    </row>
    <row r="2623" spans="1:8" x14ac:dyDescent="0.25">
      <c r="A2623" s="31">
        <v>44644</v>
      </c>
      <c r="B2623" s="37" t="s">
        <v>9716</v>
      </c>
      <c r="C2623" s="57" t="s">
        <v>175</v>
      </c>
      <c r="D2623" s="58">
        <v>42757.4</v>
      </c>
      <c r="E2623" s="35">
        <v>44645</v>
      </c>
      <c r="F2623" s="58">
        <v>42757.4</v>
      </c>
      <c r="G2623" s="59">
        <f>Tabla14[[#This Row],[Importe]]-Tabla14[[#This Row],[Pagado]]</f>
        <v>0</v>
      </c>
      <c r="H2623" s="37" t="s">
        <v>10</v>
      </c>
    </row>
    <row r="2624" spans="1:8" x14ac:dyDescent="0.25">
      <c r="A2624" s="31">
        <v>44644</v>
      </c>
      <c r="B2624" s="37" t="s">
        <v>9717</v>
      </c>
      <c r="C2624" s="57" t="s">
        <v>31</v>
      </c>
      <c r="D2624" s="58">
        <v>561.6</v>
      </c>
      <c r="E2624" s="35">
        <v>44644</v>
      </c>
      <c r="F2624" s="58">
        <v>561.6</v>
      </c>
      <c r="G2624" s="59">
        <f>Tabla14[[#This Row],[Importe]]-Tabla14[[#This Row],[Pagado]]</f>
        <v>0</v>
      </c>
      <c r="H2624" s="37" t="s">
        <v>10</v>
      </c>
    </row>
    <row r="2625" spans="1:8" x14ac:dyDescent="0.25">
      <c r="A2625" s="31">
        <v>44644</v>
      </c>
      <c r="B2625" s="37" t="s">
        <v>9718</v>
      </c>
      <c r="C2625" s="57" t="s">
        <v>31</v>
      </c>
      <c r="D2625" s="58">
        <v>464.4</v>
      </c>
      <c r="E2625" s="35">
        <v>44644</v>
      </c>
      <c r="F2625" s="58">
        <v>464.4</v>
      </c>
      <c r="G2625" s="59">
        <f>Tabla14[[#This Row],[Importe]]-Tabla14[[#This Row],[Pagado]]</f>
        <v>0</v>
      </c>
      <c r="H2625" s="37" t="s">
        <v>10</v>
      </c>
    </row>
    <row r="2626" spans="1:8" x14ac:dyDescent="0.25">
      <c r="A2626" s="31">
        <v>44644</v>
      </c>
      <c r="B2626" s="37" t="s">
        <v>9719</v>
      </c>
      <c r="C2626" s="57" t="s">
        <v>58</v>
      </c>
      <c r="D2626" s="58">
        <v>3016</v>
      </c>
      <c r="E2626" s="35">
        <v>44644</v>
      </c>
      <c r="F2626" s="58">
        <v>3016</v>
      </c>
      <c r="G2626" s="59">
        <f>Tabla14[[#This Row],[Importe]]-Tabla14[[#This Row],[Pagado]]</f>
        <v>0</v>
      </c>
      <c r="H2626" s="37" t="s">
        <v>10</v>
      </c>
    </row>
    <row r="2627" spans="1:8" x14ac:dyDescent="0.25">
      <c r="A2627" s="31">
        <v>44644</v>
      </c>
      <c r="B2627" s="37" t="s">
        <v>9720</v>
      </c>
      <c r="C2627" s="57" t="s">
        <v>6528</v>
      </c>
      <c r="D2627" s="58">
        <v>16000</v>
      </c>
      <c r="E2627" s="35">
        <v>44644</v>
      </c>
      <c r="F2627" s="58">
        <v>16000</v>
      </c>
      <c r="G2627" s="59">
        <f>Tabla14[[#This Row],[Importe]]-Tabla14[[#This Row],[Pagado]]</f>
        <v>0</v>
      </c>
      <c r="H2627" s="37" t="s">
        <v>10</v>
      </c>
    </row>
    <row r="2628" spans="1:8" x14ac:dyDescent="0.25">
      <c r="A2628" s="31">
        <v>44644</v>
      </c>
      <c r="B2628" s="37" t="s">
        <v>9721</v>
      </c>
      <c r="C2628" s="57" t="s">
        <v>107</v>
      </c>
      <c r="D2628" s="58">
        <v>12894.1</v>
      </c>
      <c r="E2628" s="35">
        <v>44644</v>
      </c>
      <c r="F2628" s="58">
        <v>12894.1</v>
      </c>
      <c r="G2628" s="59">
        <f>Tabla14[[#This Row],[Importe]]-Tabla14[[#This Row],[Pagado]]</f>
        <v>0</v>
      </c>
      <c r="H2628" s="37" t="s">
        <v>10</v>
      </c>
    </row>
    <row r="2629" spans="1:8" x14ac:dyDescent="0.25">
      <c r="A2629" s="31">
        <v>44644</v>
      </c>
      <c r="B2629" s="37" t="s">
        <v>9722</v>
      </c>
      <c r="C2629" s="57" t="s">
        <v>275</v>
      </c>
      <c r="D2629" s="58">
        <v>3800</v>
      </c>
      <c r="E2629" s="35">
        <v>44659</v>
      </c>
      <c r="F2629" s="58">
        <v>3800</v>
      </c>
      <c r="G2629" s="59">
        <f>Tabla14[[#This Row],[Importe]]-Tabla14[[#This Row],[Pagado]]</f>
        <v>0</v>
      </c>
      <c r="H2629" s="37" t="s">
        <v>10</v>
      </c>
    </row>
    <row r="2630" spans="1:8" x14ac:dyDescent="0.25">
      <c r="A2630" s="31">
        <v>44644</v>
      </c>
      <c r="B2630" s="37" t="s">
        <v>9723</v>
      </c>
      <c r="C2630" s="57" t="s">
        <v>715</v>
      </c>
      <c r="D2630" s="58">
        <v>5437.6</v>
      </c>
      <c r="E2630" s="35">
        <v>44644</v>
      </c>
      <c r="F2630" s="58">
        <v>5437.6</v>
      </c>
      <c r="G2630" s="59">
        <f>Tabla14[[#This Row],[Importe]]-Tabla14[[#This Row],[Pagado]]</f>
        <v>0</v>
      </c>
      <c r="H2630" s="37" t="s">
        <v>10</v>
      </c>
    </row>
    <row r="2631" spans="1:8" x14ac:dyDescent="0.25">
      <c r="A2631" s="31">
        <v>44644</v>
      </c>
      <c r="B2631" s="37" t="s">
        <v>9724</v>
      </c>
      <c r="C2631" s="57" t="s">
        <v>31</v>
      </c>
      <c r="D2631" s="58">
        <v>3570</v>
      </c>
      <c r="E2631" s="35">
        <v>44644</v>
      </c>
      <c r="F2631" s="58">
        <v>3570</v>
      </c>
      <c r="G2631" s="59">
        <f>Tabla14[[#This Row],[Importe]]-Tabla14[[#This Row],[Pagado]]</f>
        <v>0</v>
      </c>
      <c r="H2631" s="37" t="s">
        <v>10</v>
      </c>
    </row>
    <row r="2632" spans="1:8" x14ac:dyDescent="0.25">
      <c r="A2632" s="31">
        <v>44644</v>
      </c>
      <c r="B2632" s="37" t="s">
        <v>9725</v>
      </c>
      <c r="C2632" s="57" t="s">
        <v>269</v>
      </c>
      <c r="D2632" s="58">
        <v>3567.6</v>
      </c>
      <c r="E2632" s="35">
        <v>44644</v>
      </c>
      <c r="F2632" s="58">
        <v>3567.6</v>
      </c>
      <c r="G2632" s="59">
        <f>Tabla14[[#This Row],[Importe]]-Tabla14[[#This Row],[Pagado]]</f>
        <v>0</v>
      </c>
      <c r="H2632" s="37" t="s">
        <v>10</v>
      </c>
    </row>
    <row r="2633" spans="1:8" x14ac:dyDescent="0.25">
      <c r="A2633" s="31">
        <v>44644</v>
      </c>
      <c r="B2633" s="37" t="s">
        <v>9726</v>
      </c>
      <c r="C2633" s="57" t="s">
        <v>31</v>
      </c>
      <c r="D2633" s="58">
        <v>97.2</v>
      </c>
      <c r="E2633" s="35">
        <v>44644</v>
      </c>
      <c r="F2633" s="58">
        <v>97.2</v>
      </c>
      <c r="G2633" s="59">
        <f>Tabla14[[#This Row],[Importe]]-Tabla14[[#This Row],[Pagado]]</f>
        <v>0</v>
      </c>
      <c r="H2633" s="37" t="s">
        <v>10</v>
      </c>
    </row>
    <row r="2634" spans="1:8" x14ac:dyDescent="0.25">
      <c r="A2634" s="31">
        <v>44644</v>
      </c>
      <c r="B2634" s="37" t="s">
        <v>9727</v>
      </c>
      <c r="C2634" s="57" t="s">
        <v>452</v>
      </c>
      <c r="D2634" s="58">
        <v>6922.4</v>
      </c>
      <c r="E2634" s="35">
        <v>44644</v>
      </c>
      <c r="F2634" s="58">
        <v>6922.4</v>
      </c>
      <c r="G2634" s="59">
        <f>Tabla14[[#This Row],[Importe]]-Tabla14[[#This Row],[Pagado]]</f>
        <v>0</v>
      </c>
      <c r="H2634" s="37" t="s">
        <v>10</v>
      </c>
    </row>
    <row r="2635" spans="1:8" x14ac:dyDescent="0.25">
      <c r="A2635" s="31">
        <v>44644</v>
      </c>
      <c r="B2635" s="37" t="s">
        <v>9728</v>
      </c>
      <c r="C2635" s="57" t="s">
        <v>214</v>
      </c>
      <c r="D2635" s="58">
        <v>1042.2</v>
      </c>
      <c r="E2635" s="35">
        <v>44644</v>
      </c>
      <c r="F2635" s="58">
        <v>1042.2</v>
      </c>
      <c r="G2635" s="59">
        <f>Tabla14[[#This Row],[Importe]]-Tabla14[[#This Row],[Pagado]]</f>
        <v>0</v>
      </c>
      <c r="H2635" s="37" t="s">
        <v>10</v>
      </c>
    </row>
    <row r="2636" spans="1:8" x14ac:dyDescent="0.25">
      <c r="A2636" s="31">
        <v>44644</v>
      </c>
      <c r="B2636" s="37" t="s">
        <v>9729</v>
      </c>
      <c r="C2636" s="57" t="s">
        <v>31</v>
      </c>
      <c r="D2636" s="58">
        <v>1784</v>
      </c>
      <c r="E2636" s="35">
        <v>44644</v>
      </c>
      <c r="F2636" s="58">
        <v>1784</v>
      </c>
      <c r="G2636" s="59">
        <f>Tabla14[[#This Row],[Importe]]-Tabla14[[#This Row],[Pagado]]</f>
        <v>0</v>
      </c>
      <c r="H2636" s="37" t="s">
        <v>10</v>
      </c>
    </row>
    <row r="2637" spans="1:8" x14ac:dyDescent="0.25">
      <c r="A2637" s="31">
        <v>44644</v>
      </c>
      <c r="B2637" s="37" t="s">
        <v>9730</v>
      </c>
      <c r="C2637" s="57" t="s">
        <v>14</v>
      </c>
      <c r="D2637" s="58">
        <v>11435.5</v>
      </c>
      <c r="E2637" s="35">
        <v>44644</v>
      </c>
      <c r="F2637" s="58">
        <v>11435.5</v>
      </c>
      <c r="G2637" s="59">
        <f>Tabla14[[#This Row],[Importe]]-Tabla14[[#This Row],[Pagado]]</f>
        <v>0</v>
      </c>
      <c r="H2637" s="37" t="s">
        <v>10</v>
      </c>
    </row>
    <row r="2638" spans="1:8" x14ac:dyDescent="0.25">
      <c r="A2638" s="31">
        <v>44644</v>
      </c>
      <c r="B2638" s="37" t="s">
        <v>9731</v>
      </c>
      <c r="C2638" s="57" t="s">
        <v>282</v>
      </c>
      <c r="D2638" s="58">
        <v>1701</v>
      </c>
      <c r="E2638" s="35">
        <v>44645</v>
      </c>
      <c r="F2638" s="58">
        <v>1701</v>
      </c>
      <c r="G2638" s="59">
        <f>Tabla14[[#This Row],[Importe]]-Tabla14[[#This Row],[Pagado]]</f>
        <v>0</v>
      </c>
      <c r="H2638" s="37" t="s">
        <v>10</v>
      </c>
    </row>
    <row r="2639" spans="1:8" x14ac:dyDescent="0.25">
      <c r="A2639" s="31">
        <v>44644</v>
      </c>
      <c r="B2639" s="37" t="s">
        <v>9732</v>
      </c>
      <c r="C2639" s="57" t="s">
        <v>284</v>
      </c>
      <c r="D2639" s="58">
        <v>6685.2</v>
      </c>
      <c r="E2639" s="35">
        <v>44645</v>
      </c>
      <c r="F2639" s="58">
        <v>6685.2</v>
      </c>
      <c r="G2639" s="59">
        <f>Tabla14[[#This Row],[Importe]]-Tabla14[[#This Row],[Pagado]]</f>
        <v>0</v>
      </c>
      <c r="H2639" s="37" t="s">
        <v>10</v>
      </c>
    </row>
    <row r="2640" spans="1:8" x14ac:dyDescent="0.25">
      <c r="A2640" s="31">
        <v>44644</v>
      </c>
      <c r="B2640" s="37" t="s">
        <v>9733</v>
      </c>
      <c r="C2640" s="57" t="s">
        <v>282</v>
      </c>
      <c r="D2640" s="58">
        <v>5292</v>
      </c>
      <c r="E2640" s="35">
        <v>44645</v>
      </c>
      <c r="F2640" s="58">
        <v>5292</v>
      </c>
      <c r="G2640" s="59">
        <f>Tabla14[[#This Row],[Importe]]-Tabla14[[#This Row],[Pagado]]</f>
        <v>0</v>
      </c>
      <c r="H2640" s="37" t="s">
        <v>10</v>
      </c>
    </row>
    <row r="2641" spans="1:8" x14ac:dyDescent="0.25">
      <c r="A2641" s="31">
        <v>44644</v>
      </c>
      <c r="B2641" s="37" t="s">
        <v>9734</v>
      </c>
      <c r="C2641" s="57" t="s">
        <v>179</v>
      </c>
      <c r="D2641" s="58">
        <v>1031.4000000000001</v>
      </c>
      <c r="E2641" s="35">
        <v>44645</v>
      </c>
      <c r="F2641" s="58">
        <v>1031.4000000000001</v>
      </c>
      <c r="G2641" s="59">
        <f>Tabla14[[#This Row],[Importe]]-Tabla14[[#This Row],[Pagado]]</f>
        <v>0</v>
      </c>
      <c r="H2641" s="37" t="s">
        <v>10</v>
      </c>
    </row>
    <row r="2642" spans="1:8" x14ac:dyDescent="0.25">
      <c r="A2642" s="31">
        <v>44644</v>
      </c>
      <c r="B2642" s="37" t="s">
        <v>9735</v>
      </c>
      <c r="C2642" s="57" t="s">
        <v>16</v>
      </c>
      <c r="D2642" s="58">
        <v>2796.3</v>
      </c>
      <c r="E2642" s="35">
        <v>44644</v>
      </c>
      <c r="F2642" s="58">
        <v>2796.3</v>
      </c>
      <c r="G2642" s="59">
        <f>Tabla14[[#This Row],[Importe]]-Tabla14[[#This Row],[Pagado]]</f>
        <v>0</v>
      </c>
      <c r="H2642" s="37" t="s">
        <v>10</v>
      </c>
    </row>
    <row r="2643" spans="1:8" x14ac:dyDescent="0.25">
      <c r="A2643" s="31">
        <v>44644</v>
      </c>
      <c r="B2643" s="37" t="s">
        <v>9736</v>
      </c>
      <c r="C2643" s="57" t="s">
        <v>3747</v>
      </c>
      <c r="D2643" s="58">
        <v>19000</v>
      </c>
      <c r="E2643" s="35">
        <v>44644</v>
      </c>
      <c r="F2643" s="58">
        <v>19000</v>
      </c>
      <c r="G2643" s="59">
        <f>Tabla14[[#This Row],[Importe]]-Tabla14[[#This Row],[Pagado]]</f>
        <v>0</v>
      </c>
      <c r="H2643" s="37" t="s">
        <v>10</v>
      </c>
    </row>
    <row r="2644" spans="1:8" x14ac:dyDescent="0.25">
      <c r="A2644" s="31">
        <v>44644</v>
      </c>
      <c r="B2644" s="37" t="s">
        <v>9737</v>
      </c>
      <c r="C2644" s="57" t="s">
        <v>409</v>
      </c>
      <c r="D2644" s="58">
        <v>6660.6</v>
      </c>
      <c r="E2644" s="35">
        <v>44649</v>
      </c>
      <c r="F2644" s="58">
        <v>6660.6</v>
      </c>
      <c r="G2644" s="59">
        <f>Tabla14[[#This Row],[Importe]]-Tabla14[[#This Row],[Pagado]]</f>
        <v>0</v>
      </c>
      <c r="H2644" s="37" t="s">
        <v>10</v>
      </c>
    </row>
    <row r="2645" spans="1:8" x14ac:dyDescent="0.25">
      <c r="A2645" s="31">
        <v>44644</v>
      </c>
      <c r="B2645" s="37" t="s">
        <v>9738</v>
      </c>
      <c r="C2645" s="57" t="s">
        <v>3747</v>
      </c>
      <c r="D2645" s="58">
        <v>2439.6</v>
      </c>
      <c r="E2645" s="35">
        <v>44645</v>
      </c>
      <c r="F2645" s="58">
        <v>2439.6</v>
      </c>
      <c r="G2645" s="59">
        <f>Tabla14[[#This Row],[Importe]]-Tabla14[[#This Row],[Pagado]]</f>
        <v>0</v>
      </c>
      <c r="H2645" s="37" t="s">
        <v>10</v>
      </c>
    </row>
    <row r="2646" spans="1:8" x14ac:dyDescent="0.25">
      <c r="A2646" s="31">
        <v>44644</v>
      </c>
      <c r="B2646" s="37" t="s">
        <v>9739</v>
      </c>
      <c r="C2646" s="57" t="s">
        <v>12</v>
      </c>
      <c r="D2646" s="58">
        <v>137.5</v>
      </c>
      <c r="E2646" s="35">
        <v>44645</v>
      </c>
      <c r="F2646" s="58">
        <v>137.5</v>
      </c>
      <c r="G2646" s="59">
        <f>Tabla14[[#This Row],[Importe]]-Tabla14[[#This Row],[Pagado]]</f>
        <v>0</v>
      </c>
      <c r="H2646" s="37" t="s">
        <v>10</v>
      </c>
    </row>
    <row r="2647" spans="1:8" ht="31.5" x14ac:dyDescent="0.25">
      <c r="A2647" s="31">
        <v>44645</v>
      </c>
      <c r="B2647" s="37" t="s">
        <v>9740</v>
      </c>
      <c r="C2647" s="57" t="s">
        <v>475</v>
      </c>
      <c r="D2647" s="58">
        <v>39523.199999999997</v>
      </c>
      <c r="E2647" s="35" t="s">
        <v>9741</v>
      </c>
      <c r="F2647" s="58">
        <f>12000+27523.2</f>
        <v>39523.199999999997</v>
      </c>
      <c r="G2647" s="59">
        <f>Tabla14[[#This Row],[Importe]]-Tabla14[[#This Row],[Pagado]]</f>
        <v>0</v>
      </c>
      <c r="H2647" s="37" t="s">
        <v>10</v>
      </c>
    </row>
    <row r="2648" spans="1:8" x14ac:dyDescent="0.25">
      <c r="A2648" s="31">
        <v>44645</v>
      </c>
      <c r="B2648" s="37" t="s">
        <v>9742</v>
      </c>
      <c r="C2648" s="57" t="s">
        <v>87</v>
      </c>
      <c r="D2648" s="58">
        <v>3820.8</v>
      </c>
      <c r="E2648" s="35">
        <v>44645</v>
      </c>
      <c r="F2648" s="58">
        <v>3820.8</v>
      </c>
      <c r="G2648" s="59">
        <f>Tabla14[[#This Row],[Importe]]-Tabla14[[#This Row],[Pagado]]</f>
        <v>0</v>
      </c>
      <c r="H2648" s="37" t="s">
        <v>10</v>
      </c>
    </row>
    <row r="2649" spans="1:8" x14ac:dyDescent="0.25">
      <c r="A2649" s="31">
        <v>44645</v>
      </c>
      <c r="B2649" s="37" t="s">
        <v>9743</v>
      </c>
      <c r="C2649" s="57" t="s">
        <v>314</v>
      </c>
      <c r="D2649" s="58">
        <v>1098.9000000000001</v>
      </c>
      <c r="E2649" s="35">
        <v>44645</v>
      </c>
      <c r="F2649" s="58">
        <v>1098.9000000000001</v>
      </c>
      <c r="G2649" s="59">
        <f>Tabla14[[#This Row],[Importe]]-Tabla14[[#This Row],[Pagado]]</f>
        <v>0</v>
      </c>
      <c r="H2649" s="37" t="s">
        <v>10</v>
      </c>
    </row>
    <row r="2650" spans="1:8" x14ac:dyDescent="0.25">
      <c r="A2650" s="31">
        <v>44645</v>
      </c>
      <c r="B2650" s="37" t="s">
        <v>9744</v>
      </c>
      <c r="C2650" s="57" t="s">
        <v>127</v>
      </c>
      <c r="D2650" s="58">
        <v>228</v>
      </c>
      <c r="E2650" s="35">
        <v>44645</v>
      </c>
      <c r="F2650" s="58">
        <v>228</v>
      </c>
      <c r="G2650" s="59">
        <f>Tabla14[[#This Row],[Importe]]-Tabla14[[#This Row],[Pagado]]</f>
        <v>0</v>
      </c>
      <c r="H2650" s="37" t="s">
        <v>10</v>
      </c>
    </row>
    <row r="2651" spans="1:8" x14ac:dyDescent="0.25">
      <c r="A2651" s="31">
        <v>44645</v>
      </c>
      <c r="B2651" s="37" t="s">
        <v>9745</v>
      </c>
      <c r="C2651" s="57" t="s">
        <v>339</v>
      </c>
      <c r="D2651" s="58">
        <v>434.5</v>
      </c>
      <c r="E2651" s="35">
        <v>44645</v>
      </c>
      <c r="F2651" s="58">
        <v>434.5</v>
      </c>
      <c r="G2651" s="59">
        <f>Tabla14[[#This Row],[Importe]]-Tabla14[[#This Row],[Pagado]]</f>
        <v>0</v>
      </c>
      <c r="H2651" s="37" t="s">
        <v>10</v>
      </c>
    </row>
    <row r="2652" spans="1:8" x14ac:dyDescent="0.25">
      <c r="A2652" s="31">
        <v>44645</v>
      </c>
      <c r="B2652" s="37" t="s">
        <v>9746</v>
      </c>
      <c r="C2652" s="57" t="s">
        <v>129</v>
      </c>
      <c r="D2652" s="58">
        <v>3254.7</v>
      </c>
      <c r="E2652" s="35">
        <v>44645</v>
      </c>
      <c r="F2652" s="58">
        <v>3254.7</v>
      </c>
      <c r="G2652" s="59">
        <f>Tabla14[[#This Row],[Importe]]-Tabla14[[#This Row],[Pagado]]</f>
        <v>0</v>
      </c>
      <c r="H2652" s="37" t="s">
        <v>10</v>
      </c>
    </row>
    <row r="2653" spans="1:8" x14ac:dyDescent="0.25">
      <c r="A2653" s="31">
        <v>44645</v>
      </c>
      <c r="B2653" s="37" t="s">
        <v>9747</v>
      </c>
      <c r="C2653" s="57" t="s">
        <v>357</v>
      </c>
      <c r="D2653" s="58">
        <v>1079.7</v>
      </c>
      <c r="E2653" s="35">
        <v>44645</v>
      </c>
      <c r="F2653" s="58">
        <v>1079.7</v>
      </c>
      <c r="G2653" s="59">
        <f>Tabla14[[#This Row],[Importe]]-Tabla14[[#This Row],[Pagado]]</f>
        <v>0</v>
      </c>
      <c r="H2653" s="37" t="s">
        <v>10</v>
      </c>
    </row>
    <row r="2654" spans="1:8" x14ac:dyDescent="0.25">
      <c r="A2654" s="31">
        <v>44645</v>
      </c>
      <c r="B2654" s="37" t="s">
        <v>9748</v>
      </c>
      <c r="C2654" s="57" t="s">
        <v>481</v>
      </c>
      <c r="D2654" s="58">
        <v>406.9</v>
      </c>
      <c r="E2654" s="35">
        <v>44645</v>
      </c>
      <c r="F2654" s="58">
        <v>406.9</v>
      </c>
      <c r="G2654" s="59">
        <f>Tabla14[[#This Row],[Importe]]-Tabla14[[#This Row],[Pagado]]</f>
        <v>0</v>
      </c>
      <c r="H2654" s="37" t="s">
        <v>10</v>
      </c>
    </row>
    <row r="2655" spans="1:8" ht="31.5" x14ac:dyDescent="0.25">
      <c r="A2655" s="31">
        <v>44645</v>
      </c>
      <c r="B2655" s="37" t="s">
        <v>9749</v>
      </c>
      <c r="C2655" s="57" t="s">
        <v>22</v>
      </c>
      <c r="D2655" s="58">
        <v>19635.2</v>
      </c>
      <c r="E2655" s="35" t="s">
        <v>9741</v>
      </c>
      <c r="F2655" s="58">
        <f>10000+9635.2</f>
        <v>19635.2</v>
      </c>
      <c r="G2655" s="59">
        <f>Tabla14[[#This Row],[Importe]]-Tabla14[[#This Row],[Pagado]]</f>
        <v>0</v>
      </c>
      <c r="H2655" s="37" t="s">
        <v>10</v>
      </c>
    </row>
    <row r="2656" spans="1:8" x14ac:dyDescent="0.25">
      <c r="A2656" s="31">
        <v>44645</v>
      </c>
      <c r="B2656" s="37" t="s">
        <v>9750</v>
      </c>
      <c r="C2656" s="57" t="s">
        <v>111</v>
      </c>
      <c r="D2656" s="58">
        <v>3840</v>
      </c>
      <c r="E2656" s="35">
        <v>44646</v>
      </c>
      <c r="F2656" s="58">
        <v>3840</v>
      </c>
      <c r="G2656" s="59">
        <f>Tabla14[[#This Row],[Importe]]-Tabla14[[#This Row],[Pagado]]</f>
        <v>0</v>
      </c>
      <c r="H2656" s="37" t="s">
        <v>10</v>
      </c>
    </row>
    <row r="2657" spans="1:8" x14ac:dyDescent="0.25">
      <c r="A2657" s="31">
        <v>44645</v>
      </c>
      <c r="B2657" s="37" t="s">
        <v>9751</v>
      </c>
      <c r="C2657" s="57" t="s">
        <v>97</v>
      </c>
      <c r="D2657" s="58">
        <v>5990.7</v>
      </c>
      <c r="E2657" s="35">
        <v>44646</v>
      </c>
      <c r="F2657" s="58">
        <v>5990.7</v>
      </c>
      <c r="G2657" s="59">
        <f>Tabla14[[#This Row],[Importe]]-Tabla14[[#This Row],[Pagado]]</f>
        <v>0</v>
      </c>
      <c r="H2657" s="37" t="s">
        <v>10</v>
      </c>
    </row>
    <row r="2658" spans="1:8" x14ac:dyDescent="0.25">
      <c r="A2658" s="31">
        <v>44645</v>
      </c>
      <c r="B2658" s="37" t="s">
        <v>9752</v>
      </c>
      <c r="C2658" s="57" t="s">
        <v>114</v>
      </c>
      <c r="D2658" s="58">
        <v>3902.4</v>
      </c>
      <c r="E2658" s="35">
        <v>44646</v>
      </c>
      <c r="F2658" s="58">
        <v>3902.4</v>
      </c>
      <c r="G2658" s="59">
        <f>Tabla14[[#This Row],[Importe]]-Tabla14[[#This Row],[Pagado]]</f>
        <v>0</v>
      </c>
      <c r="H2658" s="37" t="s">
        <v>10</v>
      </c>
    </row>
    <row r="2659" spans="1:8" x14ac:dyDescent="0.25">
      <c r="A2659" s="31">
        <v>44645</v>
      </c>
      <c r="B2659" s="37" t="s">
        <v>9753</v>
      </c>
      <c r="C2659" s="57" t="s">
        <v>85</v>
      </c>
      <c r="D2659" s="58">
        <v>3250.8</v>
      </c>
      <c r="E2659" s="35">
        <v>44645</v>
      </c>
      <c r="F2659" s="58">
        <v>3250.8</v>
      </c>
      <c r="G2659" s="59">
        <f>Tabla14[[#This Row],[Importe]]-Tabla14[[#This Row],[Pagado]]</f>
        <v>0</v>
      </c>
      <c r="H2659" s="37" t="s">
        <v>10</v>
      </c>
    </row>
    <row r="2660" spans="1:8" x14ac:dyDescent="0.25">
      <c r="A2660" s="31">
        <v>44645</v>
      </c>
      <c r="B2660" s="37" t="s">
        <v>9754</v>
      </c>
      <c r="C2660" s="57" t="s">
        <v>140</v>
      </c>
      <c r="D2660" s="58">
        <v>1954.6</v>
      </c>
      <c r="E2660" s="35">
        <v>44645</v>
      </c>
      <c r="F2660" s="58">
        <v>1954.6</v>
      </c>
      <c r="G2660" s="59">
        <f>Tabla14[[#This Row],[Importe]]-Tabla14[[#This Row],[Pagado]]</f>
        <v>0</v>
      </c>
      <c r="H2660" s="37" t="s">
        <v>10</v>
      </c>
    </row>
    <row r="2661" spans="1:8" x14ac:dyDescent="0.25">
      <c r="A2661" s="31">
        <v>44645</v>
      </c>
      <c r="B2661" s="37" t="s">
        <v>9755</v>
      </c>
      <c r="C2661" s="57" t="s">
        <v>75</v>
      </c>
      <c r="D2661" s="58">
        <v>6564.4</v>
      </c>
      <c r="E2661" s="35">
        <v>44645</v>
      </c>
      <c r="F2661" s="58">
        <v>6564.4</v>
      </c>
      <c r="G2661" s="59">
        <f>Tabla14[[#This Row],[Importe]]-Tabla14[[#This Row],[Pagado]]</f>
        <v>0</v>
      </c>
      <c r="H2661" s="37" t="s">
        <v>10</v>
      </c>
    </row>
    <row r="2662" spans="1:8" x14ac:dyDescent="0.25">
      <c r="A2662" s="31">
        <v>44645</v>
      </c>
      <c r="B2662" s="37" t="s">
        <v>9756</v>
      </c>
      <c r="C2662" s="57" t="s">
        <v>89</v>
      </c>
      <c r="D2662" s="58">
        <v>7825.8</v>
      </c>
      <c r="E2662" s="35">
        <v>44646</v>
      </c>
      <c r="F2662" s="58">
        <v>7825.8</v>
      </c>
      <c r="G2662" s="59">
        <f>Tabla14[[#This Row],[Importe]]-Tabla14[[#This Row],[Pagado]]</f>
        <v>0</v>
      </c>
      <c r="H2662" s="37" t="s">
        <v>10</v>
      </c>
    </row>
    <row r="2663" spans="1:8" x14ac:dyDescent="0.25">
      <c r="A2663" s="31">
        <v>44645</v>
      </c>
      <c r="B2663" s="37" t="s">
        <v>9757</v>
      </c>
      <c r="C2663" s="57" t="s">
        <v>31</v>
      </c>
      <c r="D2663" s="58">
        <v>329.4</v>
      </c>
      <c r="E2663" s="35">
        <v>44645</v>
      </c>
      <c r="F2663" s="58">
        <v>329.4</v>
      </c>
      <c r="G2663" s="59">
        <f>Tabla14[[#This Row],[Importe]]-Tabla14[[#This Row],[Pagado]]</f>
        <v>0</v>
      </c>
      <c r="H2663" s="37" t="s">
        <v>10</v>
      </c>
    </row>
    <row r="2664" spans="1:8" x14ac:dyDescent="0.25">
      <c r="A2664" s="31">
        <v>44645</v>
      </c>
      <c r="B2664" s="37" t="s">
        <v>9758</v>
      </c>
      <c r="C2664" s="57" t="s">
        <v>64</v>
      </c>
      <c r="D2664" s="58">
        <v>8086.8</v>
      </c>
      <c r="E2664" s="35">
        <v>44646</v>
      </c>
      <c r="F2664" s="58">
        <v>8086.8</v>
      </c>
      <c r="G2664" s="59">
        <f>Tabla14[[#This Row],[Importe]]-Tabla14[[#This Row],[Pagado]]</f>
        <v>0</v>
      </c>
      <c r="H2664" s="37" t="s">
        <v>10</v>
      </c>
    </row>
    <row r="2665" spans="1:8" x14ac:dyDescent="0.25">
      <c r="A2665" s="31">
        <v>44645</v>
      </c>
      <c r="B2665" s="37" t="s">
        <v>9759</v>
      </c>
      <c r="C2665" s="57" t="s">
        <v>348</v>
      </c>
      <c r="D2665" s="58">
        <v>1696</v>
      </c>
      <c r="E2665" s="35">
        <v>44645</v>
      </c>
      <c r="F2665" s="58">
        <v>1696</v>
      </c>
      <c r="G2665" s="59">
        <f>Tabla14[[#This Row],[Importe]]-Tabla14[[#This Row],[Pagado]]</f>
        <v>0</v>
      </c>
      <c r="H2665" s="37" t="s">
        <v>10</v>
      </c>
    </row>
    <row r="2666" spans="1:8" ht="31.5" x14ac:dyDescent="0.25">
      <c r="A2666" s="31">
        <v>44645</v>
      </c>
      <c r="B2666" s="37" t="s">
        <v>9760</v>
      </c>
      <c r="C2666" s="57" t="s">
        <v>39</v>
      </c>
      <c r="D2666" s="58">
        <v>15100.5</v>
      </c>
      <c r="E2666" s="35" t="s">
        <v>9621</v>
      </c>
      <c r="F2666" s="58">
        <f>5000+10100.5</f>
        <v>15100.5</v>
      </c>
      <c r="G2666" s="59">
        <f>Tabla14[[#This Row],[Importe]]-Tabla14[[#This Row],[Pagado]]</f>
        <v>0</v>
      </c>
      <c r="H2666" s="37" t="s">
        <v>10</v>
      </c>
    </row>
    <row r="2667" spans="1:8" x14ac:dyDescent="0.25">
      <c r="A2667" s="31">
        <v>44645</v>
      </c>
      <c r="B2667" s="37" t="s">
        <v>9761</v>
      </c>
      <c r="C2667" s="57" t="s">
        <v>131</v>
      </c>
      <c r="D2667" s="58">
        <v>16000.7</v>
      </c>
      <c r="E2667" s="35">
        <v>44645</v>
      </c>
      <c r="F2667" s="58">
        <v>16000.7</v>
      </c>
      <c r="G2667" s="59">
        <f>Tabla14[[#This Row],[Importe]]-Tabla14[[#This Row],[Pagado]]</f>
        <v>0</v>
      </c>
      <c r="H2667" s="37" t="s">
        <v>10</v>
      </c>
    </row>
    <row r="2668" spans="1:8" x14ac:dyDescent="0.25">
      <c r="A2668" s="31">
        <v>44645</v>
      </c>
      <c r="B2668" s="37" t="s">
        <v>9762</v>
      </c>
      <c r="C2668" s="57" t="s">
        <v>9</v>
      </c>
      <c r="D2668" s="58">
        <v>6292</v>
      </c>
      <c r="E2668" s="35">
        <v>44645</v>
      </c>
      <c r="F2668" s="58">
        <v>6292</v>
      </c>
      <c r="G2668" s="59">
        <f>Tabla14[[#This Row],[Importe]]-Tabla14[[#This Row],[Pagado]]</f>
        <v>0</v>
      </c>
      <c r="H2668" s="37" t="s">
        <v>10</v>
      </c>
    </row>
    <row r="2669" spans="1:8" x14ac:dyDescent="0.25">
      <c r="A2669" s="31">
        <v>44645</v>
      </c>
      <c r="B2669" s="37" t="s">
        <v>9763</v>
      </c>
      <c r="C2669" s="57" t="s">
        <v>125</v>
      </c>
      <c r="D2669" s="58">
        <v>6749.4</v>
      </c>
      <c r="E2669" s="35">
        <v>44645</v>
      </c>
      <c r="F2669" s="58">
        <v>6749.4</v>
      </c>
      <c r="G2669" s="59">
        <f>Tabla14[[#This Row],[Importe]]-Tabla14[[#This Row],[Pagado]]</f>
        <v>0</v>
      </c>
      <c r="H2669" s="37" t="s">
        <v>10</v>
      </c>
    </row>
    <row r="2670" spans="1:8" x14ac:dyDescent="0.25">
      <c r="A2670" s="31">
        <v>44645</v>
      </c>
      <c r="B2670" s="37" t="s">
        <v>9764</v>
      </c>
      <c r="C2670" s="57" t="s">
        <v>484</v>
      </c>
      <c r="D2670" s="58">
        <v>6470.4</v>
      </c>
      <c r="E2670" s="35">
        <v>44645</v>
      </c>
      <c r="F2670" s="58">
        <v>6470.4</v>
      </c>
      <c r="G2670" s="59">
        <f>Tabla14[[#This Row],[Importe]]-Tabla14[[#This Row],[Pagado]]</f>
        <v>0</v>
      </c>
      <c r="H2670" s="37" t="s">
        <v>10</v>
      </c>
    </row>
    <row r="2671" spans="1:8" x14ac:dyDescent="0.25">
      <c r="A2671" s="31">
        <v>44645</v>
      </c>
      <c r="B2671" s="37" t="s">
        <v>9765</v>
      </c>
      <c r="C2671" s="57" t="s">
        <v>16</v>
      </c>
      <c r="D2671" s="58">
        <v>2447.6999999999998</v>
      </c>
      <c r="E2671" s="35">
        <v>44645</v>
      </c>
      <c r="F2671" s="58">
        <v>2447.6999999999998</v>
      </c>
      <c r="G2671" s="59">
        <f>Tabla14[[#This Row],[Importe]]-Tabla14[[#This Row],[Pagado]]</f>
        <v>0</v>
      </c>
      <c r="H2671" s="37" t="s">
        <v>10</v>
      </c>
    </row>
    <row r="2672" spans="1:8" x14ac:dyDescent="0.25">
      <c r="A2672" s="31">
        <v>44645</v>
      </c>
      <c r="B2672" s="37" t="s">
        <v>9766</v>
      </c>
      <c r="C2672" s="57" t="s">
        <v>12</v>
      </c>
      <c r="D2672" s="58">
        <v>28328.05</v>
      </c>
      <c r="E2672" s="35">
        <v>44646</v>
      </c>
      <c r="F2672" s="58">
        <v>28328.05</v>
      </c>
      <c r="G2672" s="59">
        <f>Tabla14[[#This Row],[Importe]]-Tabla14[[#This Row],[Pagado]]</f>
        <v>0</v>
      </c>
      <c r="H2672" s="37" t="s">
        <v>10</v>
      </c>
    </row>
    <row r="2673" spans="1:8" x14ac:dyDescent="0.25">
      <c r="A2673" s="31">
        <v>44645</v>
      </c>
      <c r="B2673" s="37" t="s">
        <v>9767</v>
      </c>
      <c r="C2673" s="57" t="s">
        <v>2151</v>
      </c>
      <c r="D2673" s="58">
        <v>24686.6</v>
      </c>
      <c r="E2673" s="35">
        <v>44645</v>
      </c>
      <c r="F2673" s="58">
        <v>24686.6</v>
      </c>
      <c r="G2673" s="59">
        <f>Tabla14[[#This Row],[Importe]]-Tabla14[[#This Row],[Pagado]]</f>
        <v>0</v>
      </c>
      <c r="H2673" s="37" t="s">
        <v>10</v>
      </c>
    </row>
    <row r="2674" spans="1:8" x14ac:dyDescent="0.25">
      <c r="A2674" s="31">
        <v>44645</v>
      </c>
      <c r="B2674" s="37" t="s">
        <v>9768</v>
      </c>
      <c r="C2674" s="57" t="s">
        <v>105</v>
      </c>
      <c r="D2674" s="58">
        <v>6008</v>
      </c>
      <c r="E2674" s="35">
        <v>44646</v>
      </c>
      <c r="F2674" s="58">
        <v>6008</v>
      </c>
      <c r="G2674" s="59">
        <f>Tabla14[[#This Row],[Importe]]-Tabla14[[#This Row],[Pagado]]</f>
        <v>0</v>
      </c>
      <c r="H2674" s="37" t="s">
        <v>10</v>
      </c>
    </row>
    <row r="2675" spans="1:8" x14ac:dyDescent="0.25">
      <c r="A2675" s="31">
        <v>44645</v>
      </c>
      <c r="B2675" s="37" t="s">
        <v>9769</v>
      </c>
      <c r="C2675" s="57" t="s">
        <v>99</v>
      </c>
      <c r="D2675" s="58">
        <v>1425.6</v>
      </c>
      <c r="E2675" s="35">
        <v>44646</v>
      </c>
      <c r="F2675" s="58">
        <v>1425.6</v>
      </c>
      <c r="G2675" s="59">
        <f>Tabla14[[#This Row],[Importe]]-Tabla14[[#This Row],[Pagado]]</f>
        <v>0</v>
      </c>
      <c r="H2675" s="37" t="s">
        <v>10</v>
      </c>
    </row>
    <row r="2676" spans="1:8" x14ac:dyDescent="0.25">
      <c r="A2676" s="31">
        <v>44645</v>
      </c>
      <c r="B2676" s="37" t="s">
        <v>9770</v>
      </c>
      <c r="C2676" s="57" t="s">
        <v>93</v>
      </c>
      <c r="D2676" s="58">
        <v>1898.1</v>
      </c>
      <c r="E2676" s="35">
        <v>44646</v>
      </c>
      <c r="F2676" s="58">
        <v>1898.1</v>
      </c>
      <c r="G2676" s="59">
        <f>Tabla14[[#This Row],[Importe]]-Tabla14[[#This Row],[Pagado]]</f>
        <v>0</v>
      </c>
      <c r="H2676" s="37" t="s">
        <v>10</v>
      </c>
    </row>
    <row r="2677" spans="1:8" x14ac:dyDescent="0.25">
      <c r="A2677" s="31">
        <v>44645</v>
      </c>
      <c r="B2677" s="37" t="s">
        <v>9771</v>
      </c>
      <c r="C2677" s="57" t="s">
        <v>345</v>
      </c>
      <c r="D2677" s="58">
        <v>1090.8</v>
      </c>
      <c r="E2677" s="35">
        <v>44645</v>
      </c>
      <c r="F2677" s="58">
        <v>1090.8</v>
      </c>
      <c r="G2677" s="59">
        <f>Tabla14[[#This Row],[Importe]]-Tabla14[[#This Row],[Pagado]]</f>
        <v>0</v>
      </c>
      <c r="H2677" s="37" t="s">
        <v>10</v>
      </c>
    </row>
    <row r="2678" spans="1:8" x14ac:dyDescent="0.25">
      <c r="A2678" s="31">
        <v>44645</v>
      </c>
      <c r="B2678" s="37" t="s">
        <v>9772</v>
      </c>
      <c r="C2678" s="57" t="s">
        <v>326</v>
      </c>
      <c r="D2678" s="58">
        <v>4252.8</v>
      </c>
      <c r="E2678" s="35">
        <v>44646</v>
      </c>
      <c r="F2678" s="58">
        <v>4252.8</v>
      </c>
      <c r="G2678" s="59">
        <f>Tabla14[[#This Row],[Importe]]-Tabla14[[#This Row],[Pagado]]</f>
        <v>0</v>
      </c>
      <c r="H2678" s="37" t="s">
        <v>10</v>
      </c>
    </row>
    <row r="2679" spans="1:8" x14ac:dyDescent="0.25">
      <c r="A2679" s="31">
        <v>44645</v>
      </c>
      <c r="B2679" s="37" t="s">
        <v>9773</v>
      </c>
      <c r="C2679" s="57" t="s">
        <v>31</v>
      </c>
      <c r="D2679" s="58">
        <v>1854</v>
      </c>
      <c r="E2679" s="35">
        <v>44645</v>
      </c>
      <c r="F2679" s="58">
        <v>1854</v>
      </c>
      <c r="G2679" s="59">
        <f>Tabla14[[#This Row],[Importe]]-Tabla14[[#This Row],[Pagado]]</f>
        <v>0</v>
      </c>
      <c r="H2679" s="37" t="s">
        <v>10</v>
      </c>
    </row>
    <row r="2680" spans="1:8" x14ac:dyDescent="0.25">
      <c r="A2680" s="31">
        <v>44645</v>
      </c>
      <c r="B2680" s="37" t="s">
        <v>9774</v>
      </c>
      <c r="C2680" s="57" t="s">
        <v>135</v>
      </c>
      <c r="D2680" s="58">
        <v>2444.5</v>
      </c>
      <c r="E2680" s="35">
        <v>44645</v>
      </c>
      <c r="F2680" s="58">
        <v>2444.5</v>
      </c>
      <c r="G2680" s="59">
        <f>Tabla14[[#This Row],[Importe]]-Tabla14[[#This Row],[Pagado]]</f>
        <v>0</v>
      </c>
      <c r="H2680" s="37" t="s">
        <v>10</v>
      </c>
    </row>
    <row r="2681" spans="1:8" x14ac:dyDescent="0.25">
      <c r="A2681" s="31">
        <v>44645</v>
      </c>
      <c r="B2681" s="37" t="s">
        <v>9775</v>
      </c>
      <c r="C2681" s="57" t="s">
        <v>196</v>
      </c>
      <c r="D2681" s="58">
        <v>100979.1</v>
      </c>
      <c r="E2681" s="35">
        <v>44647</v>
      </c>
      <c r="F2681" s="58">
        <v>100979.1</v>
      </c>
      <c r="G2681" s="59">
        <f>Tabla14[[#This Row],[Importe]]-Tabla14[[#This Row],[Pagado]]</f>
        <v>0</v>
      </c>
      <c r="H2681" s="37" t="s">
        <v>10</v>
      </c>
    </row>
    <row r="2682" spans="1:8" x14ac:dyDescent="0.25">
      <c r="A2682" s="31">
        <v>44645</v>
      </c>
      <c r="B2682" s="37" t="s">
        <v>9776</v>
      </c>
      <c r="C2682" s="57" t="s">
        <v>212</v>
      </c>
      <c r="D2682" s="58">
        <v>29672.799999999999</v>
      </c>
      <c r="E2682" s="35">
        <v>44649</v>
      </c>
      <c r="F2682" s="58">
        <v>29672.799999999999</v>
      </c>
      <c r="G2682" s="59">
        <f>Tabla14[[#This Row],[Importe]]-Tabla14[[#This Row],[Pagado]]</f>
        <v>0</v>
      </c>
      <c r="H2682" s="37" t="s">
        <v>10</v>
      </c>
    </row>
    <row r="2683" spans="1:8" x14ac:dyDescent="0.25">
      <c r="A2683" s="31">
        <v>44645</v>
      </c>
      <c r="B2683" s="37" t="s">
        <v>9777</v>
      </c>
      <c r="C2683" s="57" t="s">
        <v>49</v>
      </c>
      <c r="D2683" s="58">
        <v>2555</v>
      </c>
      <c r="E2683" s="35">
        <v>44645</v>
      </c>
      <c r="F2683" s="58">
        <v>2555</v>
      </c>
      <c r="G2683" s="59">
        <f>Tabla14[[#This Row],[Importe]]-Tabla14[[#This Row],[Pagado]]</f>
        <v>0</v>
      </c>
      <c r="H2683" s="37" t="s">
        <v>10</v>
      </c>
    </row>
    <row r="2684" spans="1:8" x14ac:dyDescent="0.25">
      <c r="A2684" s="31">
        <v>44645</v>
      </c>
      <c r="B2684" s="37" t="s">
        <v>9778</v>
      </c>
      <c r="C2684" s="57" t="s">
        <v>555</v>
      </c>
      <c r="D2684" s="58">
        <v>22578.5</v>
      </c>
      <c r="E2684" s="35">
        <v>44645</v>
      </c>
      <c r="F2684" s="58">
        <v>22578.5</v>
      </c>
      <c r="G2684" s="59">
        <f>Tabla14[[#This Row],[Importe]]-Tabla14[[#This Row],[Pagado]]</f>
        <v>0</v>
      </c>
      <c r="H2684" s="37" t="s">
        <v>10</v>
      </c>
    </row>
    <row r="2685" spans="1:8" x14ac:dyDescent="0.25">
      <c r="A2685" s="31">
        <v>44645</v>
      </c>
      <c r="B2685" s="37" t="s">
        <v>9779</v>
      </c>
      <c r="C2685" s="57" t="s">
        <v>35</v>
      </c>
      <c r="D2685" s="58">
        <v>2404.9</v>
      </c>
      <c r="E2685" s="35">
        <v>44645</v>
      </c>
      <c r="F2685" s="58">
        <v>2404.9</v>
      </c>
      <c r="G2685" s="59">
        <f>Tabla14[[#This Row],[Importe]]-Tabla14[[#This Row],[Pagado]]</f>
        <v>0</v>
      </c>
      <c r="H2685" s="37" t="s">
        <v>10</v>
      </c>
    </row>
    <row r="2686" spans="1:8" x14ac:dyDescent="0.25">
      <c r="A2686" s="31">
        <v>44645</v>
      </c>
      <c r="B2686" s="37" t="s">
        <v>9780</v>
      </c>
      <c r="C2686" s="57" t="s">
        <v>9781</v>
      </c>
      <c r="D2686" s="58">
        <v>36954.449999999997</v>
      </c>
      <c r="E2686" s="35">
        <v>44660</v>
      </c>
      <c r="F2686" s="58">
        <v>36954.449999999997</v>
      </c>
      <c r="G2686" s="59">
        <f>Tabla14[[#This Row],[Importe]]-Tabla14[[#This Row],[Pagado]]</f>
        <v>0</v>
      </c>
      <c r="H2686" s="37" t="s">
        <v>10</v>
      </c>
    </row>
    <row r="2687" spans="1:8" x14ac:dyDescent="0.25">
      <c r="A2687" s="31">
        <v>44645</v>
      </c>
      <c r="B2687" s="37" t="s">
        <v>9782</v>
      </c>
      <c r="C2687" s="57" t="s">
        <v>154</v>
      </c>
      <c r="D2687" s="58">
        <v>45473.2</v>
      </c>
      <c r="E2687" s="35">
        <v>44649</v>
      </c>
      <c r="F2687" s="58">
        <v>45473.2</v>
      </c>
      <c r="G2687" s="59">
        <f>Tabla14[[#This Row],[Importe]]-Tabla14[[#This Row],[Pagado]]</f>
        <v>0</v>
      </c>
      <c r="H2687" s="37" t="s">
        <v>10</v>
      </c>
    </row>
    <row r="2688" spans="1:8" x14ac:dyDescent="0.25">
      <c r="A2688" s="31">
        <v>44645</v>
      </c>
      <c r="B2688" s="37" t="s">
        <v>9783</v>
      </c>
      <c r="C2688" s="57" t="s">
        <v>224</v>
      </c>
      <c r="D2688" s="58">
        <v>3188.6</v>
      </c>
      <c r="E2688" s="35">
        <v>44645</v>
      </c>
      <c r="F2688" s="58">
        <v>3188.6</v>
      </c>
      <c r="G2688" s="59">
        <f>Tabla14[[#This Row],[Importe]]-Tabla14[[#This Row],[Pagado]]</f>
        <v>0</v>
      </c>
      <c r="H2688" s="37" t="s">
        <v>10</v>
      </c>
    </row>
    <row r="2689" spans="1:8" x14ac:dyDescent="0.25">
      <c r="A2689" s="31">
        <v>44645</v>
      </c>
      <c r="B2689" s="37" t="s">
        <v>9784</v>
      </c>
      <c r="C2689" s="57" t="s">
        <v>27</v>
      </c>
      <c r="D2689" s="58">
        <v>3560</v>
      </c>
      <c r="E2689" s="35">
        <v>44645</v>
      </c>
      <c r="F2689" s="58">
        <v>3560</v>
      </c>
      <c r="G2689" s="59">
        <f>Tabla14[[#This Row],[Importe]]-Tabla14[[#This Row],[Pagado]]</f>
        <v>0</v>
      </c>
      <c r="H2689" s="37" t="s">
        <v>10</v>
      </c>
    </row>
    <row r="2690" spans="1:8" x14ac:dyDescent="0.25">
      <c r="A2690" s="31">
        <v>44645</v>
      </c>
      <c r="B2690" s="37" t="s">
        <v>9785</v>
      </c>
      <c r="C2690" s="57" t="s">
        <v>142</v>
      </c>
      <c r="D2690" s="58">
        <v>106305.33</v>
      </c>
      <c r="E2690" s="35">
        <v>44670</v>
      </c>
      <c r="F2690" s="58">
        <v>106305.33</v>
      </c>
      <c r="G2690" s="59">
        <f>Tabla14[[#This Row],[Importe]]-Tabla14[[#This Row],[Pagado]]</f>
        <v>0</v>
      </c>
      <c r="H2690" s="37" t="s">
        <v>10</v>
      </c>
    </row>
    <row r="2691" spans="1:8" x14ac:dyDescent="0.25">
      <c r="A2691" s="31">
        <v>44645</v>
      </c>
      <c r="B2691" s="37" t="s">
        <v>9786</v>
      </c>
      <c r="C2691" s="57" t="s">
        <v>198</v>
      </c>
      <c r="D2691" s="58">
        <v>3602.4</v>
      </c>
      <c r="E2691" s="35">
        <v>44645</v>
      </c>
      <c r="F2691" s="58">
        <v>3602.4</v>
      </c>
      <c r="G2691" s="59">
        <f>Tabla14[[#This Row],[Importe]]-Tabla14[[#This Row],[Pagado]]</f>
        <v>0</v>
      </c>
      <c r="H2691" s="37" t="s">
        <v>10</v>
      </c>
    </row>
    <row r="2692" spans="1:8" x14ac:dyDescent="0.25">
      <c r="A2692" s="31">
        <v>44645</v>
      </c>
      <c r="B2692" s="37" t="s">
        <v>9787</v>
      </c>
      <c r="C2692" s="57" t="s">
        <v>151</v>
      </c>
      <c r="D2692" s="58">
        <v>9028</v>
      </c>
      <c r="E2692" s="35">
        <v>44645</v>
      </c>
      <c r="F2692" s="58">
        <v>9028</v>
      </c>
      <c r="G2692" s="59">
        <f>Tabla14[[#This Row],[Importe]]-Tabla14[[#This Row],[Pagado]]</f>
        <v>0</v>
      </c>
      <c r="H2692" s="37" t="s">
        <v>10</v>
      </c>
    </row>
    <row r="2693" spans="1:8" x14ac:dyDescent="0.25">
      <c r="A2693" s="31">
        <v>44645</v>
      </c>
      <c r="B2693" s="37" t="s">
        <v>9788</v>
      </c>
      <c r="C2693" s="57" t="s">
        <v>45</v>
      </c>
      <c r="D2693" s="58">
        <v>11288</v>
      </c>
      <c r="E2693" s="35">
        <v>44645</v>
      </c>
      <c r="F2693" s="58">
        <v>11288</v>
      </c>
      <c r="G2693" s="59">
        <f>Tabla14[[#This Row],[Importe]]-Tabla14[[#This Row],[Pagado]]</f>
        <v>0</v>
      </c>
      <c r="H2693" s="37" t="s">
        <v>10</v>
      </c>
    </row>
    <row r="2694" spans="1:8" x14ac:dyDescent="0.25">
      <c r="A2694" s="31">
        <v>44645</v>
      </c>
      <c r="B2694" s="37" t="s">
        <v>9789</v>
      </c>
      <c r="C2694" s="57" t="s">
        <v>183</v>
      </c>
      <c r="D2694" s="58">
        <v>1484.8</v>
      </c>
      <c r="E2694" s="35">
        <v>44645</v>
      </c>
      <c r="F2694" s="58">
        <v>1484.8</v>
      </c>
      <c r="G2694" s="59">
        <f>Tabla14[[#This Row],[Importe]]-Tabla14[[#This Row],[Pagado]]</f>
        <v>0</v>
      </c>
      <c r="H2694" s="37" t="s">
        <v>10</v>
      </c>
    </row>
    <row r="2695" spans="1:8" x14ac:dyDescent="0.25">
      <c r="A2695" s="31">
        <v>44645</v>
      </c>
      <c r="B2695" s="37" t="s">
        <v>9790</v>
      </c>
      <c r="C2695" s="57" t="s">
        <v>426</v>
      </c>
      <c r="D2695" s="58">
        <v>2552.8000000000002</v>
      </c>
      <c r="E2695" s="35">
        <v>44645</v>
      </c>
      <c r="F2695" s="58">
        <v>2552.8000000000002</v>
      </c>
      <c r="G2695" s="59">
        <f>Tabla14[[#This Row],[Importe]]-Tabla14[[#This Row],[Pagado]]</f>
        <v>0</v>
      </c>
      <c r="H2695" s="37" t="s">
        <v>10</v>
      </c>
    </row>
    <row r="2696" spans="1:8" x14ac:dyDescent="0.25">
      <c r="A2696" s="31">
        <v>44645</v>
      </c>
      <c r="B2696" s="37" t="s">
        <v>9791</v>
      </c>
      <c r="C2696" s="57" t="s">
        <v>157</v>
      </c>
      <c r="D2696" s="58">
        <v>1500</v>
      </c>
      <c r="E2696" s="35">
        <v>44645</v>
      </c>
      <c r="F2696" s="58">
        <v>1500</v>
      </c>
      <c r="G2696" s="59">
        <f>Tabla14[[#This Row],[Importe]]-Tabla14[[#This Row],[Pagado]]</f>
        <v>0</v>
      </c>
      <c r="H2696" s="37" t="s">
        <v>10</v>
      </c>
    </row>
    <row r="2697" spans="1:8" x14ac:dyDescent="0.25">
      <c r="A2697" s="31">
        <v>44645</v>
      </c>
      <c r="B2697" s="37" t="s">
        <v>9792</v>
      </c>
      <c r="C2697" s="57" t="s">
        <v>1537</v>
      </c>
      <c r="D2697" s="58">
        <v>1663.8</v>
      </c>
      <c r="E2697" s="35">
        <v>44645</v>
      </c>
      <c r="F2697" s="58">
        <v>1663.8</v>
      </c>
      <c r="G2697" s="59">
        <f>Tabla14[[#This Row],[Importe]]-Tabla14[[#This Row],[Pagado]]</f>
        <v>0</v>
      </c>
      <c r="H2697" s="37" t="s">
        <v>10</v>
      </c>
    </row>
    <row r="2698" spans="1:8" x14ac:dyDescent="0.25">
      <c r="A2698" s="31">
        <v>44645</v>
      </c>
      <c r="B2698" s="37" t="s">
        <v>9793</v>
      </c>
      <c r="C2698" s="57" t="s">
        <v>520</v>
      </c>
      <c r="D2698" s="58">
        <v>4716</v>
      </c>
      <c r="E2698" s="35">
        <v>44645</v>
      </c>
      <c r="F2698" s="58">
        <v>4716</v>
      </c>
      <c r="G2698" s="59">
        <f>Tabla14[[#This Row],[Importe]]-Tabla14[[#This Row],[Pagado]]</f>
        <v>0</v>
      </c>
      <c r="H2698" s="37" t="s">
        <v>10</v>
      </c>
    </row>
    <row r="2699" spans="1:8" x14ac:dyDescent="0.25">
      <c r="A2699" s="31">
        <v>44645</v>
      </c>
      <c r="B2699" s="37" t="s">
        <v>9794</v>
      </c>
      <c r="C2699" s="57" t="s">
        <v>79</v>
      </c>
      <c r="D2699" s="58">
        <v>8796.6</v>
      </c>
      <c r="E2699" s="35">
        <v>44645</v>
      </c>
      <c r="F2699" s="58">
        <v>8796.6</v>
      </c>
      <c r="G2699" s="59">
        <f>Tabla14[[#This Row],[Importe]]-Tabla14[[#This Row],[Pagado]]</f>
        <v>0</v>
      </c>
      <c r="H2699" s="37" t="s">
        <v>10</v>
      </c>
    </row>
    <row r="2700" spans="1:8" x14ac:dyDescent="0.25">
      <c r="A2700" s="31">
        <v>44645</v>
      </c>
      <c r="B2700" s="37" t="s">
        <v>9795</v>
      </c>
      <c r="C2700" s="57" t="s">
        <v>373</v>
      </c>
      <c r="D2700" s="58">
        <v>1293.9000000000001</v>
      </c>
      <c r="E2700" s="35">
        <v>44645</v>
      </c>
      <c r="F2700" s="58">
        <v>1293.9000000000001</v>
      </c>
      <c r="G2700" s="59">
        <f>Tabla14[[#This Row],[Importe]]-Tabla14[[#This Row],[Pagado]]</f>
        <v>0</v>
      </c>
      <c r="H2700" s="37" t="s">
        <v>10</v>
      </c>
    </row>
    <row r="2701" spans="1:8" x14ac:dyDescent="0.25">
      <c r="A2701" s="31">
        <v>44645</v>
      </c>
      <c r="B2701" s="37" t="s">
        <v>9796</v>
      </c>
      <c r="C2701" s="57" t="s">
        <v>218</v>
      </c>
      <c r="D2701" s="58">
        <v>21639.200000000001</v>
      </c>
      <c r="E2701" s="35">
        <v>44651</v>
      </c>
      <c r="F2701" s="58">
        <v>21639.200000000001</v>
      </c>
      <c r="G2701" s="59">
        <f>Tabla14[[#This Row],[Importe]]-Tabla14[[#This Row],[Pagado]]</f>
        <v>0</v>
      </c>
      <c r="H2701" s="37" t="s">
        <v>10</v>
      </c>
    </row>
    <row r="2702" spans="1:8" x14ac:dyDescent="0.25">
      <c r="A2702" s="31">
        <v>44645</v>
      </c>
      <c r="B2702" s="37" t="s">
        <v>9797</v>
      </c>
      <c r="C2702" s="57" t="s">
        <v>520</v>
      </c>
      <c r="D2702" s="58">
        <v>375</v>
      </c>
      <c r="E2702" s="35">
        <v>44645</v>
      </c>
      <c r="F2702" s="58">
        <v>375</v>
      </c>
      <c r="G2702" s="59">
        <f>Tabla14[[#This Row],[Importe]]-Tabla14[[#This Row],[Pagado]]</f>
        <v>0</v>
      </c>
      <c r="H2702" s="37" t="s">
        <v>10</v>
      </c>
    </row>
    <row r="2703" spans="1:8" x14ac:dyDescent="0.25">
      <c r="A2703" s="31">
        <v>44645</v>
      </c>
      <c r="B2703" s="37" t="s">
        <v>9798</v>
      </c>
      <c r="C2703" s="57" t="s">
        <v>878</v>
      </c>
      <c r="D2703" s="58">
        <v>3137.6</v>
      </c>
      <c r="E2703" s="35">
        <v>44645</v>
      </c>
      <c r="F2703" s="58">
        <v>3137.6</v>
      </c>
      <c r="G2703" s="59">
        <f>Tabla14[[#This Row],[Importe]]-Tabla14[[#This Row],[Pagado]]</f>
        <v>0</v>
      </c>
      <c r="H2703" s="37" t="s">
        <v>10</v>
      </c>
    </row>
    <row r="2704" spans="1:8" x14ac:dyDescent="0.25">
      <c r="A2704" s="31">
        <v>44645</v>
      </c>
      <c r="B2704" s="37" t="s">
        <v>9799</v>
      </c>
      <c r="C2704" s="57" t="s">
        <v>703</v>
      </c>
      <c r="D2704" s="58">
        <v>5273.5</v>
      </c>
      <c r="E2704" s="35">
        <v>44645</v>
      </c>
      <c r="F2704" s="58">
        <v>5273.5</v>
      </c>
      <c r="G2704" s="59">
        <f>Tabla14[[#This Row],[Importe]]-Tabla14[[#This Row],[Pagado]]</f>
        <v>0</v>
      </c>
      <c r="H2704" s="37" t="s">
        <v>10</v>
      </c>
    </row>
    <row r="2705" spans="1:8" x14ac:dyDescent="0.25">
      <c r="A2705" s="31">
        <v>44645</v>
      </c>
      <c r="B2705" s="37" t="s">
        <v>9800</v>
      </c>
      <c r="C2705" s="57" t="s">
        <v>206</v>
      </c>
      <c r="D2705" s="58">
        <v>36985</v>
      </c>
      <c r="E2705" s="35">
        <v>44651</v>
      </c>
      <c r="F2705" s="58">
        <v>36985</v>
      </c>
      <c r="G2705" s="59">
        <f>Tabla14[[#This Row],[Importe]]-Tabla14[[#This Row],[Pagado]]</f>
        <v>0</v>
      </c>
      <c r="H2705" s="37" t="s">
        <v>10</v>
      </c>
    </row>
    <row r="2706" spans="1:8" x14ac:dyDescent="0.25">
      <c r="A2706" s="31">
        <v>44645</v>
      </c>
      <c r="B2706" s="37" t="s">
        <v>9801</v>
      </c>
      <c r="C2706" s="57" t="s">
        <v>382</v>
      </c>
      <c r="D2706" s="58">
        <v>8019</v>
      </c>
      <c r="E2706" s="35">
        <v>44645</v>
      </c>
      <c r="F2706" s="58">
        <v>8019</v>
      </c>
      <c r="G2706" s="59">
        <f>Tabla14[[#This Row],[Importe]]-Tabla14[[#This Row],[Pagado]]</f>
        <v>0</v>
      </c>
      <c r="H2706" s="37" t="s">
        <v>10</v>
      </c>
    </row>
    <row r="2707" spans="1:8" x14ac:dyDescent="0.25">
      <c r="A2707" s="31">
        <v>44645</v>
      </c>
      <c r="B2707" s="37" t="s">
        <v>9802</v>
      </c>
      <c r="C2707" s="57" t="s">
        <v>173</v>
      </c>
      <c r="D2707" s="58">
        <v>32446</v>
      </c>
      <c r="E2707" s="35">
        <v>44646</v>
      </c>
      <c r="F2707" s="58">
        <v>32446</v>
      </c>
      <c r="G2707" s="59">
        <f>Tabla14[[#This Row],[Importe]]-Tabla14[[#This Row],[Pagado]]</f>
        <v>0</v>
      </c>
      <c r="H2707" s="37" t="s">
        <v>10</v>
      </c>
    </row>
    <row r="2708" spans="1:8" x14ac:dyDescent="0.25">
      <c r="A2708" s="31">
        <v>44645</v>
      </c>
      <c r="B2708" s="37" t="s">
        <v>9803</v>
      </c>
      <c r="C2708" s="57" t="s">
        <v>191</v>
      </c>
      <c r="D2708" s="58">
        <v>2481.6999999999998</v>
      </c>
      <c r="E2708" s="35">
        <v>44645</v>
      </c>
      <c r="F2708" s="58">
        <v>2481.6999999999998</v>
      </c>
      <c r="G2708" s="59">
        <f>Tabla14[[#This Row],[Importe]]-Tabla14[[#This Row],[Pagado]]</f>
        <v>0</v>
      </c>
      <c r="H2708" s="37" t="s">
        <v>10</v>
      </c>
    </row>
    <row r="2709" spans="1:8" x14ac:dyDescent="0.25">
      <c r="A2709" s="31">
        <v>44645</v>
      </c>
      <c r="B2709" s="37" t="s">
        <v>9804</v>
      </c>
      <c r="C2709" s="57" t="s">
        <v>3971</v>
      </c>
      <c r="D2709" s="58">
        <v>560</v>
      </c>
      <c r="E2709" s="35">
        <v>44645</v>
      </c>
      <c r="F2709" s="58">
        <v>560</v>
      </c>
      <c r="G2709" s="59">
        <f>Tabla14[[#This Row],[Importe]]-Tabla14[[#This Row],[Pagado]]</f>
        <v>0</v>
      </c>
      <c r="H2709" s="37" t="s">
        <v>10</v>
      </c>
    </row>
    <row r="2710" spans="1:8" x14ac:dyDescent="0.25">
      <c r="A2710" s="31">
        <v>44645</v>
      </c>
      <c r="B2710" s="37" t="s">
        <v>9805</v>
      </c>
      <c r="C2710" s="57" t="s">
        <v>24</v>
      </c>
      <c r="D2710" s="58">
        <v>364</v>
      </c>
      <c r="E2710" s="35">
        <v>44645</v>
      </c>
      <c r="F2710" s="58">
        <v>364</v>
      </c>
      <c r="G2710" s="59">
        <f>Tabla14[[#This Row],[Importe]]-Tabla14[[#This Row],[Pagado]]</f>
        <v>0</v>
      </c>
      <c r="H2710" s="37" t="s">
        <v>10</v>
      </c>
    </row>
    <row r="2711" spans="1:8" x14ac:dyDescent="0.25">
      <c r="A2711" s="31">
        <v>44645</v>
      </c>
      <c r="B2711" s="37" t="s">
        <v>9806</v>
      </c>
      <c r="C2711" s="57" t="s">
        <v>263</v>
      </c>
      <c r="D2711" s="58">
        <v>113898.3</v>
      </c>
      <c r="E2711" s="35">
        <v>44645</v>
      </c>
      <c r="F2711" s="58">
        <v>113898.3</v>
      </c>
      <c r="G2711" s="59">
        <f>Tabla14[[#This Row],[Importe]]-Tabla14[[#This Row],[Pagado]]</f>
        <v>0</v>
      </c>
      <c r="H2711" s="37" t="s">
        <v>10</v>
      </c>
    </row>
    <row r="2712" spans="1:8" x14ac:dyDescent="0.25">
      <c r="A2712" s="31">
        <v>44645</v>
      </c>
      <c r="B2712" s="37" t="s">
        <v>9807</v>
      </c>
      <c r="C2712" s="57" t="s">
        <v>216</v>
      </c>
      <c r="D2712" s="58">
        <v>1512</v>
      </c>
      <c r="E2712" s="35">
        <v>44645</v>
      </c>
      <c r="F2712" s="58">
        <v>1512</v>
      </c>
      <c r="G2712" s="59">
        <f>Tabla14[[#This Row],[Importe]]-Tabla14[[#This Row],[Pagado]]</f>
        <v>0</v>
      </c>
      <c r="H2712" s="37" t="s">
        <v>10</v>
      </c>
    </row>
    <row r="2713" spans="1:8" x14ac:dyDescent="0.25">
      <c r="A2713" s="31">
        <v>44645</v>
      </c>
      <c r="B2713" s="37" t="s">
        <v>9808</v>
      </c>
      <c r="C2713" s="57" t="s">
        <v>56</v>
      </c>
      <c r="D2713" s="58">
        <v>6298.8</v>
      </c>
      <c r="E2713" s="35">
        <v>44645</v>
      </c>
      <c r="F2713" s="58">
        <v>6298.8</v>
      </c>
      <c r="G2713" s="59">
        <f>Tabla14[[#This Row],[Importe]]-Tabla14[[#This Row],[Pagado]]</f>
        <v>0</v>
      </c>
      <c r="H2713" s="37" t="s">
        <v>10</v>
      </c>
    </row>
    <row r="2714" spans="1:8" x14ac:dyDescent="0.25">
      <c r="A2714" s="31">
        <v>44645</v>
      </c>
      <c r="B2714" s="37" t="s">
        <v>9809</v>
      </c>
      <c r="C2714" s="57" t="s">
        <v>56</v>
      </c>
      <c r="D2714" s="58">
        <v>1641.4</v>
      </c>
      <c r="E2714" s="35">
        <v>44645</v>
      </c>
      <c r="F2714" s="58">
        <v>1641.4</v>
      </c>
      <c r="G2714" s="59">
        <f>Tabla14[[#This Row],[Importe]]-Tabla14[[#This Row],[Pagado]]</f>
        <v>0</v>
      </c>
      <c r="H2714" s="37" t="s">
        <v>10</v>
      </c>
    </row>
    <row r="2715" spans="1:8" x14ac:dyDescent="0.25">
      <c r="A2715" s="31">
        <v>44645</v>
      </c>
      <c r="B2715" s="37" t="s">
        <v>9810</v>
      </c>
      <c r="C2715" s="57" t="s">
        <v>592</v>
      </c>
      <c r="D2715" s="58">
        <v>28095.599999999999</v>
      </c>
      <c r="E2715" s="35">
        <v>44653</v>
      </c>
      <c r="F2715" s="58">
        <v>28095.599999999999</v>
      </c>
      <c r="G2715" s="59">
        <f>Tabla14[[#This Row],[Importe]]-Tabla14[[#This Row],[Pagado]]</f>
        <v>0</v>
      </c>
      <c r="H2715" s="37" t="s">
        <v>10</v>
      </c>
    </row>
    <row r="2716" spans="1:8" x14ac:dyDescent="0.25">
      <c r="A2716" s="31">
        <v>44645</v>
      </c>
      <c r="B2716" s="37" t="s">
        <v>9811</v>
      </c>
      <c r="C2716" s="57" t="s">
        <v>31</v>
      </c>
      <c r="D2716" s="58">
        <v>626.52</v>
      </c>
      <c r="E2716" s="35">
        <v>44645</v>
      </c>
      <c r="F2716" s="58">
        <v>626.52</v>
      </c>
      <c r="G2716" s="59">
        <f>Tabla14[[#This Row],[Importe]]-Tabla14[[#This Row],[Pagado]]</f>
        <v>0</v>
      </c>
      <c r="H2716" s="37" t="s">
        <v>10</v>
      </c>
    </row>
    <row r="2717" spans="1:8" x14ac:dyDescent="0.25">
      <c r="A2717" s="31">
        <v>44645</v>
      </c>
      <c r="B2717" s="37" t="s">
        <v>9812</v>
      </c>
      <c r="C2717" s="57" t="s">
        <v>51</v>
      </c>
      <c r="D2717" s="58">
        <v>3781.8</v>
      </c>
      <c r="E2717" s="35">
        <v>44645</v>
      </c>
      <c r="F2717" s="58">
        <v>3781.8</v>
      </c>
      <c r="G2717" s="59">
        <f>Tabla14[[#This Row],[Importe]]-Tabla14[[#This Row],[Pagado]]</f>
        <v>0</v>
      </c>
      <c r="H2717" s="37" t="s">
        <v>10</v>
      </c>
    </row>
    <row r="2718" spans="1:8" ht="47.25" x14ac:dyDescent="0.25">
      <c r="A2718" s="31">
        <v>44645</v>
      </c>
      <c r="B2718" s="37" t="s">
        <v>9813</v>
      </c>
      <c r="C2718" s="57" t="s">
        <v>133</v>
      </c>
      <c r="D2718" s="58">
        <v>24796.799999999999</v>
      </c>
      <c r="E2718" s="35" t="s">
        <v>10567</v>
      </c>
      <c r="F2718" s="58">
        <f>1700+1500+21596.8</f>
        <v>24796.799999999999</v>
      </c>
      <c r="G2718" s="59">
        <f>Tabla14[[#This Row],[Importe]]-Tabla14[[#This Row],[Pagado]]</f>
        <v>0</v>
      </c>
      <c r="H2718" s="37" t="s">
        <v>10</v>
      </c>
    </row>
    <row r="2719" spans="1:8" x14ac:dyDescent="0.25">
      <c r="A2719" s="31">
        <v>44645</v>
      </c>
      <c r="B2719" s="37" t="s">
        <v>9814</v>
      </c>
      <c r="C2719" s="57" t="s">
        <v>191</v>
      </c>
      <c r="D2719" s="58">
        <v>41</v>
      </c>
      <c r="E2719" s="35">
        <v>44645</v>
      </c>
      <c r="F2719" s="58">
        <v>41</v>
      </c>
      <c r="G2719" s="59">
        <f>Tabla14[[#This Row],[Importe]]-Tabla14[[#This Row],[Pagado]]</f>
        <v>0</v>
      </c>
      <c r="H2719" s="37" t="s">
        <v>10</v>
      </c>
    </row>
    <row r="2720" spans="1:8" x14ac:dyDescent="0.25">
      <c r="A2720" s="31">
        <v>44645</v>
      </c>
      <c r="B2720" s="37" t="s">
        <v>9815</v>
      </c>
      <c r="C2720" s="57" t="s">
        <v>541</v>
      </c>
      <c r="D2720" s="58">
        <v>11663.6</v>
      </c>
      <c r="E2720" s="35">
        <v>44646</v>
      </c>
      <c r="F2720" s="58">
        <v>11663.6</v>
      </c>
      <c r="G2720" s="59">
        <f>Tabla14[[#This Row],[Importe]]-Tabla14[[#This Row],[Pagado]]</f>
        <v>0</v>
      </c>
      <c r="H2720" s="37" t="s">
        <v>10</v>
      </c>
    </row>
    <row r="2721" spans="1:8" x14ac:dyDescent="0.25">
      <c r="A2721" s="31">
        <v>44645</v>
      </c>
      <c r="B2721" s="37" t="s">
        <v>9816</v>
      </c>
      <c r="C2721" s="57" t="s">
        <v>5816</v>
      </c>
      <c r="D2721" s="58">
        <v>3198</v>
      </c>
      <c r="E2721" s="35">
        <v>44646</v>
      </c>
      <c r="F2721" s="58">
        <v>3198</v>
      </c>
      <c r="G2721" s="59">
        <f>Tabla14[[#This Row],[Importe]]-Tabla14[[#This Row],[Pagado]]</f>
        <v>0</v>
      </c>
      <c r="H2721" s="37" t="s">
        <v>10</v>
      </c>
    </row>
    <row r="2722" spans="1:8" x14ac:dyDescent="0.25">
      <c r="A2722" s="31">
        <v>44645</v>
      </c>
      <c r="B2722" s="37" t="s">
        <v>9817</v>
      </c>
      <c r="C2722" s="57" t="s">
        <v>71</v>
      </c>
      <c r="D2722" s="58">
        <v>3993.8</v>
      </c>
      <c r="E2722" s="35">
        <v>44645</v>
      </c>
      <c r="F2722" s="58">
        <v>3993.8</v>
      </c>
      <c r="G2722" s="59">
        <f>Tabla14[[#This Row],[Importe]]-Tabla14[[#This Row],[Pagado]]</f>
        <v>0</v>
      </c>
      <c r="H2722" s="37" t="s">
        <v>10</v>
      </c>
    </row>
    <row r="2723" spans="1:8" x14ac:dyDescent="0.25">
      <c r="A2723" s="31">
        <v>44645</v>
      </c>
      <c r="B2723" s="37" t="s">
        <v>9818</v>
      </c>
      <c r="C2723" s="57" t="s">
        <v>214</v>
      </c>
      <c r="D2723" s="58">
        <v>1101.5999999999999</v>
      </c>
      <c r="E2723" s="35">
        <v>44645</v>
      </c>
      <c r="F2723" s="58">
        <v>1101.5999999999999</v>
      </c>
      <c r="G2723" s="59">
        <f>Tabla14[[#This Row],[Importe]]-Tabla14[[#This Row],[Pagado]]</f>
        <v>0</v>
      </c>
      <c r="H2723" s="37" t="s">
        <v>10</v>
      </c>
    </row>
    <row r="2724" spans="1:8" x14ac:dyDescent="0.25">
      <c r="A2724" s="31">
        <v>44645</v>
      </c>
      <c r="B2724" s="37" t="s">
        <v>9819</v>
      </c>
      <c r="C2724" s="57" t="s">
        <v>31</v>
      </c>
      <c r="D2724" s="58">
        <v>4787.2</v>
      </c>
      <c r="E2724" s="35">
        <v>44645</v>
      </c>
      <c r="F2724" s="58">
        <v>4787.2</v>
      </c>
      <c r="G2724" s="59">
        <f>Tabla14[[#This Row],[Importe]]-Tabla14[[#This Row],[Pagado]]</f>
        <v>0</v>
      </c>
      <c r="H2724" s="37" t="s">
        <v>10</v>
      </c>
    </row>
    <row r="2725" spans="1:8" x14ac:dyDescent="0.25">
      <c r="A2725" s="31">
        <v>44645</v>
      </c>
      <c r="B2725" s="37" t="s">
        <v>9820</v>
      </c>
      <c r="C2725" s="57" t="s">
        <v>67</v>
      </c>
      <c r="D2725" s="58">
        <v>1628</v>
      </c>
      <c r="E2725" s="35">
        <v>44645</v>
      </c>
      <c r="F2725" s="58">
        <v>1628</v>
      </c>
      <c r="G2725" s="59">
        <f>Tabla14[[#This Row],[Importe]]-Tabla14[[#This Row],[Pagado]]</f>
        <v>0</v>
      </c>
      <c r="H2725" s="37" t="s">
        <v>10</v>
      </c>
    </row>
    <row r="2726" spans="1:8" x14ac:dyDescent="0.25">
      <c r="A2726" s="31">
        <v>44645</v>
      </c>
      <c r="B2726" s="37" t="s">
        <v>9821</v>
      </c>
      <c r="C2726" s="57" t="s">
        <v>275</v>
      </c>
      <c r="D2726" s="58">
        <v>25562.7</v>
      </c>
      <c r="E2726" s="35">
        <v>44659</v>
      </c>
      <c r="F2726" s="58">
        <v>25562.7</v>
      </c>
      <c r="G2726" s="59">
        <f>Tabla14[[#This Row],[Importe]]-Tabla14[[#This Row],[Pagado]]</f>
        <v>0</v>
      </c>
      <c r="H2726" s="37" t="s">
        <v>10</v>
      </c>
    </row>
    <row r="2727" spans="1:8" x14ac:dyDescent="0.25">
      <c r="A2727" s="31">
        <v>44645</v>
      </c>
      <c r="B2727" s="37" t="s">
        <v>9822</v>
      </c>
      <c r="C2727" s="57" t="s">
        <v>2139</v>
      </c>
      <c r="D2727" s="58">
        <v>1414.5</v>
      </c>
      <c r="E2727" s="35">
        <v>44645</v>
      </c>
      <c r="F2727" s="58">
        <v>1414.5</v>
      </c>
      <c r="G2727" s="59">
        <f>Tabla14[[#This Row],[Importe]]-Tabla14[[#This Row],[Pagado]]</f>
        <v>0</v>
      </c>
      <c r="H2727" s="37" t="s">
        <v>10</v>
      </c>
    </row>
    <row r="2728" spans="1:8" x14ac:dyDescent="0.25">
      <c r="A2728" s="31">
        <v>44645</v>
      </c>
      <c r="B2728" s="37" t="s">
        <v>9823</v>
      </c>
      <c r="C2728" s="57" t="s">
        <v>840</v>
      </c>
      <c r="D2728" s="58">
        <v>6944</v>
      </c>
      <c r="E2728" s="35">
        <v>44645</v>
      </c>
      <c r="F2728" s="58">
        <v>6944</v>
      </c>
      <c r="G2728" s="59">
        <f>Tabla14[[#This Row],[Importe]]-Tabla14[[#This Row],[Pagado]]</f>
        <v>0</v>
      </c>
      <c r="H2728" s="37" t="s">
        <v>10</v>
      </c>
    </row>
    <row r="2729" spans="1:8" x14ac:dyDescent="0.25">
      <c r="A2729" s="31">
        <v>44645</v>
      </c>
      <c r="B2729" s="37" t="s">
        <v>9824</v>
      </c>
      <c r="C2729" s="57" t="s">
        <v>9</v>
      </c>
      <c r="D2729" s="58">
        <v>4353.6000000000004</v>
      </c>
      <c r="E2729" s="35">
        <v>44645</v>
      </c>
      <c r="F2729" s="58">
        <v>4353.6000000000004</v>
      </c>
      <c r="G2729" s="59">
        <f>Tabla14[[#This Row],[Importe]]-Tabla14[[#This Row],[Pagado]]</f>
        <v>0</v>
      </c>
      <c r="H2729" s="37" t="s">
        <v>10</v>
      </c>
    </row>
    <row r="2730" spans="1:8" x14ac:dyDescent="0.25">
      <c r="A2730" s="31">
        <v>44645</v>
      </c>
      <c r="B2730" s="37" t="s">
        <v>9825</v>
      </c>
      <c r="C2730" s="57" t="s">
        <v>289</v>
      </c>
      <c r="D2730" s="58">
        <v>10178</v>
      </c>
      <c r="E2730" s="35">
        <v>44645</v>
      </c>
      <c r="F2730" s="58">
        <v>10178</v>
      </c>
      <c r="G2730" s="59">
        <f>Tabla14[[#This Row],[Importe]]-Tabla14[[#This Row],[Pagado]]</f>
        <v>0</v>
      </c>
      <c r="H2730" s="37" t="s">
        <v>10</v>
      </c>
    </row>
    <row r="2731" spans="1:8" x14ac:dyDescent="0.25">
      <c r="A2731" s="31">
        <v>44645</v>
      </c>
      <c r="B2731" s="37" t="s">
        <v>9826</v>
      </c>
      <c r="C2731" s="57" t="s">
        <v>414</v>
      </c>
      <c r="D2731" s="58">
        <v>17299.2</v>
      </c>
      <c r="E2731" s="35">
        <v>44645</v>
      </c>
      <c r="F2731" s="58">
        <v>17299.2</v>
      </c>
      <c r="G2731" s="59">
        <f>Tabla14[[#This Row],[Importe]]-Tabla14[[#This Row],[Pagado]]</f>
        <v>0</v>
      </c>
      <c r="H2731" s="37" t="s">
        <v>10</v>
      </c>
    </row>
    <row r="2732" spans="1:8" x14ac:dyDescent="0.25">
      <c r="A2732" s="31">
        <v>44645</v>
      </c>
      <c r="B2732" s="37" t="s">
        <v>9827</v>
      </c>
      <c r="C2732" s="57" t="s">
        <v>9828</v>
      </c>
      <c r="D2732" s="58">
        <v>556.20000000000005</v>
      </c>
      <c r="E2732" s="35">
        <v>44645</v>
      </c>
      <c r="F2732" s="58">
        <v>556.20000000000005</v>
      </c>
      <c r="G2732" s="59">
        <f>Tabla14[[#This Row],[Importe]]-Tabla14[[#This Row],[Pagado]]</f>
        <v>0</v>
      </c>
      <c r="H2732" s="37" t="s">
        <v>10</v>
      </c>
    </row>
    <row r="2733" spans="1:8" x14ac:dyDescent="0.25">
      <c r="A2733" s="31">
        <v>44645</v>
      </c>
      <c r="B2733" s="37" t="s">
        <v>9829</v>
      </c>
      <c r="C2733" s="57" t="s">
        <v>414</v>
      </c>
      <c r="D2733" s="58">
        <v>89.83</v>
      </c>
      <c r="E2733" s="35" t="s">
        <v>4813</v>
      </c>
      <c r="F2733" s="58">
        <v>0</v>
      </c>
      <c r="G2733" s="59">
        <f>Tabla14[[#This Row],[Importe]]-Tabla14[[#This Row],[Pagado]]</f>
        <v>89.83</v>
      </c>
      <c r="H2733" s="37" t="s">
        <v>4814</v>
      </c>
    </row>
    <row r="2734" spans="1:8" x14ac:dyDescent="0.25">
      <c r="A2734" s="31">
        <v>44645</v>
      </c>
      <c r="B2734" s="37" t="s">
        <v>9830</v>
      </c>
      <c r="C2734" s="57" t="s">
        <v>291</v>
      </c>
      <c r="D2734" s="58">
        <v>1456</v>
      </c>
      <c r="E2734" s="35">
        <v>44645</v>
      </c>
      <c r="F2734" s="58">
        <v>1456</v>
      </c>
      <c r="G2734" s="59">
        <f>Tabla14[[#This Row],[Importe]]-Tabla14[[#This Row],[Pagado]]</f>
        <v>0</v>
      </c>
      <c r="H2734" s="37" t="s">
        <v>10</v>
      </c>
    </row>
    <row r="2735" spans="1:8" x14ac:dyDescent="0.25">
      <c r="A2735" s="31">
        <v>44645</v>
      </c>
      <c r="B2735" s="37" t="s">
        <v>9831</v>
      </c>
      <c r="C2735" s="57" t="s">
        <v>849</v>
      </c>
      <c r="D2735" s="58">
        <v>3946.8</v>
      </c>
      <c r="E2735" s="35">
        <v>44645</v>
      </c>
      <c r="F2735" s="58">
        <v>3946.8</v>
      </c>
      <c r="G2735" s="59">
        <f>Tabla14[[#This Row],[Importe]]-Tabla14[[#This Row],[Pagado]]</f>
        <v>0</v>
      </c>
      <c r="H2735" s="37" t="s">
        <v>10</v>
      </c>
    </row>
    <row r="2736" spans="1:8" x14ac:dyDescent="0.25">
      <c r="A2736" s="31">
        <v>44645</v>
      </c>
      <c r="B2736" s="37" t="s">
        <v>9832</v>
      </c>
      <c r="C2736" s="57" t="s">
        <v>1362</v>
      </c>
      <c r="D2736" s="58">
        <v>7199.1</v>
      </c>
      <c r="E2736" s="35">
        <v>44645</v>
      </c>
      <c r="F2736" s="58">
        <v>7199.1</v>
      </c>
      <c r="G2736" s="59">
        <f>Tabla14[[#This Row],[Importe]]-Tabla14[[#This Row],[Pagado]]</f>
        <v>0</v>
      </c>
      <c r="H2736" s="37" t="s">
        <v>10</v>
      </c>
    </row>
    <row r="2737" spans="1:8" x14ac:dyDescent="0.25">
      <c r="A2737" s="31">
        <v>44645</v>
      </c>
      <c r="B2737" s="37" t="s">
        <v>9833</v>
      </c>
      <c r="C2737" s="57" t="s">
        <v>9834</v>
      </c>
      <c r="D2737" s="58">
        <v>0</v>
      </c>
      <c r="E2737" s="39" t="s">
        <v>189</v>
      </c>
      <c r="F2737" s="58">
        <v>0</v>
      </c>
      <c r="G2737" s="59">
        <f>Tabla14[[#This Row],[Importe]]-Tabla14[[#This Row],[Pagado]]</f>
        <v>0</v>
      </c>
      <c r="H2737" s="60" t="s">
        <v>9703</v>
      </c>
    </row>
    <row r="2738" spans="1:8" x14ac:dyDescent="0.25">
      <c r="A2738" s="31">
        <v>44645</v>
      </c>
      <c r="B2738" s="37" t="s">
        <v>9835</v>
      </c>
      <c r="C2738" s="57" t="s">
        <v>1313</v>
      </c>
      <c r="D2738" s="58">
        <v>4750</v>
      </c>
      <c r="E2738" s="35">
        <v>44645</v>
      </c>
      <c r="F2738" s="58">
        <v>4750</v>
      </c>
      <c r="G2738" s="59">
        <f>Tabla14[[#This Row],[Importe]]-Tabla14[[#This Row],[Pagado]]</f>
        <v>0</v>
      </c>
      <c r="H2738" s="37" t="s">
        <v>10</v>
      </c>
    </row>
    <row r="2739" spans="1:8" x14ac:dyDescent="0.25">
      <c r="A2739" s="31">
        <v>44645</v>
      </c>
      <c r="B2739" s="37" t="s">
        <v>9836</v>
      </c>
      <c r="C2739" s="57" t="s">
        <v>365</v>
      </c>
      <c r="D2739" s="58">
        <v>294</v>
      </c>
      <c r="E2739" s="35">
        <v>44645</v>
      </c>
      <c r="F2739" s="58">
        <v>294</v>
      </c>
      <c r="G2739" s="59">
        <f>Tabla14[[#This Row],[Importe]]-Tabla14[[#This Row],[Pagado]]</f>
        <v>0</v>
      </c>
      <c r="H2739" s="37" t="s">
        <v>10</v>
      </c>
    </row>
    <row r="2740" spans="1:8" x14ac:dyDescent="0.25">
      <c r="A2740" s="31">
        <v>44645</v>
      </c>
      <c r="B2740" s="37" t="s">
        <v>9837</v>
      </c>
      <c r="C2740" s="57" t="s">
        <v>146</v>
      </c>
      <c r="D2740" s="58">
        <v>11553.6</v>
      </c>
      <c r="E2740" s="35">
        <v>44645</v>
      </c>
      <c r="F2740" s="58">
        <v>11553.6</v>
      </c>
      <c r="G2740" s="59">
        <f>Tabla14[[#This Row],[Importe]]-Tabla14[[#This Row],[Pagado]]</f>
        <v>0</v>
      </c>
      <c r="H2740" s="37" t="s">
        <v>10</v>
      </c>
    </row>
    <row r="2741" spans="1:8" x14ac:dyDescent="0.25">
      <c r="A2741" s="31">
        <v>44645</v>
      </c>
      <c r="B2741" s="37" t="s">
        <v>9838</v>
      </c>
      <c r="C2741" s="57" t="s">
        <v>107</v>
      </c>
      <c r="D2741" s="58">
        <v>7913.6</v>
      </c>
      <c r="E2741" s="35">
        <v>44645</v>
      </c>
      <c r="F2741" s="58">
        <v>7913.6</v>
      </c>
      <c r="G2741" s="59">
        <f>Tabla14[[#This Row],[Importe]]-Tabla14[[#This Row],[Pagado]]</f>
        <v>0</v>
      </c>
      <c r="H2741" s="37" t="s">
        <v>10</v>
      </c>
    </row>
    <row r="2742" spans="1:8" x14ac:dyDescent="0.25">
      <c r="A2742" s="31">
        <v>44645</v>
      </c>
      <c r="B2742" s="37" t="s">
        <v>9839</v>
      </c>
      <c r="C2742" s="57" t="s">
        <v>433</v>
      </c>
      <c r="D2742" s="58">
        <v>27000</v>
      </c>
      <c r="E2742" s="35">
        <v>44645</v>
      </c>
      <c r="F2742" s="58">
        <v>27000</v>
      </c>
      <c r="G2742" s="59">
        <f>Tabla14[[#This Row],[Importe]]-Tabla14[[#This Row],[Pagado]]</f>
        <v>0</v>
      </c>
      <c r="H2742" s="37" t="s">
        <v>10</v>
      </c>
    </row>
    <row r="2743" spans="1:8" x14ac:dyDescent="0.25">
      <c r="A2743" s="31">
        <v>44645</v>
      </c>
      <c r="B2743" s="37" t="s">
        <v>9840</v>
      </c>
      <c r="C2743" s="57" t="s">
        <v>414</v>
      </c>
      <c r="D2743" s="58">
        <v>1800</v>
      </c>
      <c r="E2743" s="35">
        <v>44645</v>
      </c>
      <c r="F2743" s="58">
        <v>1800</v>
      </c>
      <c r="G2743" s="59">
        <f>Tabla14[[#This Row],[Importe]]-Tabla14[[#This Row],[Pagado]]</f>
        <v>0</v>
      </c>
      <c r="H2743" s="37" t="s">
        <v>10</v>
      </c>
    </row>
    <row r="2744" spans="1:8" x14ac:dyDescent="0.25">
      <c r="A2744" s="31">
        <v>44645</v>
      </c>
      <c r="B2744" s="37" t="s">
        <v>9841</v>
      </c>
      <c r="C2744" s="57" t="s">
        <v>58</v>
      </c>
      <c r="D2744" s="58">
        <v>3256</v>
      </c>
      <c r="E2744" s="35">
        <v>44645</v>
      </c>
      <c r="F2744" s="58">
        <v>3256</v>
      </c>
      <c r="G2744" s="59">
        <f>Tabla14[[#This Row],[Importe]]-Tabla14[[#This Row],[Pagado]]</f>
        <v>0</v>
      </c>
      <c r="H2744" s="37" t="s">
        <v>10</v>
      </c>
    </row>
    <row r="2745" spans="1:8" x14ac:dyDescent="0.25">
      <c r="A2745" s="31">
        <v>44645</v>
      </c>
      <c r="B2745" s="37" t="s">
        <v>9842</v>
      </c>
      <c r="C2745" s="57" t="s">
        <v>918</v>
      </c>
      <c r="D2745" s="58">
        <v>3955.6</v>
      </c>
      <c r="E2745" s="35">
        <v>44645</v>
      </c>
      <c r="F2745" s="58">
        <v>3955.6</v>
      </c>
      <c r="G2745" s="59">
        <f>Tabla14[[#This Row],[Importe]]-Tabla14[[#This Row],[Pagado]]</f>
        <v>0</v>
      </c>
      <c r="H2745" s="37" t="s">
        <v>10</v>
      </c>
    </row>
    <row r="2746" spans="1:8" x14ac:dyDescent="0.25">
      <c r="A2746" s="31">
        <v>44645</v>
      </c>
      <c r="B2746" s="37" t="s">
        <v>9843</v>
      </c>
      <c r="C2746" s="57" t="s">
        <v>284</v>
      </c>
      <c r="D2746" s="58">
        <v>10854</v>
      </c>
      <c r="E2746" s="35">
        <v>44645</v>
      </c>
      <c r="F2746" s="58">
        <v>10854</v>
      </c>
      <c r="G2746" s="59">
        <f>Tabla14[[#This Row],[Importe]]-Tabla14[[#This Row],[Pagado]]</f>
        <v>0</v>
      </c>
      <c r="H2746" s="37" t="s">
        <v>10</v>
      </c>
    </row>
    <row r="2747" spans="1:8" x14ac:dyDescent="0.25">
      <c r="A2747" s="31">
        <v>44645</v>
      </c>
      <c r="B2747" s="37" t="s">
        <v>9844</v>
      </c>
      <c r="C2747" s="57" t="s">
        <v>5345</v>
      </c>
      <c r="D2747" s="58">
        <v>977.4</v>
      </c>
      <c r="E2747" s="35">
        <v>44645</v>
      </c>
      <c r="F2747" s="58">
        <v>977.4</v>
      </c>
      <c r="G2747" s="59">
        <f>Tabla14[[#This Row],[Importe]]-Tabla14[[#This Row],[Pagado]]</f>
        <v>0</v>
      </c>
      <c r="H2747" s="37" t="s">
        <v>10</v>
      </c>
    </row>
    <row r="2748" spans="1:8" x14ac:dyDescent="0.25">
      <c r="A2748" s="31">
        <v>44645</v>
      </c>
      <c r="B2748" s="37" t="s">
        <v>9845</v>
      </c>
      <c r="C2748" s="57" t="s">
        <v>282</v>
      </c>
      <c r="D2748" s="58">
        <v>3056.6</v>
      </c>
      <c r="E2748" s="35">
        <v>44646</v>
      </c>
      <c r="F2748" s="58">
        <v>3056.6</v>
      </c>
      <c r="G2748" s="59">
        <f>Tabla14[[#This Row],[Importe]]-Tabla14[[#This Row],[Pagado]]</f>
        <v>0</v>
      </c>
      <c r="H2748" s="37" t="s">
        <v>10</v>
      </c>
    </row>
    <row r="2749" spans="1:8" x14ac:dyDescent="0.25">
      <c r="A2749" s="31">
        <v>44645</v>
      </c>
      <c r="B2749" s="37" t="s">
        <v>9846</v>
      </c>
      <c r="C2749" s="57" t="s">
        <v>273</v>
      </c>
      <c r="D2749" s="58">
        <v>4736</v>
      </c>
      <c r="E2749" s="35">
        <v>44645</v>
      </c>
      <c r="F2749" s="58">
        <v>4736</v>
      </c>
      <c r="G2749" s="59">
        <f>Tabla14[[#This Row],[Importe]]-Tabla14[[#This Row],[Pagado]]</f>
        <v>0</v>
      </c>
      <c r="H2749" s="37" t="s">
        <v>10</v>
      </c>
    </row>
    <row r="2750" spans="1:8" x14ac:dyDescent="0.25">
      <c r="A2750" s="31">
        <v>44645</v>
      </c>
      <c r="B2750" s="37" t="s">
        <v>9847</v>
      </c>
      <c r="C2750" s="57" t="s">
        <v>31</v>
      </c>
      <c r="D2750" s="58">
        <v>1022</v>
      </c>
      <c r="E2750" s="35">
        <v>44645</v>
      </c>
      <c r="F2750" s="58">
        <v>1022</v>
      </c>
      <c r="G2750" s="59">
        <f>Tabla14[[#This Row],[Importe]]-Tabla14[[#This Row],[Pagado]]</f>
        <v>0</v>
      </c>
      <c r="H2750" s="37" t="s">
        <v>10</v>
      </c>
    </row>
    <row r="2751" spans="1:8" x14ac:dyDescent="0.25">
      <c r="A2751" s="31">
        <v>44645</v>
      </c>
      <c r="B2751" s="37" t="s">
        <v>9848</v>
      </c>
      <c r="C2751" s="57" t="s">
        <v>365</v>
      </c>
      <c r="D2751" s="58">
        <v>2017.6</v>
      </c>
      <c r="E2751" s="35">
        <v>44645</v>
      </c>
      <c r="F2751" s="58">
        <v>2017.6</v>
      </c>
      <c r="G2751" s="59">
        <f>Tabla14[[#This Row],[Importe]]-Tabla14[[#This Row],[Pagado]]</f>
        <v>0</v>
      </c>
      <c r="H2751" s="37" t="s">
        <v>10</v>
      </c>
    </row>
    <row r="2752" spans="1:8" x14ac:dyDescent="0.25">
      <c r="A2752" s="31">
        <v>44645</v>
      </c>
      <c r="B2752" s="37" t="s">
        <v>9849</v>
      </c>
      <c r="C2752" s="57" t="s">
        <v>31</v>
      </c>
      <c r="D2752" s="58">
        <v>885.6</v>
      </c>
      <c r="E2752" s="35">
        <v>44645</v>
      </c>
      <c r="F2752" s="58">
        <v>885.6</v>
      </c>
      <c r="G2752" s="59">
        <f>Tabla14[[#This Row],[Importe]]-Tabla14[[#This Row],[Pagado]]</f>
        <v>0</v>
      </c>
      <c r="H2752" s="37" t="s">
        <v>10</v>
      </c>
    </row>
    <row r="2753" spans="1:8" x14ac:dyDescent="0.25">
      <c r="A2753" s="31">
        <v>44645</v>
      </c>
      <c r="B2753" s="37" t="s">
        <v>9850</v>
      </c>
      <c r="C2753" s="57" t="s">
        <v>4136</v>
      </c>
      <c r="D2753" s="58">
        <v>947.1</v>
      </c>
      <c r="E2753" s="35">
        <v>44645</v>
      </c>
      <c r="F2753" s="58">
        <v>947.1</v>
      </c>
      <c r="G2753" s="59">
        <f>Tabla14[[#This Row],[Importe]]-Tabla14[[#This Row],[Pagado]]</f>
        <v>0</v>
      </c>
      <c r="H2753" s="37" t="s">
        <v>10</v>
      </c>
    </row>
    <row r="2754" spans="1:8" x14ac:dyDescent="0.25">
      <c r="A2754" s="31">
        <v>44645</v>
      </c>
      <c r="B2754" s="37" t="s">
        <v>9851</v>
      </c>
      <c r="C2754" s="57" t="s">
        <v>196</v>
      </c>
      <c r="D2754" s="58">
        <v>2400</v>
      </c>
      <c r="E2754" s="35">
        <v>44652</v>
      </c>
      <c r="F2754" s="58">
        <v>2400</v>
      </c>
      <c r="G2754" s="59">
        <f>Tabla14[[#This Row],[Importe]]-Tabla14[[#This Row],[Pagado]]</f>
        <v>0</v>
      </c>
      <c r="H2754" s="37" t="s">
        <v>10</v>
      </c>
    </row>
    <row r="2755" spans="1:8" x14ac:dyDescent="0.25">
      <c r="A2755" s="31">
        <v>44645</v>
      </c>
      <c r="B2755" s="37" t="s">
        <v>9852</v>
      </c>
      <c r="C2755" s="57" t="s">
        <v>31</v>
      </c>
      <c r="D2755" s="58">
        <v>2859</v>
      </c>
      <c r="E2755" s="35">
        <v>44645</v>
      </c>
      <c r="F2755" s="58">
        <v>2859</v>
      </c>
      <c r="G2755" s="59">
        <f>Tabla14[[#This Row],[Importe]]-Tabla14[[#This Row],[Pagado]]</f>
        <v>0</v>
      </c>
      <c r="H2755" s="37" t="s">
        <v>10</v>
      </c>
    </row>
    <row r="2756" spans="1:8" x14ac:dyDescent="0.25">
      <c r="A2756" s="31">
        <v>44645</v>
      </c>
      <c r="B2756" s="37" t="s">
        <v>9853</v>
      </c>
      <c r="C2756" s="57" t="s">
        <v>69</v>
      </c>
      <c r="D2756" s="58">
        <v>2586.6</v>
      </c>
      <c r="E2756" s="35">
        <v>44645</v>
      </c>
      <c r="F2756" s="58">
        <v>2586.6</v>
      </c>
      <c r="G2756" s="59">
        <f>Tabla14[[#This Row],[Importe]]-Tabla14[[#This Row],[Pagado]]</f>
        <v>0</v>
      </c>
      <c r="H2756" s="37" t="s">
        <v>10</v>
      </c>
    </row>
    <row r="2757" spans="1:8" x14ac:dyDescent="0.25">
      <c r="A2757" s="31">
        <v>44645</v>
      </c>
      <c r="B2757" s="37" t="s">
        <v>9854</v>
      </c>
      <c r="C2757" s="57" t="s">
        <v>9855</v>
      </c>
      <c r="D2757" s="58">
        <v>2274.4</v>
      </c>
      <c r="E2757" s="35">
        <v>44645</v>
      </c>
      <c r="F2757" s="58">
        <v>2274.4</v>
      </c>
      <c r="G2757" s="59">
        <f>Tabla14[[#This Row],[Importe]]-Tabla14[[#This Row],[Pagado]]</f>
        <v>0</v>
      </c>
      <c r="H2757" s="37" t="s">
        <v>10</v>
      </c>
    </row>
    <row r="2758" spans="1:8" x14ac:dyDescent="0.25">
      <c r="A2758" s="31">
        <v>44645</v>
      </c>
      <c r="B2758" s="37" t="s">
        <v>9856</v>
      </c>
      <c r="C2758" s="57" t="s">
        <v>179</v>
      </c>
      <c r="D2758" s="58">
        <v>928.8</v>
      </c>
      <c r="E2758" s="35">
        <v>44646</v>
      </c>
      <c r="F2758" s="58">
        <v>928.8</v>
      </c>
      <c r="G2758" s="59">
        <f>Tabla14[[#This Row],[Importe]]-Tabla14[[#This Row],[Pagado]]</f>
        <v>0</v>
      </c>
      <c r="H2758" s="37" t="s">
        <v>10</v>
      </c>
    </row>
    <row r="2759" spans="1:8" x14ac:dyDescent="0.25">
      <c r="A2759" s="31">
        <v>44645</v>
      </c>
      <c r="B2759" s="37" t="s">
        <v>9857</v>
      </c>
      <c r="C2759" s="57" t="s">
        <v>246</v>
      </c>
      <c r="D2759" s="58">
        <v>30434.9</v>
      </c>
      <c r="E2759" s="35">
        <v>44645</v>
      </c>
      <c r="F2759" s="58">
        <v>30434.9</v>
      </c>
      <c r="G2759" s="59">
        <f>Tabla14[[#This Row],[Importe]]-Tabla14[[#This Row],[Pagado]]</f>
        <v>0</v>
      </c>
      <c r="H2759" s="37" t="s">
        <v>10</v>
      </c>
    </row>
    <row r="2760" spans="1:8" x14ac:dyDescent="0.25">
      <c r="A2760" s="31">
        <v>44645</v>
      </c>
      <c r="B2760" s="37" t="s">
        <v>9858</v>
      </c>
      <c r="C2760" s="57" t="s">
        <v>857</v>
      </c>
      <c r="D2760" s="58">
        <v>835.4</v>
      </c>
      <c r="E2760" s="35">
        <v>44645</v>
      </c>
      <c r="F2760" s="58">
        <v>835.4</v>
      </c>
      <c r="G2760" s="59">
        <f>Tabla14[[#This Row],[Importe]]-Tabla14[[#This Row],[Pagado]]</f>
        <v>0</v>
      </c>
      <c r="H2760" s="37" t="s">
        <v>10</v>
      </c>
    </row>
    <row r="2761" spans="1:8" x14ac:dyDescent="0.25">
      <c r="A2761" s="31">
        <v>44645</v>
      </c>
      <c r="B2761" s="37" t="s">
        <v>9859</v>
      </c>
      <c r="C2761" s="57" t="s">
        <v>857</v>
      </c>
      <c r="D2761" s="58">
        <v>552.84</v>
      </c>
      <c r="E2761" s="35">
        <v>44645</v>
      </c>
      <c r="F2761" s="58">
        <v>552.84</v>
      </c>
      <c r="G2761" s="59">
        <f>Tabla14[[#This Row],[Importe]]-Tabla14[[#This Row],[Pagado]]</f>
        <v>0</v>
      </c>
      <c r="H2761" s="37" t="s">
        <v>10</v>
      </c>
    </row>
    <row r="2762" spans="1:8" x14ac:dyDescent="0.25">
      <c r="A2762" s="31">
        <v>44645</v>
      </c>
      <c r="B2762" s="37" t="s">
        <v>9860</v>
      </c>
      <c r="C2762" s="57" t="s">
        <v>857</v>
      </c>
      <c r="D2762" s="58">
        <v>483.8</v>
      </c>
      <c r="E2762" s="35">
        <v>44645</v>
      </c>
      <c r="F2762" s="58">
        <v>483.8</v>
      </c>
      <c r="G2762" s="59">
        <f>Tabla14[[#This Row],[Importe]]-Tabla14[[#This Row],[Pagado]]</f>
        <v>0</v>
      </c>
      <c r="H2762" s="37" t="s">
        <v>10</v>
      </c>
    </row>
    <row r="2763" spans="1:8" x14ac:dyDescent="0.25">
      <c r="A2763" s="31">
        <v>44645</v>
      </c>
      <c r="B2763" s="37" t="s">
        <v>9861</v>
      </c>
      <c r="C2763" s="57" t="s">
        <v>872</v>
      </c>
      <c r="D2763" s="58">
        <v>3633.4</v>
      </c>
      <c r="E2763" s="35">
        <v>44645</v>
      </c>
      <c r="F2763" s="58">
        <v>3633.4</v>
      </c>
      <c r="G2763" s="59">
        <f>Tabla14[[#This Row],[Importe]]-Tabla14[[#This Row],[Pagado]]</f>
        <v>0</v>
      </c>
      <c r="H2763" s="37" t="s">
        <v>10</v>
      </c>
    </row>
    <row r="2764" spans="1:8" x14ac:dyDescent="0.25">
      <c r="A2764" s="31">
        <v>44645</v>
      </c>
      <c r="B2764" s="37" t="s">
        <v>9862</v>
      </c>
      <c r="C2764" s="57" t="s">
        <v>407</v>
      </c>
      <c r="D2764" s="58">
        <v>7200</v>
      </c>
      <c r="E2764" s="35">
        <v>44649</v>
      </c>
      <c r="F2764" s="58">
        <v>7200</v>
      </c>
      <c r="G2764" s="59">
        <f>Tabla14[[#This Row],[Importe]]-Tabla14[[#This Row],[Pagado]]</f>
        <v>0</v>
      </c>
      <c r="H2764" s="37" t="s">
        <v>10</v>
      </c>
    </row>
    <row r="2765" spans="1:8" x14ac:dyDescent="0.25">
      <c r="A2765" s="31">
        <v>44645</v>
      </c>
      <c r="B2765" s="37" t="s">
        <v>9863</v>
      </c>
      <c r="C2765" s="57" t="s">
        <v>454</v>
      </c>
      <c r="D2765" s="58">
        <v>3699.2</v>
      </c>
      <c r="E2765" s="35">
        <v>44645</v>
      </c>
      <c r="F2765" s="58">
        <v>3699.2</v>
      </c>
      <c r="G2765" s="59">
        <f>Tabla14[[#This Row],[Importe]]-Tabla14[[#This Row],[Pagado]]</f>
        <v>0</v>
      </c>
      <c r="H2765" s="37" t="s">
        <v>10</v>
      </c>
    </row>
    <row r="2766" spans="1:8" x14ac:dyDescent="0.25">
      <c r="A2766" s="31">
        <v>44645</v>
      </c>
      <c r="B2766" s="37" t="s">
        <v>9864</v>
      </c>
      <c r="C2766" s="57" t="s">
        <v>442</v>
      </c>
      <c r="D2766" s="58">
        <v>5000</v>
      </c>
      <c r="E2766" s="35">
        <v>44645</v>
      </c>
      <c r="F2766" s="58">
        <v>5000</v>
      </c>
      <c r="G2766" s="59">
        <f>Tabla14[[#This Row],[Importe]]-Tabla14[[#This Row],[Pagado]]</f>
        <v>0</v>
      </c>
      <c r="H2766" s="37" t="s">
        <v>10</v>
      </c>
    </row>
    <row r="2767" spans="1:8" x14ac:dyDescent="0.25">
      <c r="A2767" s="31">
        <v>44645</v>
      </c>
      <c r="B2767" s="37" t="s">
        <v>9865</v>
      </c>
      <c r="C2767" s="57" t="s">
        <v>7314</v>
      </c>
      <c r="D2767" s="58">
        <v>1525.2</v>
      </c>
      <c r="E2767" s="35">
        <v>44645</v>
      </c>
      <c r="F2767" s="58">
        <v>1525.2</v>
      </c>
      <c r="G2767" s="59">
        <f>Tabla14[[#This Row],[Importe]]-Tabla14[[#This Row],[Pagado]]</f>
        <v>0</v>
      </c>
      <c r="H2767" s="37" t="s">
        <v>10</v>
      </c>
    </row>
    <row r="2768" spans="1:8" x14ac:dyDescent="0.25">
      <c r="A2768" s="31">
        <v>44645</v>
      </c>
      <c r="B2768" s="37" t="s">
        <v>9866</v>
      </c>
      <c r="C2768" s="57" t="s">
        <v>612</v>
      </c>
      <c r="D2768" s="58">
        <v>367.8</v>
      </c>
      <c r="E2768" s="35">
        <v>44645</v>
      </c>
      <c r="F2768" s="58">
        <v>367.8</v>
      </c>
      <c r="G2768" s="59">
        <f>Tabla14[[#This Row],[Importe]]-Tabla14[[#This Row],[Pagado]]</f>
        <v>0</v>
      </c>
      <c r="H2768" s="37" t="s">
        <v>10</v>
      </c>
    </row>
    <row r="2769" spans="1:8" x14ac:dyDescent="0.25">
      <c r="A2769" s="31">
        <v>44645</v>
      </c>
      <c r="B2769" s="37" t="s">
        <v>9867</v>
      </c>
      <c r="C2769" s="57" t="s">
        <v>56</v>
      </c>
      <c r="D2769" s="58">
        <v>1154.4000000000001</v>
      </c>
      <c r="E2769" s="35">
        <v>44645</v>
      </c>
      <c r="F2769" s="58">
        <v>1154.4000000000001</v>
      </c>
      <c r="G2769" s="59">
        <f>Tabla14[[#This Row],[Importe]]-Tabla14[[#This Row],[Pagado]]</f>
        <v>0</v>
      </c>
      <c r="H2769" s="37" t="s">
        <v>10</v>
      </c>
    </row>
    <row r="2770" spans="1:8" x14ac:dyDescent="0.25">
      <c r="A2770" s="31">
        <v>44645</v>
      </c>
      <c r="B2770" s="37" t="s">
        <v>9868</v>
      </c>
      <c r="C2770" s="57" t="s">
        <v>31</v>
      </c>
      <c r="D2770" s="58">
        <v>442</v>
      </c>
      <c r="E2770" s="35">
        <v>44645</v>
      </c>
      <c r="F2770" s="58">
        <v>442</v>
      </c>
      <c r="G2770" s="59">
        <f>Tabla14[[#This Row],[Importe]]-Tabla14[[#This Row],[Pagado]]</f>
        <v>0</v>
      </c>
      <c r="H2770" s="37" t="s">
        <v>10</v>
      </c>
    </row>
    <row r="2771" spans="1:8" x14ac:dyDescent="0.25">
      <c r="A2771" s="31">
        <v>44645</v>
      </c>
      <c r="B2771" s="37" t="s">
        <v>9869</v>
      </c>
      <c r="C2771" s="57" t="s">
        <v>31</v>
      </c>
      <c r="D2771" s="58">
        <v>32.299999999999997</v>
      </c>
      <c r="E2771" s="35">
        <v>44645</v>
      </c>
      <c r="F2771" s="58">
        <v>32.299999999999997</v>
      </c>
      <c r="G2771" s="59">
        <f>Tabla14[[#This Row],[Importe]]-Tabla14[[#This Row],[Pagado]]</f>
        <v>0</v>
      </c>
      <c r="H2771" s="37" t="s">
        <v>10</v>
      </c>
    </row>
    <row r="2772" spans="1:8" x14ac:dyDescent="0.25">
      <c r="A2772" s="31">
        <v>44645</v>
      </c>
      <c r="B2772" s="37" t="s">
        <v>9870</v>
      </c>
      <c r="C2772" s="57" t="s">
        <v>31</v>
      </c>
      <c r="D2772" s="58">
        <v>157</v>
      </c>
      <c r="E2772" s="35">
        <v>44645</v>
      </c>
      <c r="F2772" s="58">
        <v>157</v>
      </c>
      <c r="G2772" s="59">
        <f>Tabla14[[#This Row],[Importe]]-Tabla14[[#This Row],[Pagado]]</f>
        <v>0</v>
      </c>
      <c r="H2772" s="37" t="s">
        <v>10</v>
      </c>
    </row>
    <row r="2773" spans="1:8" x14ac:dyDescent="0.25">
      <c r="A2773" s="31">
        <v>44645</v>
      </c>
      <c r="B2773" s="37" t="s">
        <v>9871</v>
      </c>
      <c r="C2773" s="57" t="s">
        <v>31</v>
      </c>
      <c r="D2773" s="58">
        <v>80</v>
      </c>
      <c r="E2773" s="35">
        <v>44645</v>
      </c>
      <c r="F2773" s="58">
        <v>80</v>
      </c>
      <c r="G2773" s="59">
        <f>Tabla14[[#This Row],[Importe]]-Tabla14[[#This Row],[Pagado]]</f>
        <v>0</v>
      </c>
      <c r="H2773" s="37" t="s">
        <v>10</v>
      </c>
    </row>
    <row r="2774" spans="1:8" ht="31.5" x14ac:dyDescent="0.25">
      <c r="A2774" s="31">
        <v>44646</v>
      </c>
      <c r="B2774" s="37" t="s">
        <v>9872</v>
      </c>
      <c r="C2774" s="57" t="s">
        <v>475</v>
      </c>
      <c r="D2774" s="58">
        <v>46736.2</v>
      </c>
      <c r="E2774" s="35" t="s">
        <v>9873</v>
      </c>
      <c r="F2774" s="58">
        <f>26000+20736.2</f>
        <v>46736.2</v>
      </c>
      <c r="G2774" s="59">
        <f>Tabla14[[#This Row],[Importe]]-Tabla14[[#This Row],[Pagado]]</f>
        <v>0</v>
      </c>
      <c r="H2774" s="37" t="s">
        <v>10</v>
      </c>
    </row>
    <row r="2775" spans="1:8" x14ac:dyDescent="0.25">
      <c r="A2775" s="31">
        <v>44646</v>
      </c>
      <c r="B2775" s="37" t="s">
        <v>9874</v>
      </c>
      <c r="C2775" s="57" t="s">
        <v>12</v>
      </c>
      <c r="D2775" s="58">
        <v>57953.85</v>
      </c>
      <c r="E2775" s="35">
        <v>44647</v>
      </c>
      <c r="F2775" s="58">
        <v>57953.85</v>
      </c>
      <c r="G2775" s="59">
        <f>Tabla14[[#This Row],[Importe]]-Tabla14[[#This Row],[Pagado]]</f>
        <v>0</v>
      </c>
      <c r="H2775" s="37" t="s">
        <v>10</v>
      </c>
    </row>
    <row r="2776" spans="1:8" x14ac:dyDescent="0.25">
      <c r="A2776" s="31">
        <v>44646</v>
      </c>
      <c r="B2776" s="37" t="s">
        <v>9875</v>
      </c>
      <c r="C2776" s="57" t="s">
        <v>481</v>
      </c>
      <c r="D2776" s="58">
        <v>1395.1</v>
      </c>
      <c r="E2776" s="35">
        <v>44646</v>
      </c>
      <c r="F2776" s="58">
        <v>1395.1</v>
      </c>
      <c r="G2776" s="59">
        <f>Tabla14[[#This Row],[Importe]]-Tabla14[[#This Row],[Pagado]]</f>
        <v>0</v>
      </c>
      <c r="H2776" s="37" t="s">
        <v>10</v>
      </c>
    </row>
    <row r="2777" spans="1:8" ht="31.5" x14ac:dyDescent="0.25">
      <c r="A2777" s="31">
        <v>44646</v>
      </c>
      <c r="B2777" s="37" t="s">
        <v>9876</v>
      </c>
      <c r="C2777" s="57" t="s">
        <v>22</v>
      </c>
      <c r="D2777" s="58">
        <v>64167.1</v>
      </c>
      <c r="E2777" s="35" t="s">
        <v>9873</v>
      </c>
      <c r="F2777" s="58">
        <f>45000+19167.1</f>
        <v>64167.1</v>
      </c>
      <c r="G2777" s="59">
        <f>Tabla14[[#This Row],[Importe]]-Tabla14[[#This Row],[Pagado]]</f>
        <v>0</v>
      </c>
      <c r="H2777" s="37" t="s">
        <v>10</v>
      </c>
    </row>
    <row r="2778" spans="1:8" x14ac:dyDescent="0.25">
      <c r="A2778" s="31">
        <v>44646</v>
      </c>
      <c r="B2778" s="37" t="s">
        <v>9877</v>
      </c>
      <c r="C2778" s="57" t="s">
        <v>22</v>
      </c>
      <c r="D2778" s="58">
        <v>3208</v>
      </c>
      <c r="E2778" s="35">
        <v>44647</v>
      </c>
      <c r="F2778" s="58">
        <v>3208</v>
      </c>
      <c r="G2778" s="59">
        <f>Tabla14[[#This Row],[Importe]]-Tabla14[[#This Row],[Pagado]]</f>
        <v>0</v>
      </c>
      <c r="H2778" s="37" t="s">
        <v>10</v>
      </c>
    </row>
    <row r="2779" spans="1:8" x14ac:dyDescent="0.25">
      <c r="A2779" s="31">
        <v>44646</v>
      </c>
      <c r="B2779" s="37" t="s">
        <v>9878</v>
      </c>
      <c r="C2779" s="57" t="s">
        <v>664</v>
      </c>
      <c r="D2779" s="58">
        <v>3671.4</v>
      </c>
      <c r="E2779" s="35">
        <v>44646</v>
      </c>
      <c r="F2779" s="58">
        <v>3671.4</v>
      </c>
      <c r="G2779" s="59">
        <f>Tabla14[[#This Row],[Importe]]-Tabla14[[#This Row],[Pagado]]</f>
        <v>0</v>
      </c>
      <c r="H2779" s="37" t="s">
        <v>10</v>
      </c>
    </row>
    <row r="2780" spans="1:8" x14ac:dyDescent="0.25">
      <c r="A2780" s="31">
        <v>44646</v>
      </c>
      <c r="B2780" s="37" t="s">
        <v>9879</v>
      </c>
      <c r="C2780" s="57" t="s">
        <v>9416</v>
      </c>
      <c r="D2780" s="58">
        <v>14694.4</v>
      </c>
      <c r="E2780" s="35">
        <v>44646</v>
      </c>
      <c r="F2780" s="58">
        <v>14694.4</v>
      </c>
      <c r="G2780" s="59">
        <f>Tabla14[[#This Row],[Importe]]-Tabla14[[#This Row],[Pagado]]</f>
        <v>0</v>
      </c>
      <c r="H2780" s="37" t="s">
        <v>10</v>
      </c>
    </row>
    <row r="2781" spans="1:8" x14ac:dyDescent="0.25">
      <c r="A2781" s="31">
        <v>44646</v>
      </c>
      <c r="B2781" s="37" t="s">
        <v>9880</v>
      </c>
      <c r="C2781" s="57" t="s">
        <v>135</v>
      </c>
      <c r="D2781" s="58">
        <v>956.6</v>
      </c>
      <c r="E2781" s="35">
        <v>44646</v>
      </c>
      <c r="F2781" s="58">
        <v>956.6</v>
      </c>
      <c r="G2781" s="59">
        <f>Tabla14[[#This Row],[Importe]]-Tabla14[[#This Row],[Pagado]]</f>
        <v>0</v>
      </c>
      <c r="H2781" s="37" t="s">
        <v>10</v>
      </c>
    </row>
    <row r="2782" spans="1:8" ht="31.5" x14ac:dyDescent="0.25">
      <c r="A2782" s="31">
        <v>44646</v>
      </c>
      <c r="B2782" s="37" t="s">
        <v>9881</v>
      </c>
      <c r="C2782" s="57" t="s">
        <v>75</v>
      </c>
      <c r="D2782" s="58">
        <v>18311.400000000001</v>
      </c>
      <c r="E2782" s="35" t="s">
        <v>9741</v>
      </c>
      <c r="F2782" s="58">
        <f>8256.6+10054.8</f>
        <v>18311.400000000001</v>
      </c>
      <c r="G2782" s="59">
        <f>Tabla14[[#This Row],[Importe]]-Tabla14[[#This Row],[Pagado]]</f>
        <v>0</v>
      </c>
      <c r="H2782" s="37" t="s">
        <v>10</v>
      </c>
    </row>
    <row r="2783" spans="1:8" x14ac:dyDescent="0.25">
      <c r="A2783" s="31">
        <v>44646</v>
      </c>
      <c r="B2783" s="37" t="s">
        <v>9882</v>
      </c>
      <c r="C2783" s="57" t="s">
        <v>85</v>
      </c>
      <c r="D2783" s="58">
        <v>5596</v>
      </c>
      <c r="E2783" s="35">
        <v>44646</v>
      </c>
      <c r="F2783" s="58">
        <v>5596</v>
      </c>
      <c r="G2783" s="59">
        <f>Tabla14[[#This Row],[Importe]]-Tabla14[[#This Row],[Pagado]]</f>
        <v>0</v>
      </c>
      <c r="H2783" s="37" t="s">
        <v>10</v>
      </c>
    </row>
    <row r="2784" spans="1:8" x14ac:dyDescent="0.25">
      <c r="A2784" s="31">
        <v>44646</v>
      </c>
      <c r="B2784" s="37" t="s">
        <v>9883</v>
      </c>
      <c r="C2784" s="57" t="s">
        <v>314</v>
      </c>
      <c r="D2784" s="58">
        <v>3758.4</v>
      </c>
      <c r="E2784" s="35">
        <v>44646</v>
      </c>
      <c r="F2784" s="58">
        <v>3758.4</v>
      </c>
      <c r="G2784" s="59">
        <f>Tabla14[[#This Row],[Importe]]-Tabla14[[#This Row],[Pagado]]</f>
        <v>0</v>
      </c>
      <c r="H2784" s="37" t="s">
        <v>10</v>
      </c>
    </row>
    <row r="2785" spans="1:8" x14ac:dyDescent="0.25">
      <c r="A2785" s="31">
        <v>44646</v>
      </c>
      <c r="B2785" s="37" t="s">
        <v>9884</v>
      </c>
      <c r="C2785" s="57" t="s">
        <v>9</v>
      </c>
      <c r="D2785" s="58">
        <v>6350.4</v>
      </c>
      <c r="E2785" s="35">
        <v>44646</v>
      </c>
      <c r="F2785" s="58">
        <v>6350.4</v>
      </c>
      <c r="G2785" s="59">
        <f>Tabla14[[#This Row],[Importe]]-Tabla14[[#This Row],[Pagado]]</f>
        <v>0</v>
      </c>
      <c r="H2785" s="37" t="s">
        <v>10</v>
      </c>
    </row>
    <row r="2786" spans="1:8" x14ac:dyDescent="0.25">
      <c r="A2786" s="31">
        <v>44646</v>
      </c>
      <c r="B2786" s="37" t="s">
        <v>9885</v>
      </c>
      <c r="C2786" s="57" t="s">
        <v>109</v>
      </c>
      <c r="D2786" s="58">
        <v>3998.4</v>
      </c>
      <c r="E2786" s="35">
        <v>44645</v>
      </c>
      <c r="F2786" s="58">
        <v>3998.4</v>
      </c>
      <c r="G2786" s="59">
        <f>Tabla14[[#This Row],[Importe]]-Tabla14[[#This Row],[Pagado]]</f>
        <v>0</v>
      </c>
      <c r="H2786" s="37" t="s">
        <v>10</v>
      </c>
    </row>
    <row r="2787" spans="1:8" x14ac:dyDescent="0.25">
      <c r="A2787" s="31">
        <v>44646</v>
      </c>
      <c r="B2787" s="37" t="s">
        <v>9886</v>
      </c>
      <c r="C2787" s="57" t="s">
        <v>111</v>
      </c>
      <c r="D2787" s="58">
        <v>3640.7</v>
      </c>
      <c r="E2787" s="35">
        <v>44648</v>
      </c>
      <c r="F2787" s="58">
        <v>3640.7</v>
      </c>
      <c r="G2787" s="59">
        <f>Tabla14[[#This Row],[Importe]]-Tabla14[[#This Row],[Pagado]]</f>
        <v>0</v>
      </c>
      <c r="H2787" s="37" t="s">
        <v>10</v>
      </c>
    </row>
    <row r="2788" spans="1:8" x14ac:dyDescent="0.25">
      <c r="A2788" s="31">
        <v>44646</v>
      </c>
      <c r="B2788" s="37" t="s">
        <v>9887</v>
      </c>
      <c r="C2788" s="57" t="s">
        <v>120</v>
      </c>
      <c r="D2788" s="58">
        <v>3656.7</v>
      </c>
      <c r="E2788" s="35">
        <v>44649</v>
      </c>
      <c r="F2788" s="58">
        <v>3656.7</v>
      </c>
      <c r="G2788" s="59">
        <f>Tabla14[[#This Row],[Importe]]-Tabla14[[#This Row],[Pagado]]</f>
        <v>0</v>
      </c>
      <c r="H2788" s="37" t="s">
        <v>10</v>
      </c>
    </row>
    <row r="2789" spans="1:8" x14ac:dyDescent="0.25">
      <c r="A2789" s="31">
        <v>44646</v>
      </c>
      <c r="B2789" s="37" t="s">
        <v>9888</v>
      </c>
      <c r="C2789" s="57" t="s">
        <v>131</v>
      </c>
      <c r="D2789" s="58">
        <v>14553.8</v>
      </c>
      <c r="E2789" s="35">
        <v>44646</v>
      </c>
      <c r="F2789" s="58">
        <v>14553.8</v>
      </c>
      <c r="G2789" s="59">
        <f>Tabla14[[#This Row],[Importe]]-Tabla14[[#This Row],[Pagado]]</f>
        <v>0</v>
      </c>
      <c r="H2789" s="37" t="s">
        <v>10</v>
      </c>
    </row>
    <row r="2790" spans="1:8" x14ac:dyDescent="0.25">
      <c r="A2790" s="31">
        <v>44646</v>
      </c>
      <c r="B2790" s="37" t="s">
        <v>9889</v>
      </c>
      <c r="C2790" s="57" t="s">
        <v>87</v>
      </c>
      <c r="D2790" s="58">
        <v>3202.2</v>
      </c>
      <c r="E2790" s="35">
        <v>44646</v>
      </c>
      <c r="F2790" s="58">
        <v>3202.2</v>
      </c>
      <c r="G2790" s="59">
        <f>Tabla14[[#This Row],[Importe]]-Tabla14[[#This Row],[Pagado]]</f>
        <v>0</v>
      </c>
      <c r="H2790" s="37" t="s">
        <v>10</v>
      </c>
    </row>
    <row r="2791" spans="1:8" x14ac:dyDescent="0.25">
      <c r="A2791" s="31">
        <v>44646</v>
      </c>
      <c r="B2791" s="37" t="s">
        <v>9890</v>
      </c>
      <c r="C2791" s="57" t="s">
        <v>87</v>
      </c>
      <c r="D2791" s="58">
        <v>270</v>
      </c>
      <c r="E2791" s="35">
        <v>44646</v>
      </c>
      <c r="F2791" s="58">
        <v>270</v>
      </c>
      <c r="G2791" s="59">
        <f>Tabla14[[#This Row],[Importe]]-Tabla14[[#This Row],[Pagado]]</f>
        <v>0</v>
      </c>
      <c r="H2791" s="37" t="s">
        <v>10</v>
      </c>
    </row>
    <row r="2792" spans="1:8" x14ac:dyDescent="0.25">
      <c r="A2792" s="31">
        <v>44646</v>
      </c>
      <c r="B2792" s="37" t="s">
        <v>9891</v>
      </c>
      <c r="C2792" s="57" t="s">
        <v>97</v>
      </c>
      <c r="D2792" s="58">
        <v>18984.599999999999</v>
      </c>
      <c r="E2792" s="35">
        <v>44649</v>
      </c>
      <c r="F2792" s="58">
        <v>18984.599999999999</v>
      </c>
      <c r="G2792" s="59">
        <f>Tabla14[[#This Row],[Importe]]-Tabla14[[#This Row],[Pagado]]</f>
        <v>0</v>
      </c>
      <c r="H2792" s="37" t="s">
        <v>10</v>
      </c>
    </row>
    <row r="2793" spans="1:8" x14ac:dyDescent="0.25">
      <c r="A2793" s="31">
        <v>44646</v>
      </c>
      <c r="B2793" s="37" t="s">
        <v>9892</v>
      </c>
      <c r="C2793" s="57" t="s">
        <v>39</v>
      </c>
      <c r="D2793" s="58">
        <v>30258.3</v>
      </c>
      <c r="E2793" s="35">
        <v>44649</v>
      </c>
      <c r="F2793" s="58">
        <v>30258.3</v>
      </c>
      <c r="G2793" s="59">
        <f>Tabla14[[#This Row],[Importe]]-Tabla14[[#This Row],[Pagado]]</f>
        <v>0</v>
      </c>
      <c r="H2793" s="37" t="s">
        <v>10</v>
      </c>
    </row>
    <row r="2794" spans="1:8" x14ac:dyDescent="0.25">
      <c r="A2794" s="31">
        <v>44646</v>
      </c>
      <c r="B2794" s="37" t="s">
        <v>9893</v>
      </c>
      <c r="C2794" s="57" t="s">
        <v>114</v>
      </c>
      <c r="D2794" s="58">
        <v>12766.4</v>
      </c>
      <c r="E2794" s="35">
        <v>44648</v>
      </c>
      <c r="F2794" s="58">
        <v>12766.4</v>
      </c>
      <c r="G2794" s="59">
        <f>Tabla14[[#This Row],[Importe]]-Tabla14[[#This Row],[Pagado]]</f>
        <v>0</v>
      </c>
      <c r="H2794" s="37" t="s">
        <v>10</v>
      </c>
    </row>
    <row r="2795" spans="1:8" x14ac:dyDescent="0.25">
      <c r="A2795" s="31">
        <v>44646</v>
      </c>
      <c r="B2795" s="37" t="s">
        <v>9894</v>
      </c>
      <c r="C2795" s="57" t="s">
        <v>87</v>
      </c>
      <c r="D2795" s="58">
        <v>140</v>
      </c>
      <c r="E2795" s="35">
        <v>44646</v>
      </c>
      <c r="F2795" s="58">
        <v>140</v>
      </c>
      <c r="G2795" s="59">
        <f>Tabla14[[#This Row],[Importe]]-Tabla14[[#This Row],[Pagado]]</f>
        <v>0</v>
      </c>
      <c r="H2795" s="37" t="s">
        <v>10</v>
      </c>
    </row>
    <row r="2796" spans="1:8" x14ac:dyDescent="0.25">
      <c r="A2796" s="31">
        <v>44646</v>
      </c>
      <c r="B2796" s="37" t="s">
        <v>9895</v>
      </c>
      <c r="C2796" s="57" t="s">
        <v>179</v>
      </c>
      <c r="D2796" s="58">
        <v>270</v>
      </c>
      <c r="E2796" s="35">
        <v>44646</v>
      </c>
      <c r="F2796" s="58">
        <v>270</v>
      </c>
      <c r="G2796" s="59">
        <f>Tabla14[[#This Row],[Importe]]-Tabla14[[#This Row],[Pagado]]</f>
        <v>0</v>
      </c>
      <c r="H2796" s="37" t="s">
        <v>10</v>
      </c>
    </row>
    <row r="2797" spans="1:8" x14ac:dyDescent="0.25">
      <c r="A2797" s="31">
        <v>44646</v>
      </c>
      <c r="B2797" s="37" t="s">
        <v>9896</v>
      </c>
      <c r="C2797" s="57" t="s">
        <v>39</v>
      </c>
      <c r="D2797" s="58">
        <v>4854.2</v>
      </c>
      <c r="E2797" s="35">
        <v>44647</v>
      </c>
      <c r="F2797" s="58">
        <v>4854.2</v>
      </c>
      <c r="G2797" s="59">
        <f>Tabla14[[#This Row],[Importe]]-Tabla14[[#This Row],[Pagado]]</f>
        <v>0</v>
      </c>
      <c r="H2797" s="37" t="s">
        <v>10</v>
      </c>
    </row>
    <row r="2798" spans="1:8" x14ac:dyDescent="0.25">
      <c r="A2798" s="31">
        <v>44646</v>
      </c>
      <c r="B2798" s="37" t="s">
        <v>9897</v>
      </c>
      <c r="C2798" s="57" t="s">
        <v>326</v>
      </c>
      <c r="D2798" s="58">
        <v>8026.2</v>
      </c>
      <c r="E2798" s="35">
        <v>44648</v>
      </c>
      <c r="F2798" s="58">
        <v>8026.2</v>
      </c>
      <c r="G2798" s="59">
        <f>Tabla14[[#This Row],[Importe]]-Tabla14[[#This Row],[Pagado]]</f>
        <v>0</v>
      </c>
      <c r="H2798" s="37" t="s">
        <v>10</v>
      </c>
    </row>
    <row r="2799" spans="1:8" x14ac:dyDescent="0.25">
      <c r="A2799" s="31">
        <v>44646</v>
      </c>
      <c r="B2799" s="37" t="s">
        <v>9898</v>
      </c>
      <c r="C2799" s="57" t="s">
        <v>89</v>
      </c>
      <c r="D2799" s="58">
        <v>10488</v>
      </c>
      <c r="E2799" s="35">
        <v>44648</v>
      </c>
      <c r="F2799" s="58">
        <v>10488</v>
      </c>
      <c r="G2799" s="59">
        <f>Tabla14[[#This Row],[Importe]]-Tabla14[[#This Row],[Pagado]]</f>
        <v>0</v>
      </c>
      <c r="H2799" s="37" t="s">
        <v>10</v>
      </c>
    </row>
    <row r="2800" spans="1:8" x14ac:dyDescent="0.25">
      <c r="A2800" s="31">
        <v>44646</v>
      </c>
      <c r="B2800" s="37" t="s">
        <v>9899</v>
      </c>
      <c r="C2800" s="57" t="s">
        <v>47</v>
      </c>
      <c r="D2800" s="58">
        <v>45105.599999999999</v>
      </c>
      <c r="E2800" s="35">
        <v>44646</v>
      </c>
      <c r="F2800" s="58">
        <v>45105.599999999999</v>
      </c>
      <c r="G2800" s="59">
        <f>Tabla14[[#This Row],[Importe]]-Tabla14[[#This Row],[Pagado]]</f>
        <v>0</v>
      </c>
      <c r="H2800" s="37" t="s">
        <v>10</v>
      </c>
    </row>
    <row r="2801" spans="1:8" x14ac:dyDescent="0.25">
      <c r="A2801" s="31">
        <v>44646</v>
      </c>
      <c r="B2801" s="37" t="s">
        <v>9900</v>
      </c>
      <c r="C2801" s="57" t="s">
        <v>202</v>
      </c>
      <c r="D2801" s="58">
        <v>1837.6</v>
      </c>
      <c r="E2801" s="35">
        <v>44646</v>
      </c>
      <c r="F2801" s="58">
        <v>1837.6</v>
      </c>
      <c r="G2801" s="59">
        <f>Tabla14[[#This Row],[Importe]]-Tabla14[[#This Row],[Pagado]]</f>
        <v>0</v>
      </c>
      <c r="H2801" s="37" t="s">
        <v>10</v>
      </c>
    </row>
    <row r="2802" spans="1:8" x14ac:dyDescent="0.25">
      <c r="A2802" s="31">
        <v>44646</v>
      </c>
      <c r="B2802" s="37" t="s">
        <v>9901</v>
      </c>
      <c r="C2802" s="57" t="s">
        <v>60</v>
      </c>
      <c r="D2802" s="58">
        <v>7497</v>
      </c>
      <c r="E2802" s="35">
        <v>44651</v>
      </c>
      <c r="F2802" s="58">
        <v>7497</v>
      </c>
      <c r="G2802" s="59">
        <f>Tabla14[[#This Row],[Importe]]-Tabla14[[#This Row],[Pagado]]</f>
        <v>0</v>
      </c>
      <c r="H2802" s="37" t="s">
        <v>10</v>
      </c>
    </row>
    <row r="2803" spans="1:8" x14ac:dyDescent="0.25">
      <c r="A2803" s="31">
        <v>44646</v>
      </c>
      <c r="B2803" s="37" t="s">
        <v>9902</v>
      </c>
      <c r="C2803" s="57" t="s">
        <v>116</v>
      </c>
      <c r="D2803" s="58">
        <v>3915.1</v>
      </c>
      <c r="E2803" s="35">
        <v>44648</v>
      </c>
      <c r="F2803" s="58">
        <v>3915.1</v>
      </c>
      <c r="G2803" s="59">
        <f>Tabla14[[#This Row],[Importe]]-Tabla14[[#This Row],[Pagado]]</f>
        <v>0</v>
      </c>
      <c r="H2803" s="37" t="s">
        <v>10</v>
      </c>
    </row>
    <row r="2804" spans="1:8" ht="31.5" x14ac:dyDescent="0.25">
      <c r="A2804" s="31">
        <v>44646</v>
      </c>
      <c r="B2804" s="37" t="s">
        <v>9903</v>
      </c>
      <c r="C2804" s="61" t="s">
        <v>9181</v>
      </c>
      <c r="D2804" s="58">
        <v>0</v>
      </c>
      <c r="E2804" s="39" t="s">
        <v>189</v>
      </c>
      <c r="F2804" s="58">
        <v>0</v>
      </c>
      <c r="G2804" s="59">
        <f>Tabla14[[#This Row],[Importe]]-Tabla14[[#This Row],[Pagado]]</f>
        <v>0</v>
      </c>
      <c r="H2804" s="37" t="s">
        <v>189</v>
      </c>
    </row>
    <row r="2805" spans="1:8" x14ac:dyDescent="0.25">
      <c r="A2805" s="31">
        <v>44646</v>
      </c>
      <c r="B2805" s="37" t="s">
        <v>9904</v>
      </c>
      <c r="C2805" s="57" t="s">
        <v>924</v>
      </c>
      <c r="D2805" s="58">
        <v>10346.6</v>
      </c>
      <c r="E2805" s="35">
        <v>44646</v>
      </c>
      <c r="F2805" s="58">
        <v>10346.6</v>
      </c>
      <c r="G2805" s="59">
        <f>Tabla14[[#This Row],[Importe]]-Tabla14[[#This Row],[Pagado]]</f>
        <v>0</v>
      </c>
      <c r="H2805" s="37" t="s">
        <v>10</v>
      </c>
    </row>
    <row r="2806" spans="1:8" x14ac:dyDescent="0.25">
      <c r="A2806" s="31">
        <v>44646</v>
      </c>
      <c r="B2806" s="37" t="s">
        <v>9905</v>
      </c>
      <c r="C2806" s="57" t="s">
        <v>31</v>
      </c>
      <c r="D2806" s="58">
        <v>439</v>
      </c>
      <c r="E2806" s="35">
        <v>44646</v>
      </c>
      <c r="F2806" s="58">
        <v>439</v>
      </c>
      <c r="G2806" s="59">
        <f>Tabla14[[#This Row],[Importe]]-Tabla14[[#This Row],[Pagado]]</f>
        <v>0</v>
      </c>
      <c r="H2806" s="37" t="s">
        <v>10</v>
      </c>
    </row>
    <row r="2807" spans="1:8" x14ac:dyDescent="0.25">
      <c r="A2807" s="31">
        <v>44646</v>
      </c>
      <c r="B2807" s="37" t="s">
        <v>9906</v>
      </c>
      <c r="C2807" s="57" t="s">
        <v>93</v>
      </c>
      <c r="D2807" s="58">
        <v>11396.7</v>
      </c>
      <c r="E2807" s="35">
        <v>44648</v>
      </c>
      <c r="F2807" s="58">
        <v>11396.7</v>
      </c>
      <c r="G2807" s="59">
        <f>Tabla14[[#This Row],[Importe]]-Tabla14[[#This Row],[Pagado]]</f>
        <v>0</v>
      </c>
      <c r="H2807" s="37" t="s">
        <v>10</v>
      </c>
    </row>
    <row r="2808" spans="1:8" x14ac:dyDescent="0.25">
      <c r="A2808" s="31">
        <v>44646</v>
      </c>
      <c r="B2808" s="37" t="s">
        <v>9907</v>
      </c>
      <c r="C2808" s="57" t="s">
        <v>93</v>
      </c>
      <c r="D2808" s="58">
        <v>761.8</v>
      </c>
      <c r="E2808" s="35">
        <v>44648</v>
      </c>
      <c r="F2808" s="58">
        <v>761.8</v>
      </c>
      <c r="G2808" s="59">
        <f>Tabla14[[#This Row],[Importe]]-Tabla14[[#This Row],[Pagado]]</f>
        <v>0</v>
      </c>
      <c r="H2808" s="37" t="s">
        <v>10</v>
      </c>
    </row>
    <row r="2809" spans="1:8" x14ac:dyDescent="0.25">
      <c r="A2809" s="31">
        <v>44646</v>
      </c>
      <c r="B2809" s="37" t="s">
        <v>9908</v>
      </c>
      <c r="C2809" s="57" t="s">
        <v>105</v>
      </c>
      <c r="D2809" s="58">
        <v>15800.1</v>
      </c>
      <c r="E2809" s="35">
        <v>44649</v>
      </c>
      <c r="F2809" s="58">
        <v>15800.1</v>
      </c>
      <c r="G2809" s="59">
        <f>Tabla14[[#This Row],[Importe]]-Tabla14[[#This Row],[Pagado]]</f>
        <v>0</v>
      </c>
      <c r="H2809" s="37" t="s">
        <v>10</v>
      </c>
    </row>
    <row r="2810" spans="1:8" x14ac:dyDescent="0.25">
      <c r="A2810" s="31">
        <v>44646</v>
      </c>
      <c r="B2810" s="37" t="s">
        <v>9909</v>
      </c>
      <c r="C2810" s="57" t="s">
        <v>16</v>
      </c>
      <c r="D2810" s="58">
        <v>4905.1000000000004</v>
      </c>
      <c r="E2810" s="35">
        <v>44646</v>
      </c>
      <c r="F2810" s="58">
        <v>4905.1000000000004</v>
      </c>
      <c r="G2810" s="59">
        <f>Tabla14[[#This Row],[Importe]]-Tabla14[[#This Row],[Pagado]]</f>
        <v>0</v>
      </c>
      <c r="H2810" s="37" t="s">
        <v>10</v>
      </c>
    </row>
    <row r="2811" spans="1:8" x14ac:dyDescent="0.25">
      <c r="A2811" s="31">
        <v>44646</v>
      </c>
      <c r="B2811" s="37" t="s">
        <v>9910</v>
      </c>
      <c r="C2811" s="57" t="s">
        <v>29</v>
      </c>
      <c r="D2811" s="58">
        <v>7344</v>
      </c>
      <c r="E2811" s="35">
        <v>44646</v>
      </c>
      <c r="F2811" s="58">
        <v>7344</v>
      </c>
      <c r="G2811" s="59">
        <f>Tabla14[[#This Row],[Importe]]-Tabla14[[#This Row],[Pagado]]</f>
        <v>0</v>
      </c>
      <c r="H2811" s="37" t="s">
        <v>10</v>
      </c>
    </row>
    <row r="2812" spans="1:8" x14ac:dyDescent="0.25">
      <c r="A2812" s="31">
        <v>44646</v>
      </c>
      <c r="B2812" s="37" t="s">
        <v>9911</v>
      </c>
      <c r="C2812" s="57" t="s">
        <v>348</v>
      </c>
      <c r="D2812" s="58">
        <v>3596</v>
      </c>
      <c r="E2812" s="35">
        <v>44646</v>
      </c>
      <c r="F2812" s="58">
        <v>3596</v>
      </c>
      <c r="G2812" s="59">
        <f>Tabla14[[#This Row],[Importe]]-Tabla14[[#This Row],[Pagado]]</f>
        <v>0</v>
      </c>
      <c r="H2812" s="37" t="s">
        <v>10</v>
      </c>
    </row>
    <row r="2813" spans="1:8" x14ac:dyDescent="0.25">
      <c r="A2813" s="31">
        <v>44646</v>
      </c>
      <c r="B2813" s="37" t="s">
        <v>9912</v>
      </c>
      <c r="C2813" s="57" t="s">
        <v>2563</v>
      </c>
      <c r="D2813" s="58">
        <v>3738.3</v>
      </c>
      <c r="E2813" s="35">
        <v>44646</v>
      </c>
      <c r="F2813" s="58">
        <v>3738.3</v>
      </c>
      <c r="G2813" s="59">
        <f>Tabla14[[#This Row],[Importe]]-Tabla14[[#This Row],[Pagado]]</f>
        <v>0</v>
      </c>
      <c r="H2813" s="37" t="s">
        <v>10</v>
      </c>
    </row>
    <row r="2814" spans="1:8" x14ac:dyDescent="0.25">
      <c r="A2814" s="31">
        <v>44646</v>
      </c>
      <c r="B2814" s="37" t="s">
        <v>9913</v>
      </c>
      <c r="C2814" s="57" t="s">
        <v>2151</v>
      </c>
      <c r="D2814" s="58">
        <v>33239.199999999997</v>
      </c>
      <c r="E2814" s="35">
        <v>44646</v>
      </c>
      <c r="F2814" s="58">
        <v>33239.199999999997</v>
      </c>
      <c r="G2814" s="59">
        <f>Tabla14[[#This Row],[Importe]]-Tabla14[[#This Row],[Pagado]]</f>
        <v>0</v>
      </c>
      <c r="H2814" s="37" t="s">
        <v>10</v>
      </c>
    </row>
    <row r="2815" spans="1:8" x14ac:dyDescent="0.25">
      <c r="A2815" s="31">
        <v>44646</v>
      </c>
      <c r="B2815" s="37" t="s">
        <v>9914</v>
      </c>
      <c r="C2815" s="57" t="s">
        <v>64</v>
      </c>
      <c r="D2815" s="58">
        <v>7809.7</v>
      </c>
      <c r="E2815" s="35">
        <v>44649</v>
      </c>
      <c r="F2815" s="58">
        <v>7809.7</v>
      </c>
      <c r="G2815" s="59">
        <f>Tabla14[[#This Row],[Importe]]-Tabla14[[#This Row],[Pagado]]</f>
        <v>0</v>
      </c>
      <c r="H2815" s="37" t="s">
        <v>10</v>
      </c>
    </row>
    <row r="2816" spans="1:8" x14ac:dyDescent="0.25">
      <c r="A2816" s="31">
        <v>44646</v>
      </c>
      <c r="B2816" s="37" t="s">
        <v>9915</v>
      </c>
      <c r="C2816" s="57" t="s">
        <v>135</v>
      </c>
      <c r="D2816" s="58">
        <v>1518</v>
      </c>
      <c r="E2816" s="35">
        <v>44646</v>
      </c>
      <c r="F2816" s="58">
        <v>1518</v>
      </c>
      <c r="G2816" s="59">
        <f>Tabla14[[#This Row],[Importe]]-Tabla14[[#This Row],[Pagado]]</f>
        <v>0</v>
      </c>
      <c r="H2816" s="37" t="s">
        <v>10</v>
      </c>
    </row>
    <row r="2817" spans="1:8" x14ac:dyDescent="0.25">
      <c r="A2817" s="31">
        <v>44646</v>
      </c>
      <c r="B2817" s="37" t="s">
        <v>9916</v>
      </c>
      <c r="C2817" s="57" t="s">
        <v>161</v>
      </c>
      <c r="D2817" s="58">
        <v>3611.9</v>
      </c>
      <c r="E2817" s="35">
        <v>44646</v>
      </c>
      <c r="F2817" s="58">
        <v>3611.9</v>
      </c>
      <c r="G2817" s="59">
        <f>Tabla14[[#This Row],[Importe]]-Tabla14[[#This Row],[Pagado]]</f>
        <v>0</v>
      </c>
      <c r="H2817" s="37" t="s">
        <v>10</v>
      </c>
    </row>
    <row r="2818" spans="1:8" x14ac:dyDescent="0.25">
      <c r="A2818" s="31">
        <v>44646</v>
      </c>
      <c r="B2818" s="37" t="s">
        <v>9917</v>
      </c>
      <c r="C2818" s="57" t="s">
        <v>1239</v>
      </c>
      <c r="D2818" s="58">
        <v>11300.4</v>
      </c>
      <c r="E2818" s="35">
        <v>44646</v>
      </c>
      <c r="F2818" s="58">
        <v>11300.4</v>
      </c>
      <c r="G2818" s="59">
        <f>Tabla14[[#This Row],[Importe]]-Tabla14[[#This Row],[Pagado]]</f>
        <v>0</v>
      </c>
      <c r="H2818" s="37" t="s">
        <v>10</v>
      </c>
    </row>
    <row r="2819" spans="1:8" x14ac:dyDescent="0.25">
      <c r="A2819" s="31">
        <v>44646</v>
      </c>
      <c r="B2819" s="37" t="s">
        <v>9918</v>
      </c>
      <c r="C2819" s="57" t="s">
        <v>33</v>
      </c>
      <c r="D2819" s="58">
        <v>9873.4</v>
      </c>
      <c r="E2819" s="35">
        <v>44646</v>
      </c>
      <c r="F2819" s="58">
        <v>9873.4</v>
      </c>
      <c r="G2819" s="59">
        <f>Tabla14[[#This Row],[Importe]]-Tabla14[[#This Row],[Pagado]]</f>
        <v>0</v>
      </c>
      <c r="H2819" s="37" t="s">
        <v>10</v>
      </c>
    </row>
    <row r="2820" spans="1:8" x14ac:dyDescent="0.25">
      <c r="A2820" s="31">
        <v>44646</v>
      </c>
      <c r="B2820" s="37" t="s">
        <v>9919</v>
      </c>
      <c r="C2820" s="57" t="s">
        <v>62</v>
      </c>
      <c r="D2820" s="58">
        <v>3655.3</v>
      </c>
      <c r="E2820" s="35">
        <v>44646</v>
      </c>
      <c r="F2820" s="58">
        <v>3655.3</v>
      </c>
      <c r="G2820" s="59">
        <f>Tabla14[[#This Row],[Importe]]-Tabla14[[#This Row],[Pagado]]</f>
        <v>0</v>
      </c>
      <c r="H2820" s="37" t="s">
        <v>10</v>
      </c>
    </row>
    <row r="2821" spans="1:8" x14ac:dyDescent="0.25">
      <c r="A2821" s="31">
        <v>44646</v>
      </c>
      <c r="B2821" s="37" t="s">
        <v>9920</v>
      </c>
      <c r="C2821" s="57" t="s">
        <v>181</v>
      </c>
      <c r="D2821" s="58">
        <v>15430.2</v>
      </c>
      <c r="E2821" s="35">
        <v>44646</v>
      </c>
      <c r="F2821" s="58">
        <v>15430.2</v>
      </c>
      <c r="G2821" s="59">
        <f>Tabla14[[#This Row],[Importe]]-Tabla14[[#This Row],[Pagado]]</f>
        <v>0</v>
      </c>
      <c r="H2821" s="37" t="s">
        <v>10</v>
      </c>
    </row>
    <row r="2822" spans="1:8" x14ac:dyDescent="0.25">
      <c r="A2822" s="31">
        <v>44646</v>
      </c>
      <c r="B2822" s="37" t="s">
        <v>9921</v>
      </c>
      <c r="C2822" s="57" t="s">
        <v>175</v>
      </c>
      <c r="D2822" s="58">
        <v>4976.8</v>
      </c>
      <c r="E2822" s="35">
        <v>44646</v>
      </c>
      <c r="F2822" s="58">
        <v>4976.8</v>
      </c>
      <c r="G2822" s="59">
        <f>Tabla14[[#This Row],[Importe]]-Tabla14[[#This Row],[Pagado]]</f>
        <v>0</v>
      </c>
      <c r="H2822" s="37" t="s">
        <v>10</v>
      </c>
    </row>
    <row r="2823" spans="1:8" x14ac:dyDescent="0.25">
      <c r="A2823" s="31">
        <v>44646</v>
      </c>
      <c r="B2823" s="37" t="s">
        <v>9922</v>
      </c>
      <c r="C2823" s="57" t="s">
        <v>49</v>
      </c>
      <c r="D2823" s="58">
        <v>2978.1</v>
      </c>
      <c r="E2823" s="35">
        <v>44646</v>
      </c>
      <c r="F2823" s="58">
        <v>2978.1</v>
      </c>
      <c r="G2823" s="59">
        <f>Tabla14[[#This Row],[Importe]]-Tabla14[[#This Row],[Pagado]]</f>
        <v>0</v>
      </c>
      <c r="H2823" s="37" t="s">
        <v>10</v>
      </c>
    </row>
    <row r="2824" spans="1:8" x14ac:dyDescent="0.25">
      <c r="A2824" s="31">
        <v>44646</v>
      </c>
      <c r="B2824" s="37" t="s">
        <v>9923</v>
      </c>
      <c r="C2824" s="57" t="s">
        <v>2114</v>
      </c>
      <c r="D2824" s="58">
        <v>400.4</v>
      </c>
      <c r="E2824" s="35">
        <v>44646</v>
      </c>
      <c r="F2824" s="58">
        <v>400.4</v>
      </c>
      <c r="G2824" s="59">
        <f>Tabla14[[#This Row],[Importe]]-Tabla14[[#This Row],[Pagado]]</f>
        <v>0</v>
      </c>
      <c r="H2824" s="37" t="s">
        <v>10</v>
      </c>
    </row>
    <row r="2825" spans="1:8" x14ac:dyDescent="0.25">
      <c r="A2825" s="31">
        <v>44646</v>
      </c>
      <c r="B2825" s="37" t="s">
        <v>9924</v>
      </c>
      <c r="C2825" s="57" t="s">
        <v>45</v>
      </c>
      <c r="D2825" s="58">
        <v>11083.9</v>
      </c>
      <c r="E2825" s="35">
        <v>44646</v>
      </c>
      <c r="F2825" s="58">
        <v>11083.9</v>
      </c>
      <c r="G2825" s="59">
        <f>Tabla14[[#This Row],[Importe]]-Tabla14[[#This Row],[Pagado]]</f>
        <v>0</v>
      </c>
      <c r="H2825" s="37" t="s">
        <v>10</v>
      </c>
    </row>
    <row r="2826" spans="1:8" x14ac:dyDescent="0.25">
      <c r="A2826" s="31">
        <v>44646</v>
      </c>
      <c r="B2826" s="37" t="s">
        <v>9925</v>
      </c>
      <c r="C2826" s="57" t="s">
        <v>230</v>
      </c>
      <c r="D2826" s="58">
        <v>6163.4</v>
      </c>
      <c r="E2826" s="35">
        <v>44646</v>
      </c>
      <c r="F2826" s="58">
        <v>6163.4</v>
      </c>
      <c r="G2826" s="59">
        <f>Tabla14[[#This Row],[Importe]]-Tabla14[[#This Row],[Pagado]]</f>
        <v>0</v>
      </c>
      <c r="H2826" s="37" t="s">
        <v>10</v>
      </c>
    </row>
    <row r="2827" spans="1:8" x14ac:dyDescent="0.25">
      <c r="A2827" s="31">
        <v>44646</v>
      </c>
      <c r="B2827" s="37" t="s">
        <v>9926</v>
      </c>
      <c r="C2827" s="57" t="s">
        <v>426</v>
      </c>
      <c r="D2827" s="58">
        <v>3429.8</v>
      </c>
      <c r="E2827" s="35">
        <v>44646</v>
      </c>
      <c r="F2827" s="58">
        <v>3429.8</v>
      </c>
      <c r="G2827" s="59">
        <f>Tabla14[[#This Row],[Importe]]-Tabla14[[#This Row],[Pagado]]</f>
        <v>0</v>
      </c>
      <c r="H2827" s="37" t="s">
        <v>10</v>
      </c>
    </row>
    <row r="2828" spans="1:8" x14ac:dyDescent="0.25">
      <c r="A2828" s="31">
        <v>44646</v>
      </c>
      <c r="B2828" s="37" t="s">
        <v>9927</v>
      </c>
      <c r="C2828" s="57" t="s">
        <v>359</v>
      </c>
      <c r="D2828" s="58">
        <v>1439.2</v>
      </c>
      <c r="E2828" s="35">
        <v>44646</v>
      </c>
      <c r="F2828" s="58">
        <v>1439.2</v>
      </c>
      <c r="G2828" s="59">
        <f>Tabla14[[#This Row],[Importe]]-Tabla14[[#This Row],[Pagado]]</f>
        <v>0</v>
      </c>
      <c r="H2828" s="37" t="s">
        <v>10</v>
      </c>
    </row>
    <row r="2829" spans="1:8" x14ac:dyDescent="0.25">
      <c r="A2829" s="31">
        <v>44646</v>
      </c>
      <c r="B2829" s="37" t="s">
        <v>9928</v>
      </c>
      <c r="C2829" s="57" t="s">
        <v>226</v>
      </c>
      <c r="D2829" s="58">
        <v>11109.7</v>
      </c>
      <c r="E2829" s="35">
        <v>44646</v>
      </c>
      <c r="F2829" s="58">
        <v>11109.7</v>
      </c>
      <c r="G2829" s="59">
        <f>Tabla14[[#This Row],[Importe]]-Tabla14[[#This Row],[Pagado]]</f>
        <v>0</v>
      </c>
      <c r="H2829" s="37" t="s">
        <v>10</v>
      </c>
    </row>
    <row r="2830" spans="1:8" x14ac:dyDescent="0.25">
      <c r="A2830" s="31">
        <v>44646</v>
      </c>
      <c r="B2830" s="37" t="s">
        <v>9929</v>
      </c>
      <c r="C2830" s="57" t="s">
        <v>275</v>
      </c>
      <c r="D2830" s="58">
        <v>143079.06</v>
      </c>
      <c r="E2830" s="35">
        <v>44659</v>
      </c>
      <c r="F2830" s="58">
        <v>143079.06</v>
      </c>
      <c r="G2830" s="59">
        <f>Tabla14[[#This Row],[Importe]]-Tabla14[[#This Row],[Pagado]]</f>
        <v>0</v>
      </c>
      <c r="H2830" s="37" t="s">
        <v>10</v>
      </c>
    </row>
    <row r="2831" spans="1:8" x14ac:dyDescent="0.25">
      <c r="A2831" s="31">
        <v>44646</v>
      </c>
      <c r="B2831" s="37" t="s">
        <v>9930</v>
      </c>
      <c r="C2831" s="57" t="s">
        <v>200</v>
      </c>
      <c r="D2831" s="58">
        <v>2569.1999999999998</v>
      </c>
      <c r="E2831" s="35">
        <v>44646</v>
      </c>
      <c r="F2831" s="58">
        <v>2569.1999999999998</v>
      </c>
      <c r="G2831" s="59">
        <f>Tabla14[[#This Row],[Importe]]-Tabla14[[#This Row],[Pagado]]</f>
        <v>0</v>
      </c>
      <c r="H2831" s="37" t="s">
        <v>10</v>
      </c>
    </row>
    <row r="2832" spans="1:8" x14ac:dyDescent="0.25">
      <c r="A2832" s="31">
        <v>44646</v>
      </c>
      <c r="B2832" s="37" t="s">
        <v>9931</v>
      </c>
      <c r="C2832" s="57" t="s">
        <v>196</v>
      </c>
      <c r="D2832" s="58">
        <v>100244.2</v>
      </c>
      <c r="E2832" s="35">
        <v>44652</v>
      </c>
      <c r="F2832" s="58">
        <v>100244.2</v>
      </c>
      <c r="G2832" s="59">
        <f>Tabla14[[#This Row],[Importe]]-Tabla14[[#This Row],[Pagado]]</f>
        <v>0</v>
      </c>
      <c r="H2832" s="37" t="s">
        <v>10</v>
      </c>
    </row>
    <row r="2833" spans="1:8" x14ac:dyDescent="0.25">
      <c r="A2833" s="31">
        <v>44646</v>
      </c>
      <c r="B2833" s="37" t="s">
        <v>9932</v>
      </c>
      <c r="C2833" s="57" t="s">
        <v>183</v>
      </c>
      <c r="D2833" s="58">
        <v>1865.6</v>
      </c>
      <c r="E2833" s="35">
        <v>44646</v>
      </c>
      <c r="F2833" s="58">
        <v>1865.6</v>
      </c>
      <c r="G2833" s="59">
        <f>Tabla14[[#This Row],[Importe]]-Tabla14[[#This Row],[Pagado]]</f>
        <v>0</v>
      </c>
      <c r="H2833" s="37" t="s">
        <v>10</v>
      </c>
    </row>
    <row r="2834" spans="1:8" x14ac:dyDescent="0.25">
      <c r="A2834" s="31">
        <v>44646</v>
      </c>
      <c r="B2834" s="37" t="s">
        <v>9933</v>
      </c>
      <c r="C2834" s="57" t="s">
        <v>196</v>
      </c>
      <c r="D2834" s="58">
        <v>400</v>
      </c>
      <c r="E2834" s="35">
        <v>44652</v>
      </c>
      <c r="F2834" s="58">
        <v>400</v>
      </c>
      <c r="G2834" s="59">
        <f>Tabla14[[#This Row],[Importe]]-Tabla14[[#This Row],[Pagado]]</f>
        <v>0</v>
      </c>
      <c r="H2834" s="37" t="s">
        <v>10</v>
      </c>
    </row>
    <row r="2835" spans="1:8" x14ac:dyDescent="0.25">
      <c r="A2835" s="31">
        <v>44646</v>
      </c>
      <c r="B2835" s="37" t="s">
        <v>9934</v>
      </c>
      <c r="C2835" s="57" t="s">
        <v>157</v>
      </c>
      <c r="D2835" s="58">
        <v>3271</v>
      </c>
      <c r="E2835" s="35">
        <v>44646</v>
      </c>
      <c r="F2835" s="58">
        <v>3271</v>
      </c>
      <c r="G2835" s="59">
        <f>Tabla14[[#This Row],[Importe]]-Tabla14[[#This Row],[Pagado]]</f>
        <v>0</v>
      </c>
      <c r="H2835" s="37" t="s">
        <v>10</v>
      </c>
    </row>
    <row r="2836" spans="1:8" x14ac:dyDescent="0.25">
      <c r="A2836" s="31">
        <v>44646</v>
      </c>
      <c r="B2836" s="37" t="s">
        <v>9935</v>
      </c>
      <c r="C2836" s="57" t="s">
        <v>79</v>
      </c>
      <c r="D2836" s="58">
        <v>17604</v>
      </c>
      <c r="E2836" s="35">
        <v>44646</v>
      </c>
      <c r="F2836" s="58">
        <v>17604</v>
      </c>
      <c r="G2836" s="59">
        <f>Tabla14[[#This Row],[Importe]]-Tabla14[[#This Row],[Pagado]]</f>
        <v>0</v>
      </c>
      <c r="H2836" s="37" t="s">
        <v>10</v>
      </c>
    </row>
    <row r="2837" spans="1:8" x14ac:dyDescent="0.25">
      <c r="A2837" s="31">
        <v>44646</v>
      </c>
      <c r="B2837" s="37" t="s">
        <v>9936</v>
      </c>
      <c r="C2837" s="57" t="s">
        <v>520</v>
      </c>
      <c r="D2837" s="58">
        <v>12564.5</v>
      </c>
      <c r="E2837" s="35">
        <v>44646</v>
      </c>
      <c r="F2837" s="58">
        <v>12564.5</v>
      </c>
      <c r="G2837" s="59">
        <f>Tabla14[[#This Row],[Importe]]-Tabla14[[#This Row],[Pagado]]</f>
        <v>0</v>
      </c>
      <c r="H2837" s="37" t="s">
        <v>10</v>
      </c>
    </row>
    <row r="2838" spans="1:8" x14ac:dyDescent="0.25">
      <c r="A2838" s="31">
        <v>44646</v>
      </c>
      <c r="B2838" s="37" t="s">
        <v>9937</v>
      </c>
      <c r="C2838" s="57" t="s">
        <v>9938</v>
      </c>
      <c r="D2838" s="58">
        <v>0</v>
      </c>
      <c r="E2838" s="39" t="s">
        <v>189</v>
      </c>
      <c r="F2838" s="58">
        <v>0</v>
      </c>
      <c r="G2838" s="59">
        <f>Tabla14[[#This Row],[Importe]]-Tabla14[[#This Row],[Pagado]]</f>
        <v>0</v>
      </c>
      <c r="H2838" s="37" t="s">
        <v>189</v>
      </c>
    </row>
    <row r="2839" spans="1:8" x14ac:dyDescent="0.25">
      <c r="A2839" s="31">
        <v>44646</v>
      </c>
      <c r="B2839" s="37" t="s">
        <v>9939</v>
      </c>
      <c r="C2839" s="57" t="s">
        <v>24</v>
      </c>
      <c r="D2839" s="58">
        <v>691.2</v>
      </c>
      <c r="E2839" s="35">
        <v>44646</v>
      </c>
      <c r="F2839" s="58">
        <v>691.2</v>
      </c>
      <c r="G2839" s="59">
        <f>Tabla14[[#This Row],[Importe]]-Tabla14[[#This Row],[Pagado]]</f>
        <v>0</v>
      </c>
      <c r="H2839" s="37" t="s">
        <v>10</v>
      </c>
    </row>
    <row r="2840" spans="1:8" x14ac:dyDescent="0.25">
      <c r="A2840" s="31">
        <v>44646</v>
      </c>
      <c r="B2840" s="37" t="s">
        <v>9940</v>
      </c>
      <c r="C2840" s="57" t="s">
        <v>79</v>
      </c>
      <c r="D2840" s="58">
        <v>4546.8</v>
      </c>
      <c r="E2840" s="35">
        <v>44646</v>
      </c>
      <c r="F2840" s="58">
        <v>4546.8</v>
      </c>
      <c r="G2840" s="59">
        <f>Tabla14[[#This Row],[Importe]]-Tabla14[[#This Row],[Pagado]]</f>
        <v>0</v>
      </c>
      <c r="H2840" s="37" t="s">
        <v>10</v>
      </c>
    </row>
    <row r="2841" spans="1:8" x14ac:dyDescent="0.25">
      <c r="A2841" s="31">
        <v>44646</v>
      </c>
      <c r="B2841" s="37" t="s">
        <v>9941</v>
      </c>
      <c r="C2841" s="57" t="s">
        <v>319</v>
      </c>
      <c r="D2841" s="58">
        <v>7781.3</v>
      </c>
      <c r="E2841" s="35">
        <v>44646</v>
      </c>
      <c r="F2841" s="58">
        <v>7781.3</v>
      </c>
      <c r="G2841" s="59">
        <f>Tabla14[[#This Row],[Importe]]-Tabla14[[#This Row],[Pagado]]</f>
        <v>0</v>
      </c>
      <c r="H2841" s="37" t="s">
        <v>10</v>
      </c>
    </row>
    <row r="2842" spans="1:8" x14ac:dyDescent="0.25">
      <c r="A2842" s="31">
        <v>44646</v>
      </c>
      <c r="B2842" s="37" t="s">
        <v>9942</v>
      </c>
      <c r="C2842" s="57" t="s">
        <v>4136</v>
      </c>
      <c r="D2842" s="58">
        <v>3308.4</v>
      </c>
      <c r="E2842" s="35">
        <v>44646</v>
      </c>
      <c r="F2842" s="58">
        <v>3308.4</v>
      </c>
      <c r="G2842" s="59">
        <f>Tabla14[[#This Row],[Importe]]-Tabla14[[#This Row],[Pagado]]</f>
        <v>0</v>
      </c>
      <c r="H2842" s="37" t="s">
        <v>10</v>
      </c>
    </row>
    <row r="2843" spans="1:8" x14ac:dyDescent="0.25">
      <c r="A2843" s="31">
        <v>44646</v>
      </c>
      <c r="B2843" s="37" t="s">
        <v>9943</v>
      </c>
      <c r="C2843" s="57" t="s">
        <v>326</v>
      </c>
      <c r="D2843" s="58">
        <v>810</v>
      </c>
      <c r="E2843" s="35">
        <v>44646</v>
      </c>
      <c r="F2843" s="58">
        <v>810</v>
      </c>
      <c r="G2843" s="59">
        <f>Tabla14[[#This Row],[Importe]]-Tabla14[[#This Row],[Pagado]]</f>
        <v>0</v>
      </c>
      <c r="H2843" s="37" t="s">
        <v>10</v>
      </c>
    </row>
    <row r="2844" spans="1:8" x14ac:dyDescent="0.25">
      <c r="A2844" s="31">
        <v>44646</v>
      </c>
      <c r="B2844" s="37" t="s">
        <v>9944</v>
      </c>
      <c r="C2844" s="57" t="s">
        <v>555</v>
      </c>
      <c r="D2844" s="58">
        <v>29384.6</v>
      </c>
      <c r="E2844" s="35">
        <v>44646</v>
      </c>
      <c r="F2844" s="58">
        <v>29384.6</v>
      </c>
      <c r="G2844" s="59">
        <f>Tabla14[[#This Row],[Importe]]-Tabla14[[#This Row],[Pagado]]</f>
        <v>0</v>
      </c>
      <c r="H2844" s="37" t="s">
        <v>10</v>
      </c>
    </row>
    <row r="2845" spans="1:8" x14ac:dyDescent="0.25">
      <c r="A2845" s="31">
        <v>44646</v>
      </c>
      <c r="B2845" s="37" t="s">
        <v>9945</v>
      </c>
      <c r="C2845" s="57" t="s">
        <v>216</v>
      </c>
      <c r="D2845" s="58">
        <v>1782</v>
      </c>
      <c r="E2845" s="35">
        <v>44646</v>
      </c>
      <c r="F2845" s="58">
        <v>1782</v>
      </c>
      <c r="G2845" s="59">
        <f>Tabla14[[#This Row],[Importe]]-Tabla14[[#This Row],[Pagado]]</f>
        <v>0</v>
      </c>
      <c r="H2845" s="37" t="s">
        <v>10</v>
      </c>
    </row>
    <row r="2846" spans="1:8" x14ac:dyDescent="0.25">
      <c r="A2846" s="31">
        <v>44646</v>
      </c>
      <c r="B2846" s="37" t="s">
        <v>9946</v>
      </c>
      <c r="C2846" s="57" t="s">
        <v>216</v>
      </c>
      <c r="D2846" s="58">
        <v>112</v>
      </c>
      <c r="E2846" s="35">
        <v>44646</v>
      </c>
      <c r="F2846" s="58">
        <v>112</v>
      </c>
      <c r="G2846" s="59">
        <f>Tabla14[[#This Row],[Importe]]-Tabla14[[#This Row],[Pagado]]</f>
        <v>0</v>
      </c>
      <c r="H2846" s="37" t="s">
        <v>10</v>
      </c>
    </row>
    <row r="2847" spans="1:8" x14ac:dyDescent="0.25">
      <c r="A2847" s="31">
        <v>44646</v>
      </c>
      <c r="B2847" s="37" t="s">
        <v>9947</v>
      </c>
      <c r="C2847" s="57" t="s">
        <v>31</v>
      </c>
      <c r="D2847" s="58">
        <v>684</v>
      </c>
      <c r="E2847" s="35">
        <v>44646</v>
      </c>
      <c r="F2847" s="58">
        <v>684</v>
      </c>
      <c r="G2847" s="59">
        <f>Tabla14[[#This Row],[Importe]]-Tabla14[[#This Row],[Pagado]]</f>
        <v>0</v>
      </c>
      <c r="H2847" s="37" t="s">
        <v>10</v>
      </c>
    </row>
    <row r="2848" spans="1:8" x14ac:dyDescent="0.25">
      <c r="A2848" s="31">
        <v>44646</v>
      </c>
      <c r="B2848" s="37" t="s">
        <v>9948</v>
      </c>
      <c r="C2848" s="57" t="s">
        <v>698</v>
      </c>
      <c r="D2848" s="58">
        <v>4649.7</v>
      </c>
      <c r="E2848" s="35">
        <v>44646</v>
      </c>
      <c r="F2848" s="58">
        <v>4649.7</v>
      </c>
      <c r="G2848" s="59">
        <f>Tabla14[[#This Row],[Importe]]-Tabla14[[#This Row],[Pagado]]</f>
        <v>0</v>
      </c>
      <c r="H2848" s="37" t="s">
        <v>10</v>
      </c>
    </row>
    <row r="2849" spans="1:8" x14ac:dyDescent="0.25">
      <c r="A2849" s="31">
        <v>44646</v>
      </c>
      <c r="B2849" s="37" t="s">
        <v>9949</v>
      </c>
      <c r="C2849" s="57" t="s">
        <v>273</v>
      </c>
      <c r="D2849" s="58">
        <v>37361.22</v>
      </c>
      <c r="E2849" s="35">
        <v>44646</v>
      </c>
      <c r="F2849" s="58">
        <v>37361.22</v>
      </c>
      <c r="G2849" s="59">
        <f>Tabla14[[#This Row],[Importe]]-Tabla14[[#This Row],[Pagado]]</f>
        <v>0</v>
      </c>
      <c r="H2849" s="37" t="s">
        <v>10</v>
      </c>
    </row>
    <row r="2850" spans="1:8" x14ac:dyDescent="0.25">
      <c r="A2850" s="31">
        <v>44646</v>
      </c>
      <c r="B2850" s="37" t="s">
        <v>9950</v>
      </c>
      <c r="C2850" s="57" t="s">
        <v>33</v>
      </c>
      <c r="D2850" s="58">
        <v>4777.2</v>
      </c>
      <c r="E2850" s="35">
        <v>44646</v>
      </c>
      <c r="F2850" s="58">
        <v>4777.2</v>
      </c>
      <c r="G2850" s="59">
        <f>Tabla14[[#This Row],[Importe]]-Tabla14[[#This Row],[Pagado]]</f>
        <v>0</v>
      </c>
      <c r="H2850" s="37" t="s">
        <v>10</v>
      </c>
    </row>
    <row r="2851" spans="1:8" x14ac:dyDescent="0.25">
      <c r="A2851" s="31">
        <v>44646</v>
      </c>
      <c r="B2851" s="37" t="s">
        <v>9951</v>
      </c>
      <c r="C2851" s="57" t="s">
        <v>142</v>
      </c>
      <c r="D2851" s="58">
        <v>49908.18</v>
      </c>
      <c r="E2851" s="35">
        <v>44670</v>
      </c>
      <c r="F2851" s="58">
        <v>49908.18</v>
      </c>
      <c r="G2851" s="59">
        <f>Tabla14[[#This Row],[Importe]]-Tabla14[[#This Row],[Pagado]]</f>
        <v>0</v>
      </c>
      <c r="H2851" s="37" t="s">
        <v>10</v>
      </c>
    </row>
    <row r="2852" spans="1:8" x14ac:dyDescent="0.25">
      <c r="A2852" s="31">
        <v>44646</v>
      </c>
      <c r="B2852" s="37" t="s">
        <v>9952</v>
      </c>
      <c r="C2852" s="57" t="s">
        <v>804</v>
      </c>
      <c r="D2852" s="58">
        <v>10508.1</v>
      </c>
      <c r="E2852" s="35">
        <v>44646</v>
      </c>
      <c r="F2852" s="58">
        <v>10508.1</v>
      </c>
      <c r="G2852" s="59">
        <f>Tabla14[[#This Row],[Importe]]-Tabla14[[#This Row],[Pagado]]</f>
        <v>0</v>
      </c>
      <c r="H2852" s="37" t="s">
        <v>10</v>
      </c>
    </row>
    <row r="2853" spans="1:8" x14ac:dyDescent="0.25">
      <c r="A2853" s="31">
        <v>44646</v>
      </c>
      <c r="B2853" s="37" t="s">
        <v>9953</v>
      </c>
      <c r="C2853" s="57" t="s">
        <v>14</v>
      </c>
      <c r="D2853" s="58">
        <v>4364.8</v>
      </c>
      <c r="E2853" s="35">
        <v>44646</v>
      </c>
      <c r="F2853" s="58">
        <v>4364.8</v>
      </c>
      <c r="G2853" s="59">
        <f>Tabla14[[#This Row],[Importe]]-Tabla14[[#This Row],[Pagado]]</f>
        <v>0</v>
      </c>
      <c r="H2853" s="37" t="s">
        <v>10</v>
      </c>
    </row>
    <row r="2854" spans="1:8" x14ac:dyDescent="0.25">
      <c r="A2854" s="31">
        <v>44646</v>
      </c>
      <c r="B2854" s="37" t="s">
        <v>9954</v>
      </c>
      <c r="C2854" s="57" t="s">
        <v>31</v>
      </c>
      <c r="D2854" s="58">
        <v>5998.6</v>
      </c>
      <c r="E2854" s="35">
        <v>44646</v>
      </c>
      <c r="F2854" s="58">
        <v>5998.6</v>
      </c>
      <c r="G2854" s="59">
        <f>Tabla14[[#This Row],[Importe]]-Tabla14[[#This Row],[Pagado]]</f>
        <v>0</v>
      </c>
      <c r="H2854" s="37" t="s">
        <v>10</v>
      </c>
    </row>
    <row r="2855" spans="1:8" x14ac:dyDescent="0.25">
      <c r="A2855" s="31">
        <v>44646</v>
      </c>
      <c r="B2855" s="37" t="s">
        <v>9955</v>
      </c>
      <c r="C2855" s="57" t="s">
        <v>414</v>
      </c>
      <c r="D2855" s="58">
        <v>15741</v>
      </c>
      <c r="E2855" s="35">
        <v>44646</v>
      </c>
      <c r="F2855" s="58">
        <v>15741</v>
      </c>
      <c r="G2855" s="59">
        <f>Tabla14[[#This Row],[Importe]]-Tabla14[[#This Row],[Pagado]]</f>
        <v>0</v>
      </c>
      <c r="H2855" s="37" t="s">
        <v>10</v>
      </c>
    </row>
    <row r="2856" spans="1:8" x14ac:dyDescent="0.25">
      <c r="A2856" s="31">
        <v>44646</v>
      </c>
      <c r="B2856" s="37" t="s">
        <v>9956</v>
      </c>
      <c r="C2856" s="57" t="s">
        <v>233</v>
      </c>
      <c r="D2856" s="58">
        <v>5081.3999999999996</v>
      </c>
      <c r="E2856" s="35">
        <v>44646</v>
      </c>
      <c r="F2856" s="58">
        <v>5081.3999999999996</v>
      </c>
      <c r="G2856" s="59">
        <f>Tabla14[[#This Row],[Importe]]-Tabla14[[#This Row],[Pagado]]</f>
        <v>0</v>
      </c>
      <c r="H2856" s="37" t="s">
        <v>10</v>
      </c>
    </row>
    <row r="2857" spans="1:8" x14ac:dyDescent="0.25">
      <c r="A2857" s="31">
        <v>44646</v>
      </c>
      <c r="B2857" s="37" t="s">
        <v>9957</v>
      </c>
      <c r="C2857" s="57" t="s">
        <v>670</v>
      </c>
      <c r="D2857" s="58">
        <v>3858.4</v>
      </c>
      <c r="E2857" s="35">
        <v>44646</v>
      </c>
      <c r="F2857" s="58">
        <v>3858.4</v>
      </c>
      <c r="G2857" s="59">
        <f>Tabla14[[#This Row],[Importe]]-Tabla14[[#This Row],[Pagado]]</f>
        <v>0</v>
      </c>
      <c r="H2857" s="37" t="s">
        <v>10</v>
      </c>
    </row>
    <row r="2858" spans="1:8" x14ac:dyDescent="0.25">
      <c r="A2858" s="31">
        <v>44646</v>
      </c>
      <c r="B2858" s="37" t="s">
        <v>9958</v>
      </c>
      <c r="C2858" s="57" t="s">
        <v>9828</v>
      </c>
      <c r="D2858" s="58">
        <v>437.4</v>
      </c>
      <c r="E2858" s="35">
        <v>44646</v>
      </c>
      <c r="F2858" s="58">
        <v>437.4</v>
      </c>
      <c r="G2858" s="59">
        <f>Tabla14[[#This Row],[Importe]]-Tabla14[[#This Row],[Pagado]]</f>
        <v>0</v>
      </c>
      <c r="H2858" s="37" t="s">
        <v>10</v>
      </c>
    </row>
    <row r="2859" spans="1:8" x14ac:dyDescent="0.25">
      <c r="A2859" s="31">
        <v>44646</v>
      </c>
      <c r="B2859" s="37" t="s">
        <v>9959</v>
      </c>
      <c r="C2859" s="57" t="s">
        <v>214</v>
      </c>
      <c r="D2859" s="58">
        <v>1431</v>
      </c>
      <c r="E2859" s="35">
        <v>44646</v>
      </c>
      <c r="F2859" s="58">
        <v>1431</v>
      </c>
      <c r="G2859" s="59">
        <f>Tabla14[[#This Row],[Importe]]-Tabla14[[#This Row],[Pagado]]</f>
        <v>0</v>
      </c>
      <c r="H2859" s="37" t="s">
        <v>10</v>
      </c>
    </row>
    <row r="2860" spans="1:8" x14ac:dyDescent="0.25">
      <c r="A2860" s="31">
        <v>44646</v>
      </c>
      <c r="B2860" s="37" t="s">
        <v>9960</v>
      </c>
      <c r="C2860" s="57" t="s">
        <v>53</v>
      </c>
      <c r="D2860" s="58">
        <v>1864.5</v>
      </c>
      <c r="E2860" s="35">
        <v>44646</v>
      </c>
      <c r="F2860" s="58">
        <v>1864.5</v>
      </c>
      <c r="G2860" s="59">
        <f>Tabla14[[#This Row],[Importe]]-Tabla14[[#This Row],[Pagado]]</f>
        <v>0</v>
      </c>
      <c r="H2860" s="37" t="s">
        <v>10</v>
      </c>
    </row>
    <row r="2861" spans="1:8" x14ac:dyDescent="0.25">
      <c r="A2861" s="31">
        <v>44646</v>
      </c>
      <c r="B2861" s="37" t="s">
        <v>9961</v>
      </c>
      <c r="C2861" s="57" t="s">
        <v>67</v>
      </c>
      <c r="D2861" s="58">
        <v>1759.2</v>
      </c>
      <c r="E2861" s="35">
        <v>44646</v>
      </c>
      <c r="F2861" s="58">
        <v>1759.2</v>
      </c>
      <c r="G2861" s="59">
        <f>Tabla14[[#This Row],[Importe]]-Tabla14[[#This Row],[Pagado]]</f>
        <v>0</v>
      </c>
      <c r="H2861" s="37" t="s">
        <v>10</v>
      </c>
    </row>
    <row r="2862" spans="1:8" x14ac:dyDescent="0.25">
      <c r="A2862" s="31">
        <v>44646</v>
      </c>
      <c r="B2862" s="37" t="s">
        <v>9962</v>
      </c>
      <c r="C2862" s="57" t="s">
        <v>107</v>
      </c>
      <c r="D2862" s="58">
        <v>24482.58</v>
      </c>
      <c r="E2862" s="35">
        <v>44646</v>
      </c>
      <c r="F2862" s="58">
        <v>24482.58</v>
      </c>
      <c r="G2862" s="59">
        <f>Tabla14[[#This Row],[Importe]]-Tabla14[[#This Row],[Pagado]]</f>
        <v>0</v>
      </c>
      <c r="H2862" s="37" t="s">
        <v>10</v>
      </c>
    </row>
    <row r="2863" spans="1:8" x14ac:dyDescent="0.25">
      <c r="A2863" s="31">
        <v>44646</v>
      </c>
      <c r="B2863" s="37" t="s">
        <v>9963</v>
      </c>
      <c r="C2863" s="57" t="s">
        <v>140</v>
      </c>
      <c r="D2863" s="58">
        <v>995.5</v>
      </c>
      <c r="E2863" s="35">
        <v>44646</v>
      </c>
      <c r="F2863" s="58">
        <v>995.5</v>
      </c>
      <c r="G2863" s="59">
        <f>Tabla14[[#This Row],[Importe]]-Tabla14[[#This Row],[Pagado]]</f>
        <v>0</v>
      </c>
      <c r="H2863" s="37" t="s">
        <v>10</v>
      </c>
    </row>
    <row r="2864" spans="1:8" x14ac:dyDescent="0.25">
      <c r="A2864" s="31">
        <v>44646</v>
      </c>
      <c r="B2864" s="37" t="s">
        <v>9964</v>
      </c>
      <c r="C2864" s="57" t="s">
        <v>129</v>
      </c>
      <c r="D2864" s="58">
        <v>495</v>
      </c>
      <c r="E2864" s="35">
        <v>44646</v>
      </c>
      <c r="F2864" s="58">
        <v>495</v>
      </c>
      <c r="G2864" s="59">
        <f>Tabla14[[#This Row],[Importe]]-Tabla14[[#This Row],[Pagado]]</f>
        <v>0</v>
      </c>
      <c r="H2864" s="37" t="s">
        <v>10</v>
      </c>
    </row>
    <row r="2865" spans="1:8" x14ac:dyDescent="0.25">
      <c r="A2865" s="31">
        <v>44646</v>
      </c>
      <c r="B2865" s="37" t="s">
        <v>9965</v>
      </c>
      <c r="C2865" s="57" t="s">
        <v>127</v>
      </c>
      <c r="D2865" s="58">
        <v>5672.7</v>
      </c>
      <c r="E2865" s="35">
        <v>44646</v>
      </c>
      <c r="F2865" s="58">
        <v>5672.7</v>
      </c>
      <c r="G2865" s="59">
        <f>Tabla14[[#This Row],[Importe]]-Tabla14[[#This Row],[Pagado]]</f>
        <v>0</v>
      </c>
      <c r="H2865" s="37" t="s">
        <v>10</v>
      </c>
    </row>
    <row r="2866" spans="1:8" x14ac:dyDescent="0.25">
      <c r="A2866" s="31">
        <v>44646</v>
      </c>
      <c r="B2866" s="37" t="s">
        <v>9966</v>
      </c>
      <c r="C2866" s="57" t="s">
        <v>58</v>
      </c>
      <c r="D2866" s="58">
        <v>5982.2</v>
      </c>
      <c r="E2866" s="35">
        <v>44646</v>
      </c>
      <c r="F2866" s="58">
        <v>5982.2</v>
      </c>
      <c r="G2866" s="59">
        <f>Tabla14[[#This Row],[Importe]]-Tabla14[[#This Row],[Pagado]]</f>
        <v>0</v>
      </c>
      <c r="H2866" s="37" t="s">
        <v>10</v>
      </c>
    </row>
    <row r="2867" spans="1:8" x14ac:dyDescent="0.25">
      <c r="A2867" s="31">
        <v>44646</v>
      </c>
      <c r="B2867" s="37" t="s">
        <v>9967</v>
      </c>
      <c r="C2867" s="57" t="s">
        <v>339</v>
      </c>
      <c r="D2867" s="58">
        <v>1618.2</v>
      </c>
      <c r="E2867" s="35">
        <v>44646</v>
      </c>
      <c r="F2867" s="58">
        <v>1618.2</v>
      </c>
      <c r="G2867" s="59">
        <f>Tabla14[[#This Row],[Importe]]-Tabla14[[#This Row],[Pagado]]</f>
        <v>0</v>
      </c>
      <c r="H2867" s="37" t="s">
        <v>10</v>
      </c>
    </row>
    <row r="2868" spans="1:8" x14ac:dyDescent="0.25">
      <c r="A2868" s="31">
        <v>44646</v>
      </c>
      <c r="B2868" s="37" t="s">
        <v>9968</v>
      </c>
      <c r="C2868" s="57" t="s">
        <v>129</v>
      </c>
      <c r="D2868" s="58">
        <v>3462.6</v>
      </c>
      <c r="E2868" s="35">
        <v>44646</v>
      </c>
      <c r="F2868" s="58">
        <v>3462.6</v>
      </c>
      <c r="G2868" s="59">
        <f>Tabla14[[#This Row],[Importe]]-Tabla14[[#This Row],[Pagado]]</f>
        <v>0</v>
      </c>
      <c r="H2868" s="37" t="s">
        <v>10</v>
      </c>
    </row>
    <row r="2869" spans="1:8" x14ac:dyDescent="0.25">
      <c r="A2869" s="31">
        <v>44646</v>
      </c>
      <c r="B2869" s="37" t="s">
        <v>9969</v>
      </c>
      <c r="C2869" s="57" t="s">
        <v>71</v>
      </c>
      <c r="D2869" s="58">
        <v>1004</v>
      </c>
      <c r="E2869" s="35">
        <v>44646</v>
      </c>
      <c r="F2869" s="58">
        <v>1004</v>
      </c>
      <c r="G2869" s="59">
        <f>Tabla14[[#This Row],[Importe]]-Tabla14[[#This Row],[Pagado]]</f>
        <v>0</v>
      </c>
      <c r="H2869" s="37" t="s">
        <v>10</v>
      </c>
    </row>
    <row r="2870" spans="1:8" x14ac:dyDescent="0.25">
      <c r="A2870" s="31">
        <v>44646</v>
      </c>
      <c r="B2870" s="37" t="s">
        <v>9970</v>
      </c>
      <c r="C2870" s="57" t="s">
        <v>244</v>
      </c>
      <c r="D2870" s="58">
        <v>1326.2</v>
      </c>
      <c r="E2870" s="35">
        <v>44646</v>
      </c>
      <c r="F2870" s="58">
        <v>1326.2</v>
      </c>
      <c r="G2870" s="59">
        <f>Tabla14[[#This Row],[Importe]]-Tabla14[[#This Row],[Pagado]]</f>
        <v>0</v>
      </c>
      <c r="H2870" s="37" t="s">
        <v>10</v>
      </c>
    </row>
    <row r="2871" spans="1:8" x14ac:dyDescent="0.25">
      <c r="A2871" s="31">
        <v>44646</v>
      </c>
      <c r="B2871" s="37" t="s">
        <v>9971</v>
      </c>
      <c r="C2871" s="57" t="s">
        <v>371</v>
      </c>
      <c r="D2871" s="58">
        <v>7340.2</v>
      </c>
      <c r="E2871" s="35">
        <v>44646</v>
      </c>
      <c r="F2871" s="58">
        <v>7340.2</v>
      </c>
      <c r="G2871" s="59">
        <f>Tabla14[[#This Row],[Importe]]-Tabla14[[#This Row],[Pagado]]</f>
        <v>0</v>
      </c>
      <c r="H2871" s="37" t="s">
        <v>10</v>
      </c>
    </row>
    <row r="2872" spans="1:8" x14ac:dyDescent="0.25">
      <c r="A2872" s="31">
        <v>44646</v>
      </c>
      <c r="B2872" s="37" t="s">
        <v>9972</v>
      </c>
      <c r="C2872" s="57" t="s">
        <v>9</v>
      </c>
      <c r="D2872" s="58">
        <v>2388.8000000000002</v>
      </c>
      <c r="E2872" s="35">
        <v>44646</v>
      </c>
      <c r="F2872" s="58">
        <v>2388.8000000000002</v>
      </c>
      <c r="G2872" s="59">
        <f>Tabla14[[#This Row],[Importe]]-Tabla14[[#This Row],[Pagado]]</f>
        <v>0</v>
      </c>
      <c r="H2872" s="37" t="s">
        <v>10</v>
      </c>
    </row>
    <row r="2873" spans="1:8" x14ac:dyDescent="0.25">
      <c r="A2873" s="31">
        <v>44646</v>
      </c>
      <c r="B2873" s="37" t="s">
        <v>9973</v>
      </c>
      <c r="C2873" s="57" t="s">
        <v>16</v>
      </c>
      <c r="D2873" s="58">
        <v>934.8</v>
      </c>
      <c r="E2873" s="35" t="s">
        <v>9974</v>
      </c>
      <c r="F2873" s="58">
        <v>934.8</v>
      </c>
      <c r="G2873" s="59">
        <f>Tabla14[[#This Row],[Importe]]-Tabla14[[#This Row],[Pagado]]</f>
        <v>0</v>
      </c>
      <c r="H2873" s="37" t="s">
        <v>10</v>
      </c>
    </row>
    <row r="2874" spans="1:8" x14ac:dyDescent="0.25">
      <c r="A2874" s="31">
        <v>44646</v>
      </c>
      <c r="B2874" s="37" t="s">
        <v>9975</v>
      </c>
      <c r="C2874" s="57" t="s">
        <v>284</v>
      </c>
      <c r="D2874" s="58">
        <v>13597.2</v>
      </c>
      <c r="E2874" s="35">
        <v>44647</v>
      </c>
      <c r="F2874" s="58">
        <v>13597.2</v>
      </c>
      <c r="G2874" s="59">
        <f>Tabla14[[#This Row],[Importe]]-Tabla14[[#This Row],[Pagado]]</f>
        <v>0</v>
      </c>
      <c r="H2874" s="37" t="s">
        <v>10</v>
      </c>
    </row>
    <row r="2875" spans="1:8" x14ac:dyDescent="0.25">
      <c r="A2875" s="31">
        <v>44646</v>
      </c>
      <c r="B2875" s="37" t="s">
        <v>9976</v>
      </c>
      <c r="C2875" s="57" t="s">
        <v>282</v>
      </c>
      <c r="D2875" s="58">
        <v>5572.8</v>
      </c>
      <c r="E2875" s="35">
        <v>44647</v>
      </c>
      <c r="F2875" s="58">
        <v>5572.8</v>
      </c>
      <c r="G2875" s="59">
        <f>Tabla14[[#This Row],[Importe]]-Tabla14[[#This Row],[Pagado]]</f>
        <v>0</v>
      </c>
      <c r="H2875" s="37" t="s">
        <v>10</v>
      </c>
    </row>
    <row r="2876" spans="1:8" x14ac:dyDescent="0.25">
      <c r="A2876" s="31">
        <v>44646</v>
      </c>
      <c r="B2876" s="37" t="s">
        <v>9977</v>
      </c>
      <c r="C2876" s="57" t="s">
        <v>1174</v>
      </c>
      <c r="D2876" s="58">
        <v>41587.199999999997</v>
      </c>
      <c r="E2876" s="35">
        <v>44646</v>
      </c>
      <c r="F2876" s="58">
        <v>41587.199999999997</v>
      </c>
      <c r="G2876" s="59">
        <f>Tabla14[[#This Row],[Importe]]-Tabla14[[#This Row],[Pagado]]</f>
        <v>0</v>
      </c>
      <c r="H2876" s="37" t="s">
        <v>10</v>
      </c>
    </row>
    <row r="2877" spans="1:8" x14ac:dyDescent="0.25">
      <c r="A2877" s="31">
        <v>44646</v>
      </c>
      <c r="B2877" s="37" t="s">
        <v>9978</v>
      </c>
      <c r="C2877" s="57" t="s">
        <v>431</v>
      </c>
      <c r="D2877" s="58">
        <v>604.79999999999995</v>
      </c>
      <c r="E2877" s="35">
        <v>44647</v>
      </c>
      <c r="F2877" s="58">
        <v>604.79999999999995</v>
      </c>
      <c r="G2877" s="59">
        <f>Tabla14[[#This Row],[Importe]]-Tabla14[[#This Row],[Pagado]]</f>
        <v>0</v>
      </c>
      <c r="H2877" s="37" t="s">
        <v>10</v>
      </c>
    </row>
    <row r="2878" spans="1:8" x14ac:dyDescent="0.25">
      <c r="A2878" s="31">
        <v>44646</v>
      </c>
      <c r="B2878" s="37" t="s">
        <v>9979</v>
      </c>
      <c r="C2878" s="57" t="s">
        <v>5345</v>
      </c>
      <c r="D2878" s="58">
        <v>1846.8</v>
      </c>
      <c r="E2878" s="35">
        <v>44647</v>
      </c>
      <c r="F2878" s="58">
        <v>1846.8</v>
      </c>
      <c r="G2878" s="59">
        <f>Tabla14[[#This Row],[Importe]]-Tabla14[[#This Row],[Pagado]]</f>
        <v>0</v>
      </c>
      <c r="H2878" s="37" t="s">
        <v>10</v>
      </c>
    </row>
    <row r="2879" spans="1:8" x14ac:dyDescent="0.25">
      <c r="A2879" s="31">
        <v>44646</v>
      </c>
      <c r="B2879" s="37" t="s">
        <v>9980</v>
      </c>
      <c r="C2879" s="57" t="s">
        <v>280</v>
      </c>
      <c r="D2879" s="58">
        <v>1841.4</v>
      </c>
      <c r="E2879" s="35">
        <v>44647</v>
      </c>
      <c r="F2879" s="58">
        <v>1841.4</v>
      </c>
      <c r="G2879" s="59">
        <f>Tabla14[[#This Row],[Importe]]-Tabla14[[#This Row],[Pagado]]</f>
        <v>0</v>
      </c>
      <c r="H2879" s="37" t="s">
        <v>10</v>
      </c>
    </row>
    <row r="2880" spans="1:8" x14ac:dyDescent="0.25">
      <c r="A2880" s="31">
        <v>44646</v>
      </c>
      <c r="B2880" s="37" t="s">
        <v>9981</v>
      </c>
      <c r="C2880" s="57" t="s">
        <v>51</v>
      </c>
      <c r="D2880" s="58">
        <v>3359.2</v>
      </c>
      <c r="E2880" s="35">
        <v>44646</v>
      </c>
      <c r="F2880" s="58">
        <v>3359.2</v>
      </c>
      <c r="G2880" s="59">
        <f>Tabla14[[#This Row],[Importe]]-Tabla14[[#This Row],[Pagado]]</f>
        <v>0</v>
      </c>
      <c r="H2880" s="37" t="s">
        <v>10</v>
      </c>
    </row>
    <row r="2881" spans="1:8" x14ac:dyDescent="0.25">
      <c r="A2881" s="31">
        <v>44646</v>
      </c>
      <c r="B2881" s="37" t="s">
        <v>9982</v>
      </c>
      <c r="C2881" s="57" t="s">
        <v>1174</v>
      </c>
      <c r="D2881" s="58">
        <v>2400</v>
      </c>
      <c r="E2881" s="35">
        <v>44646</v>
      </c>
      <c r="F2881" s="58">
        <v>2400</v>
      </c>
      <c r="G2881" s="59">
        <f>Tabla14[[#This Row],[Importe]]-Tabla14[[#This Row],[Pagado]]</f>
        <v>0</v>
      </c>
      <c r="H2881" s="37" t="s">
        <v>10</v>
      </c>
    </row>
    <row r="2882" spans="1:8" x14ac:dyDescent="0.25">
      <c r="A2882" s="31">
        <v>44646</v>
      </c>
      <c r="B2882" s="37" t="s">
        <v>9983</v>
      </c>
      <c r="C2882" s="57" t="s">
        <v>27</v>
      </c>
      <c r="D2882" s="58">
        <v>1094.4000000000001</v>
      </c>
      <c r="E2882" s="35">
        <v>44646</v>
      </c>
      <c r="F2882" s="58">
        <v>1094.4000000000001</v>
      </c>
      <c r="G2882" s="59">
        <f>Tabla14[[#This Row],[Importe]]-Tabla14[[#This Row],[Pagado]]</f>
        <v>0</v>
      </c>
      <c r="H2882" s="37" t="s">
        <v>10</v>
      </c>
    </row>
    <row r="2883" spans="1:8" x14ac:dyDescent="0.25">
      <c r="A2883" s="31">
        <v>44646</v>
      </c>
      <c r="B2883" s="37" t="s">
        <v>9984</v>
      </c>
      <c r="C2883" s="57" t="s">
        <v>291</v>
      </c>
      <c r="D2883" s="58">
        <v>1609.96</v>
      </c>
      <c r="E2883" s="35">
        <v>44647</v>
      </c>
      <c r="F2883" s="58">
        <v>1609.96</v>
      </c>
      <c r="G2883" s="59">
        <f>Tabla14[[#This Row],[Importe]]-Tabla14[[#This Row],[Pagado]]</f>
        <v>0</v>
      </c>
      <c r="H2883" s="37" t="s">
        <v>10</v>
      </c>
    </row>
    <row r="2884" spans="1:8" x14ac:dyDescent="0.25">
      <c r="A2884" s="31">
        <v>44646</v>
      </c>
      <c r="B2884" s="37" t="s">
        <v>9985</v>
      </c>
      <c r="C2884" s="57" t="s">
        <v>214</v>
      </c>
      <c r="D2884" s="58">
        <v>655</v>
      </c>
      <c r="E2884" s="35">
        <v>44647</v>
      </c>
      <c r="F2884" s="58">
        <v>655</v>
      </c>
      <c r="G2884" s="59">
        <f>Tabla14[[#This Row],[Importe]]-Tabla14[[#This Row],[Pagado]]</f>
        <v>0</v>
      </c>
      <c r="H2884" s="37" t="s">
        <v>10</v>
      </c>
    </row>
    <row r="2885" spans="1:8" x14ac:dyDescent="0.25">
      <c r="A2885" s="31">
        <v>44646</v>
      </c>
      <c r="B2885" s="37" t="s">
        <v>9986</v>
      </c>
      <c r="C2885" s="57" t="s">
        <v>681</v>
      </c>
      <c r="D2885" s="58">
        <v>5.47</v>
      </c>
      <c r="E2885" s="35">
        <v>44652</v>
      </c>
      <c r="F2885" s="58">
        <v>5.47</v>
      </c>
      <c r="G2885" s="59">
        <f>Tabla14[[#This Row],[Importe]]-Tabla14[[#This Row],[Pagado]]</f>
        <v>0</v>
      </c>
      <c r="H2885" s="37" t="s">
        <v>10</v>
      </c>
    </row>
    <row r="2886" spans="1:8" x14ac:dyDescent="0.25">
      <c r="A2886" s="31">
        <v>44646</v>
      </c>
      <c r="B2886" s="37" t="s">
        <v>9987</v>
      </c>
      <c r="C2886" s="57" t="s">
        <v>1421</v>
      </c>
      <c r="D2886" s="58">
        <v>32371.200000000001</v>
      </c>
      <c r="E2886" s="35">
        <v>44646</v>
      </c>
      <c r="F2886" s="58">
        <v>32371.200000000001</v>
      </c>
      <c r="G2886" s="59">
        <f>Tabla14[[#This Row],[Importe]]-Tabla14[[#This Row],[Pagado]]</f>
        <v>0</v>
      </c>
      <c r="H2886" s="37" t="s">
        <v>10</v>
      </c>
    </row>
    <row r="2887" spans="1:8" x14ac:dyDescent="0.25">
      <c r="A2887" s="31">
        <v>44646</v>
      </c>
      <c r="B2887" s="37" t="s">
        <v>9988</v>
      </c>
      <c r="C2887" s="57" t="s">
        <v>56</v>
      </c>
      <c r="D2887" s="58">
        <v>6041.6</v>
      </c>
      <c r="E2887" s="35">
        <v>44646</v>
      </c>
      <c r="F2887" s="58">
        <v>6041.6</v>
      </c>
      <c r="G2887" s="59">
        <f>Tabla14[[#This Row],[Importe]]-Tabla14[[#This Row],[Pagado]]</f>
        <v>0</v>
      </c>
      <c r="H2887" s="37" t="s">
        <v>10</v>
      </c>
    </row>
    <row r="2888" spans="1:8" x14ac:dyDescent="0.25">
      <c r="A2888" s="31">
        <v>44646</v>
      </c>
      <c r="B2888" s="37" t="s">
        <v>9989</v>
      </c>
      <c r="C2888" s="57" t="s">
        <v>56</v>
      </c>
      <c r="D2888" s="58">
        <v>1392</v>
      </c>
      <c r="E2888" s="35">
        <v>44646</v>
      </c>
      <c r="F2888" s="58">
        <v>1392</v>
      </c>
      <c r="G2888" s="59">
        <f>Tabla14[[#This Row],[Importe]]-Tabla14[[#This Row],[Pagado]]</f>
        <v>0</v>
      </c>
      <c r="H2888" s="37" t="s">
        <v>10</v>
      </c>
    </row>
    <row r="2889" spans="1:8" x14ac:dyDescent="0.25">
      <c r="A2889" s="31">
        <v>44646</v>
      </c>
      <c r="B2889" s="37" t="s">
        <v>9990</v>
      </c>
      <c r="C2889" s="57" t="s">
        <v>275</v>
      </c>
      <c r="D2889" s="58">
        <v>56492.44</v>
      </c>
      <c r="E2889" s="35">
        <v>44659</v>
      </c>
      <c r="F2889" s="58">
        <v>56492.44</v>
      </c>
      <c r="G2889" s="59">
        <f>Tabla14[[#This Row],[Importe]]-Tabla14[[#This Row],[Pagado]]</f>
        <v>0</v>
      </c>
      <c r="H2889" s="37" t="s">
        <v>10</v>
      </c>
    </row>
    <row r="2890" spans="1:8" x14ac:dyDescent="0.25">
      <c r="A2890" s="31">
        <v>44646</v>
      </c>
      <c r="B2890" s="37" t="s">
        <v>9991</v>
      </c>
      <c r="C2890" s="57" t="s">
        <v>610</v>
      </c>
      <c r="D2890" s="58">
        <v>12496</v>
      </c>
      <c r="E2890" s="35">
        <v>44646</v>
      </c>
      <c r="F2890" s="58">
        <v>12496</v>
      </c>
      <c r="G2890" s="59">
        <f>Tabla14[[#This Row],[Importe]]-Tabla14[[#This Row],[Pagado]]</f>
        <v>0</v>
      </c>
      <c r="H2890" s="37" t="s">
        <v>10</v>
      </c>
    </row>
    <row r="2891" spans="1:8" x14ac:dyDescent="0.25">
      <c r="A2891" s="31">
        <v>44646</v>
      </c>
      <c r="B2891" s="37" t="s">
        <v>9992</v>
      </c>
      <c r="C2891" s="57" t="s">
        <v>31</v>
      </c>
      <c r="D2891" s="58">
        <v>327.2</v>
      </c>
      <c r="E2891" s="35">
        <v>44646</v>
      </c>
      <c r="F2891" s="58">
        <v>327.2</v>
      </c>
      <c r="G2891" s="59">
        <f>Tabla14[[#This Row],[Importe]]-Tabla14[[#This Row],[Pagado]]</f>
        <v>0</v>
      </c>
      <c r="H2891" s="37" t="s">
        <v>10</v>
      </c>
    </row>
    <row r="2892" spans="1:8" x14ac:dyDescent="0.25">
      <c r="A2892" s="31">
        <v>44646</v>
      </c>
      <c r="B2892" s="37" t="s">
        <v>9993</v>
      </c>
      <c r="C2892" s="57" t="s">
        <v>9994</v>
      </c>
      <c r="D2892" s="58">
        <v>35166.300000000003</v>
      </c>
      <c r="E2892" s="35">
        <v>44646</v>
      </c>
      <c r="F2892" s="58">
        <v>35166.300000000003</v>
      </c>
      <c r="G2892" s="59">
        <f>Tabla14[[#This Row],[Importe]]-Tabla14[[#This Row],[Pagado]]</f>
        <v>0</v>
      </c>
      <c r="H2892" s="37" t="s">
        <v>10</v>
      </c>
    </row>
    <row r="2893" spans="1:8" x14ac:dyDescent="0.25">
      <c r="A2893" s="31">
        <v>44646</v>
      </c>
      <c r="B2893" s="37" t="s">
        <v>9995</v>
      </c>
      <c r="C2893" s="57" t="s">
        <v>9994</v>
      </c>
      <c r="D2893" s="58">
        <v>27833.52</v>
      </c>
      <c r="E2893" s="35">
        <v>44646</v>
      </c>
      <c r="F2893" s="58">
        <v>27833.52</v>
      </c>
      <c r="G2893" s="59">
        <f>Tabla14[[#This Row],[Importe]]-Tabla14[[#This Row],[Pagado]]</f>
        <v>0</v>
      </c>
      <c r="H2893" s="37" t="s">
        <v>10</v>
      </c>
    </row>
    <row r="2894" spans="1:8" x14ac:dyDescent="0.25">
      <c r="A2894" s="31">
        <v>44646</v>
      </c>
      <c r="B2894" s="37" t="s">
        <v>9996</v>
      </c>
      <c r="C2894" s="57" t="s">
        <v>421</v>
      </c>
      <c r="D2894" s="58">
        <v>4323.8</v>
      </c>
      <c r="E2894" s="35">
        <v>44646</v>
      </c>
      <c r="F2894" s="58">
        <v>4323.8</v>
      </c>
      <c r="G2894" s="59">
        <f>Tabla14[[#This Row],[Importe]]-Tabla14[[#This Row],[Pagado]]</f>
        <v>0</v>
      </c>
      <c r="H2894" s="37" t="s">
        <v>10</v>
      </c>
    </row>
    <row r="2895" spans="1:8" x14ac:dyDescent="0.25">
      <c r="A2895" s="31">
        <v>44646</v>
      </c>
      <c r="B2895" s="37" t="s">
        <v>9997</v>
      </c>
      <c r="C2895" s="57" t="s">
        <v>35</v>
      </c>
      <c r="D2895" s="58">
        <v>2966</v>
      </c>
      <c r="E2895" s="35">
        <v>44646</v>
      </c>
      <c r="F2895" s="58">
        <v>2966</v>
      </c>
      <c r="G2895" s="59">
        <f>Tabla14[[#This Row],[Importe]]-Tabla14[[#This Row],[Pagado]]</f>
        <v>0</v>
      </c>
      <c r="H2895" s="37" t="s">
        <v>10</v>
      </c>
    </row>
    <row r="2896" spans="1:8" x14ac:dyDescent="0.25">
      <c r="A2896" s="31">
        <v>44646</v>
      </c>
      <c r="B2896" s="37" t="s">
        <v>9998</v>
      </c>
      <c r="C2896" s="57" t="s">
        <v>7314</v>
      </c>
      <c r="D2896" s="58">
        <v>158.6</v>
      </c>
      <c r="E2896" s="35">
        <v>44646</v>
      </c>
      <c r="F2896" s="58">
        <v>158.6</v>
      </c>
      <c r="G2896" s="59">
        <f>Tabla14[[#This Row],[Importe]]-Tabla14[[#This Row],[Pagado]]</f>
        <v>0</v>
      </c>
      <c r="H2896" s="37" t="s">
        <v>10</v>
      </c>
    </row>
    <row r="2897" spans="1:8" x14ac:dyDescent="0.25">
      <c r="A2897" s="31">
        <v>44646</v>
      </c>
      <c r="B2897" s="37" t="s">
        <v>9999</v>
      </c>
      <c r="C2897" s="57" t="s">
        <v>2020</v>
      </c>
      <c r="D2897" s="58">
        <v>3312.5</v>
      </c>
      <c r="E2897" s="35">
        <v>44646</v>
      </c>
      <c r="F2897" s="58">
        <v>3312.5</v>
      </c>
      <c r="G2897" s="59">
        <f>Tabla14[[#This Row],[Importe]]-Tabla14[[#This Row],[Pagado]]</f>
        <v>0</v>
      </c>
      <c r="H2897" s="37" t="s">
        <v>10</v>
      </c>
    </row>
    <row r="2898" spans="1:8" x14ac:dyDescent="0.25">
      <c r="A2898" s="31">
        <v>44646</v>
      </c>
      <c r="B2898" s="37" t="s">
        <v>10000</v>
      </c>
      <c r="C2898" s="57" t="s">
        <v>31</v>
      </c>
      <c r="D2898" s="58">
        <v>594</v>
      </c>
      <c r="E2898" s="35">
        <v>44646</v>
      </c>
      <c r="F2898" s="58">
        <v>594</v>
      </c>
      <c r="G2898" s="59">
        <f>Tabla14[[#This Row],[Importe]]-Tabla14[[#This Row],[Pagado]]</f>
        <v>0</v>
      </c>
      <c r="H2898" s="37" t="s">
        <v>10</v>
      </c>
    </row>
    <row r="2899" spans="1:8" x14ac:dyDescent="0.25">
      <c r="A2899" s="31">
        <v>44646</v>
      </c>
      <c r="B2899" s="37" t="s">
        <v>10001</v>
      </c>
      <c r="C2899" s="57" t="s">
        <v>53</v>
      </c>
      <c r="D2899" s="58">
        <v>1798.5</v>
      </c>
      <c r="E2899" s="35">
        <v>44646</v>
      </c>
      <c r="F2899" s="58">
        <v>1798.5</v>
      </c>
      <c r="G2899" s="59">
        <f>Tabla14[[#This Row],[Importe]]-Tabla14[[#This Row],[Pagado]]</f>
        <v>0</v>
      </c>
      <c r="H2899" s="37" t="s">
        <v>10</v>
      </c>
    </row>
    <row r="2900" spans="1:8" x14ac:dyDescent="0.25">
      <c r="A2900" s="31">
        <v>44646</v>
      </c>
      <c r="B2900" s="37" t="s">
        <v>10002</v>
      </c>
      <c r="C2900" s="57" t="s">
        <v>31</v>
      </c>
      <c r="D2900" s="58">
        <v>115.2</v>
      </c>
      <c r="E2900" s="35">
        <v>44646</v>
      </c>
      <c r="F2900" s="58">
        <v>115.2</v>
      </c>
      <c r="G2900" s="59">
        <f>Tabla14[[#This Row],[Importe]]-Tabla14[[#This Row],[Pagado]]</f>
        <v>0</v>
      </c>
      <c r="H2900" s="37" t="s">
        <v>10</v>
      </c>
    </row>
    <row r="2901" spans="1:8" x14ac:dyDescent="0.25">
      <c r="A2901" s="31">
        <v>44646</v>
      </c>
      <c r="B2901" s="37" t="s">
        <v>10003</v>
      </c>
      <c r="C2901" s="57" t="s">
        <v>365</v>
      </c>
      <c r="D2901" s="58">
        <v>382</v>
      </c>
      <c r="E2901" s="35">
        <v>44646</v>
      </c>
      <c r="F2901" s="58">
        <v>382</v>
      </c>
      <c r="G2901" s="59">
        <f>Tabla14[[#This Row],[Importe]]-Tabla14[[#This Row],[Pagado]]</f>
        <v>0</v>
      </c>
      <c r="H2901" s="37" t="s">
        <v>10</v>
      </c>
    </row>
    <row r="2902" spans="1:8" x14ac:dyDescent="0.25">
      <c r="A2902" s="31">
        <v>44646</v>
      </c>
      <c r="B2902" s="37" t="s">
        <v>10004</v>
      </c>
      <c r="C2902" s="57" t="s">
        <v>31</v>
      </c>
      <c r="D2902" s="58">
        <v>571.20000000000005</v>
      </c>
      <c r="E2902" s="35">
        <v>44646</v>
      </c>
      <c r="F2902" s="58">
        <v>571.20000000000005</v>
      </c>
      <c r="G2902" s="59">
        <f>Tabla14[[#This Row],[Importe]]-Tabla14[[#This Row],[Pagado]]</f>
        <v>0</v>
      </c>
      <c r="H2902" s="37" t="s">
        <v>10</v>
      </c>
    </row>
    <row r="2903" spans="1:8" x14ac:dyDescent="0.25">
      <c r="A2903" s="31">
        <v>44646</v>
      </c>
      <c r="B2903" s="37" t="s">
        <v>10005</v>
      </c>
      <c r="C2903" s="57" t="s">
        <v>31</v>
      </c>
      <c r="D2903" s="58">
        <v>136</v>
      </c>
      <c r="E2903" s="35">
        <v>44647</v>
      </c>
      <c r="F2903" s="58">
        <v>136</v>
      </c>
      <c r="G2903" s="59">
        <f>Tabla14[[#This Row],[Importe]]-Tabla14[[#This Row],[Pagado]]</f>
        <v>0</v>
      </c>
      <c r="H2903" s="37" t="s">
        <v>10</v>
      </c>
    </row>
    <row r="2904" spans="1:8" x14ac:dyDescent="0.25">
      <c r="A2904" s="31">
        <v>44646</v>
      </c>
      <c r="B2904" s="37" t="s">
        <v>10006</v>
      </c>
      <c r="C2904" s="57" t="s">
        <v>31</v>
      </c>
      <c r="D2904" s="58">
        <v>268.8</v>
      </c>
      <c r="E2904" s="35">
        <v>44646</v>
      </c>
      <c r="F2904" s="58">
        <v>268.8</v>
      </c>
      <c r="G2904" s="59">
        <f>Tabla14[[#This Row],[Importe]]-Tabla14[[#This Row],[Pagado]]</f>
        <v>0</v>
      </c>
      <c r="H2904" s="37" t="s">
        <v>10</v>
      </c>
    </row>
    <row r="2905" spans="1:8" x14ac:dyDescent="0.25">
      <c r="A2905" s="31">
        <v>44646</v>
      </c>
      <c r="B2905" s="37" t="s">
        <v>10007</v>
      </c>
      <c r="C2905" s="57" t="s">
        <v>31</v>
      </c>
      <c r="D2905" s="58">
        <v>41</v>
      </c>
      <c r="E2905" s="35">
        <v>44646</v>
      </c>
      <c r="F2905" s="58">
        <v>41</v>
      </c>
      <c r="G2905" s="59">
        <f>Tabla14[[#This Row],[Importe]]-Tabla14[[#This Row],[Pagado]]</f>
        <v>0</v>
      </c>
      <c r="H2905" s="37" t="s">
        <v>10</v>
      </c>
    </row>
    <row r="2906" spans="1:8" x14ac:dyDescent="0.25">
      <c r="A2906" s="31">
        <v>44646</v>
      </c>
      <c r="B2906" s="37" t="s">
        <v>10008</v>
      </c>
      <c r="C2906" s="57" t="s">
        <v>31</v>
      </c>
      <c r="D2906" s="58">
        <v>80</v>
      </c>
      <c r="E2906" s="35">
        <v>44646</v>
      </c>
      <c r="F2906" s="58">
        <v>80</v>
      </c>
      <c r="G2906" s="59">
        <f>Tabla14[[#This Row],[Importe]]-Tabla14[[#This Row],[Pagado]]</f>
        <v>0</v>
      </c>
      <c r="H2906" s="37" t="s">
        <v>10</v>
      </c>
    </row>
    <row r="2907" spans="1:8" x14ac:dyDescent="0.25">
      <c r="A2907" s="31">
        <v>44646</v>
      </c>
      <c r="B2907" s="37" t="s">
        <v>10009</v>
      </c>
      <c r="C2907" s="57" t="s">
        <v>459</v>
      </c>
      <c r="D2907" s="58">
        <v>213</v>
      </c>
      <c r="E2907" s="35">
        <v>44647</v>
      </c>
      <c r="F2907" s="58">
        <v>213</v>
      </c>
      <c r="G2907" s="59">
        <f>Tabla14[[#This Row],[Importe]]-Tabla14[[#This Row],[Pagado]]</f>
        <v>0</v>
      </c>
      <c r="H2907" s="37" t="s">
        <v>10</v>
      </c>
    </row>
    <row r="2908" spans="1:8" x14ac:dyDescent="0.25">
      <c r="A2908" s="31">
        <v>44646</v>
      </c>
      <c r="B2908" s="37" t="s">
        <v>10010</v>
      </c>
      <c r="C2908" s="57" t="s">
        <v>457</v>
      </c>
      <c r="D2908" s="58">
        <v>198</v>
      </c>
      <c r="E2908" s="35">
        <v>44647</v>
      </c>
      <c r="F2908" s="58">
        <v>198</v>
      </c>
      <c r="G2908" s="59">
        <f>Tabla14[[#This Row],[Importe]]-Tabla14[[#This Row],[Pagado]]</f>
        <v>0</v>
      </c>
      <c r="H2908" s="37" t="s">
        <v>10</v>
      </c>
    </row>
    <row r="2909" spans="1:8" x14ac:dyDescent="0.25">
      <c r="A2909" s="31">
        <v>44646</v>
      </c>
      <c r="B2909" s="37" t="s">
        <v>10011</v>
      </c>
      <c r="C2909" s="57" t="s">
        <v>461</v>
      </c>
      <c r="D2909" s="58">
        <v>394</v>
      </c>
      <c r="E2909" s="35">
        <v>44647</v>
      </c>
      <c r="F2909" s="58">
        <v>394</v>
      </c>
      <c r="G2909" s="59">
        <f>Tabla14[[#This Row],[Importe]]-Tabla14[[#This Row],[Pagado]]</f>
        <v>0</v>
      </c>
      <c r="H2909" s="37" t="s">
        <v>10</v>
      </c>
    </row>
    <row r="2910" spans="1:8" x14ac:dyDescent="0.25">
      <c r="A2910" s="31">
        <v>44646</v>
      </c>
      <c r="B2910" s="37" t="s">
        <v>10012</v>
      </c>
      <c r="C2910" s="57" t="s">
        <v>463</v>
      </c>
      <c r="D2910" s="58">
        <v>550</v>
      </c>
      <c r="E2910" s="35">
        <v>44650</v>
      </c>
      <c r="F2910" s="58">
        <v>550</v>
      </c>
      <c r="G2910" s="59">
        <f>Tabla14[[#This Row],[Importe]]-Tabla14[[#This Row],[Pagado]]</f>
        <v>0</v>
      </c>
      <c r="H2910" s="37" t="s">
        <v>10</v>
      </c>
    </row>
    <row r="2911" spans="1:8" x14ac:dyDescent="0.25">
      <c r="A2911" s="31">
        <v>44646</v>
      </c>
      <c r="B2911" s="37" t="s">
        <v>10013</v>
      </c>
      <c r="C2911" s="57" t="s">
        <v>31</v>
      </c>
      <c r="D2911" s="58">
        <v>258</v>
      </c>
      <c r="E2911" s="35">
        <v>44647</v>
      </c>
      <c r="F2911" s="58">
        <v>258</v>
      </c>
      <c r="G2911" s="59">
        <f>Tabla14[[#This Row],[Importe]]-Tabla14[[#This Row],[Pagado]]</f>
        <v>0</v>
      </c>
      <c r="H2911" s="37" t="s">
        <v>10</v>
      </c>
    </row>
    <row r="2912" spans="1:8" x14ac:dyDescent="0.25">
      <c r="A2912" s="31">
        <v>44646</v>
      </c>
      <c r="B2912" s="37" t="s">
        <v>10014</v>
      </c>
      <c r="C2912" s="57" t="s">
        <v>3823</v>
      </c>
      <c r="D2912" s="58">
        <v>0</v>
      </c>
      <c r="E2912" s="39" t="s">
        <v>189</v>
      </c>
      <c r="F2912" s="58">
        <v>0</v>
      </c>
      <c r="G2912" s="59">
        <f>Tabla14[[#This Row],[Importe]]-Tabla14[[#This Row],[Pagado]]</f>
        <v>0</v>
      </c>
      <c r="H2912" s="60" t="s">
        <v>10015</v>
      </c>
    </row>
    <row r="2913" spans="1:8" x14ac:dyDescent="0.25">
      <c r="A2913" s="31">
        <v>44646</v>
      </c>
      <c r="B2913" s="37" t="s">
        <v>10016</v>
      </c>
      <c r="C2913" s="57" t="s">
        <v>414</v>
      </c>
      <c r="D2913" s="58">
        <v>7878</v>
      </c>
      <c r="E2913" s="35">
        <v>44648</v>
      </c>
      <c r="F2913" s="58">
        <v>7878</v>
      </c>
      <c r="G2913" s="59">
        <f>Tabla14[[#This Row],[Importe]]-Tabla14[[#This Row],[Pagado]]</f>
        <v>0</v>
      </c>
      <c r="H2913" s="37" t="s">
        <v>10</v>
      </c>
    </row>
    <row r="2914" spans="1:8" x14ac:dyDescent="0.25">
      <c r="A2914" s="31">
        <v>44647</v>
      </c>
      <c r="B2914" s="37" t="s">
        <v>10017</v>
      </c>
      <c r="C2914" s="57" t="s">
        <v>857</v>
      </c>
      <c r="D2914" s="58">
        <v>931.6</v>
      </c>
      <c r="E2914" s="35">
        <v>44647</v>
      </c>
      <c r="F2914" s="58">
        <v>931.6</v>
      </c>
      <c r="G2914" s="59">
        <f>Tabla14[[#This Row],[Importe]]-Tabla14[[#This Row],[Pagado]]</f>
        <v>0</v>
      </c>
      <c r="H2914" s="37" t="s">
        <v>10</v>
      </c>
    </row>
    <row r="2915" spans="1:8" x14ac:dyDescent="0.25">
      <c r="A2915" s="31">
        <v>44647</v>
      </c>
      <c r="B2915" s="37" t="s">
        <v>10018</v>
      </c>
      <c r="C2915" s="57" t="s">
        <v>31</v>
      </c>
      <c r="D2915" s="58">
        <v>1467.8</v>
      </c>
      <c r="E2915" s="35">
        <v>44647</v>
      </c>
      <c r="F2915" s="58">
        <v>1467.8</v>
      </c>
      <c r="G2915" s="59">
        <f>Tabla14[[#This Row],[Importe]]-Tabla14[[#This Row],[Pagado]]</f>
        <v>0</v>
      </c>
      <c r="H2915" s="37" t="s">
        <v>10</v>
      </c>
    </row>
    <row r="2916" spans="1:8" x14ac:dyDescent="0.25">
      <c r="A2916" s="31">
        <v>44647</v>
      </c>
      <c r="B2916" s="37" t="s">
        <v>10019</v>
      </c>
      <c r="C2916" s="57" t="s">
        <v>31</v>
      </c>
      <c r="D2916" s="58">
        <v>5066</v>
      </c>
      <c r="E2916" s="35">
        <v>44647</v>
      </c>
      <c r="F2916" s="58">
        <v>5066</v>
      </c>
      <c r="G2916" s="59">
        <f>Tabla14[[#This Row],[Importe]]-Tabla14[[#This Row],[Pagado]]</f>
        <v>0</v>
      </c>
      <c r="H2916" s="37" t="s">
        <v>10</v>
      </c>
    </row>
    <row r="2917" spans="1:8" x14ac:dyDescent="0.25">
      <c r="A2917" s="31">
        <v>44647</v>
      </c>
      <c r="B2917" s="37" t="s">
        <v>10020</v>
      </c>
      <c r="C2917" s="57" t="s">
        <v>1187</v>
      </c>
      <c r="D2917" s="58">
        <v>2004.3</v>
      </c>
      <c r="E2917" s="35">
        <v>44647</v>
      </c>
      <c r="F2917" s="58">
        <v>2004.3</v>
      </c>
      <c r="G2917" s="59">
        <f>Tabla14[[#This Row],[Importe]]-Tabla14[[#This Row],[Pagado]]</f>
        <v>0</v>
      </c>
      <c r="H2917" s="37" t="s">
        <v>10</v>
      </c>
    </row>
    <row r="2918" spans="1:8" x14ac:dyDescent="0.25">
      <c r="A2918" s="31">
        <v>44647</v>
      </c>
      <c r="B2918" s="37" t="s">
        <v>10021</v>
      </c>
      <c r="C2918" s="57" t="s">
        <v>9</v>
      </c>
      <c r="D2918" s="58">
        <v>6995.3</v>
      </c>
      <c r="E2918" s="35">
        <v>44647</v>
      </c>
      <c r="F2918" s="58">
        <v>6995.3</v>
      </c>
      <c r="G2918" s="59">
        <f>Tabla14[[#This Row],[Importe]]-Tabla14[[#This Row],[Pagado]]</f>
        <v>0</v>
      </c>
      <c r="H2918" s="37" t="s">
        <v>10</v>
      </c>
    </row>
    <row r="2919" spans="1:8" x14ac:dyDescent="0.25">
      <c r="A2919" s="31">
        <v>44647</v>
      </c>
      <c r="B2919" s="37" t="s">
        <v>10022</v>
      </c>
      <c r="C2919" s="57" t="s">
        <v>12</v>
      </c>
      <c r="D2919" s="58">
        <v>56750.05</v>
      </c>
      <c r="E2919" s="35">
        <v>44647</v>
      </c>
      <c r="F2919" s="58">
        <v>56750.05</v>
      </c>
      <c r="G2919" s="59">
        <f>Tabla14[[#This Row],[Importe]]-Tabla14[[#This Row],[Pagado]]</f>
        <v>0</v>
      </c>
      <c r="H2919" s="37" t="s">
        <v>10</v>
      </c>
    </row>
    <row r="2920" spans="1:8" x14ac:dyDescent="0.25">
      <c r="A2920" s="31">
        <v>44647</v>
      </c>
      <c r="B2920" s="37" t="s">
        <v>10023</v>
      </c>
      <c r="C2920" s="57" t="s">
        <v>31</v>
      </c>
      <c r="D2920" s="58">
        <v>2454</v>
      </c>
      <c r="E2920" s="35">
        <v>44647</v>
      </c>
      <c r="F2920" s="58">
        <v>2454</v>
      </c>
      <c r="G2920" s="59">
        <f>Tabla14[[#This Row],[Importe]]-Tabla14[[#This Row],[Pagado]]</f>
        <v>0</v>
      </c>
      <c r="H2920" s="37" t="s">
        <v>10</v>
      </c>
    </row>
    <row r="2921" spans="1:8" ht="31.5" x14ac:dyDescent="0.25">
      <c r="A2921" s="31">
        <v>44647</v>
      </c>
      <c r="B2921" s="37" t="s">
        <v>10024</v>
      </c>
      <c r="C2921" s="57" t="s">
        <v>475</v>
      </c>
      <c r="D2921" s="58">
        <v>49632.1</v>
      </c>
      <c r="E2921" s="35" t="s">
        <v>10025</v>
      </c>
      <c r="F2921" s="58">
        <f>13500+36132.1</f>
        <v>49632.1</v>
      </c>
      <c r="G2921" s="59">
        <f>Tabla14[[#This Row],[Importe]]-Tabla14[[#This Row],[Pagado]]</f>
        <v>0</v>
      </c>
      <c r="H2921" s="37" t="s">
        <v>10</v>
      </c>
    </row>
    <row r="2922" spans="1:8" x14ac:dyDescent="0.25">
      <c r="A2922" s="31">
        <v>44647</v>
      </c>
      <c r="B2922" s="37" t="s">
        <v>10026</v>
      </c>
      <c r="C2922" s="57" t="s">
        <v>31</v>
      </c>
      <c r="D2922" s="58">
        <v>1884</v>
      </c>
      <c r="E2922" s="35">
        <v>44647</v>
      </c>
      <c r="F2922" s="58">
        <v>1884</v>
      </c>
      <c r="G2922" s="59">
        <f>Tabla14[[#This Row],[Importe]]-Tabla14[[#This Row],[Pagado]]</f>
        <v>0</v>
      </c>
      <c r="H2922" s="37" t="s">
        <v>10</v>
      </c>
    </row>
    <row r="2923" spans="1:8" x14ac:dyDescent="0.25">
      <c r="A2923" s="31">
        <v>44647</v>
      </c>
      <c r="B2923" s="37" t="s">
        <v>10027</v>
      </c>
      <c r="C2923" s="57" t="s">
        <v>16</v>
      </c>
      <c r="D2923" s="58">
        <v>9604</v>
      </c>
      <c r="E2923" s="35">
        <v>44647</v>
      </c>
      <c r="F2923" s="58">
        <v>9604</v>
      </c>
      <c r="G2923" s="59">
        <f>Tabla14[[#This Row],[Importe]]-Tabla14[[#This Row],[Pagado]]</f>
        <v>0</v>
      </c>
      <c r="H2923" s="37" t="s">
        <v>10</v>
      </c>
    </row>
    <row r="2924" spans="1:8" x14ac:dyDescent="0.25">
      <c r="A2924" s="31">
        <v>44647</v>
      </c>
      <c r="B2924" s="37" t="s">
        <v>10028</v>
      </c>
      <c r="C2924" s="57" t="s">
        <v>22</v>
      </c>
      <c r="D2924" s="58">
        <v>47844.3</v>
      </c>
      <c r="E2924" s="35">
        <v>44648</v>
      </c>
      <c r="F2924" s="58">
        <v>47844.3</v>
      </c>
      <c r="G2924" s="59">
        <f>Tabla14[[#This Row],[Importe]]-Tabla14[[#This Row],[Pagado]]</f>
        <v>0</v>
      </c>
      <c r="H2924" s="37" t="s">
        <v>10</v>
      </c>
    </row>
    <row r="2925" spans="1:8" x14ac:dyDescent="0.25">
      <c r="A2925" s="31">
        <v>44647</v>
      </c>
      <c r="B2925" s="37" t="s">
        <v>10029</v>
      </c>
      <c r="C2925" s="57" t="s">
        <v>27</v>
      </c>
      <c r="D2925" s="58">
        <v>3036.2</v>
      </c>
      <c r="E2925" s="35">
        <v>44647</v>
      </c>
      <c r="F2925" s="58">
        <v>3036.2</v>
      </c>
      <c r="G2925" s="59">
        <f>Tabla14[[#This Row],[Importe]]-Tabla14[[#This Row],[Pagado]]</f>
        <v>0</v>
      </c>
      <c r="H2925" s="37" t="s">
        <v>10</v>
      </c>
    </row>
    <row r="2926" spans="1:8" x14ac:dyDescent="0.25">
      <c r="A2926" s="31">
        <v>44647</v>
      </c>
      <c r="B2926" s="37" t="s">
        <v>10030</v>
      </c>
      <c r="C2926" s="57" t="s">
        <v>20</v>
      </c>
      <c r="D2926" s="58">
        <v>6305.6</v>
      </c>
      <c r="E2926" s="35">
        <v>44647</v>
      </c>
      <c r="F2926" s="58">
        <v>6305.6</v>
      </c>
      <c r="G2926" s="59">
        <f>Tabla14[[#This Row],[Importe]]-Tabla14[[#This Row],[Pagado]]</f>
        <v>0</v>
      </c>
      <c r="H2926" s="37" t="s">
        <v>10</v>
      </c>
    </row>
    <row r="2927" spans="1:8" x14ac:dyDescent="0.25">
      <c r="A2927" s="31">
        <v>44647</v>
      </c>
      <c r="B2927" s="37" t="s">
        <v>10031</v>
      </c>
      <c r="C2927" s="57" t="s">
        <v>47</v>
      </c>
      <c r="D2927" s="58">
        <v>49274.6</v>
      </c>
      <c r="E2927" s="35">
        <v>44647</v>
      </c>
      <c r="F2927" s="58">
        <v>49274.6</v>
      </c>
      <c r="G2927" s="59">
        <f>Tabla14[[#This Row],[Importe]]-Tabla14[[#This Row],[Pagado]]</f>
        <v>0</v>
      </c>
      <c r="H2927" s="37" t="s">
        <v>10</v>
      </c>
    </row>
    <row r="2928" spans="1:8" x14ac:dyDescent="0.25">
      <c r="A2928" s="31">
        <v>44647</v>
      </c>
      <c r="B2928" s="37" t="s">
        <v>10032</v>
      </c>
      <c r="C2928" s="57" t="s">
        <v>226</v>
      </c>
      <c r="D2928" s="58">
        <v>8964</v>
      </c>
      <c r="E2928" s="35">
        <v>44647</v>
      </c>
      <c r="F2928" s="58">
        <v>8964</v>
      </c>
      <c r="G2928" s="59">
        <f>Tabla14[[#This Row],[Importe]]-Tabla14[[#This Row],[Pagado]]</f>
        <v>0</v>
      </c>
      <c r="H2928" s="37" t="s">
        <v>10</v>
      </c>
    </row>
    <row r="2929" spans="1:8" x14ac:dyDescent="0.25">
      <c r="A2929" s="31">
        <v>44647</v>
      </c>
      <c r="B2929" s="37" t="s">
        <v>10033</v>
      </c>
      <c r="C2929" s="57" t="s">
        <v>45</v>
      </c>
      <c r="D2929" s="58">
        <v>3552</v>
      </c>
      <c r="E2929" s="35">
        <v>44647</v>
      </c>
      <c r="F2929" s="58">
        <v>3552</v>
      </c>
      <c r="G2929" s="59">
        <f>Tabla14[[#This Row],[Importe]]-Tabla14[[#This Row],[Pagado]]</f>
        <v>0</v>
      </c>
      <c r="H2929" s="37" t="s">
        <v>10</v>
      </c>
    </row>
    <row r="2930" spans="1:8" x14ac:dyDescent="0.25">
      <c r="A2930" s="31">
        <v>44647</v>
      </c>
      <c r="B2930" s="37" t="s">
        <v>10034</v>
      </c>
      <c r="C2930" s="57" t="s">
        <v>49</v>
      </c>
      <c r="D2930" s="58">
        <v>4283.2</v>
      </c>
      <c r="E2930" s="35">
        <v>44647</v>
      </c>
      <c r="F2930" s="58">
        <v>4283.2</v>
      </c>
      <c r="G2930" s="59">
        <f>Tabla14[[#This Row],[Importe]]-Tabla14[[#This Row],[Pagado]]</f>
        <v>0</v>
      </c>
      <c r="H2930" s="37" t="s">
        <v>10</v>
      </c>
    </row>
    <row r="2931" spans="1:8" x14ac:dyDescent="0.25">
      <c r="A2931" s="31">
        <v>44647</v>
      </c>
      <c r="B2931" s="37" t="s">
        <v>10035</v>
      </c>
      <c r="C2931" s="57" t="s">
        <v>29</v>
      </c>
      <c r="D2931" s="58">
        <v>6307.2</v>
      </c>
      <c r="E2931" s="35">
        <v>44647</v>
      </c>
      <c r="F2931" s="58">
        <v>6307.2</v>
      </c>
      <c r="G2931" s="59">
        <f>Tabla14[[#This Row],[Importe]]-Tabla14[[#This Row],[Pagado]]</f>
        <v>0</v>
      </c>
      <c r="H2931" s="37" t="s">
        <v>10</v>
      </c>
    </row>
    <row r="2932" spans="1:8" x14ac:dyDescent="0.25">
      <c r="A2932" s="31">
        <v>44647</v>
      </c>
      <c r="B2932" s="37" t="s">
        <v>10036</v>
      </c>
      <c r="C2932" s="57" t="s">
        <v>481</v>
      </c>
      <c r="D2932" s="58">
        <v>1172.5</v>
      </c>
      <c r="E2932" s="35">
        <v>44647</v>
      </c>
      <c r="F2932" s="58">
        <v>1172.5</v>
      </c>
      <c r="G2932" s="59">
        <f>Tabla14[[#This Row],[Importe]]-Tabla14[[#This Row],[Pagado]]</f>
        <v>0</v>
      </c>
      <c r="H2932" s="37" t="s">
        <v>10</v>
      </c>
    </row>
    <row r="2933" spans="1:8" x14ac:dyDescent="0.25">
      <c r="A2933" s="31">
        <v>44647</v>
      </c>
      <c r="B2933" s="37" t="s">
        <v>10037</v>
      </c>
      <c r="C2933" s="57" t="s">
        <v>33</v>
      </c>
      <c r="D2933" s="58">
        <v>9018</v>
      </c>
      <c r="E2933" s="35">
        <v>44647</v>
      </c>
      <c r="F2933" s="58">
        <v>9018</v>
      </c>
      <c r="G2933" s="59">
        <f>Tabla14[[#This Row],[Importe]]-Tabla14[[#This Row],[Pagado]]</f>
        <v>0</v>
      </c>
      <c r="H2933" s="37" t="s">
        <v>10</v>
      </c>
    </row>
    <row r="2934" spans="1:8" x14ac:dyDescent="0.25">
      <c r="A2934" s="31">
        <v>44647</v>
      </c>
      <c r="B2934" s="37" t="s">
        <v>10038</v>
      </c>
      <c r="C2934" s="57" t="s">
        <v>840</v>
      </c>
      <c r="D2934" s="58">
        <v>1524.32</v>
      </c>
      <c r="E2934" s="35">
        <v>44647</v>
      </c>
      <c r="F2934" s="58">
        <v>1524.32</v>
      </c>
      <c r="G2934" s="59">
        <f>Tabla14[[#This Row],[Importe]]-Tabla14[[#This Row],[Pagado]]</f>
        <v>0</v>
      </c>
      <c r="H2934" s="37" t="s">
        <v>10</v>
      </c>
    </row>
    <row r="2935" spans="1:8" x14ac:dyDescent="0.25">
      <c r="A2935" s="31">
        <v>44647</v>
      </c>
      <c r="B2935" s="37" t="s">
        <v>10039</v>
      </c>
      <c r="C2935" s="57" t="s">
        <v>419</v>
      </c>
      <c r="D2935" s="58">
        <v>6310</v>
      </c>
      <c r="E2935" s="35">
        <v>44647</v>
      </c>
      <c r="F2935" s="58">
        <v>6310</v>
      </c>
      <c r="G2935" s="59">
        <f>Tabla14[[#This Row],[Importe]]-Tabla14[[#This Row],[Pagado]]</f>
        <v>0</v>
      </c>
      <c r="H2935" s="37" t="s">
        <v>10</v>
      </c>
    </row>
    <row r="2936" spans="1:8" x14ac:dyDescent="0.25">
      <c r="A2936" s="31">
        <v>44647</v>
      </c>
      <c r="B2936" s="37" t="s">
        <v>10040</v>
      </c>
      <c r="C2936" s="57" t="s">
        <v>31</v>
      </c>
      <c r="D2936" s="58">
        <v>2037.3</v>
      </c>
      <c r="E2936" s="35">
        <v>44647</v>
      </c>
      <c r="F2936" s="58">
        <v>2037.3</v>
      </c>
      <c r="G2936" s="59">
        <f>Tabla14[[#This Row],[Importe]]-Tabla14[[#This Row],[Pagado]]</f>
        <v>0</v>
      </c>
      <c r="H2936" s="37" t="s">
        <v>10</v>
      </c>
    </row>
    <row r="2937" spans="1:8" x14ac:dyDescent="0.25">
      <c r="A2937" s="31">
        <v>44647</v>
      </c>
      <c r="B2937" s="37" t="s">
        <v>10041</v>
      </c>
      <c r="C2937" s="57" t="s">
        <v>37</v>
      </c>
      <c r="D2937" s="58">
        <v>2674.6</v>
      </c>
      <c r="E2937" s="35">
        <v>44647</v>
      </c>
      <c r="F2937" s="58">
        <v>2674.6</v>
      </c>
      <c r="G2937" s="59">
        <f>Tabla14[[#This Row],[Importe]]-Tabla14[[#This Row],[Pagado]]</f>
        <v>0</v>
      </c>
      <c r="H2937" s="37" t="s">
        <v>10</v>
      </c>
    </row>
    <row r="2938" spans="1:8" x14ac:dyDescent="0.25">
      <c r="A2938" s="31">
        <v>44647</v>
      </c>
      <c r="B2938" s="37" t="s">
        <v>10042</v>
      </c>
      <c r="C2938" s="57" t="s">
        <v>373</v>
      </c>
      <c r="D2938" s="58">
        <v>1311</v>
      </c>
      <c r="E2938" s="35">
        <v>44647</v>
      </c>
      <c r="F2938" s="58">
        <v>1311</v>
      </c>
      <c r="G2938" s="59">
        <f>Tabla14[[#This Row],[Importe]]-Tabla14[[#This Row],[Pagado]]</f>
        <v>0</v>
      </c>
      <c r="H2938" s="37" t="s">
        <v>10</v>
      </c>
    </row>
    <row r="2939" spans="1:8" x14ac:dyDescent="0.25">
      <c r="A2939" s="31">
        <v>44647</v>
      </c>
      <c r="B2939" s="37" t="s">
        <v>10043</v>
      </c>
      <c r="C2939" s="57" t="s">
        <v>3971</v>
      </c>
      <c r="D2939" s="58">
        <v>700</v>
      </c>
      <c r="E2939" s="35">
        <v>44647</v>
      </c>
      <c r="F2939" s="58">
        <v>700</v>
      </c>
      <c r="G2939" s="59">
        <f>Tabla14[[#This Row],[Importe]]-Tabla14[[#This Row],[Pagado]]</f>
        <v>0</v>
      </c>
      <c r="H2939" s="37" t="s">
        <v>10</v>
      </c>
    </row>
    <row r="2940" spans="1:8" x14ac:dyDescent="0.25">
      <c r="A2940" s="31">
        <v>44647</v>
      </c>
      <c r="B2940" s="37" t="s">
        <v>10044</v>
      </c>
      <c r="C2940" s="57" t="s">
        <v>24</v>
      </c>
      <c r="D2940" s="58">
        <v>1541.6</v>
      </c>
      <c r="E2940" s="35">
        <v>44647</v>
      </c>
      <c r="F2940" s="58">
        <v>1541.6</v>
      </c>
      <c r="G2940" s="59">
        <f>Tabla14[[#This Row],[Importe]]-Tabla14[[#This Row],[Pagado]]</f>
        <v>0</v>
      </c>
      <c r="H2940" s="37" t="s">
        <v>10</v>
      </c>
    </row>
    <row r="2941" spans="1:8" x14ac:dyDescent="0.25">
      <c r="A2941" s="31">
        <v>44647</v>
      </c>
      <c r="B2941" s="37" t="s">
        <v>10045</v>
      </c>
      <c r="C2941" s="57" t="s">
        <v>18</v>
      </c>
      <c r="D2941" s="58">
        <v>1516.3</v>
      </c>
      <c r="E2941" s="35">
        <v>44647</v>
      </c>
      <c r="F2941" s="58">
        <v>1516.3</v>
      </c>
      <c r="G2941" s="59">
        <f>Tabla14[[#This Row],[Importe]]-Tabla14[[#This Row],[Pagado]]</f>
        <v>0</v>
      </c>
      <c r="H2941" s="37" t="s">
        <v>10</v>
      </c>
    </row>
    <row r="2942" spans="1:8" x14ac:dyDescent="0.25">
      <c r="A2942" s="31">
        <v>44647</v>
      </c>
      <c r="B2942" s="37" t="s">
        <v>10046</v>
      </c>
      <c r="C2942" s="57" t="s">
        <v>56</v>
      </c>
      <c r="D2942" s="58">
        <v>7162.6</v>
      </c>
      <c r="E2942" s="35">
        <v>44647</v>
      </c>
      <c r="F2942" s="58">
        <v>7162.6</v>
      </c>
      <c r="G2942" s="59">
        <f>Tabla14[[#This Row],[Importe]]-Tabla14[[#This Row],[Pagado]]</f>
        <v>0</v>
      </c>
      <c r="H2942" s="37" t="s">
        <v>10</v>
      </c>
    </row>
    <row r="2943" spans="1:8" x14ac:dyDescent="0.25">
      <c r="A2943" s="31">
        <v>44647</v>
      </c>
      <c r="B2943" s="37" t="s">
        <v>10047</v>
      </c>
      <c r="C2943" s="57" t="s">
        <v>24</v>
      </c>
      <c r="D2943" s="58">
        <v>2850</v>
      </c>
      <c r="E2943" s="35">
        <v>44647</v>
      </c>
      <c r="F2943" s="58">
        <v>2850</v>
      </c>
      <c r="G2943" s="59">
        <f>Tabla14[[#This Row],[Importe]]-Tabla14[[#This Row],[Pagado]]</f>
        <v>0</v>
      </c>
      <c r="H2943" s="37" t="s">
        <v>10</v>
      </c>
    </row>
    <row r="2944" spans="1:8" x14ac:dyDescent="0.25">
      <c r="A2944" s="31">
        <v>44647</v>
      </c>
      <c r="B2944" s="37" t="s">
        <v>10048</v>
      </c>
      <c r="C2944" s="57" t="s">
        <v>216</v>
      </c>
      <c r="D2944" s="58">
        <v>2062.8000000000002</v>
      </c>
      <c r="E2944" s="35">
        <v>44647</v>
      </c>
      <c r="F2944" s="58">
        <v>2062.8000000000002</v>
      </c>
      <c r="G2944" s="59">
        <f>Tabla14[[#This Row],[Importe]]-Tabla14[[#This Row],[Pagado]]</f>
        <v>0</v>
      </c>
      <c r="H2944" s="37" t="s">
        <v>10</v>
      </c>
    </row>
    <row r="2945" spans="1:8" x14ac:dyDescent="0.25">
      <c r="A2945" s="31">
        <v>44647</v>
      </c>
      <c r="B2945" s="37" t="s">
        <v>10049</v>
      </c>
      <c r="C2945" s="57" t="s">
        <v>382</v>
      </c>
      <c r="D2945" s="58">
        <v>6696</v>
      </c>
      <c r="E2945" s="35">
        <v>44647</v>
      </c>
      <c r="F2945" s="58">
        <v>6696</v>
      </c>
      <c r="G2945" s="59">
        <f>Tabla14[[#This Row],[Importe]]-Tabla14[[#This Row],[Pagado]]</f>
        <v>0</v>
      </c>
      <c r="H2945" s="37" t="s">
        <v>10</v>
      </c>
    </row>
    <row r="2946" spans="1:8" x14ac:dyDescent="0.25">
      <c r="A2946" s="31">
        <v>44647</v>
      </c>
      <c r="B2946" s="37" t="s">
        <v>10050</v>
      </c>
      <c r="C2946" s="57" t="s">
        <v>31</v>
      </c>
      <c r="D2946" s="58">
        <v>523.79999999999995</v>
      </c>
      <c r="E2946" s="35">
        <v>44647</v>
      </c>
      <c r="F2946" s="58">
        <v>523.79999999999995</v>
      </c>
      <c r="G2946" s="59">
        <f>Tabla14[[#This Row],[Importe]]-Tabla14[[#This Row],[Pagado]]</f>
        <v>0</v>
      </c>
      <c r="H2946" s="37" t="s">
        <v>10</v>
      </c>
    </row>
    <row r="2947" spans="1:8" x14ac:dyDescent="0.25">
      <c r="A2947" s="31">
        <v>44647</v>
      </c>
      <c r="B2947" s="37" t="s">
        <v>10051</v>
      </c>
      <c r="C2947" s="57" t="s">
        <v>289</v>
      </c>
      <c r="D2947" s="58">
        <v>8737.2000000000007</v>
      </c>
      <c r="E2947" s="35">
        <v>44647</v>
      </c>
      <c r="F2947" s="58">
        <v>8737.2000000000007</v>
      </c>
      <c r="G2947" s="59">
        <f>Tabla14[[#This Row],[Importe]]-Tabla14[[#This Row],[Pagado]]</f>
        <v>0</v>
      </c>
      <c r="H2947" s="37" t="s">
        <v>10</v>
      </c>
    </row>
    <row r="2948" spans="1:8" x14ac:dyDescent="0.25">
      <c r="A2948" s="31">
        <v>44647</v>
      </c>
      <c r="B2948" s="37" t="s">
        <v>10052</v>
      </c>
      <c r="C2948" s="57" t="s">
        <v>58</v>
      </c>
      <c r="D2948" s="58">
        <v>4164</v>
      </c>
      <c r="E2948" s="35">
        <v>44647</v>
      </c>
      <c r="F2948" s="58">
        <v>4164</v>
      </c>
      <c r="G2948" s="59">
        <f>Tabla14[[#This Row],[Importe]]-Tabla14[[#This Row],[Pagado]]</f>
        <v>0</v>
      </c>
      <c r="H2948" s="37" t="s">
        <v>10</v>
      </c>
    </row>
    <row r="2949" spans="1:8" x14ac:dyDescent="0.25">
      <c r="A2949" s="31">
        <v>44647</v>
      </c>
      <c r="B2949" s="37" t="s">
        <v>10053</v>
      </c>
      <c r="C2949" s="57" t="s">
        <v>2139</v>
      </c>
      <c r="D2949" s="58">
        <v>660</v>
      </c>
      <c r="E2949" s="35">
        <v>44647</v>
      </c>
      <c r="F2949" s="58">
        <v>660</v>
      </c>
      <c r="G2949" s="59">
        <f>Tabla14[[#This Row],[Importe]]-Tabla14[[#This Row],[Pagado]]</f>
        <v>0</v>
      </c>
      <c r="H2949" s="37" t="s">
        <v>10</v>
      </c>
    </row>
    <row r="2950" spans="1:8" x14ac:dyDescent="0.25">
      <c r="A2950" s="31">
        <v>44647</v>
      </c>
      <c r="B2950" s="37" t="s">
        <v>10054</v>
      </c>
      <c r="C2950" s="57" t="s">
        <v>214</v>
      </c>
      <c r="D2950" s="58">
        <v>1015.2</v>
      </c>
      <c r="E2950" s="35">
        <v>44647</v>
      </c>
      <c r="F2950" s="58">
        <v>1015.2</v>
      </c>
      <c r="G2950" s="59">
        <f>Tabla14[[#This Row],[Importe]]-Tabla14[[#This Row],[Pagado]]</f>
        <v>0</v>
      </c>
      <c r="H2950" s="37" t="s">
        <v>10</v>
      </c>
    </row>
    <row r="2951" spans="1:8" x14ac:dyDescent="0.25">
      <c r="A2951" s="31">
        <v>44647</v>
      </c>
      <c r="B2951" s="37" t="s">
        <v>10055</v>
      </c>
      <c r="C2951" s="57" t="s">
        <v>1339</v>
      </c>
      <c r="D2951" s="58">
        <v>293.8</v>
      </c>
      <c r="E2951" s="35">
        <v>44647</v>
      </c>
      <c r="F2951" s="58">
        <v>293.8</v>
      </c>
      <c r="G2951" s="59">
        <f>Tabla14[[#This Row],[Importe]]-Tabla14[[#This Row],[Pagado]]</f>
        <v>0</v>
      </c>
      <c r="H2951" s="37" t="s">
        <v>10</v>
      </c>
    </row>
    <row r="2952" spans="1:8" x14ac:dyDescent="0.25">
      <c r="A2952" s="31">
        <v>44647</v>
      </c>
      <c r="B2952" s="37" t="s">
        <v>10056</v>
      </c>
      <c r="C2952" s="57" t="s">
        <v>670</v>
      </c>
      <c r="D2952" s="58">
        <v>3448.5</v>
      </c>
      <c r="E2952" s="35">
        <v>44647</v>
      </c>
      <c r="F2952" s="58">
        <v>3448.5</v>
      </c>
      <c r="G2952" s="59">
        <f>Tabla14[[#This Row],[Importe]]-Tabla14[[#This Row],[Pagado]]</f>
        <v>0</v>
      </c>
      <c r="H2952" s="37" t="s">
        <v>10</v>
      </c>
    </row>
    <row r="2953" spans="1:8" x14ac:dyDescent="0.25">
      <c r="A2953" s="31">
        <v>44647</v>
      </c>
      <c r="B2953" s="37" t="s">
        <v>10057</v>
      </c>
      <c r="C2953" s="57" t="s">
        <v>244</v>
      </c>
      <c r="D2953" s="58">
        <v>1724.8</v>
      </c>
      <c r="E2953" s="35">
        <v>44647</v>
      </c>
      <c r="F2953" s="58">
        <v>1724.8</v>
      </c>
      <c r="G2953" s="59">
        <f>Tabla14[[#This Row],[Importe]]-Tabla14[[#This Row],[Pagado]]</f>
        <v>0</v>
      </c>
      <c r="H2953" s="37" t="s">
        <v>10</v>
      </c>
    </row>
    <row r="2954" spans="1:8" x14ac:dyDescent="0.25">
      <c r="A2954" s="31">
        <v>44647</v>
      </c>
      <c r="B2954" s="37" t="s">
        <v>10058</v>
      </c>
      <c r="C2954" s="57" t="s">
        <v>67</v>
      </c>
      <c r="D2954" s="58">
        <v>2633.6</v>
      </c>
      <c r="E2954" s="35">
        <v>44647</v>
      </c>
      <c r="F2954" s="58">
        <v>2633.6</v>
      </c>
      <c r="G2954" s="59">
        <f>Tabla14[[#This Row],[Importe]]-Tabla14[[#This Row],[Pagado]]</f>
        <v>0</v>
      </c>
      <c r="H2954" s="37" t="s">
        <v>10</v>
      </c>
    </row>
    <row r="2955" spans="1:8" x14ac:dyDescent="0.25">
      <c r="A2955" s="31">
        <v>44647</v>
      </c>
      <c r="B2955" s="37" t="s">
        <v>10059</v>
      </c>
      <c r="C2955" s="57" t="s">
        <v>53</v>
      </c>
      <c r="D2955" s="58">
        <v>918.5</v>
      </c>
      <c r="E2955" s="35">
        <v>44647</v>
      </c>
      <c r="F2955" s="58">
        <v>918.5</v>
      </c>
      <c r="G2955" s="59">
        <f>Tabla14[[#This Row],[Importe]]-Tabla14[[#This Row],[Pagado]]</f>
        <v>0</v>
      </c>
      <c r="H2955" s="37" t="s">
        <v>10</v>
      </c>
    </row>
    <row r="2956" spans="1:8" x14ac:dyDescent="0.25">
      <c r="A2956" s="31">
        <v>44647</v>
      </c>
      <c r="B2956" s="37" t="s">
        <v>10060</v>
      </c>
      <c r="C2956" s="57" t="s">
        <v>71</v>
      </c>
      <c r="D2956" s="58">
        <v>1676.9</v>
      </c>
      <c r="E2956" s="35">
        <v>44647</v>
      </c>
      <c r="F2956" s="58">
        <v>1676.9</v>
      </c>
      <c r="G2956" s="59">
        <f>Tabla14[[#This Row],[Importe]]-Tabla14[[#This Row],[Pagado]]</f>
        <v>0</v>
      </c>
      <c r="H2956" s="37" t="s">
        <v>10</v>
      </c>
    </row>
    <row r="2957" spans="1:8" x14ac:dyDescent="0.25">
      <c r="A2957" s="31">
        <v>44647</v>
      </c>
      <c r="B2957" s="37" t="s">
        <v>10061</v>
      </c>
      <c r="C2957" s="57" t="s">
        <v>71</v>
      </c>
      <c r="D2957" s="58">
        <v>348.4</v>
      </c>
      <c r="E2957" s="35">
        <v>44647</v>
      </c>
      <c r="F2957" s="58">
        <v>348.4</v>
      </c>
      <c r="G2957" s="59">
        <f>Tabla14[[#This Row],[Importe]]-Tabla14[[#This Row],[Pagado]]</f>
        <v>0</v>
      </c>
      <c r="H2957" s="37" t="s">
        <v>10</v>
      </c>
    </row>
    <row r="2958" spans="1:8" x14ac:dyDescent="0.25">
      <c r="A2958" s="31">
        <v>44647</v>
      </c>
      <c r="B2958" s="37" t="s">
        <v>10062</v>
      </c>
      <c r="C2958" s="57" t="s">
        <v>56</v>
      </c>
      <c r="D2958" s="58">
        <v>3716.9</v>
      </c>
      <c r="E2958" s="35">
        <v>44647</v>
      </c>
      <c r="F2958" s="58">
        <v>3716.9</v>
      </c>
      <c r="G2958" s="59">
        <f>Tabla14[[#This Row],[Importe]]-Tabla14[[#This Row],[Pagado]]</f>
        <v>0</v>
      </c>
      <c r="H2958" s="37" t="s">
        <v>10</v>
      </c>
    </row>
    <row r="2959" spans="1:8" x14ac:dyDescent="0.25">
      <c r="A2959" s="31">
        <v>44647</v>
      </c>
      <c r="B2959" s="37" t="s">
        <v>10063</v>
      </c>
      <c r="C2959" s="57" t="s">
        <v>475</v>
      </c>
      <c r="D2959" s="58">
        <v>23470.2</v>
      </c>
      <c r="E2959" s="35">
        <v>44648</v>
      </c>
      <c r="F2959" s="58">
        <v>23470.2</v>
      </c>
      <c r="G2959" s="59">
        <f>Tabla14[[#This Row],[Importe]]-Tabla14[[#This Row],[Pagado]]</f>
        <v>0</v>
      </c>
      <c r="H2959" s="37" t="s">
        <v>10</v>
      </c>
    </row>
    <row r="2960" spans="1:8" x14ac:dyDescent="0.25">
      <c r="A2960" s="31">
        <v>44647</v>
      </c>
      <c r="B2960" s="37" t="s">
        <v>10064</v>
      </c>
      <c r="C2960" s="57" t="s">
        <v>196</v>
      </c>
      <c r="D2960" s="58">
        <v>2696.4</v>
      </c>
      <c r="E2960" s="35">
        <v>44652</v>
      </c>
      <c r="F2960" s="58">
        <v>2696.4</v>
      </c>
      <c r="G2960" s="59">
        <f>Tabla14[[#This Row],[Importe]]-Tabla14[[#This Row],[Pagado]]</f>
        <v>0</v>
      </c>
      <c r="H2960" s="37" t="s">
        <v>10</v>
      </c>
    </row>
    <row r="2961" spans="1:8" x14ac:dyDescent="0.25">
      <c r="A2961" s="31">
        <v>44647</v>
      </c>
      <c r="B2961" s="37" t="s">
        <v>10065</v>
      </c>
      <c r="C2961" s="57" t="s">
        <v>16</v>
      </c>
      <c r="D2961" s="58">
        <v>1908.7</v>
      </c>
      <c r="E2961" s="35">
        <v>44647</v>
      </c>
      <c r="F2961" s="58">
        <v>1908.7</v>
      </c>
      <c r="G2961" s="59">
        <f>Tabla14[[#This Row],[Importe]]-Tabla14[[#This Row],[Pagado]]</f>
        <v>0</v>
      </c>
      <c r="H2961" s="37" t="s">
        <v>10</v>
      </c>
    </row>
    <row r="2962" spans="1:8" x14ac:dyDescent="0.25">
      <c r="A2962" s="31">
        <v>44647</v>
      </c>
      <c r="B2962" s="37" t="s">
        <v>10066</v>
      </c>
      <c r="C2962" s="57" t="s">
        <v>196</v>
      </c>
      <c r="D2962" s="58">
        <v>7911.2</v>
      </c>
      <c r="E2962" s="35">
        <v>44652</v>
      </c>
      <c r="F2962" s="58">
        <v>7911.2</v>
      </c>
      <c r="G2962" s="59">
        <f>Tabla14[[#This Row],[Importe]]-Tabla14[[#This Row],[Pagado]]</f>
        <v>0</v>
      </c>
      <c r="H2962" s="37" t="s">
        <v>10</v>
      </c>
    </row>
    <row r="2963" spans="1:8" x14ac:dyDescent="0.25">
      <c r="A2963" s="31">
        <v>44647</v>
      </c>
      <c r="B2963" s="37" t="s">
        <v>10067</v>
      </c>
      <c r="C2963" s="57" t="s">
        <v>31</v>
      </c>
      <c r="D2963" s="58">
        <v>2259.9</v>
      </c>
      <c r="E2963" s="35">
        <v>44647</v>
      </c>
      <c r="F2963" s="58">
        <v>2259.9</v>
      </c>
      <c r="G2963" s="59">
        <f>Tabla14[[#This Row],[Importe]]-Tabla14[[#This Row],[Pagado]]</f>
        <v>0</v>
      </c>
      <c r="H2963" s="37" t="s">
        <v>10</v>
      </c>
    </row>
    <row r="2964" spans="1:8" x14ac:dyDescent="0.25">
      <c r="A2964" s="31">
        <v>44647</v>
      </c>
      <c r="B2964" s="37" t="s">
        <v>10068</v>
      </c>
      <c r="C2964" s="57" t="s">
        <v>2139</v>
      </c>
      <c r="D2964" s="58">
        <v>5314.4</v>
      </c>
      <c r="E2964" s="35">
        <v>44647</v>
      </c>
      <c r="F2964" s="58">
        <v>5314.4</v>
      </c>
      <c r="G2964" s="59">
        <f>Tabla14[[#This Row],[Importe]]-Tabla14[[#This Row],[Pagado]]</f>
        <v>0</v>
      </c>
      <c r="H2964" s="37" t="s">
        <v>10</v>
      </c>
    </row>
    <row r="2965" spans="1:8" x14ac:dyDescent="0.25">
      <c r="A2965" s="31">
        <v>44647</v>
      </c>
      <c r="B2965" s="37" t="s">
        <v>10069</v>
      </c>
      <c r="C2965" s="57" t="s">
        <v>31</v>
      </c>
      <c r="D2965" s="58">
        <v>80</v>
      </c>
      <c r="E2965" s="35">
        <v>44647</v>
      </c>
      <c r="F2965" s="58">
        <v>80</v>
      </c>
      <c r="G2965" s="59">
        <f>Tabla14[[#This Row],[Importe]]-Tabla14[[#This Row],[Pagado]]</f>
        <v>0</v>
      </c>
      <c r="H2965" s="37" t="s">
        <v>10</v>
      </c>
    </row>
    <row r="2966" spans="1:8" x14ac:dyDescent="0.25">
      <c r="A2966" s="31">
        <v>44647</v>
      </c>
      <c r="B2966" s="37" t="s">
        <v>10070</v>
      </c>
      <c r="C2966" s="57" t="s">
        <v>12</v>
      </c>
      <c r="D2966" s="58">
        <v>418</v>
      </c>
      <c r="E2966" s="35">
        <v>44647</v>
      </c>
      <c r="F2966" s="58">
        <v>418</v>
      </c>
      <c r="G2966" s="59">
        <f>Tabla14[[#This Row],[Importe]]-Tabla14[[#This Row],[Pagado]]</f>
        <v>0</v>
      </c>
      <c r="H2966" s="37" t="s">
        <v>10</v>
      </c>
    </row>
    <row r="2967" spans="1:8" x14ac:dyDescent="0.25">
      <c r="A2967" s="31">
        <v>44648</v>
      </c>
      <c r="B2967" s="37" t="s">
        <v>10071</v>
      </c>
      <c r="C2967" s="57" t="s">
        <v>481</v>
      </c>
      <c r="D2967" s="58">
        <v>914.5</v>
      </c>
      <c r="E2967" s="35">
        <v>44648</v>
      </c>
      <c r="F2967" s="58">
        <v>914.5</v>
      </c>
      <c r="G2967" s="59">
        <f>Tabla14[[#This Row],[Importe]]-Tabla14[[#This Row],[Pagado]]</f>
        <v>0</v>
      </c>
      <c r="H2967" s="37" t="s">
        <v>10</v>
      </c>
    </row>
    <row r="2968" spans="1:8" ht="31.5" x14ac:dyDescent="0.25">
      <c r="A2968" s="31">
        <v>44648</v>
      </c>
      <c r="B2968" s="37" t="s">
        <v>10072</v>
      </c>
      <c r="C2968" s="57" t="s">
        <v>475</v>
      </c>
      <c r="D2968" s="58">
        <v>76210.899999999994</v>
      </c>
      <c r="E2968" s="35" t="s">
        <v>10073</v>
      </c>
      <c r="F2968" s="58">
        <f>64000+12210.9</f>
        <v>76210.899999999994</v>
      </c>
      <c r="G2968" s="59">
        <f>Tabla14[[#This Row],[Importe]]-Tabla14[[#This Row],[Pagado]]</f>
        <v>0</v>
      </c>
      <c r="H2968" s="37" t="s">
        <v>10</v>
      </c>
    </row>
    <row r="2969" spans="1:8" x14ac:dyDescent="0.25">
      <c r="A2969" s="31">
        <v>44648</v>
      </c>
      <c r="B2969" s="37" t="s">
        <v>10074</v>
      </c>
      <c r="C2969" s="57" t="s">
        <v>131</v>
      </c>
      <c r="D2969" s="58">
        <v>7992.4</v>
      </c>
      <c r="E2969" s="35">
        <v>44648</v>
      </c>
      <c r="F2969" s="58">
        <v>7992.4</v>
      </c>
      <c r="G2969" s="59">
        <f>Tabla14[[#This Row],[Importe]]-Tabla14[[#This Row],[Pagado]]</f>
        <v>0</v>
      </c>
      <c r="H2969" s="37" t="s">
        <v>10</v>
      </c>
    </row>
    <row r="2970" spans="1:8" x14ac:dyDescent="0.25">
      <c r="A2970" s="31">
        <v>44648</v>
      </c>
      <c r="B2970" s="37" t="s">
        <v>10075</v>
      </c>
      <c r="C2970" s="57" t="s">
        <v>275</v>
      </c>
      <c r="D2970" s="58">
        <v>44298.6</v>
      </c>
      <c r="E2970" s="35">
        <v>44659</v>
      </c>
      <c r="F2970" s="58">
        <v>44298.6</v>
      </c>
      <c r="G2970" s="59">
        <f>Tabla14[[#This Row],[Importe]]-Tabla14[[#This Row],[Pagado]]</f>
        <v>0</v>
      </c>
      <c r="H2970" s="37" t="s">
        <v>10</v>
      </c>
    </row>
    <row r="2971" spans="1:8" x14ac:dyDescent="0.25">
      <c r="A2971" s="31">
        <v>44648</v>
      </c>
      <c r="B2971" s="37" t="s">
        <v>10076</v>
      </c>
      <c r="C2971" s="57" t="s">
        <v>75</v>
      </c>
      <c r="D2971" s="58">
        <v>5659.2</v>
      </c>
      <c r="E2971" s="35">
        <v>44648</v>
      </c>
      <c r="F2971" s="58">
        <v>5659.2</v>
      </c>
      <c r="G2971" s="59">
        <f>Tabla14[[#This Row],[Importe]]-Tabla14[[#This Row],[Pagado]]</f>
        <v>0</v>
      </c>
      <c r="H2971" s="37" t="s">
        <v>10</v>
      </c>
    </row>
    <row r="2972" spans="1:8" x14ac:dyDescent="0.25">
      <c r="A2972" s="31">
        <v>44648</v>
      </c>
      <c r="B2972" s="37" t="s">
        <v>10077</v>
      </c>
      <c r="C2972" s="57" t="s">
        <v>83</v>
      </c>
      <c r="D2972" s="58">
        <v>6680.8</v>
      </c>
      <c r="E2972" s="35">
        <v>44648</v>
      </c>
      <c r="F2972" s="58">
        <v>6680.8</v>
      </c>
      <c r="G2972" s="59">
        <f>Tabla14[[#This Row],[Importe]]-Tabla14[[#This Row],[Pagado]]</f>
        <v>0</v>
      </c>
      <c r="H2972" s="37" t="s">
        <v>10</v>
      </c>
    </row>
    <row r="2973" spans="1:8" x14ac:dyDescent="0.25">
      <c r="A2973" s="31">
        <v>44648</v>
      </c>
      <c r="B2973" s="37" t="s">
        <v>10078</v>
      </c>
      <c r="C2973" s="57" t="s">
        <v>9</v>
      </c>
      <c r="D2973" s="58">
        <v>7099.7</v>
      </c>
      <c r="E2973" s="35">
        <v>44648</v>
      </c>
      <c r="F2973" s="58">
        <v>7099.7</v>
      </c>
      <c r="G2973" s="59">
        <f>Tabla14[[#This Row],[Importe]]-Tabla14[[#This Row],[Pagado]]</f>
        <v>0</v>
      </c>
      <c r="H2973" s="37" t="s">
        <v>10</v>
      </c>
    </row>
    <row r="2974" spans="1:8" x14ac:dyDescent="0.25">
      <c r="A2974" s="31">
        <v>44648</v>
      </c>
      <c r="B2974" s="37" t="s">
        <v>10079</v>
      </c>
      <c r="C2974" s="57" t="s">
        <v>12</v>
      </c>
      <c r="D2974" s="58">
        <v>51194.5</v>
      </c>
      <c r="E2974" s="35">
        <v>44649</v>
      </c>
      <c r="F2974" s="58">
        <v>51194.5</v>
      </c>
      <c r="G2974" s="59">
        <f>Tabla14[[#This Row],[Importe]]-Tabla14[[#This Row],[Pagado]]</f>
        <v>0</v>
      </c>
      <c r="H2974" s="37" t="s">
        <v>10</v>
      </c>
    </row>
    <row r="2975" spans="1:8" x14ac:dyDescent="0.25">
      <c r="A2975" s="31">
        <v>44648</v>
      </c>
      <c r="B2975" s="37" t="s">
        <v>10080</v>
      </c>
      <c r="C2975" s="57" t="s">
        <v>144</v>
      </c>
      <c r="D2975" s="58">
        <v>2388</v>
      </c>
      <c r="E2975" s="35">
        <v>44648</v>
      </c>
      <c r="F2975" s="58">
        <v>2388</v>
      </c>
      <c r="G2975" s="59">
        <f>Tabla14[[#This Row],[Importe]]-Tabla14[[#This Row],[Pagado]]</f>
        <v>0</v>
      </c>
      <c r="H2975" s="37" t="s">
        <v>10</v>
      </c>
    </row>
    <row r="2976" spans="1:8" x14ac:dyDescent="0.25">
      <c r="A2976" s="31">
        <v>44648</v>
      </c>
      <c r="B2976" s="37" t="s">
        <v>10081</v>
      </c>
      <c r="C2976" s="57" t="s">
        <v>198</v>
      </c>
      <c r="D2976" s="58">
        <v>935</v>
      </c>
      <c r="E2976" s="35">
        <v>44648</v>
      </c>
      <c r="F2976" s="58">
        <v>935</v>
      </c>
      <c r="G2976" s="59">
        <f>Tabla14[[#This Row],[Importe]]-Tabla14[[#This Row],[Pagado]]</f>
        <v>0</v>
      </c>
      <c r="H2976" s="37" t="s">
        <v>10</v>
      </c>
    </row>
    <row r="2977" spans="1:8" x14ac:dyDescent="0.25">
      <c r="A2977" s="31">
        <v>44648</v>
      </c>
      <c r="B2977" s="37" t="s">
        <v>10082</v>
      </c>
      <c r="C2977" s="57" t="s">
        <v>473</v>
      </c>
      <c r="D2977" s="58">
        <v>10172.4</v>
      </c>
      <c r="E2977" s="35">
        <v>44648</v>
      </c>
      <c r="F2977" s="58">
        <v>10172.4</v>
      </c>
      <c r="G2977" s="59">
        <f>Tabla14[[#This Row],[Importe]]-Tabla14[[#This Row],[Pagado]]</f>
        <v>0</v>
      </c>
      <c r="H2977" s="37" t="s">
        <v>10</v>
      </c>
    </row>
    <row r="2978" spans="1:8" x14ac:dyDescent="0.25">
      <c r="A2978" s="31">
        <v>44648</v>
      </c>
      <c r="B2978" s="37" t="s">
        <v>10083</v>
      </c>
      <c r="C2978" s="57" t="s">
        <v>142</v>
      </c>
      <c r="D2978" s="58">
        <v>10026.200000000001</v>
      </c>
      <c r="E2978" s="35">
        <v>44670</v>
      </c>
      <c r="F2978" s="58">
        <v>10026.200000000001</v>
      </c>
      <c r="G2978" s="59">
        <f>Tabla14[[#This Row],[Importe]]-Tabla14[[#This Row],[Pagado]]</f>
        <v>0</v>
      </c>
      <c r="H2978" s="37" t="s">
        <v>10</v>
      </c>
    </row>
    <row r="2979" spans="1:8" x14ac:dyDescent="0.25">
      <c r="A2979" s="31">
        <v>44648</v>
      </c>
      <c r="B2979" s="37" t="s">
        <v>10084</v>
      </c>
      <c r="C2979" s="57" t="s">
        <v>87</v>
      </c>
      <c r="D2979" s="58">
        <v>2618.6</v>
      </c>
      <c r="E2979" s="35">
        <v>44648</v>
      </c>
      <c r="F2979" s="58">
        <v>2618.6</v>
      </c>
      <c r="G2979" s="59">
        <f>Tabla14[[#This Row],[Importe]]-Tabla14[[#This Row],[Pagado]]</f>
        <v>0</v>
      </c>
      <c r="H2979" s="37" t="s">
        <v>10</v>
      </c>
    </row>
    <row r="2980" spans="1:8" x14ac:dyDescent="0.25">
      <c r="A2980" s="31">
        <v>44648</v>
      </c>
      <c r="B2980" s="37" t="s">
        <v>10085</v>
      </c>
      <c r="C2980" s="57" t="s">
        <v>109</v>
      </c>
      <c r="D2980" s="58">
        <v>3841.6</v>
      </c>
      <c r="E2980" s="35">
        <v>44649</v>
      </c>
      <c r="F2980" s="58">
        <v>3841.6</v>
      </c>
      <c r="G2980" s="59">
        <f>Tabla14[[#This Row],[Importe]]-Tabla14[[#This Row],[Pagado]]</f>
        <v>0</v>
      </c>
      <c r="H2980" s="37" t="s">
        <v>10</v>
      </c>
    </row>
    <row r="2981" spans="1:8" x14ac:dyDescent="0.25">
      <c r="A2981" s="31">
        <v>44648</v>
      </c>
      <c r="B2981" s="37" t="s">
        <v>10086</v>
      </c>
      <c r="C2981" s="57" t="s">
        <v>116</v>
      </c>
      <c r="D2981" s="58">
        <v>3830.1</v>
      </c>
      <c r="E2981" s="35">
        <v>44650</v>
      </c>
      <c r="F2981" s="58">
        <v>3830.1</v>
      </c>
      <c r="G2981" s="59">
        <f>Tabla14[[#This Row],[Importe]]-Tabla14[[#This Row],[Pagado]]</f>
        <v>0</v>
      </c>
      <c r="H2981" s="37" t="s">
        <v>10</v>
      </c>
    </row>
    <row r="2982" spans="1:8" x14ac:dyDescent="0.25">
      <c r="A2982" s="31">
        <v>44648</v>
      </c>
      <c r="B2982" s="37" t="s">
        <v>10087</v>
      </c>
      <c r="C2982" s="57" t="s">
        <v>3971</v>
      </c>
      <c r="D2982" s="58">
        <v>5034.7</v>
      </c>
      <c r="E2982" s="35">
        <v>44648</v>
      </c>
      <c r="F2982" s="58">
        <v>5034.7</v>
      </c>
      <c r="G2982" s="59">
        <f>Tabla14[[#This Row],[Importe]]-Tabla14[[#This Row],[Pagado]]</f>
        <v>0</v>
      </c>
      <c r="H2982" s="37" t="s">
        <v>10</v>
      </c>
    </row>
    <row r="2983" spans="1:8" x14ac:dyDescent="0.25">
      <c r="A2983" s="31">
        <v>44648</v>
      </c>
      <c r="B2983" s="37" t="s">
        <v>10088</v>
      </c>
      <c r="C2983" s="57" t="s">
        <v>89</v>
      </c>
      <c r="D2983" s="58">
        <v>7948</v>
      </c>
      <c r="E2983" s="35">
        <v>44649</v>
      </c>
      <c r="F2983" s="58">
        <v>7948</v>
      </c>
      <c r="G2983" s="59">
        <f>Tabla14[[#This Row],[Importe]]-Tabla14[[#This Row],[Pagado]]</f>
        <v>0</v>
      </c>
      <c r="H2983" s="37" t="s">
        <v>10</v>
      </c>
    </row>
    <row r="2984" spans="1:8" x14ac:dyDescent="0.25">
      <c r="A2984" s="31">
        <v>44648</v>
      </c>
      <c r="B2984" s="37" t="s">
        <v>10089</v>
      </c>
      <c r="C2984" s="57" t="s">
        <v>348</v>
      </c>
      <c r="D2984" s="58">
        <v>2508</v>
      </c>
      <c r="E2984" s="35">
        <v>44648</v>
      </c>
      <c r="F2984" s="58">
        <v>2508</v>
      </c>
      <c r="G2984" s="59">
        <f>Tabla14[[#This Row],[Importe]]-Tabla14[[#This Row],[Pagado]]</f>
        <v>0</v>
      </c>
      <c r="H2984" s="37" t="s">
        <v>10</v>
      </c>
    </row>
    <row r="2985" spans="1:8" x14ac:dyDescent="0.25">
      <c r="A2985" s="31">
        <v>44648</v>
      </c>
      <c r="B2985" s="37" t="s">
        <v>10090</v>
      </c>
      <c r="C2985" s="57" t="s">
        <v>111</v>
      </c>
      <c r="D2985" s="58">
        <v>3846.5</v>
      </c>
      <c r="E2985" s="35">
        <v>44649</v>
      </c>
      <c r="F2985" s="58">
        <v>3846.5</v>
      </c>
      <c r="G2985" s="59">
        <f>Tabla14[[#This Row],[Importe]]-Tabla14[[#This Row],[Pagado]]</f>
        <v>0</v>
      </c>
      <c r="H2985" s="37" t="s">
        <v>10</v>
      </c>
    </row>
    <row r="2986" spans="1:8" x14ac:dyDescent="0.25">
      <c r="A2986" s="31">
        <v>44648</v>
      </c>
      <c r="B2986" s="37" t="s">
        <v>10091</v>
      </c>
      <c r="C2986" s="57" t="s">
        <v>105</v>
      </c>
      <c r="D2986" s="58">
        <v>4907.1000000000004</v>
      </c>
      <c r="E2986" s="35">
        <v>44648</v>
      </c>
      <c r="F2986" s="58">
        <v>4907.1000000000004</v>
      </c>
      <c r="G2986" s="59">
        <f>Tabla14[[#This Row],[Importe]]-Tabla14[[#This Row],[Pagado]]</f>
        <v>0</v>
      </c>
      <c r="H2986" s="37" t="s">
        <v>10</v>
      </c>
    </row>
    <row r="2987" spans="1:8" x14ac:dyDescent="0.25">
      <c r="A2987" s="31">
        <v>44648</v>
      </c>
      <c r="B2987" s="37" t="s">
        <v>10092</v>
      </c>
      <c r="C2987" s="57" t="s">
        <v>114</v>
      </c>
      <c r="D2987" s="58">
        <v>4478.3</v>
      </c>
      <c r="E2987" s="35">
        <v>44651</v>
      </c>
      <c r="F2987" s="58">
        <v>4478.3</v>
      </c>
      <c r="G2987" s="59">
        <f>Tabla14[[#This Row],[Importe]]-Tabla14[[#This Row],[Pagado]]</f>
        <v>0</v>
      </c>
      <c r="H2987" s="37" t="s">
        <v>10</v>
      </c>
    </row>
    <row r="2988" spans="1:8" x14ac:dyDescent="0.25">
      <c r="A2988" s="31">
        <v>44648</v>
      </c>
      <c r="B2988" s="37" t="s">
        <v>10093</v>
      </c>
      <c r="C2988" s="57" t="s">
        <v>312</v>
      </c>
      <c r="D2988" s="58">
        <v>3230.6</v>
      </c>
      <c r="E2988" s="35">
        <v>44648</v>
      </c>
      <c r="F2988" s="58">
        <v>3230.6</v>
      </c>
      <c r="G2988" s="59">
        <f>Tabla14[[#This Row],[Importe]]-Tabla14[[#This Row],[Pagado]]</f>
        <v>0</v>
      </c>
      <c r="H2988" s="37" t="s">
        <v>10</v>
      </c>
    </row>
    <row r="2989" spans="1:8" x14ac:dyDescent="0.25">
      <c r="A2989" s="31">
        <v>44648</v>
      </c>
      <c r="B2989" s="37" t="s">
        <v>10094</v>
      </c>
      <c r="C2989" s="57" t="s">
        <v>64</v>
      </c>
      <c r="D2989" s="58">
        <v>3929.8</v>
      </c>
      <c r="E2989" s="35">
        <v>44649</v>
      </c>
      <c r="F2989" s="58">
        <v>3929.8</v>
      </c>
      <c r="G2989" s="59">
        <f>Tabla14[[#This Row],[Importe]]-Tabla14[[#This Row],[Pagado]]</f>
        <v>0</v>
      </c>
      <c r="H2989" s="37" t="s">
        <v>10</v>
      </c>
    </row>
    <row r="2990" spans="1:8" x14ac:dyDescent="0.25">
      <c r="A2990" s="31">
        <v>44648</v>
      </c>
      <c r="B2990" s="37" t="s">
        <v>10095</v>
      </c>
      <c r="C2990" s="57" t="s">
        <v>39</v>
      </c>
      <c r="D2990" s="58">
        <v>23532.9</v>
      </c>
      <c r="E2990" s="35">
        <v>44650</v>
      </c>
      <c r="F2990" s="58">
        <v>23532.9</v>
      </c>
      <c r="G2990" s="59">
        <f>Tabla14[[#This Row],[Importe]]-Tabla14[[#This Row],[Pagado]]</f>
        <v>0</v>
      </c>
      <c r="H2990" s="37" t="s">
        <v>10</v>
      </c>
    </row>
    <row r="2991" spans="1:8" x14ac:dyDescent="0.25">
      <c r="A2991" s="31">
        <v>44648</v>
      </c>
      <c r="B2991" s="37" t="s">
        <v>10096</v>
      </c>
      <c r="C2991" s="57" t="s">
        <v>22</v>
      </c>
      <c r="D2991" s="58">
        <v>48963.6</v>
      </c>
      <c r="E2991" s="35">
        <v>44649</v>
      </c>
      <c r="F2991" s="58">
        <v>48963.6</v>
      </c>
      <c r="G2991" s="59">
        <f>Tabla14[[#This Row],[Importe]]-Tabla14[[#This Row],[Pagado]]</f>
        <v>0</v>
      </c>
      <c r="H2991" s="37" t="s">
        <v>10</v>
      </c>
    </row>
    <row r="2992" spans="1:8" x14ac:dyDescent="0.25">
      <c r="A2992" s="31">
        <v>44648</v>
      </c>
      <c r="B2992" s="37" t="s">
        <v>10097</v>
      </c>
      <c r="C2992" s="57" t="s">
        <v>135</v>
      </c>
      <c r="D2992" s="58">
        <v>830.5</v>
      </c>
      <c r="E2992" s="35">
        <v>44648</v>
      </c>
      <c r="F2992" s="58">
        <v>830.5</v>
      </c>
      <c r="G2992" s="59">
        <f>Tabla14[[#This Row],[Importe]]-Tabla14[[#This Row],[Pagado]]</f>
        <v>0</v>
      </c>
      <c r="H2992" s="37" t="s">
        <v>10</v>
      </c>
    </row>
    <row r="2993" spans="1:8" x14ac:dyDescent="0.25">
      <c r="A2993" s="31">
        <v>44648</v>
      </c>
      <c r="B2993" s="37" t="s">
        <v>10098</v>
      </c>
      <c r="C2993" s="57" t="s">
        <v>146</v>
      </c>
      <c r="D2993" s="58">
        <v>1798</v>
      </c>
      <c r="E2993" s="35">
        <v>44648</v>
      </c>
      <c r="F2993" s="58">
        <v>1798</v>
      </c>
      <c r="G2993" s="59">
        <f>Tabla14[[#This Row],[Importe]]-Tabla14[[#This Row],[Pagado]]</f>
        <v>0</v>
      </c>
      <c r="H2993" s="37" t="s">
        <v>10</v>
      </c>
    </row>
    <row r="2994" spans="1:8" x14ac:dyDescent="0.25">
      <c r="A2994" s="31">
        <v>44648</v>
      </c>
      <c r="B2994" s="37" t="s">
        <v>10099</v>
      </c>
      <c r="C2994" s="57" t="s">
        <v>214</v>
      </c>
      <c r="D2994" s="58">
        <v>11738.5</v>
      </c>
      <c r="E2994" s="35">
        <v>44649</v>
      </c>
      <c r="F2994" s="58">
        <v>11738.5</v>
      </c>
      <c r="G2994" s="59">
        <f>Tabla14[[#This Row],[Importe]]-Tabla14[[#This Row],[Pagado]]</f>
        <v>0</v>
      </c>
      <c r="H2994" s="37" t="s">
        <v>10</v>
      </c>
    </row>
    <row r="2995" spans="1:8" x14ac:dyDescent="0.25">
      <c r="A2995" s="31">
        <v>44648</v>
      </c>
      <c r="B2995" s="37" t="s">
        <v>10100</v>
      </c>
      <c r="C2995" s="57" t="s">
        <v>93</v>
      </c>
      <c r="D2995" s="58">
        <v>6661.8</v>
      </c>
      <c r="E2995" s="35">
        <v>44649</v>
      </c>
      <c r="F2995" s="58">
        <v>6661.8</v>
      </c>
      <c r="G2995" s="59">
        <f>Tabla14[[#This Row],[Importe]]-Tabla14[[#This Row],[Pagado]]</f>
        <v>0</v>
      </c>
      <c r="H2995" s="37" t="s">
        <v>10</v>
      </c>
    </row>
    <row r="2996" spans="1:8" x14ac:dyDescent="0.25">
      <c r="A2996" s="31">
        <v>44648</v>
      </c>
      <c r="B2996" s="37" t="s">
        <v>10101</v>
      </c>
      <c r="C2996" s="57" t="s">
        <v>27</v>
      </c>
      <c r="D2996" s="58">
        <v>4039.4</v>
      </c>
      <c r="E2996" s="35">
        <v>44648</v>
      </c>
      <c r="F2996" s="58">
        <v>4039.4</v>
      </c>
      <c r="G2996" s="59">
        <f>Tabla14[[#This Row],[Importe]]-Tabla14[[#This Row],[Pagado]]</f>
        <v>0</v>
      </c>
      <c r="H2996" s="37" t="s">
        <v>10</v>
      </c>
    </row>
    <row r="2997" spans="1:8" ht="31.5" x14ac:dyDescent="0.25">
      <c r="A2997" s="31">
        <v>44648</v>
      </c>
      <c r="B2997" s="37" t="s">
        <v>10102</v>
      </c>
      <c r="C2997" s="57" t="s">
        <v>99</v>
      </c>
      <c r="D2997" s="58">
        <v>4963.8</v>
      </c>
      <c r="E2997" s="35" t="s">
        <v>10103</v>
      </c>
      <c r="F2997" s="58">
        <f>2100+2863.8</f>
        <v>4963.8</v>
      </c>
      <c r="G2997" s="59">
        <f>Tabla14[[#This Row],[Importe]]-Tabla14[[#This Row],[Pagado]]</f>
        <v>0</v>
      </c>
      <c r="H2997" s="37" t="s">
        <v>10</v>
      </c>
    </row>
    <row r="2998" spans="1:8" x14ac:dyDescent="0.25">
      <c r="A2998" s="31">
        <v>44648</v>
      </c>
      <c r="B2998" s="37" t="s">
        <v>10104</v>
      </c>
      <c r="C2998" s="57" t="s">
        <v>326</v>
      </c>
      <c r="D2998" s="58">
        <v>4341.3999999999996</v>
      </c>
      <c r="E2998" s="35">
        <v>44650</v>
      </c>
      <c r="F2998" s="58">
        <v>4341.3999999999996</v>
      </c>
      <c r="G2998" s="59">
        <f>Tabla14[[#This Row],[Importe]]-Tabla14[[#This Row],[Pagado]]</f>
        <v>0</v>
      </c>
      <c r="H2998" s="37" t="s">
        <v>10</v>
      </c>
    </row>
    <row r="2999" spans="1:8" x14ac:dyDescent="0.25">
      <c r="A2999" s="31">
        <v>44648</v>
      </c>
      <c r="B2999" s="37" t="s">
        <v>10105</v>
      </c>
      <c r="C2999" s="57" t="s">
        <v>9781</v>
      </c>
      <c r="D2999" s="58">
        <v>33296.300000000003</v>
      </c>
      <c r="E2999" s="35" t="s">
        <v>4813</v>
      </c>
      <c r="F2999" s="58">
        <v>0</v>
      </c>
      <c r="G2999" s="59">
        <f>Tabla14[[#This Row],[Importe]]-Tabla14[[#This Row],[Pagado]]</f>
        <v>33296.300000000003</v>
      </c>
      <c r="H2999" s="37" t="s">
        <v>4814</v>
      </c>
    </row>
    <row r="3000" spans="1:8" x14ac:dyDescent="0.25">
      <c r="A3000" s="31">
        <v>44648</v>
      </c>
      <c r="B3000" s="37" t="s">
        <v>10106</v>
      </c>
      <c r="C3000" s="57" t="s">
        <v>2151</v>
      </c>
      <c r="D3000" s="58">
        <v>24654.9</v>
      </c>
      <c r="E3000" s="35">
        <v>44648</v>
      </c>
      <c r="F3000" s="58">
        <v>24654.9</v>
      </c>
      <c r="G3000" s="59">
        <f>Tabla14[[#This Row],[Importe]]-Tabla14[[#This Row],[Pagado]]</f>
        <v>0</v>
      </c>
      <c r="H3000" s="37" t="s">
        <v>10</v>
      </c>
    </row>
    <row r="3001" spans="1:8" x14ac:dyDescent="0.25">
      <c r="A3001" s="31">
        <v>44648</v>
      </c>
      <c r="B3001" s="37" t="s">
        <v>10107</v>
      </c>
      <c r="C3001" s="57" t="s">
        <v>49</v>
      </c>
      <c r="D3001" s="58">
        <v>3316.8</v>
      </c>
      <c r="E3001" s="35">
        <v>44648</v>
      </c>
      <c r="F3001" s="58">
        <v>3316.8</v>
      </c>
      <c r="G3001" s="59">
        <f>Tabla14[[#This Row],[Importe]]-Tabla14[[#This Row],[Pagado]]</f>
        <v>0</v>
      </c>
      <c r="H3001" s="37" t="s">
        <v>10</v>
      </c>
    </row>
    <row r="3002" spans="1:8" x14ac:dyDescent="0.25">
      <c r="A3002" s="31">
        <v>44648</v>
      </c>
      <c r="B3002" s="37" t="s">
        <v>10108</v>
      </c>
      <c r="C3002" s="57" t="s">
        <v>31</v>
      </c>
      <c r="D3002" s="58">
        <v>968</v>
      </c>
      <c r="E3002" s="35">
        <v>44648</v>
      </c>
      <c r="F3002" s="58">
        <v>968</v>
      </c>
      <c r="G3002" s="59">
        <f>Tabla14[[#This Row],[Importe]]-Tabla14[[#This Row],[Pagado]]</f>
        <v>0</v>
      </c>
      <c r="H3002" s="37" t="s">
        <v>10</v>
      </c>
    </row>
    <row r="3003" spans="1:8" x14ac:dyDescent="0.25">
      <c r="A3003" s="31">
        <v>44648</v>
      </c>
      <c r="B3003" s="37" t="s">
        <v>10109</v>
      </c>
      <c r="C3003" s="57" t="s">
        <v>2961</v>
      </c>
      <c r="D3003" s="58">
        <v>53053.2</v>
      </c>
      <c r="E3003" s="35">
        <v>44649</v>
      </c>
      <c r="F3003" s="58">
        <v>53053.2</v>
      </c>
      <c r="G3003" s="59">
        <f>Tabla14[[#This Row],[Importe]]-Tabla14[[#This Row],[Pagado]]</f>
        <v>0</v>
      </c>
      <c r="H3003" s="37" t="s">
        <v>10</v>
      </c>
    </row>
    <row r="3004" spans="1:8" x14ac:dyDescent="0.25">
      <c r="A3004" s="31">
        <v>44648</v>
      </c>
      <c r="B3004" s="37" t="s">
        <v>10110</v>
      </c>
      <c r="C3004" s="57" t="s">
        <v>53</v>
      </c>
      <c r="D3004" s="58">
        <v>1402.5</v>
      </c>
      <c r="E3004" s="35">
        <v>44648</v>
      </c>
      <c r="F3004" s="58">
        <v>1402.5</v>
      </c>
      <c r="G3004" s="59">
        <f>Tabla14[[#This Row],[Importe]]-Tabla14[[#This Row],[Pagado]]</f>
        <v>0</v>
      </c>
      <c r="H3004" s="37" t="s">
        <v>10</v>
      </c>
    </row>
    <row r="3005" spans="1:8" x14ac:dyDescent="0.25">
      <c r="A3005" s="31">
        <v>44648</v>
      </c>
      <c r="B3005" s="37" t="s">
        <v>10111</v>
      </c>
      <c r="C3005" s="57" t="s">
        <v>357</v>
      </c>
      <c r="D3005" s="58">
        <v>3365.4</v>
      </c>
      <c r="E3005" s="35">
        <v>44648</v>
      </c>
      <c r="F3005" s="58">
        <v>3365.4</v>
      </c>
      <c r="G3005" s="59">
        <f>Tabla14[[#This Row],[Importe]]-Tabla14[[#This Row],[Pagado]]</f>
        <v>0</v>
      </c>
      <c r="H3005" s="37" t="s">
        <v>10</v>
      </c>
    </row>
    <row r="3006" spans="1:8" x14ac:dyDescent="0.25">
      <c r="A3006" s="31">
        <v>44648</v>
      </c>
      <c r="B3006" s="37" t="s">
        <v>10112</v>
      </c>
      <c r="C3006" s="57" t="s">
        <v>140</v>
      </c>
      <c r="D3006" s="58">
        <v>3253.8</v>
      </c>
      <c r="E3006" s="35">
        <v>44648</v>
      </c>
      <c r="F3006" s="58">
        <v>3253.8</v>
      </c>
      <c r="G3006" s="59">
        <f>Tabla14[[#This Row],[Importe]]-Tabla14[[#This Row],[Pagado]]</f>
        <v>0</v>
      </c>
      <c r="H3006" s="37" t="s">
        <v>10</v>
      </c>
    </row>
    <row r="3007" spans="1:8" x14ac:dyDescent="0.25">
      <c r="A3007" s="31">
        <v>44648</v>
      </c>
      <c r="B3007" s="37" t="s">
        <v>10113</v>
      </c>
      <c r="C3007" s="57" t="s">
        <v>129</v>
      </c>
      <c r="D3007" s="58">
        <v>423.5</v>
      </c>
      <c r="E3007" s="35">
        <v>44648</v>
      </c>
      <c r="F3007" s="58">
        <v>423.5</v>
      </c>
      <c r="G3007" s="59">
        <f>Tabla14[[#This Row],[Importe]]-Tabla14[[#This Row],[Pagado]]</f>
        <v>0</v>
      </c>
      <c r="H3007" s="37" t="s">
        <v>10</v>
      </c>
    </row>
    <row r="3008" spans="1:8" x14ac:dyDescent="0.25">
      <c r="A3008" s="31">
        <v>44648</v>
      </c>
      <c r="B3008" s="37" t="s">
        <v>10114</v>
      </c>
      <c r="C3008" s="57" t="s">
        <v>339</v>
      </c>
      <c r="D3008" s="58">
        <v>442.5</v>
      </c>
      <c r="E3008" s="35">
        <v>44648</v>
      </c>
      <c r="F3008" s="58">
        <v>442.5</v>
      </c>
      <c r="G3008" s="59">
        <f>Tabla14[[#This Row],[Importe]]-Tabla14[[#This Row],[Pagado]]</f>
        <v>0</v>
      </c>
      <c r="H3008" s="37" t="s">
        <v>10</v>
      </c>
    </row>
    <row r="3009" spans="1:8" x14ac:dyDescent="0.25">
      <c r="A3009" s="31">
        <v>44648</v>
      </c>
      <c r="B3009" s="37" t="s">
        <v>10115</v>
      </c>
      <c r="C3009" s="57" t="s">
        <v>127</v>
      </c>
      <c r="D3009" s="58">
        <v>3538.4</v>
      </c>
      <c r="E3009" s="35">
        <v>44648</v>
      </c>
      <c r="F3009" s="58">
        <v>3538.4</v>
      </c>
      <c r="G3009" s="59">
        <f>Tabla14[[#This Row],[Importe]]-Tabla14[[#This Row],[Pagado]]</f>
        <v>0</v>
      </c>
      <c r="H3009" s="37" t="s">
        <v>10</v>
      </c>
    </row>
    <row r="3010" spans="1:8" x14ac:dyDescent="0.25">
      <c r="A3010" s="31">
        <v>44648</v>
      </c>
      <c r="B3010" s="37" t="s">
        <v>10116</v>
      </c>
      <c r="C3010" s="57" t="s">
        <v>31</v>
      </c>
      <c r="D3010" s="58">
        <v>1817.4</v>
      </c>
      <c r="E3010" s="35">
        <v>44648</v>
      </c>
      <c r="F3010" s="58">
        <v>1817.4</v>
      </c>
      <c r="G3010" s="59">
        <f>Tabla14[[#This Row],[Importe]]-Tabla14[[#This Row],[Pagado]]</f>
        <v>0</v>
      </c>
      <c r="H3010" s="37" t="s">
        <v>10</v>
      </c>
    </row>
    <row r="3011" spans="1:8" x14ac:dyDescent="0.25">
      <c r="A3011" s="31">
        <v>44648</v>
      </c>
      <c r="B3011" s="37" t="s">
        <v>10117</v>
      </c>
      <c r="C3011" s="57" t="s">
        <v>137</v>
      </c>
      <c r="D3011" s="58">
        <v>4444</v>
      </c>
      <c r="E3011" s="35">
        <v>44648</v>
      </c>
      <c r="F3011" s="58">
        <v>4444</v>
      </c>
      <c r="G3011" s="59">
        <f>Tabla14[[#This Row],[Importe]]-Tabla14[[#This Row],[Pagado]]</f>
        <v>0</v>
      </c>
      <c r="H3011" s="37" t="s">
        <v>10</v>
      </c>
    </row>
    <row r="3012" spans="1:8" x14ac:dyDescent="0.25">
      <c r="A3012" s="31">
        <v>44648</v>
      </c>
      <c r="B3012" s="37" t="s">
        <v>10118</v>
      </c>
      <c r="C3012" s="57" t="s">
        <v>240</v>
      </c>
      <c r="D3012" s="58">
        <v>12097.2</v>
      </c>
      <c r="E3012" s="35">
        <v>44648</v>
      </c>
      <c r="F3012" s="58">
        <v>12097.2</v>
      </c>
      <c r="G3012" s="59">
        <f>Tabla14[[#This Row],[Importe]]-Tabla14[[#This Row],[Pagado]]</f>
        <v>0</v>
      </c>
      <c r="H3012" s="37" t="s">
        <v>10</v>
      </c>
    </row>
    <row r="3013" spans="1:8" x14ac:dyDescent="0.25">
      <c r="A3013" s="31">
        <v>44648</v>
      </c>
      <c r="B3013" s="37" t="s">
        <v>10119</v>
      </c>
      <c r="C3013" s="57" t="s">
        <v>45</v>
      </c>
      <c r="D3013" s="58">
        <v>9397.7999999999993</v>
      </c>
      <c r="E3013" s="35">
        <v>44648</v>
      </c>
      <c r="F3013" s="58">
        <v>9397.7999999999993</v>
      </c>
      <c r="G3013" s="59">
        <f>Tabla14[[#This Row],[Importe]]-Tabla14[[#This Row],[Pagado]]</f>
        <v>0</v>
      </c>
      <c r="H3013" s="37" t="s">
        <v>10</v>
      </c>
    </row>
    <row r="3014" spans="1:8" x14ac:dyDescent="0.25">
      <c r="A3014" s="31">
        <v>44648</v>
      </c>
      <c r="B3014" s="37" t="s">
        <v>10120</v>
      </c>
      <c r="C3014" s="57" t="s">
        <v>16</v>
      </c>
      <c r="D3014" s="58">
        <v>5205.5</v>
      </c>
      <c r="E3014" s="35">
        <v>44648</v>
      </c>
      <c r="F3014" s="58">
        <v>5205.5</v>
      </c>
      <c r="G3014" s="59">
        <f>Tabla14[[#This Row],[Importe]]-Tabla14[[#This Row],[Pagado]]</f>
        <v>0</v>
      </c>
      <c r="H3014" s="37" t="s">
        <v>10</v>
      </c>
    </row>
    <row r="3015" spans="1:8" x14ac:dyDescent="0.25">
      <c r="A3015" s="31">
        <v>44648</v>
      </c>
      <c r="B3015" s="37" t="s">
        <v>10121</v>
      </c>
      <c r="C3015" s="57" t="s">
        <v>196</v>
      </c>
      <c r="D3015" s="58">
        <v>38714.910000000003</v>
      </c>
      <c r="E3015" s="35">
        <v>44652</v>
      </c>
      <c r="F3015" s="58">
        <v>38714.910000000003</v>
      </c>
      <c r="G3015" s="59">
        <f>Tabla14[[#This Row],[Importe]]-Tabla14[[#This Row],[Pagado]]</f>
        <v>0</v>
      </c>
      <c r="H3015" s="37" t="s">
        <v>10</v>
      </c>
    </row>
    <row r="3016" spans="1:8" x14ac:dyDescent="0.25">
      <c r="A3016" s="31">
        <v>44648</v>
      </c>
      <c r="B3016" s="37" t="s">
        <v>10122</v>
      </c>
      <c r="C3016" s="57" t="s">
        <v>14</v>
      </c>
      <c r="D3016" s="58">
        <v>9165</v>
      </c>
      <c r="E3016" s="35">
        <v>44648</v>
      </c>
      <c r="F3016" s="58">
        <v>9165</v>
      </c>
      <c r="G3016" s="59">
        <f>Tabla14[[#This Row],[Importe]]-Tabla14[[#This Row],[Pagado]]</f>
        <v>0</v>
      </c>
      <c r="H3016" s="37" t="s">
        <v>10</v>
      </c>
    </row>
    <row r="3017" spans="1:8" x14ac:dyDescent="0.25">
      <c r="A3017" s="31">
        <v>44648</v>
      </c>
      <c r="B3017" s="37" t="s">
        <v>10123</v>
      </c>
      <c r="C3017" s="57" t="s">
        <v>97</v>
      </c>
      <c r="D3017" s="58">
        <v>1817.4</v>
      </c>
      <c r="E3017" s="35">
        <v>44648</v>
      </c>
      <c r="F3017" s="58">
        <v>1817.4</v>
      </c>
      <c r="G3017" s="59">
        <f>Tabla14[[#This Row],[Importe]]-Tabla14[[#This Row],[Pagado]]</f>
        <v>0</v>
      </c>
      <c r="H3017" s="37" t="s">
        <v>10</v>
      </c>
    </row>
    <row r="3018" spans="1:8" x14ac:dyDescent="0.25">
      <c r="A3018" s="31">
        <v>44648</v>
      </c>
      <c r="B3018" s="37" t="s">
        <v>10124</v>
      </c>
      <c r="C3018" s="57" t="s">
        <v>5345</v>
      </c>
      <c r="D3018" s="58">
        <v>1620</v>
      </c>
      <c r="E3018" s="35">
        <v>44648</v>
      </c>
      <c r="F3018" s="58">
        <v>1620</v>
      </c>
      <c r="G3018" s="59">
        <f>Tabla14[[#This Row],[Importe]]-Tabla14[[#This Row],[Pagado]]</f>
        <v>0</v>
      </c>
      <c r="H3018" s="37" t="s">
        <v>10</v>
      </c>
    </row>
    <row r="3019" spans="1:8" x14ac:dyDescent="0.25">
      <c r="A3019" s="31">
        <v>44648</v>
      </c>
      <c r="B3019" s="37" t="s">
        <v>10125</v>
      </c>
      <c r="C3019" s="57" t="s">
        <v>280</v>
      </c>
      <c r="D3019" s="58">
        <v>540</v>
      </c>
      <c r="E3019" s="35">
        <v>44648</v>
      </c>
      <c r="F3019" s="58">
        <v>540</v>
      </c>
      <c r="G3019" s="59">
        <f>Tabla14[[#This Row],[Importe]]-Tabla14[[#This Row],[Pagado]]</f>
        <v>0</v>
      </c>
      <c r="H3019" s="37" t="s">
        <v>10</v>
      </c>
    </row>
    <row r="3020" spans="1:8" x14ac:dyDescent="0.25">
      <c r="A3020" s="31">
        <v>44648</v>
      </c>
      <c r="B3020" s="37" t="s">
        <v>10126</v>
      </c>
      <c r="C3020" s="57" t="s">
        <v>282</v>
      </c>
      <c r="D3020" s="58">
        <v>2365.1999999999998</v>
      </c>
      <c r="E3020" s="35">
        <v>44648</v>
      </c>
      <c r="F3020" s="58">
        <v>2365.1999999999998</v>
      </c>
      <c r="G3020" s="59">
        <f>Tabla14[[#This Row],[Importe]]-Tabla14[[#This Row],[Pagado]]</f>
        <v>0</v>
      </c>
      <c r="H3020" s="37" t="s">
        <v>10</v>
      </c>
    </row>
    <row r="3021" spans="1:8" x14ac:dyDescent="0.25">
      <c r="A3021" s="31">
        <v>44648</v>
      </c>
      <c r="B3021" s="37" t="s">
        <v>10127</v>
      </c>
      <c r="C3021" s="57" t="s">
        <v>175</v>
      </c>
      <c r="D3021" s="58">
        <v>7925.3</v>
      </c>
      <c r="E3021" s="35">
        <v>44648</v>
      </c>
      <c r="F3021" s="58">
        <v>7925.3</v>
      </c>
      <c r="G3021" s="59">
        <f>Tabla14[[#This Row],[Importe]]-Tabla14[[#This Row],[Pagado]]</f>
        <v>0</v>
      </c>
      <c r="H3021" s="37" t="s">
        <v>10</v>
      </c>
    </row>
    <row r="3022" spans="1:8" x14ac:dyDescent="0.25">
      <c r="A3022" s="31">
        <v>44648</v>
      </c>
      <c r="B3022" s="37" t="s">
        <v>10128</v>
      </c>
      <c r="C3022" s="57" t="s">
        <v>181</v>
      </c>
      <c r="D3022" s="58">
        <v>9224.7999999999993</v>
      </c>
      <c r="E3022" s="35">
        <v>44648</v>
      </c>
      <c r="F3022" s="58">
        <v>9224.7999999999993</v>
      </c>
      <c r="G3022" s="59">
        <f>Tabla14[[#This Row],[Importe]]-Tabla14[[#This Row],[Pagado]]</f>
        <v>0</v>
      </c>
      <c r="H3022" s="37" t="s">
        <v>10</v>
      </c>
    </row>
    <row r="3023" spans="1:8" x14ac:dyDescent="0.25">
      <c r="A3023" s="31">
        <v>44648</v>
      </c>
      <c r="B3023" s="37" t="s">
        <v>10129</v>
      </c>
      <c r="C3023" s="57" t="s">
        <v>698</v>
      </c>
      <c r="D3023" s="58">
        <v>7460.3</v>
      </c>
      <c r="E3023" s="35">
        <v>44648</v>
      </c>
      <c r="F3023" s="58">
        <v>7460.3</v>
      </c>
      <c r="G3023" s="59">
        <f>Tabla14[[#This Row],[Importe]]-Tabla14[[#This Row],[Pagado]]</f>
        <v>0</v>
      </c>
      <c r="H3023" s="37" t="s">
        <v>10</v>
      </c>
    </row>
    <row r="3024" spans="1:8" x14ac:dyDescent="0.25">
      <c r="A3024" s="31">
        <v>44648</v>
      </c>
      <c r="B3024" s="37" t="s">
        <v>10130</v>
      </c>
      <c r="C3024" s="57" t="s">
        <v>226</v>
      </c>
      <c r="D3024" s="58">
        <v>11658.6</v>
      </c>
      <c r="E3024" s="35">
        <v>44648</v>
      </c>
      <c r="F3024" s="58">
        <v>11658.6</v>
      </c>
      <c r="G3024" s="59">
        <f>Tabla14[[#This Row],[Importe]]-Tabla14[[#This Row],[Pagado]]</f>
        <v>0</v>
      </c>
      <c r="H3024" s="37" t="s">
        <v>10</v>
      </c>
    </row>
    <row r="3025" spans="1:8" x14ac:dyDescent="0.25">
      <c r="A3025" s="31">
        <v>44648</v>
      </c>
      <c r="B3025" s="37" t="s">
        <v>10131</v>
      </c>
      <c r="C3025" s="57" t="s">
        <v>56</v>
      </c>
      <c r="D3025" s="58">
        <v>3292.2</v>
      </c>
      <c r="E3025" s="35">
        <v>44648</v>
      </c>
      <c r="F3025" s="58">
        <v>3292.2</v>
      </c>
      <c r="G3025" s="59">
        <f>Tabla14[[#This Row],[Importe]]-Tabla14[[#This Row],[Pagado]]</f>
        <v>0</v>
      </c>
      <c r="H3025" s="37" t="s">
        <v>10</v>
      </c>
    </row>
    <row r="3026" spans="1:8" x14ac:dyDescent="0.25">
      <c r="A3026" s="31">
        <v>44648</v>
      </c>
      <c r="B3026" s="37" t="s">
        <v>10132</v>
      </c>
      <c r="C3026" s="57" t="s">
        <v>426</v>
      </c>
      <c r="D3026" s="58">
        <v>3189.8</v>
      </c>
      <c r="E3026" s="35">
        <v>44648</v>
      </c>
      <c r="F3026" s="58">
        <v>3189.8</v>
      </c>
      <c r="G3026" s="59">
        <f>Tabla14[[#This Row],[Importe]]-Tabla14[[#This Row],[Pagado]]</f>
        <v>0</v>
      </c>
      <c r="H3026" s="37" t="s">
        <v>10</v>
      </c>
    </row>
    <row r="3027" spans="1:8" x14ac:dyDescent="0.25">
      <c r="A3027" s="31">
        <v>44648</v>
      </c>
      <c r="B3027" s="37" t="s">
        <v>10133</v>
      </c>
      <c r="C3027" s="57" t="s">
        <v>240</v>
      </c>
      <c r="D3027" s="58">
        <v>492.8</v>
      </c>
      <c r="E3027" s="35">
        <v>44648</v>
      </c>
      <c r="F3027" s="58">
        <v>492.8</v>
      </c>
      <c r="G3027" s="59">
        <f>Tabla14[[#This Row],[Importe]]-Tabla14[[#This Row],[Pagado]]</f>
        <v>0</v>
      </c>
      <c r="H3027" s="37" t="s">
        <v>10</v>
      </c>
    </row>
    <row r="3028" spans="1:8" x14ac:dyDescent="0.25">
      <c r="A3028" s="31">
        <v>44648</v>
      </c>
      <c r="B3028" s="37" t="s">
        <v>10134</v>
      </c>
      <c r="C3028" s="57" t="s">
        <v>222</v>
      </c>
      <c r="D3028" s="58">
        <v>7666.3</v>
      </c>
      <c r="E3028" s="35">
        <v>44648</v>
      </c>
      <c r="F3028" s="58">
        <v>7666.3</v>
      </c>
      <c r="G3028" s="59">
        <f>Tabla14[[#This Row],[Importe]]-Tabla14[[#This Row],[Pagado]]</f>
        <v>0</v>
      </c>
      <c r="H3028" s="37" t="s">
        <v>10</v>
      </c>
    </row>
    <row r="3029" spans="1:8" x14ac:dyDescent="0.25">
      <c r="A3029" s="31">
        <v>44648</v>
      </c>
      <c r="B3029" s="37" t="s">
        <v>10135</v>
      </c>
      <c r="C3029" s="57" t="s">
        <v>175</v>
      </c>
      <c r="D3029" s="58">
        <v>8128.6</v>
      </c>
      <c r="E3029" s="35">
        <v>44648</v>
      </c>
      <c r="F3029" s="58">
        <v>8128.6</v>
      </c>
      <c r="G3029" s="59">
        <f>Tabla14[[#This Row],[Importe]]-Tabla14[[#This Row],[Pagado]]</f>
        <v>0</v>
      </c>
      <c r="H3029" s="37" t="s">
        <v>10</v>
      </c>
    </row>
    <row r="3030" spans="1:8" x14ac:dyDescent="0.25">
      <c r="A3030" s="31">
        <v>44648</v>
      </c>
      <c r="B3030" s="37" t="s">
        <v>10136</v>
      </c>
      <c r="C3030" s="57" t="s">
        <v>291</v>
      </c>
      <c r="D3030" s="58">
        <v>4062.4</v>
      </c>
      <c r="E3030" s="35">
        <v>44648</v>
      </c>
      <c r="F3030" s="58">
        <v>4062.4</v>
      </c>
      <c r="G3030" s="59">
        <f>Tabla14[[#This Row],[Importe]]-Tabla14[[#This Row],[Pagado]]</f>
        <v>0</v>
      </c>
      <c r="H3030" s="37" t="s">
        <v>10</v>
      </c>
    </row>
    <row r="3031" spans="1:8" x14ac:dyDescent="0.25">
      <c r="A3031" s="31">
        <v>44648</v>
      </c>
      <c r="B3031" s="37" t="s">
        <v>10137</v>
      </c>
      <c r="C3031" s="57" t="s">
        <v>373</v>
      </c>
      <c r="D3031" s="58">
        <v>895.7</v>
      </c>
      <c r="E3031" s="35">
        <v>44648</v>
      </c>
      <c r="F3031" s="58">
        <v>895.7</v>
      </c>
      <c r="G3031" s="59">
        <f>Tabla14[[#This Row],[Importe]]-Tabla14[[#This Row],[Pagado]]</f>
        <v>0</v>
      </c>
      <c r="H3031" s="37" t="s">
        <v>10</v>
      </c>
    </row>
    <row r="3032" spans="1:8" x14ac:dyDescent="0.25">
      <c r="A3032" s="31">
        <v>44648</v>
      </c>
      <c r="B3032" s="37" t="s">
        <v>10138</v>
      </c>
      <c r="C3032" s="57" t="s">
        <v>284</v>
      </c>
      <c r="D3032" s="58">
        <v>999</v>
      </c>
      <c r="E3032" s="35">
        <v>44648</v>
      </c>
      <c r="F3032" s="58">
        <v>999</v>
      </c>
      <c r="G3032" s="59">
        <f>Tabla14[[#This Row],[Importe]]-Tabla14[[#This Row],[Pagado]]</f>
        <v>0</v>
      </c>
      <c r="H3032" s="37" t="s">
        <v>10</v>
      </c>
    </row>
    <row r="3033" spans="1:8" x14ac:dyDescent="0.25">
      <c r="A3033" s="31">
        <v>44648</v>
      </c>
      <c r="B3033" s="37" t="s">
        <v>10139</v>
      </c>
      <c r="C3033" s="57" t="s">
        <v>200</v>
      </c>
      <c r="D3033" s="58">
        <v>496.8</v>
      </c>
      <c r="E3033" s="35">
        <v>44648</v>
      </c>
      <c r="F3033" s="58">
        <v>496.8</v>
      </c>
      <c r="G3033" s="59">
        <f>Tabla14[[#This Row],[Importe]]-Tabla14[[#This Row],[Pagado]]</f>
        <v>0</v>
      </c>
      <c r="H3033" s="37" t="s">
        <v>10</v>
      </c>
    </row>
    <row r="3034" spans="1:8" x14ac:dyDescent="0.25">
      <c r="A3034" s="31">
        <v>44648</v>
      </c>
      <c r="B3034" s="37" t="s">
        <v>10140</v>
      </c>
      <c r="C3034" s="57" t="s">
        <v>202</v>
      </c>
      <c r="D3034" s="58">
        <v>3078</v>
      </c>
      <c r="E3034" s="35">
        <v>44648</v>
      </c>
      <c r="F3034" s="58">
        <v>3078</v>
      </c>
      <c r="G3034" s="59">
        <f>Tabla14[[#This Row],[Importe]]-Tabla14[[#This Row],[Pagado]]</f>
        <v>0</v>
      </c>
      <c r="H3034" s="37" t="s">
        <v>10</v>
      </c>
    </row>
    <row r="3035" spans="1:8" x14ac:dyDescent="0.25">
      <c r="A3035" s="31">
        <v>44648</v>
      </c>
      <c r="B3035" s="37" t="s">
        <v>10141</v>
      </c>
      <c r="C3035" s="57" t="s">
        <v>24</v>
      </c>
      <c r="D3035" s="58">
        <v>706.8</v>
      </c>
      <c r="E3035" s="35">
        <v>44648</v>
      </c>
      <c r="F3035" s="58">
        <v>706.8</v>
      </c>
      <c r="G3035" s="59">
        <f>Tabla14[[#This Row],[Importe]]-Tabla14[[#This Row],[Pagado]]</f>
        <v>0</v>
      </c>
      <c r="H3035" s="37" t="s">
        <v>10</v>
      </c>
    </row>
    <row r="3036" spans="1:8" x14ac:dyDescent="0.25">
      <c r="A3036" s="31">
        <v>44648</v>
      </c>
      <c r="B3036" s="37" t="s">
        <v>10142</v>
      </c>
      <c r="C3036" s="57" t="s">
        <v>216</v>
      </c>
      <c r="D3036" s="58">
        <v>1857.6</v>
      </c>
      <c r="E3036" s="35">
        <v>44648</v>
      </c>
      <c r="F3036" s="58">
        <v>1857.6</v>
      </c>
      <c r="G3036" s="59">
        <f>Tabla14[[#This Row],[Importe]]-Tabla14[[#This Row],[Pagado]]</f>
        <v>0</v>
      </c>
      <c r="H3036" s="37" t="s">
        <v>10</v>
      </c>
    </row>
    <row r="3037" spans="1:8" x14ac:dyDescent="0.25">
      <c r="A3037" s="31">
        <v>44648</v>
      </c>
      <c r="B3037" s="37" t="s">
        <v>10143</v>
      </c>
      <c r="C3037" s="57" t="s">
        <v>212</v>
      </c>
      <c r="D3037" s="58">
        <v>26415.599999999999</v>
      </c>
      <c r="E3037" s="35">
        <v>44651</v>
      </c>
      <c r="F3037" s="58">
        <v>26415.599999999999</v>
      </c>
      <c r="G3037" s="59">
        <f>Tabla14[[#This Row],[Importe]]-Tabla14[[#This Row],[Pagado]]</f>
        <v>0</v>
      </c>
      <c r="H3037" s="37" t="s">
        <v>10</v>
      </c>
    </row>
    <row r="3038" spans="1:8" x14ac:dyDescent="0.25">
      <c r="A3038" s="31">
        <v>44648</v>
      </c>
      <c r="B3038" s="37" t="s">
        <v>10144</v>
      </c>
      <c r="C3038" s="57" t="s">
        <v>857</v>
      </c>
      <c r="D3038" s="58">
        <v>210.8</v>
      </c>
      <c r="E3038" s="35">
        <v>44648</v>
      </c>
      <c r="F3038" s="58">
        <v>210.8</v>
      </c>
      <c r="G3038" s="59">
        <f>Tabla14[[#This Row],[Importe]]-Tabla14[[#This Row],[Pagado]]</f>
        <v>0</v>
      </c>
      <c r="H3038" s="37" t="s">
        <v>10</v>
      </c>
    </row>
    <row r="3039" spans="1:8" x14ac:dyDescent="0.25">
      <c r="A3039" s="31">
        <v>44648</v>
      </c>
      <c r="B3039" s="37" t="s">
        <v>10145</v>
      </c>
      <c r="C3039" s="57" t="s">
        <v>3823</v>
      </c>
      <c r="D3039" s="58">
        <v>0</v>
      </c>
      <c r="E3039" s="39" t="s">
        <v>189</v>
      </c>
      <c r="F3039" s="58">
        <v>0</v>
      </c>
      <c r="G3039" s="59">
        <f>Tabla14[[#This Row],[Importe]]-Tabla14[[#This Row],[Pagado]]</f>
        <v>0</v>
      </c>
      <c r="H3039" s="37" t="s">
        <v>189</v>
      </c>
    </row>
    <row r="3040" spans="1:8" x14ac:dyDescent="0.25">
      <c r="A3040" s="31">
        <v>44648</v>
      </c>
      <c r="B3040" s="37" t="s">
        <v>10146</v>
      </c>
      <c r="C3040" s="57" t="s">
        <v>31</v>
      </c>
      <c r="D3040" s="58">
        <v>25483</v>
      </c>
      <c r="E3040" s="35">
        <v>44648</v>
      </c>
      <c r="F3040" s="58">
        <v>25483</v>
      </c>
      <c r="G3040" s="59">
        <f>Tabla14[[#This Row],[Importe]]-Tabla14[[#This Row],[Pagado]]</f>
        <v>0</v>
      </c>
      <c r="H3040" s="37" t="s">
        <v>10</v>
      </c>
    </row>
    <row r="3041" spans="1:8" x14ac:dyDescent="0.25">
      <c r="A3041" s="31">
        <v>44648</v>
      </c>
      <c r="B3041" s="37" t="s">
        <v>10147</v>
      </c>
      <c r="C3041" s="57" t="s">
        <v>804</v>
      </c>
      <c r="D3041" s="58">
        <v>16831.599999999999</v>
      </c>
      <c r="E3041" s="35">
        <v>44648</v>
      </c>
      <c r="F3041" s="58">
        <v>16831.599999999999</v>
      </c>
      <c r="G3041" s="59">
        <f>Tabla14[[#This Row],[Importe]]-Tabla14[[#This Row],[Pagado]]</f>
        <v>0</v>
      </c>
      <c r="H3041" s="37" t="s">
        <v>10</v>
      </c>
    </row>
    <row r="3042" spans="1:8" x14ac:dyDescent="0.25">
      <c r="A3042" s="31">
        <v>44648</v>
      </c>
      <c r="B3042" s="37" t="s">
        <v>10148</v>
      </c>
      <c r="C3042" s="57" t="s">
        <v>154</v>
      </c>
      <c r="D3042" s="58">
        <v>28105.200000000001</v>
      </c>
      <c r="E3042" s="35">
        <v>44652</v>
      </c>
      <c r="F3042" s="58">
        <v>28105.200000000001</v>
      </c>
      <c r="G3042" s="59">
        <f>Tabla14[[#This Row],[Importe]]-Tabla14[[#This Row],[Pagado]]</f>
        <v>0</v>
      </c>
      <c r="H3042" s="37" t="s">
        <v>10</v>
      </c>
    </row>
    <row r="3043" spans="1:8" x14ac:dyDescent="0.25">
      <c r="A3043" s="31">
        <v>44648</v>
      </c>
      <c r="B3043" s="37" t="s">
        <v>10149</v>
      </c>
      <c r="C3043" s="57" t="s">
        <v>62</v>
      </c>
      <c r="D3043" s="58">
        <v>2920.5</v>
      </c>
      <c r="E3043" s="35">
        <v>44648</v>
      </c>
      <c r="F3043" s="58">
        <v>2920.5</v>
      </c>
      <c r="G3043" s="59">
        <f>Tabla14[[#This Row],[Importe]]-Tabla14[[#This Row],[Pagado]]</f>
        <v>0</v>
      </c>
      <c r="H3043" s="37" t="s">
        <v>10</v>
      </c>
    </row>
    <row r="3044" spans="1:8" x14ac:dyDescent="0.25">
      <c r="A3044" s="31">
        <v>44648</v>
      </c>
      <c r="B3044" s="37" t="s">
        <v>10150</v>
      </c>
      <c r="C3044" s="57" t="s">
        <v>1313</v>
      </c>
      <c r="D3044" s="58">
        <v>10800</v>
      </c>
      <c r="E3044" s="35">
        <v>44648</v>
      </c>
      <c r="F3044" s="58">
        <v>10800</v>
      </c>
      <c r="G3044" s="59">
        <f>Tabla14[[#This Row],[Importe]]-Tabla14[[#This Row],[Pagado]]</f>
        <v>0</v>
      </c>
      <c r="H3044" s="37" t="s">
        <v>10</v>
      </c>
    </row>
    <row r="3045" spans="1:8" x14ac:dyDescent="0.25">
      <c r="A3045" s="31">
        <v>44648</v>
      </c>
      <c r="B3045" s="37" t="s">
        <v>10151</v>
      </c>
      <c r="C3045" s="57" t="s">
        <v>843</v>
      </c>
      <c r="D3045" s="58">
        <v>18324</v>
      </c>
      <c r="E3045" s="35">
        <v>44648</v>
      </c>
      <c r="F3045" s="58">
        <v>18324</v>
      </c>
      <c r="G3045" s="59">
        <f>Tabla14[[#This Row],[Importe]]-Tabla14[[#This Row],[Pagado]]</f>
        <v>0</v>
      </c>
      <c r="H3045" s="37" t="s">
        <v>10</v>
      </c>
    </row>
    <row r="3046" spans="1:8" x14ac:dyDescent="0.25">
      <c r="A3046" s="31">
        <v>44648</v>
      </c>
      <c r="B3046" s="37" t="s">
        <v>10152</v>
      </c>
      <c r="C3046" s="57" t="s">
        <v>5816</v>
      </c>
      <c r="D3046" s="58">
        <v>3191.2</v>
      </c>
      <c r="E3046" s="35">
        <v>44649</v>
      </c>
      <c r="F3046" s="58">
        <v>3191.2</v>
      </c>
      <c r="G3046" s="59">
        <f>Tabla14[[#This Row],[Importe]]-Tabla14[[#This Row],[Pagado]]</f>
        <v>0</v>
      </c>
      <c r="H3046" s="37" t="s">
        <v>10</v>
      </c>
    </row>
    <row r="3047" spans="1:8" x14ac:dyDescent="0.25">
      <c r="A3047" s="31">
        <v>44648</v>
      </c>
      <c r="B3047" s="37" t="s">
        <v>10153</v>
      </c>
      <c r="C3047" s="57" t="s">
        <v>218</v>
      </c>
      <c r="D3047" s="58">
        <v>18908.400000000001</v>
      </c>
      <c r="E3047" s="35">
        <v>44651</v>
      </c>
      <c r="F3047" s="58">
        <v>18908.400000000001</v>
      </c>
      <c r="G3047" s="59">
        <f>Tabla14[[#This Row],[Importe]]-Tabla14[[#This Row],[Pagado]]</f>
        <v>0</v>
      </c>
      <c r="H3047" s="37" t="s">
        <v>10</v>
      </c>
    </row>
    <row r="3048" spans="1:8" x14ac:dyDescent="0.25">
      <c r="A3048" s="31">
        <v>44648</v>
      </c>
      <c r="B3048" s="37" t="s">
        <v>10154</v>
      </c>
      <c r="C3048" s="57" t="s">
        <v>133</v>
      </c>
      <c r="D3048" s="58">
        <v>9385.2000000000007</v>
      </c>
      <c r="E3048" s="35">
        <v>44649</v>
      </c>
      <c r="F3048" s="58">
        <v>9385.2000000000007</v>
      </c>
      <c r="G3048" s="59">
        <f>Tabla14[[#This Row],[Importe]]-Tabla14[[#This Row],[Pagado]]</f>
        <v>0</v>
      </c>
      <c r="H3048" s="37" t="s">
        <v>10</v>
      </c>
    </row>
    <row r="3049" spans="1:8" x14ac:dyDescent="0.25">
      <c r="A3049" s="31">
        <v>44648</v>
      </c>
      <c r="B3049" s="37" t="s">
        <v>10155</v>
      </c>
      <c r="C3049" s="57" t="s">
        <v>670</v>
      </c>
      <c r="D3049" s="58">
        <v>4388.7</v>
      </c>
      <c r="E3049" s="35">
        <v>44648</v>
      </c>
      <c r="F3049" s="58">
        <v>4388.7</v>
      </c>
      <c r="G3049" s="59">
        <f>Tabla14[[#This Row],[Importe]]-Tabla14[[#This Row],[Pagado]]</f>
        <v>0</v>
      </c>
      <c r="H3049" s="37" t="s">
        <v>10</v>
      </c>
    </row>
    <row r="3050" spans="1:8" x14ac:dyDescent="0.25">
      <c r="A3050" s="31">
        <v>44648</v>
      </c>
      <c r="B3050" s="37" t="s">
        <v>10156</v>
      </c>
      <c r="C3050" s="57" t="s">
        <v>31</v>
      </c>
      <c r="D3050" s="58">
        <v>1271.8</v>
      </c>
      <c r="E3050" s="35">
        <v>44648</v>
      </c>
      <c r="F3050" s="58">
        <v>1271.8</v>
      </c>
      <c r="G3050" s="59">
        <f>Tabla14[[#This Row],[Importe]]-Tabla14[[#This Row],[Pagado]]</f>
        <v>0</v>
      </c>
      <c r="H3050" s="37" t="s">
        <v>10</v>
      </c>
    </row>
    <row r="3051" spans="1:8" x14ac:dyDescent="0.25">
      <c r="A3051" s="31">
        <v>44648</v>
      </c>
      <c r="B3051" s="37" t="s">
        <v>10157</v>
      </c>
      <c r="C3051" s="57" t="s">
        <v>10158</v>
      </c>
      <c r="D3051" s="58">
        <v>29225.52</v>
      </c>
      <c r="E3051" s="35">
        <v>44649</v>
      </c>
      <c r="F3051" s="58">
        <v>29225.52</v>
      </c>
      <c r="G3051" s="59">
        <f>Tabla14[[#This Row],[Importe]]-Tabla14[[#This Row],[Pagado]]</f>
        <v>0</v>
      </c>
      <c r="H3051" s="37" t="s">
        <v>10</v>
      </c>
    </row>
    <row r="3052" spans="1:8" x14ac:dyDescent="0.25">
      <c r="A3052" s="31">
        <v>44648</v>
      </c>
      <c r="B3052" s="37" t="s">
        <v>10159</v>
      </c>
      <c r="C3052" s="57" t="s">
        <v>5620</v>
      </c>
      <c r="D3052" s="58">
        <v>36338.400000000001</v>
      </c>
      <c r="E3052" s="35">
        <v>44648</v>
      </c>
      <c r="F3052" s="58">
        <v>36338.400000000001</v>
      </c>
      <c r="G3052" s="59">
        <f>Tabla14[[#This Row],[Importe]]-Tabla14[[#This Row],[Pagado]]</f>
        <v>0</v>
      </c>
      <c r="H3052" s="37" t="s">
        <v>10</v>
      </c>
    </row>
    <row r="3053" spans="1:8" x14ac:dyDescent="0.25">
      <c r="A3053" s="31">
        <v>44648</v>
      </c>
      <c r="B3053" s="37" t="s">
        <v>10160</v>
      </c>
      <c r="C3053" s="57" t="s">
        <v>31</v>
      </c>
      <c r="D3053" s="58">
        <v>3923.6</v>
      </c>
      <c r="E3053" s="35">
        <v>44649</v>
      </c>
      <c r="F3053" s="58">
        <v>3923.6</v>
      </c>
      <c r="G3053" s="59">
        <f>Tabla14[[#This Row],[Importe]]-Tabla14[[#This Row],[Pagado]]</f>
        <v>0</v>
      </c>
      <c r="H3053" s="37" t="s">
        <v>10</v>
      </c>
    </row>
    <row r="3054" spans="1:8" x14ac:dyDescent="0.25">
      <c r="A3054" s="31">
        <v>44648</v>
      </c>
      <c r="B3054" s="37" t="s">
        <v>10161</v>
      </c>
      <c r="C3054" s="57" t="s">
        <v>1965</v>
      </c>
      <c r="D3054" s="58">
        <v>11030</v>
      </c>
      <c r="E3054" s="35">
        <v>44648</v>
      </c>
      <c r="F3054" s="58">
        <v>11030</v>
      </c>
      <c r="G3054" s="59">
        <f>Tabla14[[#This Row],[Importe]]-Tabla14[[#This Row],[Pagado]]</f>
        <v>0</v>
      </c>
      <c r="H3054" s="37" t="s">
        <v>10</v>
      </c>
    </row>
    <row r="3055" spans="1:8" x14ac:dyDescent="0.25">
      <c r="A3055" s="31">
        <v>44648</v>
      </c>
      <c r="B3055" s="37" t="s">
        <v>10162</v>
      </c>
      <c r="C3055" s="57" t="s">
        <v>58</v>
      </c>
      <c r="D3055" s="58">
        <v>2624</v>
      </c>
      <c r="E3055" s="35">
        <v>44648</v>
      </c>
      <c r="F3055" s="58">
        <v>2624</v>
      </c>
      <c r="G3055" s="59">
        <f>Tabla14[[#This Row],[Importe]]-Tabla14[[#This Row],[Pagado]]</f>
        <v>0</v>
      </c>
      <c r="H3055" s="37" t="s">
        <v>10</v>
      </c>
    </row>
    <row r="3056" spans="1:8" x14ac:dyDescent="0.25">
      <c r="A3056" s="31">
        <v>44648</v>
      </c>
      <c r="B3056" s="37" t="s">
        <v>10163</v>
      </c>
      <c r="C3056" s="57" t="s">
        <v>196</v>
      </c>
      <c r="D3056" s="58">
        <v>7324.6</v>
      </c>
      <c r="E3056" s="35">
        <v>44652</v>
      </c>
      <c r="F3056" s="58">
        <v>7324.6</v>
      </c>
      <c r="G3056" s="59">
        <f>Tabla14[[#This Row],[Importe]]-Tabla14[[#This Row],[Pagado]]</f>
        <v>0</v>
      </c>
      <c r="H3056" s="37" t="s">
        <v>10</v>
      </c>
    </row>
    <row r="3057" spans="1:8" x14ac:dyDescent="0.25">
      <c r="A3057" s="31">
        <v>44648</v>
      </c>
      <c r="B3057" s="37" t="s">
        <v>10164</v>
      </c>
      <c r="C3057" s="57" t="s">
        <v>4136</v>
      </c>
      <c r="D3057" s="58">
        <v>2340.5</v>
      </c>
      <c r="E3057" s="35">
        <v>44648</v>
      </c>
      <c r="F3057" s="58">
        <v>2340.5</v>
      </c>
      <c r="G3057" s="59">
        <f>Tabla14[[#This Row],[Importe]]-Tabla14[[#This Row],[Pagado]]</f>
        <v>0</v>
      </c>
      <c r="H3057" s="37" t="s">
        <v>10</v>
      </c>
    </row>
    <row r="3058" spans="1:8" x14ac:dyDescent="0.25">
      <c r="A3058" s="31">
        <v>44648</v>
      </c>
      <c r="B3058" s="37" t="s">
        <v>10165</v>
      </c>
      <c r="C3058" s="57" t="s">
        <v>206</v>
      </c>
      <c r="D3058" s="58">
        <v>21547.72</v>
      </c>
      <c r="E3058" s="35">
        <v>44651</v>
      </c>
      <c r="F3058" s="58">
        <v>21547.72</v>
      </c>
      <c r="G3058" s="59">
        <f>Tabla14[[#This Row],[Importe]]-Tabla14[[#This Row],[Pagado]]</f>
        <v>0</v>
      </c>
      <c r="H3058" s="37" t="s">
        <v>10</v>
      </c>
    </row>
    <row r="3059" spans="1:8" x14ac:dyDescent="0.25">
      <c r="A3059" s="31">
        <v>44648</v>
      </c>
      <c r="B3059" s="37" t="s">
        <v>10166</v>
      </c>
      <c r="C3059" s="57" t="s">
        <v>208</v>
      </c>
      <c r="D3059" s="58">
        <v>15274.74</v>
      </c>
      <c r="E3059" s="35">
        <v>44652</v>
      </c>
      <c r="F3059" s="58">
        <v>15274.74</v>
      </c>
      <c r="G3059" s="59">
        <f>Tabla14[[#This Row],[Importe]]-Tabla14[[#This Row],[Pagado]]</f>
        <v>0</v>
      </c>
      <c r="H3059" s="37" t="s">
        <v>10</v>
      </c>
    </row>
    <row r="3060" spans="1:8" x14ac:dyDescent="0.25">
      <c r="A3060" s="31">
        <v>44648</v>
      </c>
      <c r="B3060" s="37" t="s">
        <v>10167</v>
      </c>
      <c r="C3060" s="57" t="s">
        <v>230</v>
      </c>
      <c r="D3060" s="58">
        <v>4249.3999999999996</v>
      </c>
      <c r="E3060" s="35">
        <v>44648</v>
      </c>
      <c r="F3060" s="58">
        <v>4249.3999999999996</v>
      </c>
      <c r="G3060" s="59">
        <f>Tabla14[[#This Row],[Importe]]-Tabla14[[#This Row],[Pagado]]</f>
        <v>0</v>
      </c>
      <c r="H3060" s="37" t="s">
        <v>10</v>
      </c>
    </row>
    <row r="3061" spans="1:8" x14ac:dyDescent="0.25">
      <c r="A3061" s="31">
        <v>44648</v>
      </c>
      <c r="B3061" s="37" t="s">
        <v>10168</v>
      </c>
      <c r="C3061" s="57" t="s">
        <v>4273</v>
      </c>
      <c r="D3061" s="58">
        <v>26500</v>
      </c>
      <c r="E3061" s="35">
        <v>44648</v>
      </c>
      <c r="F3061" s="58">
        <v>26500</v>
      </c>
      <c r="G3061" s="59">
        <f>Tabla14[[#This Row],[Importe]]-Tabla14[[#This Row],[Pagado]]</f>
        <v>0</v>
      </c>
      <c r="H3061" s="37" t="s">
        <v>10</v>
      </c>
    </row>
    <row r="3062" spans="1:8" x14ac:dyDescent="0.25">
      <c r="A3062" s="31">
        <v>44648</v>
      </c>
      <c r="B3062" s="37" t="s">
        <v>10169</v>
      </c>
      <c r="C3062" s="57" t="s">
        <v>173</v>
      </c>
      <c r="D3062" s="58">
        <v>34776</v>
      </c>
      <c r="E3062" s="35">
        <v>44649</v>
      </c>
      <c r="F3062" s="58">
        <v>34776</v>
      </c>
      <c r="G3062" s="59">
        <f>Tabla14[[#This Row],[Importe]]-Tabla14[[#This Row],[Pagado]]</f>
        <v>0</v>
      </c>
      <c r="H3062" s="37" t="s">
        <v>10</v>
      </c>
    </row>
    <row r="3063" spans="1:8" x14ac:dyDescent="0.25">
      <c r="A3063" s="31">
        <v>44648</v>
      </c>
      <c r="B3063" s="37" t="s">
        <v>10170</v>
      </c>
      <c r="C3063" s="57" t="s">
        <v>214</v>
      </c>
      <c r="D3063" s="58">
        <v>5103</v>
      </c>
      <c r="E3063" s="35">
        <v>44649</v>
      </c>
      <c r="F3063" s="58">
        <v>5103</v>
      </c>
      <c r="G3063" s="59">
        <f>Tabla14[[#This Row],[Importe]]-Tabla14[[#This Row],[Pagado]]</f>
        <v>0</v>
      </c>
      <c r="H3063" s="37" t="s">
        <v>10</v>
      </c>
    </row>
    <row r="3064" spans="1:8" x14ac:dyDescent="0.25">
      <c r="A3064" s="31">
        <v>44648</v>
      </c>
      <c r="B3064" s="37" t="s">
        <v>10171</v>
      </c>
      <c r="C3064" s="57" t="s">
        <v>71</v>
      </c>
      <c r="D3064" s="58">
        <v>2964</v>
      </c>
      <c r="E3064" s="35">
        <v>44648</v>
      </c>
      <c r="F3064" s="58">
        <v>2964</v>
      </c>
      <c r="G3064" s="59">
        <f>Tabla14[[#This Row],[Importe]]-Tabla14[[#This Row],[Pagado]]</f>
        <v>0</v>
      </c>
      <c r="H3064" s="37" t="s">
        <v>10</v>
      </c>
    </row>
    <row r="3065" spans="1:8" x14ac:dyDescent="0.25">
      <c r="A3065" s="31">
        <v>44648</v>
      </c>
      <c r="B3065" s="37" t="s">
        <v>10172</v>
      </c>
      <c r="C3065" s="57" t="s">
        <v>71</v>
      </c>
      <c r="D3065" s="58">
        <v>6903.1</v>
      </c>
      <c r="E3065" s="35">
        <v>44648</v>
      </c>
      <c r="F3065" s="58">
        <v>6903.1</v>
      </c>
      <c r="G3065" s="59">
        <f>Tabla14[[#This Row],[Importe]]-Tabla14[[#This Row],[Pagado]]</f>
        <v>0</v>
      </c>
      <c r="H3065" s="37" t="s">
        <v>10</v>
      </c>
    </row>
    <row r="3066" spans="1:8" x14ac:dyDescent="0.25">
      <c r="A3066" s="31">
        <v>44648</v>
      </c>
      <c r="B3066" s="37" t="s">
        <v>10173</v>
      </c>
      <c r="C3066" s="57" t="s">
        <v>107</v>
      </c>
      <c r="D3066" s="58">
        <v>11575.2</v>
      </c>
      <c r="E3066" s="35">
        <v>44648</v>
      </c>
      <c r="F3066" s="58">
        <v>11575.2</v>
      </c>
      <c r="G3066" s="59">
        <f>Tabla14[[#This Row],[Importe]]-Tabla14[[#This Row],[Pagado]]</f>
        <v>0</v>
      </c>
      <c r="H3066" s="37" t="s">
        <v>10</v>
      </c>
    </row>
    <row r="3067" spans="1:8" x14ac:dyDescent="0.25">
      <c r="A3067" s="31">
        <v>44648</v>
      </c>
      <c r="B3067" s="37" t="s">
        <v>10174</v>
      </c>
      <c r="C3067" s="57" t="s">
        <v>4493</v>
      </c>
      <c r="D3067" s="58">
        <v>3575</v>
      </c>
      <c r="E3067" s="35">
        <v>44648</v>
      </c>
      <c r="F3067" s="58">
        <v>3575</v>
      </c>
      <c r="G3067" s="59">
        <f>Tabla14[[#This Row],[Importe]]-Tabla14[[#This Row],[Pagado]]</f>
        <v>0</v>
      </c>
      <c r="H3067" s="37" t="s">
        <v>10</v>
      </c>
    </row>
    <row r="3068" spans="1:8" x14ac:dyDescent="0.25">
      <c r="A3068" s="31">
        <v>44648</v>
      </c>
      <c r="B3068" s="37" t="s">
        <v>10175</v>
      </c>
      <c r="C3068" s="57" t="s">
        <v>1265</v>
      </c>
      <c r="D3068" s="58">
        <v>616</v>
      </c>
      <c r="E3068" s="35">
        <v>44648</v>
      </c>
      <c r="F3068" s="58">
        <v>616</v>
      </c>
      <c r="G3068" s="59">
        <f>Tabla14[[#This Row],[Importe]]-Tabla14[[#This Row],[Pagado]]</f>
        <v>0</v>
      </c>
      <c r="H3068" s="37" t="s">
        <v>10</v>
      </c>
    </row>
    <row r="3069" spans="1:8" x14ac:dyDescent="0.25">
      <c r="A3069" s="31">
        <v>44648</v>
      </c>
      <c r="B3069" s="37" t="s">
        <v>10176</v>
      </c>
      <c r="C3069" s="57" t="s">
        <v>440</v>
      </c>
      <c r="D3069" s="58">
        <v>11582.4</v>
      </c>
      <c r="E3069" s="35">
        <v>44662</v>
      </c>
      <c r="F3069" s="58">
        <v>11582.4</v>
      </c>
      <c r="G3069" s="59">
        <f>Tabla14[[#This Row],[Importe]]-Tabla14[[#This Row],[Pagado]]</f>
        <v>0</v>
      </c>
      <c r="H3069" s="37" t="s">
        <v>10</v>
      </c>
    </row>
    <row r="3070" spans="1:8" x14ac:dyDescent="0.25">
      <c r="A3070" s="31">
        <v>44648</v>
      </c>
      <c r="B3070" s="37" t="s">
        <v>10177</v>
      </c>
      <c r="C3070" s="57" t="s">
        <v>269</v>
      </c>
      <c r="D3070" s="58">
        <v>2328.1999999999998</v>
      </c>
      <c r="E3070" s="35">
        <v>44648</v>
      </c>
      <c r="F3070" s="58">
        <v>2328.1999999999998</v>
      </c>
      <c r="G3070" s="59">
        <f>Tabla14[[#This Row],[Importe]]-Tabla14[[#This Row],[Pagado]]</f>
        <v>0</v>
      </c>
      <c r="H3070" s="37" t="s">
        <v>10</v>
      </c>
    </row>
    <row r="3071" spans="1:8" x14ac:dyDescent="0.25">
      <c r="A3071" s="31">
        <v>44648</v>
      </c>
      <c r="B3071" s="37" t="s">
        <v>10178</v>
      </c>
      <c r="C3071" s="57" t="s">
        <v>31</v>
      </c>
      <c r="D3071" s="58">
        <v>27079.200000000001</v>
      </c>
      <c r="E3071" s="35">
        <v>44648</v>
      </c>
      <c r="F3071" s="58">
        <v>27079.200000000001</v>
      </c>
      <c r="G3071" s="59">
        <f>Tabla14[[#This Row],[Importe]]-Tabla14[[#This Row],[Pagado]]</f>
        <v>0</v>
      </c>
      <c r="H3071" s="37" t="s">
        <v>10</v>
      </c>
    </row>
    <row r="3072" spans="1:8" x14ac:dyDescent="0.25">
      <c r="A3072" s="31">
        <v>44648</v>
      </c>
      <c r="B3072" s="37" t="s">
        <v>10179</v>
      </c>
      <c r="C3072" s="57" t="s">
        <v>263</v>
      </c>
      <c r="D3072" s="58">
        <v>16416</v>
      </c>
      <c r="E3072" s="35">
        <v>44652</v>
      </c>
      <c r="F3072" s="58">
        <v>16416</v>
      </c>
      <c r="G3072" s="59">
        <f>Tabla14[[#This Row],[Importe]]-Tabla14[[#This Row],[Pagado]]</f>
        <v>0</v>
      </c>
      <c r="H3072" s="37" t="s">
        <v>10</v>
      </c>
    </row>
    <row r="3073" spans="1:8" x14ac:dyDescent="0.25">
      <c r="A3073" s="31">
        <v>44648</v>
      </c>
      <c r="B3073" s="37" t="s">
        <v>10180</v>
      </c>
      <c r="C3073" s="57" t="s">
        <v>31</v>
      </c>
      <c r="D3073" s="58">
        <v>5659.8</v>
      </c>
      <c r="E3073" s="35">
        <v>44648</v>
      </c>
      <c r="F3073" s="58">
        <v>5659.8</v>
      </c>
      <c r="G3073" s="59">
        <f>Tabla14[[#This Row],[Importe]]-Tabla14[[#This Row],[Pagado]]</f>
        <v>0</v>
      </c>
      <c r="H3073" s="37" t="s">
        <v>10</v>
      </c>
    </row>
    <row r="3074" spans="1:8" x14ac:dyDescent="0.25">
      <c r="A3074" s="31">
        <v>44648</v>
      </c>
      <c r="B3074" s="37" t="s">
        <v>10181</v>
      </c>
      <c r="C3074" s="57" t="s">
        <v>16</v>
      </c>
      <c r="D3074" s="58">
        <v>1074.2</v>
      </c>
      <c r="E3074" s="35">
        <v>44648</v>
      </c>
      <c r="F3074" s="58">
        <v>1074.2</v>
      </c>
      <c r="G3074" s="59">
        <f>Tabla14[[#This Row],[Importe]]-Tabla14[[#This Row],[Pagado]]</f>
        <v>0</v>
      </c>
      <c r="H3074" s="37" t="s">
        <v>10</v>
      </c>
    </row>
    <row r="3075" spans="1:8" x14ac:dyDescent="0.25">
      <c r="A3075" s="31">
        <v>44648</v>
      </c>
      <c r="B3075" s="37" t="s">
        <v>10182</v>
      </c>
      <c r="C3075" s="57" t="s">
        <v>296</v>
      </c>
      <c r="D3075" s="58">
        <v>2366.1</v>
      </c>
      <c r="E3075" s="35">
        <v>44648</v>
      </c>
      <c r="F3075" s="58">
        <v>2366.1</v>
      </c>
      <c r="G3075" s="59">
        <f>Tabla14[[#This Row],[Importe]]-Tabla14[[#This Row],[Pagado]]</f>
        <v>0</v>
      </c>
      <c r="H3075" s="37" t="s">
        <v>10</v>
      </c>
    </row>
    <row r="3076" spans="1:8" x14ac:dyDescent="0.25">
      <c r="A3076" s="31">
        <v>44648</v>
      </c>
      <c r="B3076" s="37" t="s">
        <v>10183</v>
      </c>
      <c r="C3076" s="57" t="s">
        <v>1008</v>
      </c>
      <c r="D3076" s="58">
        <v>4413.5</v>
      </c>
      <c r="E3076" s="35">
        <v>44648</v>
      </c>
      <c r="F3076" s="58">
        <v>4413.5</v>
      </c>
      <c r="G3076" s="59">
        <f>Tabla14[[#This Row],[Importe]]-Tabla14[[#This Row],[Pagado]]</f>
        <v>0</v>
      </c>
      <c r="H3076" s="37" t="s">
        <v>10</v>
      </c>
    </row>
    <row r="3077" spans="1:8" x14ac:dyDescent="0.25">
      <c r="A3077" s="31">
        <v>44648</v>
      </c>
      <c r="B3077" s="37" t="s">
        <v>10184</v>
      </c>
      <c r="C3077" s="57" t="s">
        <v>475</v>
      </c>
      <c r="D3077" s="58">
        <v>20440.8</v>
      </c>
      <c r="E3077" s="35">
        <v>44649</v>
      </c>
      <c r="F3077" s="58">
        <v>20440.8</v>
      </c>
      <c r="G3077" s="59">
        <f>Tabla14[[#This Row],[Importe]]-Tabla14[[#This Row],[Pagado]]</f>
        <v>0</v>
      </c>
      <c r="H3077" s="37" t="s">
        <v>10</v>
      </c>
    </row>
    <row r="3078" spans="1:8" x14ac:dyDescent="0.25">
      <c r="A3078" s="31">
        <v>44648</v>
      </c>
      <c r="B3078" s="37" t="s">
        <v>10185</v>
      </c>
      <c r="C3078" s="57" t="s">
        <v>31</v>
      </c>
      <c r="D3078" s="58">
        <v>1252.0999999999999</v>
      </c>
      <c r="E3078" s="35">
        <v>44648</v>
      </c>
      <c r="F3078" s="58">
        <v>1252.0999999999999</v>
      </c>
      <c r="G3078" s="59">
        <f>Tabla14[[#This Row],[Importe]]-Tabla14[[#This Row],[Pagado]]</f>
        <v>0</v>
      </c>
      <c r="H3078" s="37" t="s">
        <v>10</v>
      </c>
    </row>
    <row r="3079" spans="1:8" x14ac:dyDescent="0.25">
      <c r="A3079" s="31">
        <v>44648</v>
      </c>
      <c r="B3079" s="37" t="s">
        <v>10186</v>
      </c>
      <c r="C3079" s="57" t="s">
        <v>7743</v>
      </c>
      <c r="D3079" s="58">
        <v>40529.599999999999</v>
      </c>
      <c r="E3079" s="35">
        <v>44655</v>
      </c>
      <c r="F3079" s="58">
        <v>40529.599999999999</v>
      </c>
      <c r="G3079" s="59">
        <f>Tabla14[[#This Row],[Importe]]-Tabla14[[#This Row],[Pagado]]</f>
        <v>0</v>
      </c>
      <c r="H3079" s="37" t="s">
        <v>10</v>
      </c>
    </row>
    <row r="3080" spans="1:8" x14ac:dyDescent="0.25">
      <c r="A3080" s="31">
        <v>44648</v>
      </c>
      <c r="B3080" s="37" t="s">
        <v>10187</v>
      </c>
      <c r="C3080" s="57" t="s">
        <v>246</v>
      </c>
      <c r="D3080" s="58">
        <v>41605.800000000003</v>
      </c>
      <c r="E3080" s="35">
        <v>44648</v>
      </c>
      <c r="F3080" s="58">
        <v>41605.800000000003</v>
      </c>
      <c r="G3080" s="59">
        <f>Tabla14[[#This Row],[Importe]]-Tabla14[[#This Row],[Pagado]]</f>
        <v>0</v>
      </c>
      <c r="H3080" s="37" t="s">
        <v>10</v>
      </c>
    </row>
    <row r="3081" spans="1:8" x14ac:dyDescent="0.25">
      <c r="A3081" s="31">
        <v>44648</v>
      </c>
      <c r="B3081" s="37" t="s">
        <v>10188</v>
      </c>
      <c r="C3081" s="57" t="s">
        <v>31</v>
      </c>
      <c r="D3081" s="58">
        <v>3567.2</v>
      </c>
      <c r="E3081" s="35">
        <v>44648</v>
      </c>
      <c r="F3081" s="58">
        <v>3567.2</v>
      </c>
      <c r="G3081" s="59">
        <f>Tabla14[[#This Row],[Importe]]-Tabla14[[#This Row],[Pagado]]</f>
        <v>0</v>
      </c>
      <c r="H3081" s="37" t="s">
        <v>10</v>
      </c>
    </row>
    <row r="3082" spans="1:8" x14ac:dyDescent="0.25">
      <c r="A3082" s="31">
        <v>44648</v>
      </c>
      <c r="B3082" s="37" t="s">
        <v>10189</v>
      </c>
      <c r="C3082" s="57" t="s">
        <v>179</v>
      </c>
      <c r="D3082" s="58">
        <v>540</v>
      </c>
      <c r="E3082" s="35">
        <v>44648</v>
      </c>
      <c r="F3082" s="58">
        <v>540</v>
      </c>
      <c r="G3082" s="59">
        <f>Tabla14[[#This Row],[Importe]]-Tabla14[[#This Row],[Pagado]]</f>
        <v>0</v>
      </c>
      <c r="H3082" s="37" t="s">
        <v>10</v>
      </c>
    </row>
    <row r="3083" spans="1:8" x14ac:dyDescent="0.25">
      <c r="A3083" s="31">
        <v>44648</v>
      </c>
      <c r="B3083" s="37" t="s">
        <v>10190</v>
      </c>
      <c r="C3083" s="57" t="s">
        <v>10191</v>
      </c>
      <c r="D3083" s="58">
        <v>8983</v>
      </c>
      <c r="E3083" s="35">
        <v>44649</v>
      </c>
      <c r="F3083" s="58">
        <v>8983</v>
      </c>
      <c r="G3083" s="59">
        <f>Tabla14[[#This Row],[Importe]]-Tabla14[[#This Row],[Pagado]]</f>
        <v>0</v>
      </c>
      <c r="H3083" s="37" t="s">
        <v>10</v>
      </c>
    </row>
    <row r="3084" spans="1:8" x14ac:dyDescent="0.25">
      <c r="A3084" s="31">
        <v>44648</v>
      </c>
      <c r="B3084" s="37" t="s">
        <v>10192</v>
      </c>
      <c r="C3084" s="57" t="s">
        <v>56</v>
      </c>
      <c r="D3084" s="58">
        <v>6537.2</v>
      </c>
      <c r="E3084" s="35">
        <v>44648</v>
      </c>
      <c r="F3084" s="58">
        <v>6537.2</v>
      </c>
      <c r="G3084" s="59">
        <f>Tabla14[[#This Row],[Importe]]-Tabla14[[#This Row],[Pagado]]</f>
        <v>0</v>
      </c>
      <c r="H3084" s="37" t="s">
        <v>10</v>
      </c>
    </row>
    <row r="3085" spans="1:8" x14ac:dyDescent="0.25">
      <c r="A3085" s="31">
        <v>44648</v>
      </c>
      <c r="B3085" s="37" t="s">
        <v>10193</v>
      </c>
      <c r="C3085" s="57" t="s">
        <v>612</v>
      </c>
      <c r="D3085" s="58">
        <v>237.6</v>
      </c>
      <c r="E3085" s="35">
        <v>44649</v>
      </c>
      <c r="F3085" s="58">
        <v>237.6</v>
      </c>
      <c r="G3085" s="59">
        <f>Tabla14[[#This Row],[Importe]]-Tabla14[[#This Row],[Pagado]]</f>
        <v>0</v>
      </c>
      <c r="H3085" s="37" t="s">
        <v>10</v>
      </c>
    </row>
    <row r="3086" spans="1:8" x14ac:dyDescent="0.25">
      <c r="A3086" s="31">
        <v>44649</v>
      </c>
      <c r="B3086" s="37" t="s">
        <v>10194</v>
      </c>
      <c r="C3086" s="57" t="s">
        <v>353</v>
      </c>
      <c r="D3086" s="58">
        <v>1885.1</v>
      </c>
      <c r="E3086" s="35">
        <v>44649</v>
      </c>
      <c r="F3086" s="58">
        <v>1885.1</v>
      </c>
      <c r="G3086" s="59">
        <f>Tabla14[[#This Row],[Importe]]-Tabla14[[#This Row],[Pagado]]</f>
        <v>0</v>
      </c>
      <c r="H3086" s="37" t="s">
        <v>10</v>
      </c>
    </row>
    <row r="3087" spans="1:8" x14ac:dyDescent="0.25">
      <c r="A3087" s="31">
        <v>44649</v>
      </c>
      <c r="B3087" s="37" t="s">
        <v>10195</v>
      </c>
      <c r="C3087" s="57" t="s">
        <v>20</v>
      </c>
      <c r="D3087" s="58">
        <v>1842.4</v>
      </c>
      <c r="E3087" s="35">
        <v>44649</v>
      </c>
      <c r="F3087" s="58">
        <v>1842.4</v>
      </c>
      <c r="G3087" s="59">
        <f>Tabla14[[#This Row],[Importe]]-Tabla14[[#This Row],[Pagado]]</f>
        <v>0</v>
      </c>
      <c r="H3087" s="37" t="s">
        <v>10</v>
      </c>
    </row>
    <row r="3088" spans="1:8" x14ac:dyDescent="0.25">
      <c r="A3088" s="31">
        <v>44649</v>
      </c>
      <c r="B3088" s="37" t="s">
        <v>10196</v>
      </c>
      <c r="C3088" s="57" t="s">
        <v>83</v>
      </c>
      <c r="D3088" s="58">
        <v>4244.8</v>
      </c>
      <c r="E3088" s="35">
        <v>44649</v>
      </c>
      <c r="F3088" s="58">
        <v>4244.8</v>
      </c>
      <c r="G3088" s="59">
        <f>Tabla14[[#This Row],[Importe]]-Tabla14[[#This Row],[Pagado]]</f>
        <v>0</v>
      </c>
      <c r="H3088" s="37" t="s">
        <v>10</v>
      </c>
    </row>
    <row r="3089" spans="1:8" x14ac:dyDescent="0.25">
      <c r="A3089" s="31">
        <v>44649</v>
      </c>
      <c r="B3089" s="37" t="s">
        <v>10197</v>
      </c>
      <c r="C3089" s="57" t="s">
        <v>95</v>
      </c>
      <c r="D3089" s="58">
        <v>15486</v>
      </c>
      <c r="E3089" s="35">
        <v>44649</v>
      </c>
      <c r="F3089" s="58">
        <v>15486</v>
      </c>
      <c r="G3089" s="59">
        <f>Tabla14[[#This Row],[Importe]]-Tabla14[[#This Row],[Pagado]]</f>
        <v>0</v>
      </c>
      <c r="H3089" s="37" t="s">
        <v>10</v>
      </c>
    </row>
    <row r="3090" spans="1:8" x14ac:dyDescent="0.25">
      <c r="A3090" s="31">
        <v>44649</v>
      </c>
      <c r="B3090" s="37" t="s">
        <v>10198</v>
      </c>
      <c r="C3090" s="57" t="s">
        <v>12</v>
      </c>
      <c r="D3090" s="58">
        <v>30433.35</v>
      </c>
      <c r="E3090" s="35">
        <v>44650</v>
      </c>
      <c r="F3090" s="58">
        <v>30433.35</v>
      </c>
      <c r="G3090" s="59">
        <f>Tabla14[[#This Row],[Importe]]-Tabla14[[#This Row],[Pagado]]</f>
        <v>0</v>
      </c>
      <c r="H3090" s="37" t="s">
        <v>10</v>
      </c>
    </row>
    <row r="3091" spans="1:8" x14ac:dyDescent="0.25">
      <c r="A3091" s="31">
        <v>44649</v>
      </c>
      <c r="B3091" s="37" t="s">
        <v>10199</v>
      </c>
      <c r="C3091" s="57" t="s">
        <v>9416</v>
      </c>
      <c r="D3091" s="58">
        <v>14550.3</v>
      </c>
      <c r="E3091" s="35">
        <v>44650</v>
      </c>
      <c r="F3091" s="58">
        <v>14550.3</v>
      </c>
      <c r="G3091" s="59">
        <f>Tabla14[[#This Row],[Importe]]-Tabla14[[#This Row],[Pagado]]</f>
        <v>0</v>
      </c>
      <c r="H3091" s="37" t="s">
        <v>10</v>
      </c>
    </row>
    <row r="3092" spans="1:8" x14ac:dyDescent="0.25">
      <c r="A3092" s="31">
        <v>44649</v>
      </c>
      <c r="B3092" s="37" t="s">
        <v>10200</v>
      </c>
      <c r="C3092" s="57" t="s">
        <v>31</v>
      </c>
      <c r="D3092" s="58">
        <v>1744.2</v>
      </c>
      <c r="E3092" s="35">
        <v>44649</v>
      </c>
      <c r="F3092" s="58">
        <v>1744.2</v>
      </c>
      <c r="G3092" s="59">
        <f>Tabla14[[#This Row],[Importe]]-Tabla14[[#This Row],[Pagado]]</f>
        <v>0</v>
      </c>
      <c r="H3092" s="37" t="s">
        <v>10</v>
      </c>
    </row>
    <row r="3093" spans="1:8" x14ac:dyDescent="0.25">
      <c r="A3093" s="31">
        <v>44649</v>
      </c>
      <c r="B3093" s="37" t="s">
        <v>10201</v>
      </c>
      <c r="C3093" s="57" t="s">
        <v>9</v>
      </c>
      <c r="D3093" s="58">
        <v>4068.8</v>
      </c>
      <c r="E3093" s="35">
        <v>44649</v>
      </c>
      <c r="F3093" s="58">
        <v>4068.8</v>
      </c>
      <c r="G3093" s="59">
        <f>Tabla14[[#This Row],[Importe]]-Tabla14[[#This Row],[Pagado]]</f>
        <v>0</v>
      </c>
      <c r="H3093" s="37" t="s">
        <v>10</v>
      </c>
    </row>
    <row r="3094" spans="1:8" x14ac:dyDescent="0.25">
      <c r="A3094" s="31">
        <v>44649</v>
      </c>
      <c r="B3094" s="37" t="s">
        <v>10202</v>
      </c>
      <c r="C3094" s="57" t="s">
        <v>2139</v>
      </c>
      <c r="D3094" s="58">
        <v>5117.2</v>
      </c>
      <c r="E3094" s="35">
        <v>44649</v>
      </c>
      <c r="F3094" s="58">
        <v>5117.2</v>
      </c>
      <c r="G3094" s="59">
        <f>Tabla14[[#This Row],[Importe]]-Tabla14[[#This Row],[Pagado]]</f>
        <v>0</v>
      </c>
      <c r="H3094" s="37" t="s">
        <v>10</v>
      </c>
    </row>
    <row r="3095" spans="1:8" x14ac:dyDescent="0.25">
      <c r="A3095" s="31">
        <v>44649</v>
      </c>
      <c r="B3095" s="37" t="s">
        <v>10203</v>
      </c>
      <c r="C3095" s="57" t="s">
        <v>47</v>
      </c>
      <c r="D3095" s="58">
        <v>52842.3</v>
      </c>
      <c r="E3095" s="35">
        <v>44649</v>
      </c>
      <c r="F3095" s="58">
        <v>52842.3</v>
      </c>
      <c r="G3095" s="59">
        <f>Tabla14[[#This Row],[Importe]]-Tabla14[[#This Row],[Pagado]]</f>
        <v>0</v>
      </c>
      <c r="H3095" s="37" t="s">
        <v>10</v>
      </c>
    </row>
    <row r="3096" spans="1:8" x14ac:dyDescent="0.25">
      <c r="A3096" s="31">
        <v>44649</v>
      </c>
      <c r="B3096" s="37" t="s">
        <v>10204</v>
      </c>
      <c r="C3096" s="57" t="s">
        <v>18</v>
      </c>
      <c r="D3096" s="58">
        <v>1498.6</v>
      </c>
      <c r="E3096" s="35">
        <v>44649</v>
      </c>
      <c r="F3096" s="58">
        <v>1498.6</v>
      </c>
      <c r="G3096" s="59">
        <f>Tabla14[[#This Row],[Importe]]-Tabla14[[#This Row],[Pagado]]</f>
        <v>0</v>
      </c>
      <c r="H3096" s="37" t="s">
        <v>10</v>
      </c>
    </row>
    <row r="3097" spans="1:8" x14ac:dyDescent="0.25">
      <c r="A3097" s="31">
        <v>44649</v>
      </c>
      <c r="B3097" s="37" t="s">
        <v>10205</v>
      </c>
      <c r="C3097" s="57" t="s">
        <v>31</v>
      </c>
      <c r="D3097" s="58">
        <v>3228</v>
      </c>
      <c r="E3097" s="35">
        <v>44649</v>
      </c>
      <c r="F3097" s="58">
        <v>3228</v>
      </c>
      <c r="G3097" s="59">
        <f>Tabla14[[#This Row],[Importe]]-Tabla14[[#This Row],[Pagado]]</f>
        <v>0</v>
      </c>
      <c r="H3097" s="37" t="s">
        <v>10</v>
      </c>
    </row>
    <row r="3098" spans="1:8" x14ac:dyDescent="0.25">
      <c r="A3098" s="31">
        <v>44649</v>
      </c>
      <c r="B3098" s="37" t="s">
        <v>10206</v>
      </c>
      <c r="C3098" s="57" t="s">
        <v>2563</v>
      </c>
      <c r="D3098" s="58">
        <v>3804.6</v>
      </c>
      <c r="E3098" s="35">
        <v>44649</v>
      </c>
      <c r="F3098" s="58">
        <v>3804.6</v>
      </c>
      <c r="G3098" s="59">
        <f>Tabla14[[#This Row],[Importe]]-Tabla14[[#This Row],[Pagado]]</f>
        <v>0</v>
      </c>
      <c r="H3098" s="37" t="s">
        <v>10</v>
      </c>
    </row>
    <row r="3099" spans="1:8" x14ac:dyDescent="0.25">
      <c r="A3099" s="31">
        <v>44649</v>
      </c>
      <c r="B3099" s="37" t="s">
        <v>10207</v>
      </c>
      <c r="C3099" s="57" t="s">
        <v>105</v>
      </c>
      <c r="D3099" s="58">
        <v>3851.4</v>
      </c>
      <c r="E3099" s="35">
        <v>44650</v>
      </c>
      <c r="F3099" s="58">
        <v>3851.4</v>
      </c>
      <c r="G3099" s="59">
        <f>Tabla14[[#This Row],[Importe]]-Tabla14[[#This Row],[Pagado]]</f>
        <v>0</v>
      </c>
      <c r="H3099" s="37" t="s">
        <v>10</v>
      </c>
    </row>
    <row r="3100" spans="1:8" x14ac:dyDescent="0.25">
      <c r="A3100" s="31">
        <v>44649</v>
      </c>
      <c r="B3100" s="37" t="s">
        <v>10208</v>
      </c>
      <c r="C3100" s="57" t="s">
        <v>64</v>
      </c>
      <c r="D3100" s="58">
        <v>3615.9</v>
      </c>
      <c r="E3100" s="35">
        <v>44650</v>
      </c>
      <c r="F3100" s="58">
        <v>3615.9</v>
      </c>
      <c r="G3100" s="59">
        <f>Tabla14[[#This Row],[Importe]]-Tabla14[[#This Row],[Pagado]]</f>
        <v>0</v>
      </c>
      <c r="H3100" s="37" t="s">
        <v>10</v>
      </c>
    </row>
    <row r="3101" spans="1:8" x14ac:dyDescent="0.25">
      <c r="A3101" s="31">
        <v>44649</v>
      </c>
      <c r="B3101" s="37" t="s">
        <v>10209</v>
      </c>
      <c r="C3101" s="57" t="s">
        <v>60</v>
      </c>
      <c r="D3101" s="58">
        <v>3748.5</v>
      </c>
      <c r="E3101" s="35">
        <v>44653</v>
      </c>
      <c r="F3101" s="58">
        <v>3748.5</v>
      </c>
      <c r="G3101" s="59">
        <f>Tabla14[[#This Row],[Importe]]-Tabla14[[#This Row],[Pagado]]</f>
        <v>0</v>
      </c>
      <c r="H3101" s="37" t="s">
        <v>10</v>
      </c>
    </row>
    <row r="3102" spans="1:8" x14ac:dyDescent="0.25">
      <c r="A3102" s="31">
        <v>44649</v>
      </c>
      <c r="B3102" s="37" t="s">
        <v>10210</v>
      </c>
      <c r="C3102" s="57" t="s">
        <v>89</v>
      </c>
      <c r="D3102" s="58">
        <v>9948</v>
      </c>
      <c r="E3102" s="35">
        <v>44650</v>
      </c>
      <c r="F3102" s="58">
        <v>9948</v>
      </c>
      <c r="G3102" s="59">
        <f>Tabla14[[#This Row],[Importe]]-Tabla14[[#This Row],[Pagado]]</f>
        <v>0</v>
      </c>
      <c r="H3102" s="37" t="s">
        <v>10</v>
      </c>
    </row>
    <row r="3103" spans="1:8" x14ac:dyDescent="0.25">
      <c r="A3103" s="31">
        <v>44649</v>
      </c>
      <c r="B3103" s="37" t="s">
        <v>10211</v>
      </c>
      <c r="C3103" s="57" t="s">
        <v>111</v>
      </c>
      <c r="D3103" s="58">
        <v>3807.3</v>
      </c>
      <c r="E3103" s="35">
        <v>44650</v>
      </c>
      <c r="F3103" s="58">
        <v>3807.3</v>
      </c>
      <c r="G3103" s="59">
        <f>Tabla14[[#This Row],[Importe]]-Tabla14[[#This Row],[Pagado]]</f>
        <v>0</v>
      </c>
      <c r="H3103" s="37" t="s">
        <v>10</v>
      </c>
    </row>
    <row r="3104" spans="1:8" x14ac:dyDescent="0.25">
      <c r="A3104" s="31">
        <v>44649</v>
      </c>
      <c r="B3104" s="37" t="s">
        <v>10212</v>
      </c>
      <c r="C3104" s="57" t="s">
        <v>114</v>
      </c>
      <c r="D3104" s="58">
        <v>4042.5</v>
      </c>
      <c r="E3104" s="35">
        <v>44651</v>
      </c>
      <c r="F3104" s="58">
        <v>4042.5</v>
      </c>
      <c r="G3104" s="59">
        <f>Tabla14[[#This Row],[Importe]]-Tabla14[[#This Row],[Pagado]]</f>
        <v>0</v>
      </c>
      <c r="H3104" s="37" t="s">
        <v>10</v>
      </c>
    </row>
    <row r="3105" spans="1:8" x14ac:dyDescent="0.25">
      <c r="A3105" s="31">
        <v>44649</v>
      </c>
      <c r="B3105" s="37" t="s">
        <v>10213</v>
      </c>
      <c r="C3105" s="57" t="s">
        <v>348</v>
      </c>
      <c r="D3105" s="58">
        <v>904</v>
      </c>
      <c r="E3105" s="35">
        <v>44649</v>
      </c>
      <c r="F3105" s="58">
        <v>904</v>
      </c>
      <c r="G3105" s="59">
        <f>Tabla14[[#This Row],[Importe]]-Tabla14[[#This Row],[Pagado]]</f>
        <v>0</v>
      </c>
      <c r="H3105" s="37" t="s">
        <v>10</v>
      </c>
    </row>
    <row r="3106" spans="1:8" x14ac:dyDescent="0.25">
      <c r="A3106" s="31">
        <v>44649</v>
      </c>
      <c r="B3106" s="37" t="s">
        <v>10214</v>
      </c>
      <c r="C3106" s="57" t="s">
        <v>99</v>
      </c>
      <c r="D3106" s="58">
        <v>4346.3</v>
      </c>
      <c r="E3106" s="35">
        <v>44653</v>
      </c>
      <c r="F3106" s="58">
        <v>4346.3</v>
      </c>
      <c r="G3106" s="59">
        <f>Tabla14[[#This Row],[Importe]]-Tabla14[[#This Row],[Pagado]]</f>
        <v>0</v>
      </c>
      <c r="H3106" s="37" t="s">
        <v>10</v>
      </c>
    </row>
    <row r="3107" spans="1:8" x14ac:dyDescent="0.25">
      <c r="A3107" s="31">
        <v>44649</v>
      </c>
      <c r="B3107" s="37" t="s">
        <v>10215</v>
      </c>
      <c r="C3107" s="57" t="s">
        <v>314</v>
      </c>
      <c r="D3107" s="58">
        <v>1593</v>
      </c>
      <c r="E3107" s="35">
        <v>44649</v>
      </c>
      <c r="F3107" s="58">
        <v>1593</v>
      </c>
      <c r="G3107" s="59">
        <f>Tabla14[[#This Row],[Importe]]-Tabla14[[#This Row],[Pagado]]</f>
        <v>0</v>
      </c>
      <c r="H3107" s="37" t="s">
        <v>10</v>
      </c>
    </row>
    <row r="3108" spans="1:8" x14ac:dyDescent="0.25">
      <c r="A3108" s="31">
        <v>44649</v>
      </c>
      <c r="B3108" s="37" t="s">
        <v>10216</v>
      </c>
      <c r="C3108" s="57" t="s">
        <v>97</v>
      </c>
      <c r="D3108" s="58">
        <v>5617.4</v>
      </c>
      <c r="E3108" s="35">
        <v>44650</v>
      </c>
      <c r="F3108" s="58">
        <v>5617.4</v>
      </c>
      <c r="G3108" s="59">
        <f>Tabla14[[#This Row],[Importe]]-Tabla14[[#This Row],[Pagado]]</f>
        <v>0</v>
      </c>
      <c r="H3108" s="37" t="s">
        <v>10</v>
      </c>
    </row>
    <row r="3109" spans="1:8" x14ac:dyDescent="0.25">
      <c r="A3109" s="31">
        <v>44649</v>
      </c>
      <c r="B3109" s="37" t="s">
        <v>10217</v>
      </c>
      <c r="C3109" s="57" t="s">
        <v>93</v>
      </c>
      <c r="D3109" s="58">
        <v>4944.8</v>
      </c>
      <c r="E3109" s="35">
        <v>44650</v>
      </c>
      <c r="F3109" s="58">
        <v>4944.8</v>
      </c>
      <c r="G3109" s="59">
        <f>Tabla14[[#This Row],[Importe]]-Tabla14[[#This Row],[Pagado]]</f>
        <v>0</v>
      </c>
      <c r="H3109" s="37" t="s">
        <v>10</v>
      </c>
    </row>
    <row r="3110" spans="1:8" x14ac:dyDescent="0.25">
      <c r="A3110" s="31">
        <v>44649</v>
      </c>
      <c r="B3110" s="37" t="s">
        <v>10218</v>
      </c>
      <c r="C3110" s="57" t="s">
        <v>93</v>
      </c>
      <c r="D3110" s="58">
        <v>1416</v>
      </c>
      <c r="E3110" s="35">
        <v>44650</v>
      </c>
      <c r="F3110" s="58">
        <v>1416</v>
      </c>
      <c r="G3110" s="59">
        <f>Tabla14[[#This Row],[Importe]]-Tabla14[[#This Row],[Pagado]]</f>
        <v>0</v>
      </c>
      <c r="H3110" s="37" t="s">
        <v>10</v>
      </c>
    </row>
    <row r="3111" spans="1:8" x14ac:dyDescent="0.25">
      <c r="A3111" s="31">
        <v>44649</v>
      </c>
      <c r="B3111" s="37" t="s">
        <v>10219</v>
      </c>
      <c r="C3111" s="57" t="s">
        <v>39</v>
      </c>
      <c r="D3111" s="58">
        <v>22034.9</v>
      </c>
      <c r="E3111" s="35">
        <v>44652</v>
      </c>
      <c r="F3111" s="58">
        <v>22034.9</v>
      </c>
      <c r="G3111" s="59">
        <f>Tabla14[[#This Row],[Importe]]-Tabla14[[#This Row],[Pagado]]</f>
        <v>0</v>
      </c>
      <c r="H3111" s="37" t="s">
        <v>10</v>
      </c>
    </row>
    <row r="3112" spans="1:8" x14ac:dyDescent="0.25">
      <c r="A3112" s="31">
        <v>44649</v>
      </c>
      <c r="B3112" s="37" t="s">
        <v>10220</v>
      </c>
      <c r="C3112" s="57" t="s">
        <v>345</v>
      </c>
      <c r="D3112" s="58">
        <v>459</v>
      </c>
      <c r="E3112" s="35">
        <v>44649</v>
      </c>
      <c r="F3112" s="58">
        <v>459</v>
      </c>
      <c r="G3112" s="59">
        <f>Tabla14[[#This Row],[Importe]]-Tabla14[[#This Row],[Pagado]]</f>
        <v>0</v>
      </c>
      <c r="H3112" s="37" t="s">
        <v>10</v>
      </c>
    </row>
    <row r="3113" spans="1:8" x14ac:dyDescent="0.25">
      <c r="A3113" s="31">
        <v>44649</v>
      </c>
      <c r="B3113" s="37" t="s">
        <v>10221</v>
      </c>
      <c r="C3113" s="57" t="s">
        <v>27</v>
      </c>
      <c r="D3113" s="58">
        <v>1042.4000000000001</v>
      </c>
      <c r="E3113" s="35">
        <v>44649</v>
      </c>
      <c r="F3113" s="58">
        <v>1042.4000000000001</v>
      </c>
      <c r="G3113" s="59">
        <f>Tabla14[[#This Row],[Importe]]-Tabla14[[#This Row],[Pagado]]</f>
        <v>0</v>
      </c>
      <c r="H3113" s="37" t="s">
        <v>10</v>
      </c>
    </row>
    <row r="3114" spans="1:8" x14ac:dyDescent="0.25">
      <c r="A3114" s="31">
        <v>44649</v>
      </c>
      <c r="B3114" s="37" t="s">
        <v>10222</v>
      </c>
      <c r="C3114" s="57" t="s">
        <v>2151</v>
      </c>
      <c r="D3114" s="58">
        <v>14681.8</v>
      </c>
      <c r="E3114" s="35">
        <v>44649</v>
      </c>
      <c r="F3114" s="58">
        <v>14681.8</v>
      </c>
      <c r="G3114" s="59">
        <f>Tabla14[[#This Row],[Importe]]-Tabla14[[#This Row],[Pagado]]</f>
        <v>0</v>
      </c>
      <c r="H3114" s="37" t="s">
        <v>10</v>
      </c>
    </row>
    <row r="3115" spans="1:8" x14ac:dyDescent="0.25">
      <c r="A3115" s="31">
        <v>44649</v>
      </c>
      <c r="B3115" s="37" t="s">
        <v>10223</v>
      </c>
      <c r="C3115" s="57" t="s">
        <v>22</v>
      </c>
      <c r="D3115" s="58">
        <v>46211</v>
      </c>
      <c r="E3115" s="35">
        <v>44650</v>
      </c>
      <c r="F3115" s="58">
        <v>46211</v>
      </c>
      <c r="G3115" s="59">
        <f>Tabla14[[#This Row],[Importe]]-Tabla14[[#This Row],[Pagado]]</f>
        <v>0</v>
      </c>
      <c r="H3115" s="37" t="s">
        <v>10</v>
      </c>
    </row>
    <row r="3116" spans="1:8" x14ac:dyDescent="0.25">
      <c r="A3116" s="31">
        <v>44649</v>
      </c>
      <c r="B3116" s="37" t="s">
        <v>10224</v>
      </c>
      <c r="C3116" s="57" t="s">
        <v>87</v>
      </c>
      <c r="D3116" s="58">
        <v>1339.2</v>
      </c>
      <c r="E3116" s="35">
        <v>44649</v>
      </c>
      <c r="F3116" s="58">
        <v>1339.2</v>
      </c>
      <c r="G3116" s="59">
        <f>Tabla14[[#This Row],[Importe]]-Tabla14[[#This Row],[Pagado]]</f>
        <v>0</v>
      </c>
      <c r="H3116" s="37" t="s">
        <v>10</v>
      </c>
    </row>
    <row r="3117" spans="1:8" x14ac:dyDescent="0.25">
      <c r="A3117" s="31">
        <v>44649</v>
      </c>
      <c r="B3117" s="37" t="s">
        <v>10225</v>
      </c>
      <c r="C3117" s="57" t="s">
        <v>87</v>
      </c>
      <c r="D3117" s="58">
        <v>84</v>
      </c>
      <c r="E3117" s="35">
        <v>44649</v>
      </c>
      <c r="F3117" s="58">
        <v>84</v>
      </c>
      <c r="G3117" s="59">
        <f>Tabla14[[#This Row],[Importe]]-Tabla14[[#This Row],[Pagado]]</f>
        <v>0</v>
      </c>
      <c r="H3117" s="37" t="s">
        <v>10</v>
      </c>
    </row>
    <row r="3118" spans="1:8" x14ac:dyDescent="0.25">
      <c r="A3118" s="31">
        <v>44649</v>
      </c>
      <c r="B3118" s="37" t="s">
        <v>10226</v>
      </c>
      <c r="C3118" s="57" t="s">
        <v>131</v>
      </c>
      <c r="D3118" s="58">
        <v>6328.2</v>
      </c>
      <c r="E3118" s="35">
        <v>44649</v>
      </c>
      <c r="F3118" s="58">
        <v>6328.2</v>
      </c>
      <c r="G3118" s="59">
        <f>Tabla14[[#This Row],[Importe]]-Tabla14[[#This Row],[Pagado]]</f>
        <v>0</v>
      </c>
      <c r="H3118" s="37" t="s">
        <v>10</v>
      </c>
    </row>
    <row r="3119" spans="1:8" x14ac:dyDescent="0.25">
      <c r="A3119" s="31">
        <v>44649</v>
      </c>
      <c r="B3119" s="37" t="s">
        <v>10227</v>
      </c>
      <c r="C3119" s="57" t="s">
        <v>135</v>
      </c>
      <c r="D3119" s="58">
        <v>1725.5</v>
      </c>
      <c r="E3119" s="35">
        <v>44649</v>
      </c>
      <c r="F3119" s="58">
        <v>1725.5</v>
      </c>
      <c r="G3119" s="59">
        <f>Tabla14[[#This Row],[Importe]]-Tabla14[[#This Row],[Pagado]]</f>
        <v>0</v>
      </c>
      <c r="H3119" s="37" t="s">
        <v>10</v>
      </c>
    </row>
    <row r="3120" spans="1:8" x14ac:dyDescent="0.25">
      <c r="A3120" s="31">
        <v>44649</v>
      </c>
      <c r="B3120" s="37" t="s">
        <v>10228</v>
      </c>
      <c r="C3120" s="57" t="s">
        <v>10229</v>
      </c>
      <c r="D3120" s="58">
        <v>0</v>
      </c>
      <c r="E3120" s="35" t="s">
        <v>4813</v>
      </c>
      <c r="F3120" s="58">
        <v>0</v>
      </c>
      <c r="G3120" s="59">
        <f>Tabla14[[#This Row],[Importe]]-Tabla14[[#This Row],[Pagado]]</f>
        <v>0</v>
      </c>
      <c r="H3120" s="37" t="s">
        <v>189</v>
      </c>
    </row>
    <row r="3121" spans="1:8" x14ac:dyDescent="0.25">
      <c r="A3121" s="31">
        <v>44649</v>
      </c>
      <c r="B3121" s="37" t="s">
        <v>10230</v>
      </c>
      <c r="C3121" s="57" t="s">
        <v>146</v>
      </c>
      <c r="D3121" s="58">
        <v>3524.2</v>
      </c>
      <c r="E3121" s="35">
        <v>44649</v>
      </c>
      <c r="F3121" s="58">
        <v>3524.2</v>
      </c>
      <c r="G3121" s="59">
        <f>Tabla14[[#This Row],[Importe]]-Tabla14[[#This Row],[Pagado]]</f>
        <v>0</v>
      </c>
      <c r="H3121" s="37" t="s">
        <v>10</v>
      </c>
    </row>
    <row r="3122" spans="1:8" x14ac:dyDescent="0.25">
      <c r="A3122" s="31">
        <v>44649</v>
      </c>
      <c r="B3122" s="37" t="s">
        <v>10231</v>
      </c>
      <c r="C3122" s="57" t="s">
        <v>53</v>
      </c>
      <c r="D3122" s="58">
        <v>1853.6</v>
      </c>
      <c r="E3122" s="35">
        <v>44649</v>
      </c>
      <c r="F3122" s="58">
        <v>1853.6</v>
      </c>
      <c r="G3122" s="59">
        <f>Tabla14[[#This Row],[Importe]]-Tabla14[[#This Row],[Pagado]]</f>
        <v>0</v>
      </c>
      <c r="H3122" s="37" t="s">
        <v>10</v>
      </c>
    </row>
    <row r="3123" spans="1:8" x14ac:dyDescent="0.25">
      <c r="A3123" s="31">
        <v>44649</v>
      </c>
      <c r="B3123" s="37" t="s">
        <v>10232</v>
      </c>
      <c r="C3123" s="57" t="s">
        <v>16</v>
      </c>
      <c r="D3123" s="58">
        <v>5975</v>
      </c>
      <c r="E3123" s="35">
        <v>44649</v>
      </c>
      <c r="F3123" s="58">
        <v>5975</v>
      </c>
      <c r="G3123" s="59">
        <f>Tabla14[[#This Row],[Importe]]-Tabla14[[#This Row],[Pagado]]</f>
        <v>0</v>
      </c>
      <c r="H3123" s="37" t="s">
        <v>10</v>
      </c>
    </row>
    <row r="3124" spans="1:8" x14ac:dyDescent="0.25">
      <c r="A3124" s="31">
        <v>44649</v>
      </c>
      <c r="B3124" s="37" t="s">
        <v>10233</v>
      </c>
      <c r="C3124" s="57" t="s">
        <v>275</v>
      </c>
      <c r="D3124" s="58">
        <v>51054.8</v>
      </c>
      <c r="E3124" s="35">
        <v>44659</v>
      </c>
      <c r="F3124" s="58">
        <v>51054.8</v>
      </c>
      <c r="G3124" s="59">
        <f>Tabla14[[#This Row],[Importe]]-Tabla14[[#This Row],[Pagado]]</f>
        <v>0</v>
      </c>
      <c r="H3124" s="37" t="s">
        <v>10</v>
      </c>
    </row>
    <row r="3125" spans="1:8" x14ac:dyDescent="0.25">
      <c r="A3125" s="31">
        <v>44649</v>
      </c>
      <c r="B3125" s="37" t="s">
        <v>10234</v>
      </c>
      <c r="C3125" s="57" t="s">
        <v>53</v>
      </c>
      <c r="D3125" s="58">
        <v>145.6</v>
      </c>
      <c r="E3125" s="35">
        <v>44649</v>
      </c>
      <c r="F3125" s="58">
        <v>145.6</v>
      </c>
      <c r="G3125" s="59">
        <f>Tabla14[[#This Row],[Importe]]-Tabla14[[#This Row],[Pagado]]</f>
        <v>0</v>
      </c>
      <c r="H3125" s="37" t="s">
        <v>10</v>
      </c>
    </row>
    <row r="3126" spans="1:8" x14ac:dyDescent="0.25">
      <c r="A3126" s="31">
        <v>44649</v>
      </c>
      <c r="B3126" s="37" t="s">
        <v>10235</v>
      </c>
      <c r="C3126" s="57" t="s">
        <v>840</v>
      </c>
      <c r="D3126" s="58">
        <v>16316.2</v>
      </c>
      <c r="E3126" s="35">
        <v>44649</v>
      </c>
      <c r="F3126" s="58">
        <v>16316.2</v>
      </c>
      <c r="G3126" s="59">
        <f>Tabla14[[#This Row],[Importe]]-Tabla14[[#This Row],[Pagado]]</f>
        <v>0</v>
      </c>
      <c r="H3126" s="37" t="s">
        <v>10</v>
      </c>
    </row>
    <row r="3127" spans="1:8" x14ac:dyDescent="0.25">
      <c r="A3127" s="31">
        <v>44649</v>
      </c>
      <c r="B3127" s="37" t="s">
        <v>10236</v>
      </c>
      <c r="C3127" s="57" t="s">
        <v>475</v>
      </c>
      <c r="D3127" s="58">
        <v>3401.7</v>
      </c>
      <c r="E3127" s="35">
        <v>44651</v>
      </c>
      <c r="F3127" s="58">
        <v>3401.7</v>
      </c>
      <c r="G3127" s="59">
        <f>Tabla14[[#This Row],[Importe]]-Tabla14[[#This Row],[Pagado]]</f>
        <v>0</v>
      </c>
      <c r="H3127" s="37" t="s">
        <v>10</v>
      </c>
    </row>
    <row r="3128" spans="1:8" x14ac:dyDescent="0.25">
      <c r="A3128" s="31">
        <v>44649</v>
      </c>
      <c r="B3128" s="37" t="s">
        <v>10237</v>
      </c>
      <c r="C3128" s="57" t="s">
        <v>224</v>
      </c>
      <c r="D3128" s="58">
        <v>13558.7</v>
      </c>
      <c r="E3128" s="35">
        <v>44656</v>
      </c>
      <c r="F3128" s="58">
        <v>13558.7</v>
      </c>
      <c r="G3128" s="59">
        <f>Tabla14[[#This Row],[Importe]]-Tabla14[[#This Row],[Pagado]]</f>
        <v>0</v>
      </c>
      <c r="H3128" s="37" t="s">
        <v>10</v>
      </c>
    </row>
    <row r="3129" spans="1:8" x14ac:dyDescent="0.25">
      <c r="A3129" s="31">
        <v>44649</v>
      </c>
      <c r="B3129" s="37" t="s">
        <v>10238</v>
      </c>
      <c r="C3129" s="57" t="s">
        <v>107</v>
      </c>
      <c r="D3129" s="58">
        <v>9158.5</v>
      </c>
      <c r="E3129" s="35">
        <v>44649</v>
      </c>
      <c r="F3129" s="58">
        <v>9158.5</v>
      </c>
      <c r="G3129" s="59">
        <f>Tabla14[[#This Row],[Importe]]-Tabla14[[#This Row],[Pagado]]</f>
        <v>0</v>
      </c>
      <c r="H3129" s="37" t="s">
        <v>10</v>
      </c>
    </row>
    <row r="3130" spans="1:8" x14ac:dyDescent="0.25">
      <c r="A3130" s="31">
        <v>44649</v>
      </c>
      <c r="B3130" s="37" t="s">
        <v>10239</v>
      </c>
      <c r="C3130" s="57" t="s">
        <v>129</v>
      </c>
      <c r="D3130" s="58">
        <v>4261</v>
      </c>
      <c r="E3130" s="35">
        <v>44649</v>
      </c>
      <c r="F3130" s="58">
        <v>4261</v>
      </c>
      <c r="G3130" s="59">
        <f>Tabla14[[#This Row],[Importe]]-Tabla14[[#This Row],[Pagado]]</f>
        <v>0</v>
      </c>
      <c r="H3130" s="37" t="s">
        <v>10</v>
      </c>
    </row>
    <row r="3131" spans="1:8" x14ac:dyDescent="0.25">
      <c r="A3131" s="31">
        <v>44649</v>
      </c>
      <c r="B3131" s="37" t="s">
        <v>10240</v>
      </c>
      <c r="C3131" s="57" t="s">
        <v>127</v>
      </c>
      <c r="D3131" s="58">
        <v>5134</v>
      </c>
      <c r="E3131" s="35">
        <v>44649</v>
      </c>
      <c r="F3131" s="58">
        <v>5134</v>
      </c>
      <c r="G3131" s="59">
        <f>Tabla14[[#This Row],[Importe]]-Tabla14[[#This Row],[Pagado]]</f>
        <v>0</v>
      </c>
      <c r="H3131" s="37" t="s">
        <v>10</v>
      </c>
    </row>
    <row r="3132" spans="1:8" x14ac:dyDescent="0.25">
      <c r="A3132" s="31">
        <v>44649</v>
      </c>
      <c r="B3132" s="37" t="s">
        <v>10241</v>
      </c>
      <c r="C3132" s="57" t="s">
        <v>140</v>
      </c>
      <c r="D3132" s="58">
        <v>1237.5</v>
      </c>
      <c r="E3132" s="35">
        <v>44649</v>
      </c>
      <c r="F3132" s="58">
        <v>1237.5</v>
      </c>
      <c r="G3132" s="59">
        <f>Tabla14[[#This Row],[Importe]]-Tabla14[[#This Row],[Pagado]]</f>
        <v>0</v>
      </c>
      <c r="H3132" s="37" t="s">
        <v>10</v>
      </c>
    </row>
    <row r="3133" spans="1:8" x14ac:dyDescent="0.25">
      <c r="A3133" s="31">
        <v>44649</v>
      </c>
      <c r="B3133" s="37" t="s">
        <v>10242</v>
      </c>
      <c r="C3133" s="57" t="s">
        <v>161</v>
      </c>
      <c r="D3133" s="58">
        <v>3433.6</v>
      </c>
      <c r="E3133" s="35">
        <v>44649</v>
      </c>
      <c r="F3133" s="58">
        <v>3433.6</v>
      </c>
      <c r="G3133" s="59">
        <f>Tabla14[[#This Row],[Importe]]-Tabla14[[#This Row],[Pagado]]</f>
        <v>0</v>
      </c>
      <c r="H3133" s="37" t="s">
        <v>10</v>
      </c>
    </row>
    <row r="3134" spans="1:8" x14ac:dyDescent="0.25">
      <c r="A3134" s="31">
        <v>44649</v>
      </c>
      <c r="B3134" s="37" t="s">
        <v>10243</v>
      </c>
      <c r="C3134" s="57" t="s">
        <v>14</v>
      </c>
      <c r="D3134" s="58">
        <v>14398</v>
      </c>
      <c r="E3134" s="35">
        <v>44649</v>
      </c>
      <c r="F3134" s="58">
        <v>14398</v>
      </c>
      <c r="G3134" s="59">
        <f>Tabla14[[#This Row],[Importe]]-Tabla14[[#This Row],[Pagado]]</f>
        <v>0</v>
      </c>
      <c r="H3134" s="37" t="s">
        <v>10</v>
      </c>
    </row>
    <row r="3135" spans="1:8" x14ac:dyDescent="0.25">
      <c r="A3135" s="31">
        <v>44649</v>
      </c>
      <c r="B3135" s="37" t="s">
        <v>10244</v>
      </c>
      <c r="C3135" s="57" t="s">
        <v>125</v>
      </c>
      <c r="D3135" s="58">
        <v>4197</v>
      </c>
      <c r="E3135" s="35">
        <v>44649</v>
      </c>
      <c r="F3135" s="58">
        <v>4197</v>
      </c>
      <c r="G3135" s="59">
        <f>Tabla14[[#This Row],[Importe]]-Tabla14[[#This Row],[Pagado]]</f>
        <v>0</v>
      </c>
      <c r="H3135" s="37" t="s">
        <v>10</v>
      </c>
    </row>
    <row r="3136" spans="1:8" x14ac:dyDescent="0.25">
      <c r="A3136" s="31">
        <v>44649</v>
      </c>
      <c r="B3136" s="37" t="s">
        <v>10245</v>
      </c>
      <c r="C3136" s="57" t="s">
        <v>49</v>
      </c>
      <c r="D3136" s="58">
        <v>3193.3</v>
      </c>
      <c r="E3136" s="35">
        <v>44649</v>
      </c>
      <c r="F3136" s="58">
        <v>3193.3</v>
      </c>
      <c r="G3136" s="59">
        <f>Tabla14[[#This Row],[Importe]]-Tabla14[[#This Row],[Pagado]]</f>
        <v>0</v>
      </c>
      <c r="H3136" s="37" t="s">
        <v>10</v>
      </c>
    </row>
    <row r="3137" spans="1:8" x14ac:dyDescent="0.25">
      <c r="A3137" s="31">
        <v>44649</v>
      </c>
      <c r="B3137" s="37" t="s">
        <v>10246</v>
      </c>
      <c r="C3137" s="57" t="s">
        <v>373</v>
      </c>
      <c r="D3137" s="58">
        <v>1339.5</v>
      </c>
      <c r="E3137" s="35">
        <v>44649</v>
      </c>
      <c r="F3137" s="58">
        <v>1339.5</v>
      </c>
      <c r="G3137" s="59">
        <f>Tabla14[[#This Row],[Importe]]-Tabla14[[#This Row],[Pagado]]</f>
        <v>0</v>
      </c>
      <c r="H3137" s="37" t="s">
        <v>10</v>
      </c>
    </row>
    <row r="3138" spans="1:8" x14ac:dyDescent="0.25">
      <c r="A3138" s="31">
        <v>44649</v>
      </c>
      <c r="B3138" s="37" t="s">
        <v>10247</v>
      </c>
      <c r="C3138" s="57" t="s">
        <v>191</v>
      </c>
      <c r="D3138" s="58">
        <v>1309.8</v>
      </c>
      <c r="E3138" s="35">
        <v>44649</v>
      </c>
      <c r="F3138" s="58">
        <v>1309.8</v>
      </c>
      <c r="G3138" s="59">
        <f>Tabla14[[#This Row],[Importe]]-Tabla14[[#This Row],[Pagado]]</f>
        <v>0</v>
      </c>
      <c r="H3138" s="37" t="s">
        <v>10</v>
      </c>
    </row>
    <row r="3139" spans="1:8" x14ac:dyDescent="0.25">
      <c r="A3139" s="31">
        <v>44649</v>
      </c>
      <c r="B3139" s="37" t="s">
        <v>10248</v>
      </c>
      <c r="C3139" s="57" t="s">
        <v>75</v>
      </c>
      <c r="D3139" s="58">
        <v>4876.2</v>
      </c>
      <c r="E3139" s="35">
        <v>44649</v>
      </c>
      <c r="F3139" s="58">
        <v>4876.2</v>
      </c>
      <c r="G3139" s="59">
        <f>Tabla14[[#This Row],[Importe]]-Tabla14[[#This Row],[Pagado]]</f>
        <v>0</v>
      </c>
      <c r="H3139" s="37" t="s">
        <v>10</v>
      </c>
    </row>
    <row r="3140" spans="1:8" x14ac:dyDescent="0.25">
      <c r="A3140" s="31">
        <v>44649</v>
      </c>
      <c r="B3140" s="37" t="s">
        <v>10249</v>
      </c>
      <c r="C3140" s="57" t="s">
        <v>45</v>
      </c>
      <c r="D3140" s="58">
        <v>4592</v>
      </c>
      <c r="E3140" s="35">
        <v>44649</v>
      </c>
      <c r="F3140" s="58">
        <v>4592</v>
      </c>
      <c r="G3140" s="59">
        <f>Tabla14[[#This Row],[Importe]]-Tabla14[[#This Row],[Pagado]]</f>
        <v>0</v>
      </c>
      <c r="H3140" s="37" t="s">
        <v>10</v>
      </c>
    </row>
    <row r="3141" spans="1:8" x14ac:dyDescent="0.25">
      <c r="A3141" s="31">
        <v>44649</v>
      </c>
      <c r="B3141" s="37" t="s">
        <v>10250</v>
      </c>
      <c r="C3141" s="57" t="s">
        <v>45</v>
      </c>
      <c r="D3141" s="58">
        <v>4265.7</v>
      </c>
      <c r="E3141" s="35">
        <v>44649</v>
      </c>
      <c r="F3141" s="58">
        <v>4265.7</v>
      </c>
      <c r="G3141" s="59">
        <f>Tabla14[[#This Row],[Importe]]-Tabla14[[#This Row],[Pagado]]</f>
        <v>0</v>
      </c>
      <c r="H3141" s="37" t="s">
        <v>10</v>
      </c>
    </row>
    <row r="3142" spans="1:8" x14ac:dyDescent="0.25">
      <c r="A3142" s="31">
        <v>44649</v>
      </c>
      <c r="B3142" s="37" t="s">
        <v>10251</v>
      </c>
      <c r="C3142" s="57" t="s">
        <v>562</v>
      </c>
      <c r="D3142" s="58">
        <v>2772.1</v>
      </c>
      <c r="E3142" s="35">
        <v>44649</v>
      </c>
      <c r="F3142" s="58">
        <v>2772.1</v>
      </c>
      <c r="G3142" s="59">
        <f>Tabla14[[#This Row],[Importe]]-Tabla14[[#This Row],[Pagado]]</f>
        <v>0</v>
      </c>
      <c r="H3142" s="37" t="s">
        <v>10</v>
      </c>
    </row>
    <row r="3143" spans="1:8" x14ac:dyDescent="0.25">
      <c r="A3143" s="31">
        <v>44649</v>
      </c>
      <c r="B3143" s="37" t="s">
        <v>10252</v>
      </c>
      <c r="C3143" s="57" t="s">
        <v>2961</v>
      </c>
      <c r="D3143" s="58">
        <v>53895.6</v>
      </c>
      <c r="E3143" s="35">
        <v>44652</v>
      </c>
      <c r="F3143" s="58">
        <v>53895.6</v>
      </c>
      <c r="G3143" s="59">
        <f>Tabla14[[#This Row],[Importe]]-Tabla14[[#This Row],[Pagado]]</f>
        <v>0</v>
      </c>
      <c r="H3143" s="37" t="s">
        <v>10</v>
      </c>
    </row>
    <row r="3144" spans="1:8" x14ac:dyDescent="0.25">
      <c r="A3144" s="31">
        <v>44649</v>
      </c>
      <c r="B3144" s="37" t="s">
        <v>10253</v>
      </c>
      <c r="C3144" s="57" t="s">
        <v>214</v>
      </c>
      <c r="D3144" s="58">
        <v>1344.6</v>
      </c>
      <c r="E3144" s="35">
        <v>44649</v>
      </c>
      <c r="F3144" s="58">
        <v>1344.6</v>
      </c>
      <c r="G3144" s="59">
        <f>Tabla14[[#This Row],[Importe]]-Tabla14[[#This Row],[Pagado]]</f>
        <v>0</v>
      </c>
      <c r="H3144" s="37" t="s">
        <v>10</v>
      </c>
    </row>
    <row r="3145" spans="1:8" x14ac:dyDescent="0.25">
      <c r="A3145" s="31">
        <v>44649</v>
      </c>
      <c r="B3145" s="37" t="s">
        <v>10254</v>
      </c>
      <c r="C3145" s="57" t="s">
        <v>296</v>
      </c>
      <c r="D3145" s="58">
        <v>3916</v>
      </c>
      <c r="E3145" s="35">
        <v>44649</v>
      </c>
      <c r="F3145" s="58">
        <v>3916</v>
      </c>
      <c r="G3145" s="59">
        <f>Tabla14[[#This Row],[Importe]]-Tabla14[[#This Row],[Pagado]]</f>
        <v>0</v>
      </c>
      <c r="H3145" s="37" t="s">
        <v>10</v>
      </c>
    </row>
    <row r="3146" spans="1:8" x14ac:dyDescent="0.25">
      <c r="A3146" s="31">
        <v>44649</v>
      </c>
      <c r="B3146" s="37" t="s">
        <v>10255</v>
      </c>
      <c r="C3146" s="57" t="s">
        <v>244</v>
      </c>
      <c r="D3146" s="58">
        <v>742.5</v>
      </c>
      <c r="E3146" s="35">
        <v>44649</v>
      </c>
      <c r="F3146" s="58">
        <v>742.5</v>
      </c>
      <c r="G3146" s="59">
        <f>Tabla14[[#This Row],[Importe]]-Tabla14[[#This Row],[Pagado]]</f>
        <v>0</v>
      </c>
      <c r="H3146" s="37" t="s">
        <v>10</v>
      </c>
    </row>
    <row r="3147" spans="1:8" x14ac:dyDescent="0.25">
      <c r="A3147" s="31">
        <v>44649</v>
      </c>
      <c r="B3147" s="37" t="s">
        <v>10256</v>
      </c>
      <c r="C3147" s="57" t="s">
        <v>51</v>
      </c>
      <c r="D3147" s="58">
        <v>836</v>
      </c>
      <c r="E3147" s="35">
        <v>44649</v>
      </c>
      <c r="F3147" s="58">
        <v>836</v>
      </c>
      <c r="G3147" s="59">
        <f>Tabla14[[#This Row],[Importe]]-Tabla14[[#This Row],[Pagado]]</f>
        <v>0</v>
      </c>
      <c r="H3147" s="37" t="s">
        <v>10</v>
      </c>
    </row>
    <row r="3148" spans="1:8" x14ac:dyDescent="0.25">
      <c r="A3148" s="31">
        <v>44649</v>
      </c>
      <c r="B3148" s="37" t="s">
        <v>10257</v>
      </c>
      <c r="C3148" s="57" t="s">
        <v>216</v>
      </c>
      <c r="D3148" s="58">
        <v>1404</v>
      </c>
      <c r="E3148" s="35">
        <v>44649</v>
      </c>
      <c r="F3148" s="58">
        <v>1404</v>
      </c>
      <c r="G3148" s="59">
        <f>Tabla14[[#This Row],[Importe]]-Tabla14[[#This Row],[Pagado]]</f>
        <v>0</v>
      </c>
      <c r="H3148" s="37" t="s">
        <v>10</v>
      </c>
    </row>
    <row r="3149" spans="1:8" x14ac:dyDescent="0.25">
      <c r="A3149" s="31">
        <v>44649</v>
      </c>
      <c r="B3149" s="37" t="s">
        <v>10258</v>
      </c>
      <c r="C3149" s="57" t="s">
        <v>518</v>
      </c>
      <c r="D3149" s="58">
        <v>2360.6</v>
      </c>
      <c r="E3149" s="35">
        <v>44649</v>
      </c>
      <c r="F3149" s="58">
        <v>2360.6</v>
      </c>
      <c r="G3149" s="59">
        <f>Tabla14[[#This Row],[Importe]]-Tabla14[[#This Row],[Pagado]]</f>
        <v>0</v>
      </c>
      <c r="H3149" s="37" t="s">
        <v>10</v>
      </c>
    </row>
    <row r="3150" spans="1:8" x14ac:dyDescent="0.25">
      <c r="A3150" s="31">
        <v>44649</v>
      </c>
      <c r="B3150" s="37" t="s">
        <v>10259</v>
      </c>
      <c r="C3150" s="57" t="s">
        <v>157</v>
      </c>
      <c r="D3150" s="58">
        <v>5070.8</v>
      </c>
      <c r="E3150" s="35">
        <v>44649</v>
      </c>
      <c r="F3150" s="58">
        <v>5070.8</v>
      </c>
      <c r="G3150" s="59">
        <f>Tabla14[[#This Row],[Importe]]-Tabla14[[#This Row],[Pagado]]</f>
        <v>0</v>
      </c>
      <c r="H3150" s="37" t="s">
        <v>10</v>
      </c>
    </row>
    <row r="3151" spans="1:8" x14ac:dyDescent="0.25">
      <c r="A3151" s="31">
        <v>44649</v>
      </c>
      <c r="B3151" s="37" t="s">
        <v>10260</v>
      </c>
      <c r="C3151" s="57" t="s">
        <v>1987</v>
      </c>
      <c r="D3151" s="58">
        <v>16204.4</v>
      </c>
      <c r="E3151" s="35">
        <v>44649</v>
      </c>
      <c r="F3151" s="58">
        <v>16204.4</v>
      </c>
      <c r="G3151" s="59">
        <f>Tabla14[[#This Row],[Importe]]-Tabla14[[#This Row],[Pagado]]</f>
        <v>0</v>
      </c>
      <c r="H3151" s="37" t="s">
        <v>10</v>
      </c>
    </row>
    <row r="3152" spans="1:8" x14ac:dyDescent="0.25">
      <c r="A3152" s="31">
        <v>44649</v>
      </c>
      <c r="B3152" s="37" t="s">
        <v>10261</v>
      </c>
      <c r="C3152" s="57" t="s">
        <v>79</v>
      </c>
      <c r="D3152" s="58">
        <v>2770.2</v>
      </c>
      <c r="E3152" s="35">
        <v>44649</v>
      </c>
      <c r="F3152" s="58">
        <v>2770.2</v>
      </c>
      <c r="G3152" s="59">
        <f>Tabla14[[#This Row],[Importe]]-Tabla14[[#This Row],[Pagado]]</f>
        <v>0</v>
      </c>
      <c r="H3152" s="37" t="s">
        <v>10</v>
      </c>
    </row>
    <row r="3153" spans="1:8" x14ac:dyDescent="0.25">
      <c r="A3153" s="31">
        <v>44649</v>
      </c>
      <c r="B3153" s="37" t="s">
        <v>10262</v>
      </c>
      <c r="C3153" s="57" t="s">
        <v>698</v>
      </c>
      <c r="D3153" s="58">
        <v>3701.1</v>
      </c>
      <c r="E3153" s="35">
        <v>44649</v>
      </c>
      <c r="F3153" s="58">
        <v>3701.1</v>
      </c>
      <c r="G3153" s="59">
        <f>Tabla14[[#This Row],[Importe]]-Tabla14[[#This Row],[Pagado]]</f>
        <v>0</v>
      </c>
      <c r="H3153" s="37" t="s">
        <v>10</v>
      </c>
    </row>
    <row r="3154" spans="1:8" x14ac:dyDescent="0.25">
      <c r="A3154" s="31">
        <v>44649</v>
      </c>
      <c r="B3154" s="37" t="s">
        <v>10263</v>
      </c>
      <c r="C3154" s="57" t="s">
        <v>31</v>
      </c>
      <c r="D3154" s="58">
        <v>4821.2</v>
      </c>
      <c r="E3154" s="35">
        <v>44649</v>
      </c>
      <c r="F3154" s="58">
        <v>4821.2</v>
      </c>
      <c r="G3154" s="59">
        <f>Tabla14[[#This Row],[Importe]]-Tabla14[[#This Row],[Pagado]]</f>
        <v>0</v>
      </c>
      <c r="H3154" s="37" t="s">
        <v>10</v>
      </c>
    </row>
    <row r="3155" spans="1:8" x14ac:dyDescent="0.25">
      <c r="A3155" s="31">
        <v>44649</v>
      </c>
      <c r="B3155" s="37" t="s">
        <v>10264</v>
      </c>
      <c r="C3155" s="57" t="s">
        <v>233</v>
      </c>
      <c r="D3155" s="58">
        <v>3716</v>
      </c>
      <c r="E3155" s="35">
        <v>44649</v>
      </c>
      <c r="F3155" s="58">
        <v>3716</v>
      </c>
      <c r="G3155" s="59">
        <f>Tabla14[[#This Row],[Importe]]-Tabla14[[#This Row],[Pagado]]</f>
        <v>0</v>
      </c>
      <c r="H3155" s="37" t="s">
        <v>10</v>
      </c>
    </row>
    <row r="3156" spans="1:8" x14ac:dyDescent="0.25">
      <c r="A3156" s="31">
        <v>44649</v>
      </c>
      <c r="B3156" s="37" t="s">
        <v>10265</v>
      </c>
      <c r="C3156" s="57" t="s">
        <v>79</v>
      </c>
      <c r="D3156" s="58">
        <v>2354.8000000000002</v>
      </c>
      <c r="E3156" s="35">
        <v>44649</v>
      </c>
      <c r="F3156" s="58">
        <v>2354.8000000000002</v>
      </c>
      <c r="G3156" s="59">
        <f>Tabla14[[#This Row],[Importe]]-Tabla14[[#This Row],[Pagado]]</f>
        <v>0</v>
      </c>
      <c r="H3156" s="37" t="s">
        <v>10</v>
      </c>
    </row>
    <row r="3157" spans="1:8" x14ac:dyDescent="0.25">
      <c r="A3157" s="31">
        <v>44649</v>
      </c>
      <c r="B3157" s="37" t="s">
        <v>10266</v>
      </c>
      <c r="C3157" s="57" t="s">
        <v>79</v>
      </c>
      <c r="D3157" s="58">
        <v>4195.8</v>
      </c>
      <c r="E3157" s="35">
        <v>44649</v>
      </c>
      <c r="F3157" s="58">
        <v>4195.8</v>
      </c>
      <c r="G3157" s="59">
        <f>Tabla14[[#This Row],[Importe]]-Tabla14[[#This Row],[Pagado]]</f>
        <v>0</v>
      </c>
      <c r="H3157" s="37" t="s">
        <v>10</v>
      </c>
    </row>
    <row r="3158" spans="1:8" x14ac:dyDescent="0.25">
      <c r="A3158" s="31">
        <v>44649</v>
      </c>
      <c r="B3158" s="37" t="s">
        <v>10267</v>
      </c>
      <c r="C3158" s="57" t="s">
        <v>520</v>
      </c>
      <c r="D3158" s="58">
        <v>10369.6</v>
      </c>
      <c r="E3158" s="35">
        <v>44649</v>
      </c>
      <c r="F3158" s="58">
        <v>10369.6</v>
      </c>
      <c r="G3158" s="59">
        <f>Tabla14[[#This Row],[Importe]]-Tabla14[[#This Row],[Pagado]]</f>
        <v>0</v>
      </c>
      <c r="H3158" s="37" t="s">
        <v>10</v>
      </c>
    </row>
    <row r="3159" spans="1:8" x14ac:dyDescent="0.25">
      <c r="A3159" s="31">
        <v>44649</v>
      </c>
      <c r="B3159" s="37" t="s">
        <v>10268</v>
      </c>
      <c r="C3159" s="57" t="s">
        <v>159</v>
      </c>
      <c r="D3159" s="58">
        <v>1484</v>
      </c>
      <c r="E3159" s="35">
        <v>44649</v>
      </c>
      <c r="F3159" s="58">
        <v>1484</v>
      </c>
      <c r="G3159" s="59">
        <f>Tabla14[[#This Row],[Importe]]-Tabla14[[#This Row],[Pagado]]</f>
        <v>0</v>
      </c>
      <c r="H3159" s="37" t="s">
        <v>10</v>
      </c>
    </row>
    <row r="3160" spans="1:8" x14ac:dyDescent="0.25">
      <c r="A3160" s="31">
        <v>44649</v>
      </c>
      <c r="B3160" s="37" t="s">
        <v>10269</v>
      </c>
      <c r="C3160" s="57" t="s">
        <v>157</v>
      </c>
      <c r="D3160" s="58">
        <v>338</v>
      </c>
      <c r="E3160" s="35">
        <v>44649</v>
      </c>
      <c r="F3160" s="58">
        <v>338</v>
      </c>
      <c r="G3160" s="59">
        <f>Tabla14[[#This Row],[Importe]]-Tabla14[[#This Row],[Pagado]]</f>
        <v>0</v>
      </c>
      <c r="H3160" s="37" t="s">
        <v>10</v>
      </c>
    </row>
    <row r="3161" spans="1:8" x14ac:dyDescent="0.25">
      <c r="A3161" s="31">
        <v>44649</v>
      </c>
      <c r="B3161" s="37" t="s">
        <v>10270</v>
      </c>
      <c r="C3161" s="57" t="s">
        <v>151</v>
      </c>
      <c r="D3161" s="58">
        <v>5404</v>
      </c>
      <c r="E3161" s="35">
        <v>44649</v>
      </c>
      <c r="F3161" s="58">
        <v>5404</v>
      </c>
      <c r="G3161" s="59">
        <f>Tabla14[[#This Row],[Importe]]-Tabla14[[#This Row],[Pagado]]</f>
        <v>0</v>
      </c>
      <c r="H3161" s="37" t="s">
        <v>10</v>
      </c>
    </row>
    <row r="3162" spans="1:8" x14ac:dyDescent="0.25">
      <c r="A3162" s="31">
        <v>44649</v>
      </c>
      <c r="B3162" s="37" t="s">
        <v>10271</v>
      </c>
      <c r="C3162" s="57" t="s">
        <v>419</v>
      </c>
      <c r="D3162" s="58">
        <v>6815.8</v>
      </c>
      <c r="E3162" s="35">
        <v>44649</v>
      </c>
      <c r="F3162" s="58">
        <v>6815.8</v>
      </c>
      <c r="G3162" s="59">
        <f>Tabla14[[#This Row],[Importe]]-Tabla14[[#This Row],[Pagado]]</f>
        <v>0</v>
      </c>
      <c r="H3162" s="37" t="s">
        <v>10</v>
      </c>
    </row>
    <row r="3163" spans="1:8" x14ac:dyDescent="0.25">
      <c r="A3163" s="31">
        <v>44649</v>
      </c>
      <c r="B3163" s="37" t="s">
        <v>10272</v>
      </c>
      <c r="C3163" s="57" t="s">
        <v>31</v>
      </c>
      <c r="D3163" s="58">
        <v>313.26</v>
      </c>
      <c r="E3163" s="35">
        <v>44649</v>
      </c>
      <c r="F3163" s="58">
        <v>313.26</v>
      </c>
      <c r="G3163" s="59">
        <f>Tabla14[[#This Row],[Importe]]-Tabla14[[#This Row],[Pagado]]</f>
        <v>0</v>
      </c>
      <c r="H3163" s="37" t="s">
        <v>10</v>
      </c>
    </row>
    <row r="3164" spans="1:8" x14ac:dyDescent="0.25">
      <c r="A3164" s="31">
        <v>44649</v>
      </c>
      <c r="B3164" s="37" t="s">
        <v>10273</v>
      </c>
      <c r="C3164" s="57" t="s">
        <v>10274</v>
      </c>
      <c r="D3164" s="58">
        <v>313.26</v>
      </c>
      <c r="E3164" s="35" t="s">
        <v>10275</v>
      </c>
      <c r="F3164" s="58">
        <v>313.26</v>
      </c>
      <c r="G3164" s="59">
        <f>Tabla14[[#This Row],[Importe]]-Tabla14[[#This Row],[Pagado]]</f>
        <v>0</v>
      </c>
      <c r="H3164" s="37" t="s">
        <v>10</v>
      </c>
    </row>
    <row r="3165" spans="1:8" x14ac:dyDescent="0.25">
      <c r="A3165" s="31">
        <v>44649</v>
      </c>
      <c r="B3165" s="37" t="s">
        <v>10276</v>
      </c>
      <c r="C3165" s="57" t="s">
        <v>9828</v>
      </c>
      <c r="D3165" s="58">
        <v>448.2</v>
      </c>
      <c r="E3165" s="35" t="s">
        <v>10275</v>
      </c>
      <c r="F3165" s="58">
        <v>448.2</v>
      </c>
      <c r="G3165" s="59">
        <f>Tabla14[[#This Row],[Importe]]-Tabla14[[#This Row],[Pagado]]</f>
        <v>0</v>
      </c>
      <c r="H3165" s="37" t="s">
        <v>10</v>
      </c>
    </row>
    <row r="3166" spans="1:8" x14ac:dyDescent="0.25">
      <c r="A3166" s="31">
        <v>44649</v>
      </c>
      <c r="B3166" s="37" t="s">
        <v>10277</v>
      </c>
      <c r="C3166" s="57" t="s">
        <v>319</v>
      </c>
      <c r="D3166" s="58">
        <v>1647</v>
      </c>
      <c r="E3166" s="35" t="s">
        <v>10275</v>
      </c>
      <c r="F3166" s="58">
        <v>1647</v>
      </c>
      <c r="G3166" s="59">
        <f>Tabla14[[#This Row],[Importe]]-Tabla14[[#This Row],[Pagado]]</f>
        <v>0</v>
      </c>
      <c r="H3166" s="37" t="s">
        <v>10</v>
      </c>
    </row>
    <row r="3167" spans="1:8" x14ac:dyDescent="0.25">
      <c r="A3167" s="31">
        <v>44649</v>
      </c>
      <c r="B3167" s="37" t="s">
        <v>10278</v>
      </c>
      <c r="C3167" s="57" t="s">
        <v>319</v>
      </c>
      <c r="D3167" s="58">
        <v>5426.2</v>
      </c>
      <c r="E3167" s="35" t="s">
        <v>10275</v>
      </c>
      <c r="F3167" s="58">
        <v>5426.2</v>
      </c>
      <c r="G3167" s="59">
        <f>Tabla14[[#This Row],[Importe]]-Tabla14[[#This Row],[Pagado]]</f>
        <v>0</v>
      </c>
      <c r="H3167" s="37" t="s">
        <v>10</v>
      </c>
    </row>
    <row r="3168" spans="1:8" x14ac:dyDescent="0.25">
      <c r="A3168" s="31">
        <v>44649</v>
      </c>
      <c r="B3168" s="37" t="s">
        <v>10279</v>
      </c>
      <c r="C3168" s="57" t="s">
        <v>994</v>
      </c>
      <c r="D3168" s="58">
        <v>3203.4</v>
      </c>
      <c r="E3168" s="35" t="s">
        <v>10275</v>
      </c>
      <c r="F3168" s="58">
        <v>3203.4</v>
      </c>
      <c r="G3168" s="59">
        <f>Tabla14[[#This Row],[Importe]]-Tabla14[[#This Row],[Pagado]]</f>
        <v>0</v>
      </c>
      <c r="H3168" s="37" t="s">
        <v>10</v>
      </c>
    </row>
    <row r="3169" spans="1:8" x14ac:dyDescent="0.25">
      <c r="A3169" s="31">
        <v>44649</v>
      </c>
      <c r="B3169" s="37" t="s">
        <v>10280</v>
      </c>
      <c r="C3169" s="57" t="s">
        <v>10281</v>
      </c>
      <c r="D3169" s="58">
        <v>0</v>
      </c>
      <c r="E3169" s="39" t="s">
        <v>189</v>
      </c>
      <c r="F3169" s="58">
        <v>0</v>
      </c>
      <c r="G3169" s="59">
        <f>Tabla14[[#This Row],[Importe]]-Tabla14[[#This Row],[Pagado]]</f>
        <v>0</v>
      </c>
      <c r="H3169" s="37" t="s">
        <v>189</v>
      </c>
    </row>
    <row r="3170" spans="1:8" x14ac:dyDescent="0.25">
      <c r="A3170" s="31">
        <v>44649</v>
      </c>
      <c r="B3170" s="37" t="s">
        <v>10282</v>
      </c>
      <c r="C3170" s="57" t="s">
        <v>4273</v>
      </c>
      <c r="D3170" s="58">
        <v>53000</v>
      </c>
      <c r="E3170" s="35">
        <v>44649</v>
      </c>
      <c r="F3170" s="58">
        <v>53000</v>
      </c>
      <c r="G3170" s="59">
        <f>Tabla14[[#This Row],[Importe]]-Tabla14[[#This Row],[Pagado]]</f>
        <v>0</v>
      </c>
      <c r="H3170" s="37" t="s">
        <v>10</v>
      </c>
    </row>
    <row r="3171" spans="1:8" x14ac:dyDescent="0.25">
      <c r="A3171" s="31">
        <v>44649</v>
      </c>
      <c r="B3171" s="37" t="s">
        <v>10283</v>
      </c>
      <c r="C3171" s="57" t="s">
        <v>670</v>
      </c>
      <c r="D3171" s="58">
        <v>4371.8999999999996</v>
      </c>
      <c r="E3171" s="35">
        <v>44649</v>
      </c>
      <c r="F3171" s="58">
        <v>4371.8999999999996</v>
      </c>
      <c r="G3171" s="59">
        <f>Tabla14[[#This Row],[Importe]]-Tabla14[[#This Row],[Pagado]]</f>
        <v>0</v>
      </c>
      <c r="H3171" s="37" t="s">
        <v>10</v>
      </c>
    </row>
    <row r="3172" spans="1:8" x14ac:dyDescent="0.25">
      <c r="A3172" s="31">
        <v>44649</v>
      </c>
      <c r="B3172" s="37" t="s">
        <v>10284</v>
      </c>
      <c r="C3172" s="57" t="s">
        <v>142</v>
      </c>
      <c r="D3172" s="58">
        <v>94987.44</v>
      </c>
      <c r="E3172" s="35">
        <v>44670</v>
      </c>
      <c r="F3172" s="58">
        <v>94987.44</v>
      </c>
      <c r="G3172" s="59">
        <f>Tabla14[[#This Row],[Importe]]-Tabla14[[#This Row],[Pagado]]</f>
        <v>0</v>
      </c>
      <c r="H3172" s="37" t="s">
        <v>10</v>
      </c>
    </row>
    <row r="3173" spans="1:8" x14ac:dyDescent="0.25">
      <c r="A3173" s="31">
        <v>44649</v>
      </c>
      <c r="B3173" s="37" t="s">
        <v>10285</v>
      </c>
      <c r="C3173" s="57" t="s">
        <v>31</v>
      </c>
      <c r="D3173" s="58">
        <v>2088</v>
      </c>
      <c r="E3173" s="35">
        <v>44649</v>
      </c>
      <c r="F3173" s="58">
        <v>2088</v>
      </c>
      <c r="G3173" s="59">
        <f>Tabla14[[#This Row],[Importe]]-Tabla14[[#This Row],[Pagado]]</f>
        <v>0</v>
      </c>
      <c r="H3173" s="37" t="s">
        <v>10</v>
      </c>
    </row>
    <row r="3174" spans="1:8" x14ac:dyDescent="0.25">
      <c r="A3174" s="31">
        <v>44649</v>
      </c>
      <c r="B3174" s="37" t="s">
        <v>10286</v>
      </c>
      <c r="C3174" s="57" t="s">
        <v>58</v>
      </c>
      <c r="D3174" s="58">
        <v>2714</v>
      </c>
      <c r="E3174" s="35">
        <v>44649</v>
      </c>
      <c r="F3174" s="58">
        <v>2714</v>
      </c>
      <c r="G3174" s="59">
        <f>Tabla14[[#This Row],[Importe]]-Tabla14[[#This Row],[Pagado]]</f>
        <v>0</v>
      </c>
      <c r="H3174" s="37" t="s">
        <v>10</v>
      </c>
    </row>
    <row r="3175" spans="1:8" x14ac:dyDescent="0.25">
      <c r="A3175" s="31">
        <v>44649</v>
      </c>
      <c r="B3175" s="37" t="s">
        <v>10287</v>
      </c>
      <c r="C3175" s="57" t="s">
        <v>58</v>
      </c>
      <c r="D3175" s="58">
        <v>2588</v>
      </c>
      <c r="E3175" s="35">
        <v>44649</v>
      </c>
      <c r="F3175" s="58">
        <v>2588</v>
      </c>
      <c r="G3175" s="59">
        <f>Tabla14[[#This Row],[Importe]]-Tabla14[[#This Row],[Pagado]]</f>
        <v>0</v>
      </c>
      <c r="H3175" s="37" t="s">
        <v>10</v>
      </c>
    </row>
    <row r="3176" spans="1:8" x14ac:dyDescent="0.25">
      <c r="A3176" s="31">
        <v>44649</v>
      </c>
      <c r="B3176" s="37" t="s">
        <v>10288</v>
      </c>
      <c r="C3176" s="57" t="s">
        <v>10289</v>
      </c>
      <c r="D3176" s="58">
        <v>0</v>
      </c>
      <c r="E3176" s="39" t="s">
        <v>189</v>
      </c>
      <c r="F3176" s="58">
        <v>0</v>
      </c>
      <c r="G3176" s="59">
        <f>Tabla14[[#This Row],[Importe]]-Tabla14[[#This Row],[Pagado]]</f>
        <v>0</v>
      </c>
      <c r="H3176" s="37" t="s">
        <v>189</v>
      </c>
    </row>
    <row r="3177" spans="1:8" x14ac:dyDescent="0.25">
      <c r="A3177" s="31">
        <v>44649</v>
      </c>
      <c r="B3177" s="37" t="s">
        <v>10290</v>
      </c>
      <c r="C3177" s="57" t="s">
        <v>7296</v>
      </c>
      <c r="D3177" s="58">
        <v>18659.400000000001</v>
      </c>
      <c r="E3177" s="35">
        <v>44649</v>
      </c>
      <c r="F3177" s="58">
        <v>18659.400000000001</v>
      </c>
      <c r="G3177" s="59">
        <f>Tabla14[[#This Row],[Importe]]-Tabla14[[#This Row],[Pagado]]</f>
        <v>0</v>
      </c>
      <c r="H3177" s="37" t="s">
        <v>10</v>
      </c>
    </row>
    <row r="3178" spans="1:8" x14ac:dyDescent="0.25">
      <c r="A3178" s="31">
        <v>44649</v>
      </c>
      <c r="B3178" s="37" t="s">
        <v>10291</v>
      </c>
      <c r="C3178" s="57" t="s">
        <v>407</v>
      </c>
      <c r="D3178" s="58">
        <v>13705.8</v>
      </c>
      <c r="E3178" s="35">
        <v>44652</v>
      </c>
      <c r="F3178" s="58">
        <v>13705.8</v>
      </c>
      <c r="G3178" s="59">
        <f>Tabla14[[#This Row],[Importe]]-Tabla14[[#This Row],[Pagado]]</f>
        <v>0</v>
      </c>
      <c r="H3178" s="37" t="s">
        <v>10</v>
      </c>
    </row>
    <row r="3179" spans="1:8" x14ac:dyDescent="0.25">
      <c r="A3179" s="31">
        <v>44649</v>
      </c>
      <c r="B3179" s="37" t="s">
        <v>10292</v>
      </c>
      <c r="C3179" s="57" t="s">
        <v>466</v>
      </c>
      <c r="D3179" s="58">
        <v>16640</v>
      </c>
      <c r="E3179" s="35">
        <v>44649</v>
      </c>
      <c r="F3179" s="58">
        <v>16640</v>
      </c>
      <c r="G3179" s="59">
        <f>Tabla14[[#This Row],[Importe]]-Tabla14[[#This Row],[Pagado]]</f>
        <v>0</v>
      </c>
      <c r="H3179" s="37" t="s">
        <v>10</v>
      </c>
    </row>
    <row r="3180" spans="1:8" x14ac:dyDescent="0.25">
      <c r="A3180" s="31">
        <v>44649</v>
      </c>
      <c r="B3180" s="37" t="s">
        <v>10293</v>
      </c>
      <c r="C3180" s="57" t="s">
        <v>10294</v>
      </c>
      <c r="D3180" s="58">
        <v>0</v>
      </c>
      <c r="E3180" s="39" t="s">
        <v>189</v>
      </c>
      <c r="F3180" s="58">
        <v>0</v>
      </c>
      <c r="G3180" s="59">
        <f>Tabla14[[#This Row],[Importe]]-Tabla14[[#This Row],[Pagado]]</f>
        <v>0</v>
      </c>
      <c r="H3180" s="37" t="s">
        <v>189</v>
      </c>
    </row>
    <row r="3181" spans="1:8" x14ac:dyDescent="0.25">
      <c r="A3181" s="31">
        <v>44649</v>
      </c>
      <c r="B3181" s="37" t="s">
        <v>10295</v>
      </c>
      <c r="C3181" s="57" t="s">
        <v>870</v>
      </c>
      <c r="D3181" s="58">
        <v>34320</v>
      </c>
      <c r="E3181" s="35">
        <v>44649</v>
      </c>
      <c r="F3181" s="58">
        <v>34320</v>
      </c>
      <c r="G3181" s="59">
        <f>Tabla14[[#This Row],[Importe]]-Tabla14[[#This Row],[Pagado]]</f>
        <v>0</v>
      </c>
      <c r="H3181" s="37" t="s">
        <v>10</v>
      </c>
    </row>
    <row r="3182" spans="1:8" x14ac:dyDescent="0.25">
      <c r="A3182" s="31">
        <v>44649</v>
      </c>
      <c r="B3182" s="37" t="s">
        <v>10296</v>
      </c>
      <c r="C3182" s="57" t="s">
        <v>275</v>
      </c>
      <c r="D3182" s="58">
        <v>34507.800000000003</v>
      </c>
      <c r="E3182" s="35">
        <v>44659</v>
      </c>
      <c r="F3182" s="58">
        <v>34507.800000000003</v>
      </c>
      <c r="G3182" s="59">
        <f>Tabla14[[#This Row],[Importe]]-Tabla14[[#This Row],[Pagado]]</f>
        <v>0</v>
      </c>
      <c r="H3182" s="37" t="s">
        <v>10</v>
      </c>
    </row>
    <row r="3183" spans="1:8" x14ac:dyDescent="0.25">
      <c r="A3183" s="31">
        <v>44649</v>
      </c>
      <c r="B3183" s="37" t="s">
        <v>10297</v>
      </c>
      <c r="C3183" s="57" t="s">
        <v>67</v>
      </c>
      <c r="D3183" s="58">
        <v>1410.4</v>
      </c>
      <c r="E3183" s="35">
        <v>44649</v>
      </c>
      <c r="F3183" s="58">
        <v>1410.4</v>
      </c>
      <c r="G3183" s="59">
        <f>Tabla14[[#This Row],[Importe]]-Tabla14[[#This Row],[Pagado]]</f>
        <v>0</v>
      </c>
      <c r="H3183" s="37" t="s">
        <v>10</v>
      </c>
    </row>
    <row r="3184" spans="1:8" x14ac:dyDescent="0.25">
      <c r="A3184" s="31">
        <v>44649</v>
      </c>
      <c r="B3184" s="37" t="s">
        <v>10298</v>
      </c>
      <c r="C3184" s="57" t="s">
        <v>421</v>
      </c>
      <c r="D3184" s="58">
        <v>4658.8999999999996</v>
      </c>
      <c r="E3184" s="35">
        <v>44649</v>
      </c>
      <c r="F3184" s="58">
        <v>4658.8999999999996</v>
      </c>
      <c r="G3184" s="59">
        <f>Tabla14[[#This Row],[Importe]]-Tabla14[[#This Row],[Pagado]]</f>
        <v>0</v>
      </c>
      <c r="H3184" s="37" t="s">
        <v>10</v>
      </c>
    </row>
    <row r="3185" spans="1:8" x14ac:dyDescent="0.25">
      <c r="A3185" s="31">
        <v>44649</v>
      </c>
      <c r="B3185" s="37" t="s">
        <v>10299</v>
      </c>
      <c r="C3185" s="57" t="s">
        <v>275</v>
      </c>
      <c r="D3185" s="58">
        <v>40982.199999999997</v>
      </c>
      <c r="E3185" s="35">
        <v>44659</v>
      </c>
      <c r="F3185" s="58">
        <v>40982.199999999997</v>
      </c>
      <c r="G3185" s="59">
        <f>Tabla14[[#This Row],[Importe]]-Tabla14[[#This Row],[Pagado]]</f>
        <v>0</v>
      </c>
      <c r="H3185" s="37" t="s">
        <v>10</v>
      </c>
    </row>
    <row r="3186" spans="1:8" x14ac:dyDescent="0.25">
      <c r="A3186" s="31">
        <v>44649</v>
      </c>
      <c r="B3186" s="37" t="s">
        <v>10300</v>
      </c>
      <c r="C3186" s="57" t="s">
        <v>433</v>
      </c>
      <c r="D3186" s="58">
        <v>27000</v>
      </c>
      <c r="E3186" s="35">
        <v>44649</v>
      </c>
      <c r="F3186" s="58">
        <v>27000</v>
      </c>
      <c r="G3186" s="59">
        <f>Tabla14[[#This Row],[Importe]]-Tabla14[[#This Row],[Pagado]]</f>
        <v>0</v>
      </c>
      <c r="H3186" s="37" t="s">
        <v>10</v>
      </c>
    </row>
    <row r="3187" spans="1:8" x14ac:dyDescent="0.25">
      <c r="A3187" s="31">
        <v>44649</v>
      </c>
      <c r="B3187" s="37" t="s">
        <v>10301</v>
      </c>
      <c r="C3187" s="57" t="s">
        <v>2961</v>
      </c>
      <c r="D3187" s="58">
        <v>52153.2</v>
      </c>
      <c r="E3187" s="35">
        <v>44652</v>
      </c>
      <c r="F3187" s="58">
        <v>52153.2</v>
      </c>
      <c r="G3187" s="59">
        <f>Tabla14[[#This Row],[Importe]]-Tabla14[[#This Row],[Pagado]]</f>
        <v>0</v>
      </c>
      <c r="H3187" s="37" t="s">
        <v>10</v>
      </c>
    </row>
    <row r="3188" spans="1:8" x14ac:dyDescent="0.25">
      <c r="A3188" s="31">
        <v>44649</v>
      </c>
      <c r="B3188" s="37" t="s">
        <v>10302</v>
      </c>
      <c r="C3188" s="57" t="s">
        <v>135</v>
      </c>
      <c r="D3188" s="58">
        <v>690.2</v>
      </c>
      <c r="E3188" s="35">
        <v>44649</v>
      </c>
      <c r="F3188" s="58">
        <v>690.2</v>
      </c>
      <c r="G3188" s="59">
        <f>Tabla14[[#This Row],[Importe]]-Tabla14[[#This Row],[Pagado]]</f>
        <v>0</v>
      </c>
      <c r="H3188" s="37" t="s">
        <v>10</v>
      </c>
    </row>
    <row r="3189" spans="1:8" x14ac:dyDescent="0.25">
      <c r="A3189" s="31">
        <v>44649</v>
      </c>
      <c r="B3189" s="37" t="s">
        <v>10303</v>
      </c>
      <c r="C3189" s="57" t="s">
        <v>2020</v>
      </c>
      <c r="D3189" s="58">
        <v>17034</v>
      </c>
      <c r="E3189" s="35">
        <v>44649</v>
      </c>
      <c r="F3189" s="58">
        <v>17034</v>
      </c>
      <c r="G3189" s="59">
        <f>Tabla14[[#This Row],[Importe]]-Tabla14[[#This Row],[Pagado]]</f>
        <v>0</v>
      </c>
      <c r="H3189" s="37" t="s">
        <v>10</v>
      </c>
    </row>
    <row r="3190" spans="1:8" x14ac:dyDescent="0.25">
      <c r="A3190" s="31">
        <v>44649</v>
      </c>
      <c r="B3190" s="37" t="s">
        <v>10304</v>
      </c>
      <c r="C3190" s="57" t="s">
        <v>2240</v>
      </c>
      <c r="D3190" s="58">
        <v>7300.8</v>
      </c>
      <c r="E3190" s="35">
        <v>44650</v>
      </c>
      <c r="F3190" s="58">
        <v>7300.8</v>
      </c>
      <c r="G3190" s="59">
        <f>Tabla14[[#This Row],[Importe]]-Tabla14[[#This Row],[Pagado]]</f>
        <v>0</v>
      </c>
      <c r="H3190" s="37" t="s">
        <v>10</v>
      </c>
    </row>
    <row r="3191" spans="1:8" x14ac:dyDescent="0.25">
      <c r="A3191" s="31">
        <v>44649</v>
      </c>
      <c r="B3191" s="37" t="s">
        <v>10305</v>
      </c>
      <c r="C3191" s="57" t="s">
        <v>5345</v>
      </c>
      <c r="D3191" s="58">
        <v>1825.2</v>
      </c>
      <c r="E3191" s="35">
        <v>44650</v>
      </c>
      <c r="F3191" s="58">
        <v>1825.2</v>
      </c>
      <c r="G3191" s="59">
        <f>Tabla14[[#This Row],[Importe]]-Tabla14[[#This Row],[Pagado]]</f>
        <v>0</v>
      </c>
      <c r="H3191" s="37" t="s">
        <v>10</v>
      </c>
    </row>
    <row r="3192" spans="1:8" x14ac:dyDescent="0.25">
      <c r="A3192" s="31">
        <v>44649</v>
      </c>
      <c r="B3192" s="37" t="s">
        <v>10306</v>
      </c>
      <c r="C3192" s="57" t="s">
        <v>282</v>
      </c>
      <c r="D3192" s="58">
        <v>2300.4</v>
      </c>
      <c r="E3192" s="35">
        <v>44650</v>
      </c>
      <c r="F3192" s="58">
        <v>2300.4</v>
      </c>
      <c r="G3192" s="59">
        <f>Tabla14[[#This Row],[Importe]]-Tabla14[[#This Row],[Pagado]]</f>
        <v>0</v>
      </c>
      <c r="H3192" s="37" t="s">
        <v>10</v>
      </c>
    </row>
    <row r="3193" spans="1:8" x14ac:dyDescent="0.25">
      <c r="A3193" s="31">
        <v>44649</v>
      </c>
      <c r="B3193" s="37" t="s">
        <v>10307</v>
      </c>
      <c r="C3193" s="57" t="s">
        <v>284</v>
      </c>
      <c r="D3193" s="58">
        <v>2737.8</v>
      </c>
      <c r="E3193" s="35">
        <v>44650</v>
      </c>
      <c r="F3193" s="58">
        <v>2737.8</v>
      </c>
      <c r="G3193" s="59">
        <f>Tabla14[[#This Row],[Importe]]-Tabla14[[#This Row],[Pagado]]</f>
        <v>0</v>
      </c>
      <c r="H3193" s="37" t="s">
        <v>10</v>
      </c>
    </row>
    <row r="3194" spans="1:8" x14ac:dyDescent="0.25">
      <c r="A3194" s="31">
        <v>44649</v>
      </c>
      <c r="B3194" s="37" t="s">
        <v>10308</v>
      </c>
      <c r="C3194" s="57" t="s">
        <v>71</v>
      </c>
      <c r="D3194" s="58">
        <v>3961.4</v>
      </c>
      <c r="E3194" s="35">
        <v>44649</v>
      </c>
      <c r="F3194" s="58">
        <v>3961.4</v>
      </c>
      <c r="G3194" s="59">
        <f>Tabla14[[#This Row],[Importe]]-Tabla14[[#This Row],[Pagado]]</f>
        <v>0</v>
      </c>
      <c r="H3194" s="37" t="s">
        <v>10</v>
      </c>
    </row>
    <row r="3195" spans="1:8" x14ac:dyDescent="0.25">
      <c r="A3195" s="31">
        <v>44649</v>
      </c>
      <c r="B3195" s="37" t="s">
        <v>10309</v>
      </c>
      <c r="C3195" s="57" t="s">
        <v>31</v>
      </c>
      <c r="D3195" s="58">
        <v>9485.02</v>
      </c>
      <c r="E3195" s="35">
        <v>44649</v>
      </c>
      <c r="F3195" s="58">
        <v>9485.02</v>
      </c>
      <c r="G3195" s="59">
        <f>Tabla14[[#This Row],[Importe]]-Tabla14[[#This Row],[Pagado]]</f>
        <v>0</v>
      </c>
      <c r="H3195" s="37" t="s">
        <v>10</v>
      </c>
    </row>
    <row r="3196" spans="1:8" x14ac:dyDescent="0.25">
      <c r="A3196" s="31">
        <v>44649</v>
      </c>
      <c r="B3196" s="37" t="s">
        <v>10310</v>
      </c>
      <c r="C3196" s="57" t="s">
        <v>43</v>
      </c>
      <c r="D3196" s="58">
        <v>7820</v>
      </c>
      <c r="E3196" s="35">
        <v>44649</v>
      </c>
      <c r="F3196" s="58">
        <v>7820</v>
      </c>
      <c r="G3196" s="59">
        <f>Tabla14[[#This Row],[Importe]]-Tabla14[[#This Row],[Pagado]]</f>
        <v>0</v>
      </c>
      <c r="H3196" s="37" t="s">
        <v>10</v>
      </c>
    </row>
    <row r="3197" spans="1:8" x14ac:dyDescent="0.25">
      <c r="A3197" s="31">
        <v>44649</v>
      </c>
      <c r="B3197" s="37" t="s">
        <v>10311</v>
      </c>
      <c r="C3197" s="57" t="s">
        <v>1706</v>
      </c>
      <c r="D3197" s="58">
        <v>12067.2</v>
      </c>
      <c r="E3197" s="35">
        <v>44649</v>
      </c>
      <c r="F3197" s="58">
        <v>12067.2</v>
      </c>
      <c r="G3197" s="59">
        <f>Tabla14[[#This Row],[Importe]]-Tabla14[[#This Row],[Pagado]]</f>
        <v>0</v>
      </c>
      <c r="H3197" s="37" t="s">
        <v>10</v>
      </c>
    </row>
    <row r="3198" spans="1:8" x14ac:dyDescent="0.25">
      <c r="A3198" s="31">
        <v>44649</v>
      </c>
      <c r="B3198" s="37" t="s">
        <v>10312</v>
      </c>
      <c r="C3198" s="57" t="s">
        <v>22</v>
      </c>
      <c r="D3198" s="58">
        <v>3988.2</v>
      </c>
      <c r="E3198" s="35">
        <v>44649</v>
      </c>
      <c r="F3198" s="58">
        <v>3988.2</v>
      </c>
      <c r="G3198" s="59">
        <f>Tabla14[[#This Row],[Importe]]-Tabla14[[#This Row],[Pagado]]</f>
        <v>0</v>
      </c>
      <c r="H3198" s="37" t="s">
        <v>10</v>
      </c>
    </row>
    <row r="3199" spans="1:8" x14ac:dyDescent="0.25">
      <c r="A3199" s="31">
        <v>44649</v>
      </c>
      <c r="B3199" s="37" t="s">
        <v>10313</v>
      </c>
      <c r="C3199" s="57" t="s">
        <v>10314</v>
      </c>
      <c r="D3199" s="58">
        <v>1312.3</v>
      </c>
      <c r="E3199" s="35">
        <v>44649</v>
      </c>
      <c r="F3199" s="58">
        <v>1312.3</v>
      </c>
      <c r="G3199" s="59">
        <f>Tabla14[[#This Row],[Importe]]-Tabla14[[#This Row],[Pagado]]</f>
        <v>0</v>
      </c>
      <c r="H3199" s="37" t="s">
        <v>10</v>
      </c>
    </row>
    <row r="3200" spans="1:8" x14ac:dyDescent="0.25">
      <c r="A3200" s="31">
        <v>44649</v>
      </c>
      <c r="B3200" s="37" t="s">
        <v>10315</v>
      </c>
      <c r="C3200" s="57" t="s">
        <v>196</v>
      </c>
      <c r="D3200" s="58">
        <v>794.4</v>
      </c>
      <c r="E3200" s="35">
        <v>44652</v>
      </c>
      <c r="F3200" s="58">
        <v>794.4</v>
      </c>
      <c r="G3200" s="59">
        <f>Tabla14[[#This Row],[Importe]]-Tabla14[[#This Row],[Pagado]]</f>
        <v>0</v>
      </c>
      <c r="H3200" s="37" t="s">
        <v>10</v>
      </c>
    </row>
    <row r="3201" spans="1:8" x14ac:dyDescent="0.25">
      <c r="A3201" s="31">
        <v>44649</v>
      </c>
      <c r="B3201" s="37" t="s">
        <v>10316</v>
      </c>
      <c r="C3201" s="57" t="s">
        <v>333</v>
      </c>
      <c r="D3201" s="58">
        <v>1908.02</v>
      </c>
      <c r="E3201" s="35">
        <v>44650</v>
      </c>
      <c r="F3201" s="58">
        <v>1908.02</v>
      </c>
      <c r="G3201" s="59">
        <f>Tabla14[[#This Row],[Importe]]-Tabla14[[#This Row],[Pagado]]</f>
        <v>0</v>
      </c>
      <c r="H3201" s="37" t="s">
        <v>10</v>
      </c>
    </row>
    <row r="3202" spans="1:8" x14ac:dyDescent="0.25">
      <c r="A3202" s="31">
        <v>44649</v>
      </c>
      <c r="B3202" s="37" t="s">
        <v>10317</v>
      </c>
      <c r="C3202" s="57" t="s">
        <v>407</v>
      </c>
      <c r="D3202" s="58">
        <v>7000</v>
      </c>
      <c r="E3202" s="35">
        <v>44652</v>
      </c>
      <c r="F3202" s="58">
        <v>7000</v>
      </c>
      <c r="G3202" s="59">
        <f>Tabla14[[#This Row],[Importe]]-Tabla14[[#This Row],[Pagado]]</f>
        <v>0</v>
      </c>
      <c r="H3202" s="37" t="s">
        <v>10</v>
      </c>
    </row>
    <row r="3203" spans="1:8" x14ac:dyDescent="0.25">
      <c r="A3203" s="31">
        <v>44649</v>
      </c>
      <c r="B3203" s="37" t="s">
        <v>10318</v>
      </c>
      <c r="C3203" s="57" t="s">
        <v>69</v>
      </c>
      <c r="D3203" s="58">
        <v>5146.2</v>
      </c>
      <c r="E3203" s="35">
        <v>44649</v>
      </c>
      <c r="F3203" s="58">
        <v>5146.2</v>
      </c>
      <c r="G3203" s="59">
        <f>Tabla14[[#This Row],[Importe]]-Tabla14[[#This Row],[Pagado]]</f>
        <v>0</v>
      </c>
      <c r="H3203" s="37" t="s">
        <v>10</v>
      </c>
    </row>
    <row r="3204" spans="1:8" x14ac:dyDescent="0.25">
      <c r="A3204" s="31">
        <v>44649</v>
      </c>
      <c r="B3204" s="37" t="s">
        <v>10319</v>
      </c>
      <c r="C3204" s="57" t="s">
        <v>179</v>
      </c>
      <c r="D3204" s="58">
        <v>874.8</v>
      </c>
      <c r="E3204" s="35">
        <v>44650</v>
      </c>
      <c r="F3204" s="58">
        <v>874.8</v>
      </c>
      <c r="G3204" s="59">
        <f>Tabla14[[#This Row],[Importe]]-Tabla14[[#This Row],[Pagado]]</f>
        <v>0</v>
      </c>
      <c r="H3204" s="37" t="s">
        <v>10</v>
      </c>
    </row>
    <row r="3205" spans="1:8" x14ac:dyDescent="0.25">
      <c r="A3205" s="31">
        <v>44649</v>
      </c>
      <c r="B3205" s="37" t="s">
        <v>10320</v>
      </c>
      <c r="C3205" s="57" t="s">
        <v>5694</v>
      </c>
      <c r="D3205" s="58">
        <v>3490</v>
      </c>
      <c r="E3205" s="35">
        <v>44649</v>
      </c>
      <c r="F3205" s="58">
        <v>3490</v>
      </c>
      <c r="G3205" s="59">
        <f>Tabla14[[#This Row],[Importe]]-Tabla14[[#This Row],[Pagado]]</f>
        <v>0</v>
      </c>
      <c r="H3205" s="37" t="s">
        <v>10</v>
      </c>
    </row>
    <row r="3206" spans="1:8" x14ac:dyDescent="0.25">
      <c r="A3206" s="31">
        <v>44649</v>
      </c>
      <c r="B3206" s="37" t="s">
        <v>10321</v>
      </c>
      <c r="C3206" s="57" t="s">
        <v>414</v>
      </c>
      <c r="D3206" s="58">
        <v>15905.3</v>
      </c>
      <c r="E3206" s="35">
        <v>44672</v>
      </c>
      <c r="F3206" s="58">
        <v>15905.3</v>
      </c>
      <c r="G3206" s="59">
        <f>Tabla14[[#This Row],[Importe]]-Tabla14[[#This Row],[Pagado]]</f>
        <v>0</v>
      </c>
      <c r="H3206" s="37" t="s">
        <v>10</v>
      </c>
    </row>
    <row r="3207" spans="1:8" x14ac:dyDescent="0.25">
      <c r="A3207" s="31">
        <v>44649</v>
      </c>
      <c r="B3207" s="37" t="s">
        <v>10322</v>
      </c>
      <c r="C3207" s="57" t="s">
        <v>200</v>
      </c>
      <c r="D3207" s="58">
        <v>540</v>
      </c>
      <c r="E3207" s="35">
        <v>44650</v>
      </c>
      <c r="F3207" s="58">
        <v>540</v>
      </c>
      <c r="G3207" s="59">
        <f>Tabla14[[#This Row],[Importe]]-Tabla14[[#This Row],[Pagado]]</f>
        <v>0</v>
      </c>
      <c r="H3207" s="37" t="s">
        <v>10</v>
      </c>
    </row>
    <row r="3208" spans="1:8" x14ac:dyDescent="0.25">
      <c r="A3208" s="31">
        <v>44649</v>
      </c>
      <c r="B3208" s="37" t="s">
        <v>10323</v>
      </c>
      <c r="C3208" s="57" t="s">
        <v>409</v>
      </c>
      <c r="D3208" s="58">
        <v>5484.9</v>
      </c>
      <c r="E3208" s="35">
        <v>44650</v>
      </c>
      <c r="F3208" s="58">
        <v>5484.9</v>
      </c>
      <c r="G3208" s="59">
        <f>Tabla14[[#This Row],[Importe]]-Tabla14[[#This Row],[Pagado]]</f>
        <v>0</v>
      </c>
      <c r="H3208" s="37" t="s">
        <v>10</v>
      </c>
    </row>
    <row r="3209" spans="1:8" x14ac:dyDescent="0.25">
      <c r="A3209" s="31">
        <v>44649</v>
      </c>
      <c r="B3209" s="37" t="s">
        <v>10324</v>
      </c>
      <c r="C3209" s="57" t="s">
        <v>10325</v>
      </c>
      <c r="D3209" s="58">
        <v>7085.3</v>
      </c>
      <c r="E3209" s="35">
        <v>44649</v>
      </c>
      <c r="F3209" s="58">
        <v>7085.3</v>
      </c>
      <c r="G3209" s="59">
        <f>Tabla14[[#This Row],[Importe]]-Tabla14[[#This Row],[Pagado]]</f>
        <v>0</v>
      </c>
      <c r="H3209" s="37" t="s">
        <v>10</v>
      </c>
    </row>
    <row r="3210" spans="1:8" x14ac:dyDescent="0.25">
      <c r="A3210" s="31">
        <v>44649</v>
      </c>
      <c r="B3210" s="37" t="s">
        <v>10326</v>
      </c>
      <c r="C3210" s="57" t="s">
        <v>31</v>
      </c>
      <c r="D3210" s="58">
        <v>81.599999999999994</v>
      </c>
      <c r="E3210" s="35">
        <v>44650</v>
      </c>
      <c r="F3210" s="58">
        <v>81.599999999999994</v>
      </c>
      <c r="G3210" s="59">
        <f>Tabla14[[#This Row],[Importe]]-Tabla14[[#This Row],[Pagado]]</f>
        <v>0</v>
      </c>
      <c r="H3210" s="37" t="s">
        <v>10</v>
      </c>
    </row>
    <row r="3211" spans="1:8" x14ac:dyDescent="0.25">
      <c r="A3211" s="31">
        <v>44650</v>
      </c>
      <c r="B3211" s="37" t="s">
        <v>10327</v>
      </c>
      <c r="C3211" s="57" t="s">
        <v>887</v>
      </c>
      <c r="D3211" s="58">
        <v>7012.5</v>
      </c>
      <c r="E3211" s="35">
        <v>44656</v>
      </c>
      <c r="F3211" s="58">
        <v>7012.5</v>
      </c>
      <c r="G3211" s="59">
        <f>Tabla14[[#This Row],[Importe]]-Tabla14[[#This Row],[Pagado]]</f>
        <v>0</v>
      </c>
      <c r="H3211" s="37" t="s">
        <v>10</v>
      </c>
    </row>
    <row r="3212" spans="1:8" x14ac:dyDescent="0.25">
      <c r="A3212" s="31">
        <v>44650</v>
      </c>
      <c r="B3212" s="37" t="s">
        <v>10328</v>
      </c>
      <c r="C3212" s="57" t="s">
        <v>22</v>
      </c>
      <c r="D3212" s="58">
        <v>39283.800000000003</v>
      </c>
      <c r="E3212" s="35">
        <v>44652</v>
      </c>
      <c r="F3212" s="58">
        <v>39283.800000000003</v>
      </c>
      <c r="G3212" s="59">
        <f>Tabla14[[#This Row],[Importe]]-Tabla14[[#This Row],[Pagado]]</f>
        <v>0</v>
      </c>
      <c r="H3212" s="37" t="s">
        <v>10</v>
      </c>
    </row>
    <row r="3213" spans="1:8" x14ac:dyDescent="0.25">
      <c r="A3213" s="31">
        <v>44650</v>
      </c>
      <c r="B3213" s="37" t="s">
        <v>10329</v>
      </c>
      <c r="C3213" s="57" t="s">
        <v>481</v>
      </c>
      <c r="D3213" s="58">
        <v>2035.5</v>
      </c>
      <c r="E3213" s="35">
        <v>44650</v>
      </c>
      <c r="F3213" s="58">
        <v>2035.5</v>
      </c>
      <c r="G3213" s="59">
        <f>Tabla14[[#This Row],[Importe]]-Tabla14[[#This Row],[Pagado]]</f>
        <v>0</v>
      </c>
      <c r="H3213" s="37" t="s">
        <v>10</v>
      </c>
    </row>
    <row r="3214" spans="1:8" ht="31.5" x14ac:dyDescent="0.25">
      <c r="A3214" s="31">
        <v>44650</v>
      </c>
      <c r="B3214" s="37" t="s">
        <v>10330</v>
      </c>
      <c r="C3214" s="57" t="s">
        <v>475</v>
      </c>
      <c r="D3214" s="58">
        <v>86113.5</v>
      </c>
      <c r="E3214" s="35" t="s">
        <v>10562</v>
      </c>
      <c r="F3214" s="58">
        <f>67000+19113.5</f>
        <v>86113.5</v>
      </c>
      <c r="G3214" s="59">
        <f>Tabla14[[#This Row],[Importe]]-Tabla14[[#This Row],[Pagado]]</f>
        <v>0</v>
      </c>
      <c r="H3214" s="37" t="s">
        <v>10</v>
      </c>
    </row>
    <row r="3215" spans="1:8" x14ac:dyDescent="0.25">
      <c r="A3215" s="31">
        <v>44650</v>
      </c>
      <c r="B3215" s="37" t="s">
        <v>10331</v>
      </c>
      <c r="C3215" s="57" t="s">
        <v>31</v>
      </c>
      <c r="D3215" s="58">
        <v>1965.4</v>
      </c>
      <c r="E3215" s="35">
        <v>44650</v>
      </c>
      <c r="F3215" s="58">
        <v>1965.4</v>
      </c>
      <c r="G3215" s="59">
        <f>Tabla14[[#This Row],[Importe]]-Tabla14[[#This Row],[Pagado]]</f>
        <v>0</v>
      </c>
      <c r="H3215" s="37" t="s">
        <v>10</v>
      </c>
    </row>
    <row r="3216" spans="1:8" x14ac:dyDescent="0.25">
      <c r="A3216" s="31">
        <v>44650</v>
      </c>
      <c r="B3216" s="37" t="s">
        <v>10332</v>
      </c>
      <c r="C3216" s="57" t="s">
        <v>5240</v>
      </c>
      <c r="D3216" s="58">
        <v>3216</v>
      </c>
      <c r="E3216" s="35">
        <v>44657</v>
      </c>
      <c r="F3216" s="58">
        <v>3216</v>
      </c>
      <c r="G3216" s="59">
        <f>Tabla14[[#This Row],[Importe]]-Tabla14[[#This Row],[Pagado]]</f>
        <v>0</v>
      </c>
      <c r="H3216" s="37" t="s">
        <v>10</v>
      </c>
    </row>
    <row r="3217" spans="1:8" x14ac:dyDescent="0.25">
      <c r="A3217" s="31">
        <v>44650</v>
      </c>
      <c r="B3217" s="37" t="s">
        <v>10333</v>
      </c>
      <c r="C3217" s="57" t="s">
        <v>576</v>
      </c>
      <c r="D3217" s="58">
        <v>4025</v>
      </c>
      <c r="E3217" s="35">
        <v>44650</v>
      </c>
      <c r="F3217" s="58">
        <v>4025</v>
      </c>
      <c r="G3217" s="59">
        <f>Tabla14[[#This Row],[Importe]]-Tabla14[[#This Row],[Pagado]]</f>
        <v>0</v>
      </c>
      <c r="H3217" s="37" t="s">
        <v>10</v>
      </c>
    </row>
    <row r="3218" spans="1:8" x14ac:dyDescent="0.25">
      <c r="A3218" s="31">
        <v>44650</v>
      </c>
      <c r="B3218" s="37" t="s">
        <v>10334</v>
      </c>
      <c r="C3218" s="57" t="s">
        <v>12</v>
      </c>
      <c r="D3218" s="58">
        <v>16166.7</v>
      </c>
      <c r="E3218" s="35">
        <v>44651</v>
      </c>
      <c r="F3218" s="58">
        <v>16166.7</v>
      </c>
      <c r="G3218" s="59">
        <f>Tabla14[[#This Row],[Importe]]-Tabla14[[#This Row],[Pagado]]</f>
        <v>0</v>
      </c>
      <c r="H3218" s="37" t="s">
        <v>10</v>
      </c>
    </row>
    <row r="3219" spans="1:8" x14ac:dyDescent="0.25">
      <c r="A3219" s="31">
        <v>44650</v>
      </c>
      <c r="B3219" s="37" t="s">
        <v>10335</v>
      </c>
      <c r="C3219" s="57" t="s">
        <v>131</v>
      </c>
      <c r="D3219" s="58">
        <v>13780</v>
      </c>
      <c r="E3219" s="35">
        <v>44650</v>
      </c>
      <c r="F3219" s="58">
        <v>13780</v>
      </c>
      <c r="G3219" s="59">
        <f>Tabla14[[#This Row],[Importe]]-Tabla14[[#This Row],[Pagado]]</f>
        <v>0</v>
      </c>
      <c r="H3219" s="37" t="s">
        <v>10</v>
      </c>
    </row>
    <row r="3220" spans="1:8" x14ac:dyDescent="0.25">
      <c r="A3220" s="31">
        <v>44650</v>
      </c>
      <c r="B3220" s="37" t="s">
        <v>10336</v>
      </c>
      <c r="C3220" s="57" t="s">
        <v>484</v>
      </c>
      <c r="D3220" s="58">
        <v>3104</v>
      </c>
      <c r="E3220" s="35">
        <v>44650</v>
      </c>
      <c r="F3220" s="58">
        <v>3104</v>
      </c>
      <c r="G3220" s="59">
        <f>Tabla14[[#This Row],[Importe]]-Tabla14[[#This Row],[Pagado]]</f>
        <v>0</v>
      </c>
      <c r="H3220" s="37" t="s">
        <v>10</v>
      </c>
    </row>
    <row r="3221" spans="1:8" x14ac:dyDescent="0.25">
      <c r="A3221" s="31">
        <v>44650</v>
      </c>
      <c r="B3221" s="37" t="s">
        <v>10337</v>
      </c>
      <c r="C3221" s="57" t="s">
        <v>18</v>
      </c>
      <c r="D3221" s="58">
        <v>1260</v>
      </c>
      <c r="E3221" s="35">
        <v>44650</v>
      </c>
      <c r="F3221" s="58">
        <v>1260</v>
      </c>
      <c r="G3221" s="59">
        <f>Tabla14[[#This Row],[Importe]]-Tabla14[[#This Row],[Pagado]]</f>
        <v>0</v>
      </c>
      <c r="H3221" s="37" t="s">
        <v>10</v>
      </c>
    </row>
    <row r="3222" spans="1:8" x14ac:dyDescent="0.25">
      <c r="A3222" s="31">
        <v>44650</v>
      </c>
      <c r="B3222" s="37" t="s">
        <v>10338</v>
      </c>
      <c r="C3222" s="57" t="s">
        <v>9</v>
      </c>
      <c r="D3222" s="58">
        <v>6070.1</v>
      </c>
      <c r="E3222" s="35">
        <v>44650</v>
      </c>
      <c r="F3222" s="58">
        <v>6070.1</v>
      </c>
      <c r="G3222" s="59">
        <f>Tabla14[[#This Row],[Importe]]-Tabla14[[#This Row],[Pagado]]</f>
        <v>0</v>
      </c>
      <c r="H3222" s="37" t="s">
        <v>10</v>
      </c>
    </row>
    <row r="3223" spans="1:8" x14ac:dyDescent="0.25">
      <c r="A3223" s="31">
        <v>44650</v>
      </c>
      <c r="B3223" s="37" t="s">
        <v>10339</v>
      </c>
      <c r="C3223" s="57" t="s">
        <v>326</v>
      </c>
      <c r="D3223" s="58">
        <v>8325.1</v>
      </c>
      <c r="E3223" s="35">
        <v>44651</v>
      </c>
      <c r="F3223" s="58">
        <v>8325.1</v>
      </c>
      <c r="G3223" s="59">
        <f>Tabla14[[#This Row],[Importe]]-Tabla14[[#This Row],[Pagado]]</f>
        <v>0</v>
      </c>
      <c r="H3223" s="37" t="s">
        <v>10</v>
      </c>
    </row>
    <row r="3224" spans="1:8" x14ac:dyDescent="0.25">
      <c r="A3224" s="31">
        <v>44650</v>
      </c>
      <c r="B3224" s="37" t="s">
        <v>10340</v>
      </c>
      <c r="C3224" s="57" t="s">
        <v>131</v>
      </c>
      <c r="D3224" s="58">
        <v>190.8</v>
      </c>
      <c r="E3224" s="35">
        <v>44650</v>
      </c>
      <c r="F3224" s="58">
        <v>190.8</v>
      </c>
      <c r="G3224" s="59">
        <f>Tabla14[[#This Row],[Importe]]-Tabla14[[#This Row],[Pagado]]</f>
        <v>0</v>
      </c>
      <c r="H3224" s="37" t="s">
        <v>10</v>
      </c>
    </row>
    <row r="3225" spans="1:8" x14ac:dyDescent="0.25">
      <c r="A3225" s="31">
        <v>44650</v>
      </c>
      <c r="B3225" s="37" t="s">
        <v>10341</v>
      </c>
      <c r="C3225" s="57" t="s">
        <v>83</v>
      </c>
      <c r="D3225" s="58">
        <v>8696.7999999999993</v>
      </c>
      <c r="E3225" s="35">
        <v>44650</v>
      </c>
      <c r="F3225" s="58">
        <v>8696.7999999999993</v>
      </c>
      <c r="G3225" s="59">
        <f>Tabla14[[#This Row],[Importe]]-Tabla14[[#This Row],[Pagado]]</f>
        <v>0</v>
      </c>
      <c r="H3225" s="37" t="s">
        <v>10</v>
      </c>
    </row>
    <row r="3226" spans="1:8" x14ac:dyDescent="0.25">
      <c r="A3226" s="31">
        <v>44650</v>
      </c>
      <c r="B3226" s="37" t="s">
        <v>10342</v>
      </c>
      <c r="C3226" s="57" t="s">
        <v>146</v>
      </c>
      <c r="D3226" s="58">
        <v>1728.4</v>
      </c>
      <c r="E3226" s="35">
        <v>44650</v>
      </c>
      <c r="F3226" s="58">
        <v>1728.4</v>
      </c>
      <c r="G3226" s="59">
        <f>Tabla14[[#This Row],[Importe]]-Tabla14[[#This Row],[Pagado]]</f>
        <v>0</v>
      </c>
      <c r="H3226" s="37" t="s">
        <v>10</v>
      </c>
    </row>
    <row r="3227" spans="1:8" x14ac:dyDescent="0.25">
      <c r="A3227" s="31">
        <v>44650</v>
      </c>
      <c r="B3227" s="37" t="s">
        <v>10343</v>
      </c>
      <c r="C3227" s="57" t="s">
        <v>64</v>
      </c>
      <c r="D3227" s="58">
        <v>3743.4</v>
      </c>
      <c r="E3227" s="35">
        <v>44652</v>
      </c>
      <c r="F3227" s="58">
        <v>3743.4</v>
      </c>
      <c r="G3227" s="59">
        <f>Tabla14[[#This Row],[Importe]]-Tabla14[[#This Row],[Pagado]]</f>
        <v>0</v>
      </c>
      <c r="H3227" s="37" t="s">
        <v>10</v>
      </c>
    </row>
    <row r="3228" spans="1:8" x14ac:dyDescent="0.25">
      <c r="A3228" s="31">
        <v>44650</v>
      </c>
      <c r="B3228" s="37" t="s">
        <v>10344</v>
      </c>
      <c r="C3228" s="57" t="s">
        <v>111</v>
      </c>
      <c r="D3228" s="58">
        <v>3983.7</v>
      </c>
      <c r="E3228" s="35">
        <v>44651</v>
      </c>
      <c r="F3228" s="58">
        <v>3983.7</v>
      </c>
      <c r="G3228" s="59">
        <f>Tabla14[[#This Row],[Importe]]-Tabla14[[#This Row],[Pagado]]</f>
        <v>0</v>
      </c>
      <c r="H3228" s="37" t="s">
        <v>10</v>
      </c>
    </row>
    <row r="3229" spans="1:8" x14ac:dyDescent="0.25">
      <c r="A3229" s="31">
        <v>44650</v>
      </c>
      <c r="B3229" s="37" t="s">
        <v>10345</v>
      </c>
      <c r="C3229" s="57" t="s">
        <v>93</v>
      </c>
      <c r="D3229" s="58">
        <v>4032.7</v>
      </c>
      <c r="E3229" s="35">
        <v>44651</v>
      </c>
      <c r="F3229" s="58">
        <v>4032.7</v>
      </c>
      <c r="G3229" s="59">
        <f>Tabla14[[#This Row],[Importe]]-Tabla14[[#This Row],[Pagado]]</f>
        <v>0</v>
      </c>
      <c r="H3229" s="37" t="s">
        <v>10</v>
      </c>
    </row>
    <row r="3230" spans="1:8" x14ac:dyDescent="0.25">
      <c r="A3230" s="31">
        <v>44650</v>
      </c>
      <c r="B3230" s="37" t="s">
        <v>10346</v>
      </c>
      <c r="C3230" s="57" t="s">
        <v>196</v>
      </c>
      <c r="D3230" s="58">
        <v>112563.39</v>
      </c>
      <c r="E3230" s="35">
        <v>44652</v>
      </c>
      <c r="F3230" s="58">
        <v>112563.39</v>
      </c>
      <c r="G3230" s="59">
        <f>Tabla14[[#This Row],[Importe]]-Tabla14[[#This Row],[Pagado]]</f>
        <v>0</v>
      </c>
      <c r="H3230" s="37" t="s">
        <v>10</v>
      </c>
    </row>
    <row r="3231" spans="1:8" x14ac:dyDescent="0.25">
      <c r="A3231" s="31">
        <v>44650</v>
      </c>
      <c r="B3231" s="37" t="s">
        <v>10347</v>
      </c>
      <c r="C3231" s="57" t="s">
        <v>99</v>
      </c>
      <c r="D3231" s="58">
        <v>4037.6</v>
      </c>
      <c r="E3231" s="35">
        <v>44651</v>
      </c>
      <c r="F3231" s="58">
        <v>4037.6</v>
      </c>
      <c r="G3231" s="59">
        <f>Tabla14[[#This Row],[Importe]]-Tabla14[[#This Row],[Pagado]]</f>
        <v>0</v>
      </c>
      <c r="H3231" s="37" t="s">
        <v>10</v>
      </c>
    </row>
    <row r="3232" spans="1:8" x14ac:dyDescent="0.25">
      <c r="A3232" s="31">
        <v>44650</v>
      </c>
      <c r="B3232" s="37" t="s">
        <v>10348</v>
      </c>
      <c r="C3232" s="57" t="s">
        <v>196</v>
      </c>
      <c r="D3232" s="58">
        <v>1341.6</v>
      </c>
      <c r="E3232" s="35">
        <v>44652</v>
      </c>
      <c r="F3232" s="58">
        <v>1341.6</v>
      </c>
      <c r="G3232" s="59">
        <f>Tabla14[[#This Row],[Importe]]-Tabla14[[#This Row],[Pagado]]</f>
        <v>0</v>
      </c>
      <c r="H3232" s="37" t="s">
        <v>10</v>
      </c>
    </row>
    <row r="3233" spans="1:8" x14ac:dyDescent="0.25">
      <c r="A3233" s="31">
        <v>44650</v>
      </c>
      <c r="B3233" s="37" t="s">
        <v>10349</v>
      </c>
      <c r="C3233" s="57" t="s">
        <v>87</v>
      </c>
      <c r="D3233" s="58">
        <v>1506.2</v>
      </c>
      <c r="E3233" s="35">
        <v>44650</v>
      </c>
      <c r="F3233" s="58">
        <v>1506.2</v>
      </c>
      <c r="G3233" s="59">
        <f>Tabla14[[#This Row],[Importe]]-Tabla14[[#This Row],[Pagado]]</f>
        <v>0</v>
      </c>
      <c r="H3233" s="37" t="s">
        <v>10</v>
      </c>
    </row>
    <row r="3234" spans="1:8" x14ac:dyDescent="0.25">
      <c r="A3234" s="31">
        <v>44650</v>
      </c>
      <c r="B3234" s="37" t="s">
        <v>10350</v>
      </c>
      <c r="C3234" s="57" t="s">
        <v>85</v>
      </c>
      <c r="D3234" s="58">
        <v>2189.1999999999998</v>
      </c>
      <c r="E3234" s="35">
        <v>44650</v>
      </c>
      <c r="F3234" s="58">
        <v>2189.1999999999998</v>
      </c>
      <c r="G3234" s="59">
        <f>Tabla14[[#This Row],[Importe]]-Tabla14[[#This Row],[Pagado]]</f>
        <v>0</v>
      </c>
      <c r="H3234" s="37" t="s">
        <v>10</v>
      </c>
    </row>
    <row r="3235" spans="1:8" x14ac:dyDescent="0.25">
      <c r="A3235" s="31">
        <v>44650</v>
      </c>
      <c r="B3235" s="37" t="s">
        <v>10351</v>
      </c>
      <c r="C3235" s="57" t="s">
        <v>39</v>
      </c>
      <c r="D3235" s="58">
        <v>15869.7</v>
      </c>
      <c r="E3235" s="35">
        <v>44650</v>
      </c>
      <c r="F3235" s="58">
        <v>15869.7</v>
      </c>
      <c r="G3235" s="59">
        <f>Tabla14[[#This Row],[Importe]]-Tabla14[[#This Row],[Pagado]]</f>
        <v>0</v>
      </c>
      <c r="H3235" s="37" t="s">
        <v>10</v>
      </c>
    </row>
    <row r="3236" spans="1:8" x14ac:dyDescent="0.25">
      <c r="A3236" s="31">
        <v>44650</v>
      </c>
      <c r="B3236" s="37" t="s">
        <v>10352</v>
      </c>
      <c r="C3236" s="57" t="s">
        <v>105</v>
      </c>
      <c r="D3236" s="58">
        <v>9760.1</v>
      </c>
      <c r="E3236" s="35">
        <v>44651</v>
      </c>
      <c r="F3236" s="58">
        <v>9760.1</v>
      </c>
      <c r="G3236" s="59">
        <f>Tabla14[[#This Row],[Importe]]-Tabla14[[#This Row],[Pagado]]</f>
        <v>0</v>
      </c>
      <c r="H3236" s="37" t="s">
        <v>10</v>
      </c>
    </row>
    <row r="3237" spans="1:8" x14ac:dyDescent="0.25">
      <c r="A3237" s="31">
        <v>44650</v>
      </c>
      <c r="B3237" s="37" t="s">
        <v>10353</v>
      </c>
      <c r="C3237" s="57" t="s">
        <v>135</v>
      </c>
      <c r="D3237" s="58">
        <v>314.39999999999998</v>
      </c>
      <c r="E3237" s="35">
        <v>44650</v>
      </c>
      <c r="F3237" s="58">
        <v>314.39999999999998</v>
      </c>
      <c r="G3237" s="59">
        <f>Tabla14[[#This Row],[Importe]]-Tabla14[[#This Row],[Pagado]]</f>
        <v>0</v>
      </c>
      <c r="H3237" s="37" t="s">
        <v>10</v>
      </c>
    </row>
    <row r="3238" spans="1:8" x14ac:dyDescent="0.25">
      <c r="A3238" s="31">
        <v>44650</v>
      </c>
      <c r="B3238" s="37" t="s">
        <v>10354</v>
      </c>
      <c r="C3238" s="57" t="s">
        <v>109</v>
      </c>
      <c r="D3238" s="58">
        <v>4267.8999999999996</v>
      </c>
      <c r="E3238" s="35">
        <v>44651</v>
      </c>
      <c r="F3238" s="58">
        <v>4267.8999999999996</v>
      </c>
      <c r="G3238" s="59">
        <f>Tabla14[[#This Row],[Importe]]-Tabla14[[#This Row],[Pagado]]</f>
        <v>0</v>
      </c>
      <c r="H3238" s="37" t="s">
        <v>10</v>
      </c>
    </row>
    <row r="3239" spans="1:8" x14ac:dyDescent="0.25">
      <c r="A3239" s="31">
        <v>44650</v>
      </c>
      <c r="B3239" s="37" t="s">
        <v>10355</v>
      </c>
      <c r="C3239" s="57" t="s">
        <v>348</v>
      </c>
      <c r="D3239" s="58">
        <v>3802.4</v>
      </c>
      <c r="E3239" s="35">
        <v>44650</v>
      </c>
      <c r="F3239" s="58">
        <v>3802.4</v>
      </c>
      <c r="G3239" s="59">
        <f>Tabla14[[#This Row],[Importe]]-Tabla14[[#This Row],[Pagado]]</f>
        <v>0</v>
      </c>
      <c r="H3239" s="37" t="s">
        <v>10</v>
      </c>
    </row>
    <row r="3240" spans="1:8" x14ac:dyDescent="0.25">
      <c r="A3240" s="31">
        <v>44650</v>
      </c>
      <c r="B3240" s="37" t="s">
        <v>10356</v>
      </c>
      <c r="C3240" s="57" t="s">
        <v>2151</v>
      </c>
      <c r="D3240" s="58">
        <v>19720.900000000001</v>
      </c>
      <c r="E3240" s="35">
        <v>44650</v>
      </c>
      <c r="F3240" s="58">
        <v>19720.900000000001</v>
      </c>
      <c r="G3240" s="59">
        <f>Tabla14[[#This Row],[Importe]]-Tabla14[[#This Row],[Pagado]]</f>
        <v>0</v>
      </c>
      <c r="H3240" s="37" t="s">
        <v>10</v>
      </c>
    </row>
    <row r="3241" spans="1:8" x14ac:dyDescent="0.25">
      <c r="A3241" s="31">
        <v>44650</v>
      </c>
      <c r="B3241" s="37" t="s">
        <v>10357</v>
      </c>
      <c r="C3241" s="57" t="s">
        <v>97</v>
      </c>
      <c r="D3241" s="58">
        <v>7746.9</v>
      </c>
      <c r="E3241" s="35">
        <v>44651</v>
      </c>
      <c r="F3241" s="58">
        <v>7746.9</v>
      </c>
      <c r="G3241" s="59">
        <f>Tabla14[[#This Row],[Importe]]-Tabla14[[#This Row],[Pagado]]</f>
        <v>0</v>
      </c>
      <c r="H3241" s="37" t="s">
        <v>10</v>
      </c>
    </row>
    <row r="3242" spans="1:8" x14ac:dyDescent="0.25">
      <c r="A3242" s="31">
        <v>44650</v>
      </c>
      <c r="B3242" s="37" t="s">
        <v>10358</v>
      </c>
      <c r="C3242" s="57" t="s">
        <v>312</v>
      </c>
      <c r="D3242" s="58">
        <v>2586.4</v>
      </c>
      <c r="E3242" s="35">
        <v>44650</v>
      </c>
      <c r="F3242" s="58">
        <v>2586.4</v>
      </c>
      <c r="G3242" s="59">
        <f>Tabla14[[#This Row],[Importe]]-Tabla14[[#This Row],[Pagado]]</f>
        <v>0</v>
      </c>
      <c r="H3242" s="37" t="s">
        <v>10</v>
      </c>
    </row>
    <row r="3243" spans="1:8" x14ac:dyDescent="0.25">
      <c r="A3243" s="31">
        <v>44650</v>
      </c>
      <c r="B3243" s="37" t="s">
        <v>10359</v>
      </c>
      <c r="C3243" s="57" t="s">
        <v>31</v>
      </c>
      <c r="D3243" s="58">
        <v>1540.6</v>
      </c>
      <c r="E3243" s="35">
        <v>44650</v>
      </c>
      <c r="F3243" s="58">
        <v>1540.6</v>
      </c>
      <c r="G3243" s="59">
        <f>Tabla14[[#This Row],[Importe]]-Tabla14[[#This Row],[Pagado]]</f>
        <v>0</v>
      </c>
      <c r="H3243" s="37" t="s">
        <v>10</v>
      </c>
    </row>
    <row r="3244" spans="1:8" x14ac:dyDescent="0.25">
      <c r="A3244" s="31">
        <v>44650</v>
      </c>
      <c r="B3244" s="37" t="s">
        <v>10360</v>
      </c>
      <c r="C3244" s="57" t="s">
        <v>198</v>
      </c>
      <c r="D3244" s="58">
        <v>4344.2</v>
      </c>
      <c r="E3244" s="35">
        <v>44650</v>
      </c>
      <c r="F3244" s="58">
        <v>4344.2</v>
      </c>
      <c r="G3244" s="59">
        <f>Tabla14[[#This Row],[Importe]]-Tabla14[[#This Row],[Pagado]]</f>
        <v>0</v>
      </c>
      <c r="H3244" s="37" t="s">
        <v>10</v>
      </c>
    </row>
    <row r="3245" spans="1:8" x14ac:dyDescent="0.25">
      <c r="A3245" s="31">
        <v>44650</v>
      </c>
      <c r="B3245" s="37" t="s">
        <v>10361</v>
      </c>
      <c r="C3245" s="57" t="s">
        <v>339</v>
      </c>
      <c r="D3245" s="58">
        <v>186.2</v>
      </c>
      <c r="E3245" s="35">
        <v>44650</v>
      </c>
      <c r="F3245" s="58">
        <v>186.2</v>
      </c>
      <c r="G3245" s="59">
        <f>Tabla14[[#This Row],[Importe]]-Tabla14[[#This Row],[Pagado]]</f>
        <v>0</v>
      </c>
      <c r="H3245" s="37" t="s">
        <v>10</v>
      </c>
    </row>
    <row r="3246" spans="1:8" x14ac:dyDescent="0.25">
      <c r="A3246" s="31">
        <v>44650</v>
      </c>
      <c r="B3246" s="37" t="s">
        <v>10362</v>
      </c>
      <c r="C3246" s="57" t="s">
        <v>924</v>
      </c>
      <c r="D3246" s="58">
        <v>8192.2000000000007</v>
      </c>
      <c r="E3246" s="35">
        <v>44650</v>
      </c>
      <c r="F3246" s="58">
        <v>8192.2000000000007</v>
      </c>
      <c r="G3246" s="59">
        <f>Tabla14[[#This Row],[Importe]]-Tabla14[[#This Row],[Pagado]]</f>
        <v>0</v>
      </c>
      <c r="H3246" s="37" t="s">
        <v>10</v>
      </c>
    </row>
    <row r="3247" spans="1:8" x14ac:dyDescent="0.25">
      <c r="A3247" s="31">
        <v>44650</v>
      </c>
      <c r="B3247" s="37" t="s">
        <v>10363</v>
      </c>
      <c r="C3247" s="57" t="s">
        <v>127</v>
      </c>
      <c r="D3247" s="58">
        <v>4193.3999999999996</v>
      </c>
      <c r="E3247" s="35">
        <v>44650</v>
      </c>
      <c r="F3247" s="58">
        <v>4193.3999999999996</v>
      </c>
      <c r="G3247" s="59">
        <f>Tabla14[[#This Row],[Importe]]-Tabla14[[#This Row],[Pagado]]</f>
        <v>0</v>
      </c>
      <c r="H3247" s="37" t="s">
        <v>10</v>
      </c>
    </row>
    <row r="3248" spans="1:8" x14ac:dyDescent="0.25">
      <c r="A3248" s="31">
        <v>44650</v>
      </c>
      <c r="B3248" s="37" t="s">
        <v>10364</v>
      </c>
      <c r="C3248" s="57" t="s">
        <v>129</v>
      </c>
      <c r="D3248" s="58">
        <v>1380.6</v>
      </c>
      <c r="E3248" s="35">
        <v>44650</v>
      </c>
      <c r="F3248" s="58">
        <v>1380.6</v>
      </c>
      <c r="G3248" s="59">
        <f>Tabla14[[#This Row],[Importe]]-Tabla14[[#This Row],[Pagado]]</f>
        <v>0</v>
      </c>
      <c r="H3248" s="37" t="s">
        <v>10</v>
      </c>
    </row>
    <row r="3249" spans="1:8" x14ac:dyDescent="0.25">
      <c r="A3249" s="31">
        <v>44650</v>
      </c>
      <c r="B3249" s="37" t="s">
        <v>10365</v>
      </c>
      <c r="C3249" s="57" t="s">
        <v>140</v>
      </c>
      <c r="D3249" s="58">
        <v>2010.1</v>
      </c>
      <c r="E3249" s="35">
        <v>44650</v>
      </c>
      <c r="F3249" s="58">
        <v>2010.1</v>
      </c>
      <c r="G3249" s="59">
        <f>Tabla14[[#This Row],[Importe]]-Tabla14[[#This Row],[Pagado]]</f>
        <v>0</v>
      </c>
      <c r="H3249" s="37" t="s">
        <v>10</v>
      </c>
    </row>
    <row r="3250" spans="1:8" x14ac:dyDescent="0.25">
      <c r="A3250" s="31">
        <v>44650</v>
      </c>
      <c r="B3250" s="37" t="s">
        <v>10366</v>
      </c>
      <c r="C3250" s="57" t="s">
        <v>9781</v>
      </c>
      <c r="D3250" s="58">
        <v>35294.300000000003</v>
      </c>
      <c r="E3250" s="35">
        <v>44670</v>
      </c>
      <c r="F3250" s="58">
        <v>35294.300000000003</v>
      </c>
      <c r="G3250" s="59">
        <f>Tabla14[[#This Row],[Importe]]-Tabla14[[#This Row],[Pagado]]</f>
        <v>0</v>
      </c>
      <c r="H3250" s="37" t="s">
        <v>10</v>
      </c>
    </row>
    <row r="3251" spans="1:8" x14ac:dyDescent="0.25">
      <c r="A3251" s="31">
        <v>44650</v>
      </c>
      <c r="B3251" s="37" t="s">
        <v>10367</v>
      </c>
      <c r="C3251" s="57" t="s">
        <v>56</v>
      </c>
      <c r="D3251" s="58">
        <v>5622</v>
      </c>
      <c r="E3251" s="35">
        <v>44650</v>
      </c>
      <c r="F3251" s="58">
        <v>5622</v>
      </c>
      <c r="G3251" s="59">
        <f>Tabla14[[#This Row],[Importe]]-Tabla14[[#This Row],[Pagado]]</f>
        <v>0</v>
      </c>
      <c r="H3251" s="37" t="s">
        <v>10</v>
      </c>
    </row>
    <row r="3252" spans="1:8" x14ac:dyDescent="0.25">
      <c r="A3252" s="31">
        <v>44650</v>
      </c>
      <c r="B3252" s="37" t="s">
        <v>10368</v>
      </c>
      <c r="C3252" s="57" t="s">
        <v>357</v>
      </c>
      <c r="D3252" s="58">
        <v>926.3</v>
      </c>
      <c r="E3252" s="35">
        <v>44650</v>
      </c>
      <c r="F3252" s="58">
        <v>926.3</v>
      </c>
      <c r="G3252" s="59">
        <f>Tabla14[[#This Row],[Importe]]-Tabla14[[#This Row],[Pagado]]</f>
        <v>0</v>
      </c>
      <c r="H3252" s="37" t="s">
        <v>10</v>
      </c>
    </row>
    <row r="3253" spans="1:8" x14ac:dyDescent="0.25">
      <c r="A3253" s="31">
        <v>44650</v>
      </c>
      <c r="B3253" s="37" t="s">
        <v>10369</v>
      </c>
      <c r="C3253" s="57" t="s">
        <v>154</v>
      </c>
      <c r="D3253" s="58">
        <v>19224.900000000001</v>
      </c>
      <c r="E3253" s="35">
        <v>44655</v>
      </c>
      <c r="F3253" s="58">
        <v>19224.900000000001</v>
      </c>
      <c r="G3253" s="59">
        <f>Tabla14[[#This Row],[Importe]]-Tabla14[[#This Row],[Pagado]]</f>
        <v>0</v>
      </c>
      <c r="H3253" s="37" t="s">
        <v>10</v>
      </c>
    </row>
    <row r="3254" spans="1:8" x14ac:dyDescent="0.25">
      <c r="A3254" s="31">
        <v>44650</v>
      </c>
      <c r="B3254" s="37" t="s">
        <v>10370</v>
      </c>
      <c r="C3254" s="57" t="s">
        <v>230</v>
      </c>
      <c r="D3254" s="58">
        <v>5762.8</v>
      </c>
      <c r="E3254" s="35">
        <v>44650</v>
      </c>
      <c r="F3254" s="58">
        <v>5762.8</v>
      </c>
      <c r="G3254" s="59">
        <f>Tabla14[[#This Row],[Importe]]-Tabla14[[#This Row],[Pagado]]</f>
        <v>0</v>
      </c>
      <c r="H3254" s="37" t="s">
        <v>10</v>
      </c>
    </row>
    <row r="3255" spans="1:8" x14ac:dyDescent="0.25">
      <c r="A3255" s="31">
        <v>44650</v>
      </c>
      <c r="B3255" s="37" t="s">
        <v>10371</v>
      </c>
      <c r="C3255" s="57" t="s">
        <v>173</v>
      </c>
      <c r="D3255" s="58">
        <v>12357.6</v>
      </c>
      <c r="E3255" s="35">
        <v>44651</v>
      </c>
      <c r="F3255" s="58">
        <v>12357.6</v>
      </c>
      <c r="G3255" s="59">
        <f>Tabla14[[#This Row],[Importe]]-Tabla14[[#This Row],[Pagado]]</f>
        <v>0</v>
      </c>
      <c r="H3255" s="37" t="s">
        <v>10</v>
      </c>
    </row>
    <row r="3256" spans="1:8" x14ac:dyDescent="0.25">
      <c r="A3256" s="31">
        <v>44650</v>
      </c>
      <c r="B3256" s="37" t="s">
        <v>10372</v>
      </c>
      <c r="C3256" s="57" t="s">
        <v>142</v>
      </c>
      <c r="D3256" s="58">
        <v>8900.25</v>
      </c>
      <c r="E3256" s="35">
        <v>44670</v>
      </c>
      <c r="F3256" s="58">
        <v>8900.25</v>
      </c>
      <c r="G3256" s="59">
        <f>Tabla14[[#This Row],[Importe]]-Tabla14[[#This Row],[Pagado]]</f>
        <v>0</v>
      </c>
      <c r="H3256" s="37" t="s">
        <v>10</v>
      </c>
    </row>
    <row r="3257" spans="1:8" x14ac:dyDescent="0.25">
      <c r="A3257" s="31">
        <v>44650</v>
      </c>
      <c r="B3257" s="37" t="s">
        <v>10373</v>
      </c>
      <c r="C3257" s="57" t="s">
        <v>27</v>
      </c>
      <c r="D3257" s="58">
        <v>2655</v>
      </c>
      <c r="E3257" s="35">
        <v>44650</v>
      </c>
      <c r="F3257" s="58">
        <v>2655</v>
      </c>
      <c r="G3257" s="59">
        <f>Tabla14[[#This Row],[Importe]]-Tabla14[[#This Row],[Pagado]]</f>
        <v>0</v>
      </c>
      <c r="H3257" s="37" t="s">
        <v>10</v>
      </c>
    </row>
    <row r="3258" spans="1:8" x14ac:dyDescent="0.25">
      <c r="A3258" s="31">
        <v>44650</v>
      </c>
      <c r="B3258" s="37" t="s">
        <v>10374</v>
      </c>
      <c r="C3258" s="57" t="s">
        <v>107</v>
      </c>
      <c r="D3258" s="58">
        <v>12209.1</v>
      </c>
      <c r="E3258" s="35">
        <v>44650</v>
      </c>
      <c r="F3258" s="58">
        <v>12209.1</v>
      </c>
      <c r="G3258" s="59">
        <f>Tabla14[[#This Row],[Importe]]-Tabla14[[#This Row],[Pagado]]</f>
        <v>0</v>
      </c>
      <c r="H3258" s="37" t="s">
        <v>10</v>
      </c>
    </row>
    <row r="3259" spans="1:8" x14ac:dyDescent="0.25">
      <c r="A3259" s="31">
        <v>44650</v>
      </c>
      <c r="B3259" s="37" t="s">
        <v>10375</v>
      </c>
      <c r="C3259" s="57" t="s">
        <v>218</v>
      </c>
      <c r="D3259" s="58">
        <v>20618.099999999999</v>
      </c>
      <c r="E3259" s="35">
        <v>44653</v>
      </c>
      <c r="F3259" s="58">
        <v>20618.099999999999</v>
      </c>
      <c r="G3259" s="59">
        <f>Tabla14[[#This Row],[Importe]]-Tabla14[[#This Row],[Pagado]]</f>
        <v>0</v>
      </c>
      <c r="H3259" s="37" t="s">
        <v>10</v>
      </c>
    </row>
    <row r="3260" spans="1:8" x14ac:dyDescent="0.25">
      <c r="A3260" s="31">
        <v>44650</v>
      </c>
      <c r="B3260" s="37" t="s">
        <v>10376</v>
      </c>
      <c r="C3260" s="57" t="s">
        <v>191</v>
      </c>
      <c r="D3260" s="58">
        <v>1435.3</v>
      </c>
      <c r="E3260" s="35">
        <v>44650</v>
      </c>
      <c r="F3260" s="58">
        <v>1435.3</v>
      </c>
      <c r="G3260" s="59">
        <f>Tabla14[[#This Row],[Importe]]-Tabla14[[#This Row],[Pagado]]</f>
        <v>0</v>
      </c>
      <c r="H3260" s="37" t="s">
        <v>10</v>
      </c>
    </row>
    <row r="3261" spans="1:8" x14ac:dyDescent="0.25">
      <c r="A3261" s="31">
        <v>44650</v>
      </c>
      <c r="B3261" s="37" t="s">
        <v>10377</v>
      </c>
      <c r="C3261" s="57" t="s">
        <v>161</v>
      </c>
      <c r="D3261" s="58">
        <v>1607.4</v>
      </c>
      <c r="E3261" s="35">
        <v>44650</v>
      </c>
      <c r="F3261" s="58">
        <v>1607.4</v>
      </c>
      <c r="G3261" s="59">
        <f>Tabla14[[#This Row],[Importe]]-Tabla14[[#This Row],[Pagado]]</f>
        <v>0</v>
      </c>
      <c r="H3261" s="37" t="s">
        <v>10</v>
      </c>
    </row>
    <row r="3262" spans="1:8" x14ac:dyDescent="0.25">
      <c r="A3262" s="31">
        <v>44650</v>
      </c>
      <c r="B3262" s="37" t="s">
        <v>10378</v>
      </c>
      <c r="C3262" s="57" t="s">
        <v>49</v>
      </c>
      <c r="D3262" s="58">
        <v>2883.1</v>
      </c>
      <c r="E3262" s="35">
        <v>44650</v>
      </c>
      <c r="F3262" s="58">
        <v>2883.1</v>
      </c>
      <c r="G3262" s="59">
        <f>Tabla14[[#This Row],[Importe]]-Tabla14[[#This Row],[Pagado]]</f>
        <v>0</v>
      </c>
      <c r="H3262" s="37" t="s">
        <v>10</v>
      </c>
    </row>
    <row r="3263" spans="1:8" x14ac:dyDescent="0.25">
      <c r="A3263" s="31">
        <v>44650</v>
      </c>
      <c r="B3263" s="37" t="s">
        <v>10379</v>
      </c>
      <c r="C3263" s="57" t="s">
        <v>840</v>
      </c>
      <c r="D3263" s="58">
        <v>19970.900000000001</v>
      </c>
      <c r="E3263" s="35">
        <v>44650</v>
      </c>
      <c r="F3263" s="58">
        <v>19970.900000000001</v>
      </c>
      <c r="G3263" s="59">
        <f>Tabla14[[#This Row],[Importe]]-Tabla14[[#This Row],[Pagado]]</f>
        <v>0</v>
      </c>
      <c r="H3263" s="37" t="s">
        <v>10</v>
      </c>
    </row>
    <row r="3264" spans="1:8" x14ac:dyDescent="0.25">
      <c r="A3264" s="31">
        <v>44650</v>
      </c>
      <c r="B3264" s="37" t="s">
        <v>10380</v>
      </c>
      <c r="C3264" s="57" t="s">
        <v>53</v>
      </c>
      <c r="D3264" s="58">
        <v>1747.9</v>
      </c>
      <c r="E3264" s="35">
        <v>44650</v>
      </c>
      <c r="F3264" s="58">
        <v>1747.9</v>
      </c>
      <c r="G3264" s="59">
        <f>Tabla14[[#This Row],[Importe]]-Tabla14[[#This Row],[Pagado]]</f>
        <v>0</v>
      </c>
      <c r="H3264" s="37" t="s">
        <v>10</v>
      </c>
    </row>
    <row r="3265" spans="1:8" x14ac:dyDescent="0.25">
      <c r="A3265" s="31">
        <v>44650</v>
      </c>
      <c r="B3265" s="37" t="s">
        <v>10381</v>
      </c>
      <c r="C3265" s="57" t="s">
        <v>45</v>
      </c>
      <c r="D3265" s="58">
        <v>8742.6</v>
      </c>
      <c r="E3265" s="35">
        <v>44650</v>
      </c>
      <c r="F3265" s="58">
        <v>8742.6</v>
      </c>
      <c r="G3265" s="59">
        <f>Tabla14[[#This Row],[Importe]]-Tabla14[[#This Row],[Pagado]]</f>
        <v>0</v>
      </c>
      <c r="H3265" s="37" t="s">
        <v>10</v>
      </c>
    </row>
    <row r="3266" spans="1:8" x14ac:dyDescent="0.25">
      <c r="A3266" s="31">
        <v>44650</v>
      </c>
      <c r="B3266" s="37" t="s">
        <v>10382</v>
      </c>
      <c r="C3266" s="57" t="s">
        <v>206</v>
      </c>
      <c r="D3266" s="58">
        <v>23023.200000000001</v>
      </c>
      <c r="E3266" s="35">
        <v>44653</v>
      </c>
      <c r="F3266" s="58">
        <v>23023.200000000001</v>
      </c>
      <c r="G3266" s="59">
        <f>Tabla14[[#This Row],[Importe]]-Tabla14[[#This Row],[Pagado]]</f>
        <v>0</v>
      </c>
      <c r="H3266" s="37" t="s">
        <v>10</v>
      </c>
    </row>
    <row r="3267" spans="1:8" x14ac:dyDescent="0.25">
      <c r="A3267" s="31">
        <v>44650</v>
      </c>
      <c r="B3267" s="37" t="s">
        <v>10383</v>
      </c>
      <c r="C3267" s="57" t="s">
        <v>31</v>
      </c>
      <c r="D3267" s="58">
        <v>3817.2</v>
      </c>
      <c r="E3267" s="35">
        <v>44651</v>
      </c>
      <c r="F3267" s="58">
        <v>3817.2</v>
      </c>
      <c r="G3267" s="59">
        <f>Tabla14[[#This Row],[Importe]]-Tabla14[[#This Row],[Pagado]]</f>
        <v>0</v>
      </c>
      <c r="H3267" s="37" t="s">
        <v>10</v>
      </c>
    </row>
    <row r="3268" spans="1:8" x14ac:dyDescent="0.25">
      <c r="A3268" s="31">
        <v>44650</v>
      </c>
      <c r="B3268" s="37" t="s">
        <v>10384</v>
      </c>
      <c r="C3268" s="57" t="s">
        <v>878</v>
      </c>
      <c r="D3268" s="58">
        <v>3169.4</v>
      </c>
      <c r="E3268" s="35">
        <v>44650</v>
      </c>
      <c r="F3268" s="58">
        <v>3169.4</v>
      </c>
      <c r="G3268" s="59">
        <f>Tabla14[[#This Row],[Importe]]-Tabla14[[#This Row],[Pagado]]</f>
        <v>0</v>
      </c>
      <c r="H3268" s="37" t="s">
        <v>10</v>
      </c>
    </row>
    <row r="3269" spans="1:8" x14ac:dyDescent="0.25">
      <c r="A3269" s="31">
        <v>44650</v>
      </c>
      <c r="B3269" s="37" t="s">
        <v>10385</v>
      </c>
      <c r="C3269" s="57" t="s">
        <v>703</v>
      </c>
      <c r="D3269" s="58">
        <v>3238.3</v>
      </c>
      <c r="E3269" s="35">
        <v>44650</v>
      </c>
      <c r="F3269" s="58">
        <v>3238.3</v>
      </c>
      <c r="G3269" s="59">
        <f>Tabla14[[#This Row],[Importe]]-Tabla14[[#This Row],[Pagado]]</f>
        <v>0</v>
      </c>
      <c r="H3269" s="37" t="s">
        <v>10</v>
      </c>
    </row>
    <row r="3270" spans="1:8" x14ac:dyDescent="0.25">
      <c r="A3270" s="31">
        <v>44650</v>
      </c>
      <c r="B3270" s="37" t="s">
        <v>10386</v>
      </c>
      <c r="C3270" s="57" t="s">
        <v>133</v>
      </c>
      <c r="D3270" s="58">
        <v>10800</v>
      </c>
      <c r="E3270" s="35">
        <v>44651</v>
      </c>
      <c r="F3270" s="58">
        <v>10800</v>
      </c>
      <c r="G3270" s="59">
        <f>Tabla14[[#This Row],[Importe]]-Tabla14[[#This Row],[Pagado]]</f>
        <v>0</v>
      </c>
      <c r="H3270" s="37" t="s">
        <v>10</v>
      </c>
    </row>
    <row r="3271" spans="1:8" x14ac:dyDescent="0.25">
      <c r="A3271" s="31">
        <v>44650</v>
      </c>
      <c r="B3271" s="37" t="s">
        <v>10387</v>
      </c>
      <c r="C3271" s="57" t="s">
        <v>2114</v>
      </c>
      <c r="D3271" s="58">
        <v>1181.8</v>
      </c>
      <c r="E3271" s="35">
        <v>44650</v>
      </c>
      <c r="F3271" s="58">
        <v>1181.8</v>
      </c>
      <c r="G3271" s="59">
        <f>Tabla14[[#This Row],[Importe]]-Tabla14[[#This Row],[Pagado]]</f>
        <v>0</v>
      </c>
      <c r="H3271" s="37" t="s">
        <v>10</v>
      </c>
    </row>
    <row r="3272" spans="1:8" x14ac:dyDescent="0.25">
      <c r="A3272" s="31">
        <v>44650</v>
      </c>
      <c r="B3272" s="37" t="s">
        <v>10388</v>
      </c>
      <c r="C3272" s="57" t="s">
        <v>289</v>
      </c>
      <c r="D3272" s="58">
        <v>8510.4</v>
      </c>
      <c r="E3272" s="35">
        <v>44650</v>
      </c>
      <c r="F3272" s="58">
        <v>8510.4</v>
      </c>
      <c r="G3272" s="59">
        <f>Tabla14[[#This Row],[Importe]]-Tabla14[[#This Row],[Pagado]]</f>
        <v>0</v>
      </c>
      <c r="H3272" s="37" t="s">
        <v>10</v>
      </c>
    </row>
    <row r="3273" spans="1:8" x14ac:dyDescent="0.25">
      <c r="A3273" s="31">
        <v>44650</v>
      </c>
      <c r="B3273" s="37" t="s">
        <v>10389</v>
      </c>
      <c r="C3273" s="57" t="s">
        <v>97</v>
      </c>
      <c r="D3273" s="58">
        <v>2535.1999999999998</v>
      </c>
      <c r="E3273" s="35">
        <v>44650</v>
      </c>
      <c r="F3273" s="58">
        <v>2535.1999999999998</v>
      </c>
      <c r="G3273" s="59">
        <f>Tabla14[[#This Row],[Importe]]-Tabla14[[#This Row],[Pagado]]</f>
        <v>0</v>
      </c>
      <c r="H3273" s="37" t="s">
        <v>10</v>
      </c>
    </row>
    <row r="3274" spans="1:8" x14ac:dyDescent="0.25">
      <c r="A3274" s="31">
        <v>44650</v>
      </c>
      <c r="B3274" s="37" t="s">
        <v>10390</v>
      </c>
      <c r="C3274" s="57" t="s">
        <v>587</v>
      </c>
      <c r="D3274" s="58">
        <v>4237.28</v>
      </c>
      <c r="E3274" s="35">
        <v>44650</v>
      </c>
      <c r="F3274" s="58">
        <v>4237.28</v>
      </c>
      <c r="G3274" s="59">
        <f>Tabla14[[#This Row],[Importe]]-Tabla14[[#This Row],[Pagado]]</f>
        <v>0</v>
      </c>
      <c r="H3274" s="37" t="s">
        <v>10</v>
      </c>
    </row>
    <row r="3275" spans="1:8" x14ac:dyDescent="0.25">
      <c r="A3275" s="31">
        <v>44650</v>
      </c>
      <c r="B3275" s="37" t="s">
        <v>10391</v>
      </c>
      <c r="C3275" s="57" t="s">
        <v>275</v>
      </c>
      <c r="D3275" s="58">
        <v>52109.04</v>
      </c>
      <c r="E3275" s="35">
        <v>44659</v>
      </c>
      <c r="F3275" s="58">
        <v>52109.04</v>
      </c>
      <c r="G3275" s="59">
        <f>Tabla14[[#This Row],[Importe]]-Tabla14[[#This Row],[Pagado]]</f>
        <v>0</v>
      </c>
      <c r="H3275" s="37" t="s">
        <v>10</v>
      </c>
    </row>
    <row r="3276" spans="1:8" x14ac:dyDescent="0.25">
      <c r="A3276" s="31">
        <v>44650</v>
      </c>
      <c r="B3276" s="37" t="s">
        <v>10392</v>
      </c>
      <c r="C3276" s="57" t="s">
        <v>555</v>
      </c>
      <c r="D3276" s="58">
        <v>24225.439999999999</v>
      </c>
      <c r="E3276" s="35">
        <v>44650</v>
      </c>
      <c r="F3276" s="58">
        <v>24225.439999999999</v>
      </c>
      <c r="G3276" s="59">
        <f>Tabla14[[#This Row],[Importe]]-Tabla14[[#This Row],[Pagado]]</f>
        <v>0</v>
      </c>
      <c r="H3276" s="37" t="s">
        <v>10</v>
      </c>
    </row>
    <row r="3277" spans="1:8" x14ac:dyDescent="0.25">
      <c r="A3277" s="31">
        <v>44650</v>
      </c>
      <c r="B3277" s="37" t="s">
        <v>10393</v>
      </c>
      <c r="C3277" s="57" t="s">
        <v>216</v>
      </c>
      <c r="D3277" s="58">
        <v>1425.6</v>
      </c>
      <c r="E3277" s="35">
        <v>44650</v>
      </c>
      <c r="F3277" s="58">
        <v>1425.6</v>
      </c>
      <c r="G3277" s="59">
        <f>Tabla14[[#This Row],[Importe]]-Tabla14[[#This Row],[Pagado]]</f>
        <v>0</v>
      </c>
      <c r="H3277" s="37" t="s">
        <v>10</v>
      </c>
    </row>
    <row r="3278" spans="1:8" x14ac:dyDescent="0.25">
      <c r="A3278" s="31">
        <v>44650</v>
      </c>
      <c r="B3278" s="37" t="s">
        <v>10394</v>
      </c>
      <c r="C3278" s="57" t="s">
        <v>291</v>
      </c>
      <c r="D3278" s="58">
        <v>5063.5</v>
      </c>
      <c r="E3278" s="35">
        <v>44650</v>
      </c>
      <c r="F3278" s="58">
        <v>5063.5</v>
      </c>
      <c r="G3278" s="59">
        <f>Tabla14[[#This Row],[Importe]]-Tabla14[[#This Row],[Pagado]]</f>
        <v>0</v>
      </c>
      <c r="H3278" s="37" t="s">
        <v>10</v>
      </c>
    </row>
    <row r="3279" spans="1:8" x14ac:dyDescent="0.25">
      <c r="A3279" s="31">
        <v>44650</v>
      </c>
      <c r="B3279" s="37" t="s">
        <v>10395</v>
      </c>
      <c r="C3279" s="57" t="s">
        <v>9326</v>
      </c>
      <c r="D3279" s="58">
        <v>0</v>
      </c>
      <c r="E3279" s="39" t="s">
        <v>189</v>
      </c>
      <c r="F3279" s="58">
        <v>0</v>
      </c>
      <c r="G3279" s="59">
        <f>Tabla14[[#This Row],[Importe]]-Tabla14[[#This Row],[Pagado]]</f>
        <v>0</v>
      </c>
      <c r="H3279" s="37" t="s">
        <v>189</v>
      </c>
    </row>
    <row r="3280" spans="1:8" ht="31.5" x14ac:dyDescent="0.25">
      <c r="A3280" s="31">
        <v>44650</v>
      </c>
      <c r="B3280" s="37" t="s">
        <v>10396</v>
      </c>
      <c r="C3280" s="57" t="s">
        <v>392</v>
      </c>
      <c r="D3280" s="58">
        <v>13442.9</v>
      </c>
      <c r="E3280" s="35" t="s">
        <v>10565</v>
      </c>
      <c r="F3280" s="58">
        <f>11400+2042.9</f>
        <v>13442.9</v>
      </c>
      <c r="G3280" s="59">
        <f>Tabla14[[#This Row],[Importe]]-Tabla14[[#This Row],[Pagado]]</f>
        <v>0</v>
      </c>
      <c r="H3280" s="37" t="s">
        <v>10</v>
      </c>
    </row>
    <row r="3281" spans="1:8" x14ac:dyDescent="0.25">
      <c r="A3281" s="31">
        <v>44650</v>
      </c>
      <c r="B3281" s="37" t="s">
        <v>10397</v>
      </c>
      <c r="C3281" s="57" t="s">
        <v>9578</v>
      </c>
      <c r="D3281" s="58">
        <v>15695.2</v>
      </c>
      <c r="E3281" s="35">
        <v>44650</v>
      </c>
      <c r="F3281" s="58">
        <v>15695.2</v>
      </c>
      <c r="G3281" s="59">
        <f>Tabla14[[#This Row],[Importe]]-Tabla14[[#This Row],[Pagado]]</f>
        <v>0</v>
      </c>
      <c r="H3281" s="37" t="s">
        <v>10</v>
      </c>
    </row>
    <row r="3282" spans="1:8" x14ac:dyDescent="0.25">
      <c r="A3282" s="31">
        <v>44650</v>
      </c>
      <c r="B3282" s="37" t="s">
        <v>10398</v>
      </c>
      <c r="C3282" s="57" t="s">
        <v>9578</v>
      </c>
      <c r="D3282" s="58">
        <v>486</v>
      </c>
      <c r="E3282" s="35">
        <v>44650</v>
      </c>
      <c r="F3282" s="58">
        <v>486</v>
      </c>
      <c r="G3282" s="59">
        <f>Tabla14[[#This Row],[Importe]]-Tabla14[[#This Row],[Pagado]]</f>
        <v>0</v>
      </c>
      <c r="H3282" s="37" t="s">
        <v>10</v>
      </c>
    </row>
    <row r="3283" spans="1:8" x14ac:dyDescent="0.25">
      <c r="A3283" s="31">
        <v>44650</v>
      </c>
      <c r="B3283" s="37" t="s">
        <v>10399</v>
      </c>
      <c r="C3283" s="57" t="s">
        <v>214</v>
      </c>
      <c r="D3283" s="58">
        <v>1058.4000000000001</v>
      </c>
      <c r="E3283" s="35">
        <v>44650</v>
      </c>
      <c r="F3283" s="58">
        <v>1058.4000000000001</v>
      </c>
      <c r="G3283" s="59">
        <f>Tabla14[[#This Row],[Importe]]-Tabla14[[#This Row],[Pagado]]</f>
        <v>0</v>
      </c>
      <c r="H3283" s="37" t="s">
        <v>10</v>
      </c>
    </row>
    <row r="3284" spans="1:8" x14ac:dyDescent="0.25">
      <c r="A3284" s="31">
        <v>44650</v>
      </c>
      <c r="B3284" s="37" t="s">
        <v>10400</v>
      </c>
      <c r="C3284" s="57" t="s">
        <v>79</v>
      </c>
      <c r="D3284" s="58">
        <v>7020</v>
      </c>
      <c r="E3284" s="35">
        <v>44650</v>
      </c>
      <c r="F3284" s="58">
        <v>7020</v>
      </c>
      <c r="G3284" s="59">
        <f>Tabla14[[#This Row],[Importe]]-Tabla14[[#This Row],[Pagado]]</f>
        <v>0</v>
      </c>
      <c r="H3284" s="37" t="s">
        <v>10</v>
      </c>
    </row>
    <row r="3285" spans="1:8" x14ac:dyDescent="0.25">
      <c r="A3285" s="31">
        <v>44650</v>
      </c>
      <c r="B3285" s="37" t="s">
        <v>10401</v>
      </c>
      <c r="C3285" s="57" t="s">
        <v>670</v>
      </c>
      <c r="D3285" s="58">
        <v>4587.6000000000004</v>
      </c>
      <c r="E3285" s="35">
        <v>44650</v>
      </c>
      <c r="F3285" s="58">
        <v>4587.6000000000004</v>
      </c>
      <c r="G3285" s="59">
        <f>Tabla14[[#This Row],[Importe]]-Tabla14[[#This Row],[Pagado]]</f>
        <v>0</v>
      </c>
      <c r="H3285" s="37" t="s">
        <v>10</v>
      </c>
    </row>
    <row r="3286" spans="1:8" x14ac:dyDescent="0.25">
      <c r="A3286" s="31">
        <v>44650</v>
      </c>
      <c r="B3286" s="37" t="s">
        <v>10402</v>
      </c>
      <c r="C3286" s="57" t="s">
        <v>419</v>
      </c>
      <c r="D3286" s="58">
        <v>6064.9</v>
      </c>
      <c r="E3286" s="35">
        <v>44650</v>
      </c>
      <c r="F3286" s="58">
        <v>6064.9</v>
      </c>
      <c r="G3286" s="59">
        <f>Tabla14[[#This Row],[Importe]]-Tabla14[[#This Row],[Pagado]]</f>
        <v>0</v>
      </c>
      <c r="H3286" s="37" t="s">
        <v>10</v>
      </c>
    </row>
    <row r="3287" spans="1:8" x14ac:dyDescent="0.25">
      <c r="A3287" s="31">
        <v>44650</v>
      </c>
      <c r="B3287" s="37" t="s">
        <v>10403</v>
      </c>
      <c r="C3287" s="57" t="s">
        <v>371</v>
      </c>
      <c r="D3287" s="58">
        <v>15775</v>
      </c>
      <c r="E3287" s="35">
        <v>44650</v>
      </c>
      <c r="F3287" s="58">
        <v>15775</v>
      </c>
      <c r="G3287" s="59">
        <f>Tabla14[[#This Row],[Importe]]-Tabla14[[#This Row],[Pagado]]</f>
        <v>0</v>
      </c>
      <c r="H3287" s="37" t="s">
        <v>10</v>
      </c>
    </row>
    <row r="3288" spans="1:8" x14ac:dyDescent="0.25">
      <c r="A3288" s="31">
        <v>44650</v>
      </c>
      <c r="B3288" s="37" t="s">
        <v>10404</v>
      </c>
      <c r="C3288" s="57" t="s">
        <v>97</v>
      </c>
      <c r="D3288" s="58">
        <v>2300</v>
      </c>
      <c r="E3288" s="35">
        <v>44650</v>
      </c>
      <c r="F3288" s="58">
        <v>2300</v>
      </c>
      <c r="G3288" s="59">
        <f>Tabla14[[#This Row],[Importe]]-Tabla14[[#This Row],[Pagado]]</f>
        <v>0</v>
      </c>
      <c r="H3288" s="37" t="s">
        <v>10</v>
      </c>
    </row>
    <row r="3289" spans="1:8" x14ac:dyDescent="0.25">
      <c r="A3289" s="31">
        <v>44650</v>
      </c>
      <c r="B3289" s="37" t="s">
        <v>10405</v>
      </c>
      <c r="C3289" s="57" t="s">
        <v>6112</v>
      </c>
      <c r="D3289" s="58">
        <v>5100</v>
      </c>
      <c r="E3289" s="35">
        <v>44650</v>
      </c>
      <c r="F3289" s="58">
        <v>5100</v>
      </c>
      <c r="G3289" s="59">
        <f>Tabla14[[#This Row],[Importe]]-Tabla14[[#This Row],[Pagado]]</f>
        <v>0</v>
      </c>
      <c r="H3289" s="37" t="s">
        <v>10</v>
      </c>
    </row>
    <row r="3290" spans="1:8" x14ac:dyDescent="0.25">
      <c r="A3290" s="31">
        <v>44650</v>
      </c>
      <c r="B3290" s="37" t="s">
        <v>10406</v>
      </c>
      <c r="C3290" s="57" t="s">
        <v>31</v>
      </c>
      <c r="D3290" s="58">
        <v>156.6</v>
      </c>
      <c r="E3290" s="35">
        <v>44650</v>
      </c>
      <c r="F3290" s="58">
        <v>156.6</v>
      </c>
      <c r="G3290" s="59">
        <f>Tabla14[[#This Row],[Importe]]-Tabla14[[#This Row],[Pagado]]</f>
        <v>0</v>
      </c>
      <c r="H3290" s="37" t="s">
        <v>10</v>
      </c>
    </row>
    <row r="3291" spans="1:8" x14ac:dyDescent="0.25">
      <c r="A3291" s="31">
        <v>44650</v>
      </c>
      <c r="B3291" s="37" t="s">
        <v>10407</v>
      </c>
      <c r="C3291" s="57" t="s">
        <v>31</v>
      </c>
      <c r="D3291" s="58">
        <v>3354</v>
      </c>
      <c r="E3291" s="35">
        <v>44650</v>
      </c>
      <c r="F3291" s="58">
        <v>3354</v>
      </c>
      <c r="G3291" s="59">
        <f>Tabla14[[#This Row],[Importe]]-Tabla14[[#This Row],[Pagado]]</f>
        <v>0</v>
      </c>
      <c r="H3291" s="37" t="s">
        <v>10</v>
      </c>
    </row>
    <row r="3292" spans="1:8" x14ac:dyDescent="0.25">
      <c r="A3292" s="31">
        <v>44650</v>
      </c>
      <c r="B3292" s="37" t="s">
        <v>10408</v>
      </c>
      <c r="C3292" s="57" t="s">
        <v>62</v>
      </c>
      <c r="D3292" s="58">
        <v>6737.3</v>
      </c>
      <c r="E3292" s="35">
        <v>44650</v>
      </c>
      <c r="F3292" s="58">
        <v>6737.3</v>
      </c>
      <c r="G3292" s="59">
        <f>Tabla14[[#This Row],[Importe]]-Tabla14[[#This Row],[Pagado]]</f>
        <v>0</v>
      </c>
      <c r="H3292" s="37" t="s">
        <v>10</v>
      </c>
    </row>
    <row r="3293" spans="1:8" x14ac:dyDescent="0.25">
      <c r="A3293" s="31">
        <v>44650</v>
      </c>
      <c r="B3293" s="37" t="s">
        <v>10409</v>
      </c>
      <c r="C3293" s="57" t="s">
        <v>583</v>
      </c>
      <c r="D3293" s="58">
        <v>1200</v>
      </c>
      <c r="E3293" s="35">
        <v>44650</v>
      </c>
      <c r="F3293" s="58">
        <v>1200</v>
      </c>
      <c r="G3293" s="59">
        <f>Tabla14[[#This Row],[Importe]]-Tabla14[[#This Row],[Pagado]]</f>
        <v>0</v>
      </c>
      <c r="H3293" s="37" t="s">
        <v>10</v>
      </c>
    </row>
    <row r="3294" spans="1:8" x14ac:dyDescent="0.25">
      <c r="A3294" s="31">
        <v>44650</v>
      </c>
      <c r="B3294" s="37" t="s">
        <v>10410</v>
      </c>
      <c r="C3294" s="57" t="s">
        <v>284</v>
      </c>
      <c r="D3294" s="58">
        <v>5697</v>
      </c>
      <c r="E3294" s="35">
        <v>44651</v>
      </c>
      <c r="F3294" s="58">
        <v>5697</v>
      </c>
      <c r="G3294" s="59">
        <f>Tabla14[[#This Row],[Importe]]-Tabla14[[#This Row],[Pagado]]</f>
        <v>0</v>
      </c>
      <c r="H3294" s="37" t="s">
        <v>10</v>
      </c>
    </row>
    <row r="3295" spans="1:8" x14ac:dyDescent="0.25">
      <c r="A3295" s="31">
        <v>44650</v>
      </c>
      <c r="B3295" s="37" t="s">
        <v>10411</v>
      </c>
      <c r="C3295" s="57" t="s">
        <v>280</v>
      </c>
      <c r="D3295" s="58">
        <v>977.4</v>
      </c>
      <c r="E3295" s="35">
        <v>44651</v>
      </c>
      <c r="F3295" s="58">
        <v>977.4</v>
      </c>
      <c r="G3295" s="59">
        <f>Tabla14[[#This Row],[Importe]]-Tabla14[[#This Row],[Pagado]]</f>
        <v>0</v>
      </c>
      <c r="H3295" s="37" t="s">
        <v>10</v>
      </c>
    </row>
    <row r="3296" spans="1:8" x14ac:dyDescent="0.25">
      <c r="A3296" s="31">
        <v>44650</v>
      </c>
      <c r="B3296" s="37" t="s">
        <v>10412</v>
      </c>
      <c r="C3296" s="57" t="s">
        <v>5345</v>
      </c>
      <c r="D3296" s="58">
        <v>1819.8</v>
      </c>
      <c r="E3296" s="35">
        <v>44651</v>
      </c>
      <c r="F3296" s="58">
        <v>1819.8</v>
      </c>
      <c r="G3296" s="59">
        <f>Tabla14[[#This Row],[Importe]]-Tabla14[[#This Row],[Pagado]]</f>
        <v>0</v>
      </c>
      <c r="H3296" s="37" t="s">
        <v>10</v>
      </c>
    </row>
    <row r="3297" spans="1:8" x14ac:dyDescent="0.25">
      <c r="A3297" s="31">
        <v>44650</v>
      </c>
      <c r="B3297" s="37" t="s">
        <v>10413</v>
      </c>
      <c r="C3297" s="57" t="s">
        <v>175</v>
      </c>
      <c r="D3297" s="58">
        <v>7543.4</v>
      </c>
      <c r="E3297" s="35">
        <v>44651</v>
      </c>
      <c r="F3297" s="58">
        <v>7543.4</v>
      </c>
      <c r="G3297" s="59">
        <f>Tabla14[[#This Row],[Importe]]-Tabla14[[#This Row],[Pagado]]</f>
        <v>0</v>
      </c>
      <c r="H3297" s="37" t="s">
        <v>10</v>
      </c>
    </row>
    <row r="3298" spans="1:8" x14ac:dyDescent="0.25">
      <c r="A3298" s="31">
        <v>44650</v>
      </c>
      <c r="B3298" s="37" t="s">
        <v>10414</v>
      </c>
      <c r="C3298" s="57" t="s">
        <v>181</v>
      </c>
      <c r="D3298" s="58">
        <v>9424.4</v>
      </c>
      <c r="E3298" s="35">
        <v>44651</v>
      </c>
      <c r="F3298" s="58">
        <v>9424.4</v>
      </c>
      <c r="G3298" s="59">
        <f>Tabla14[[#This Row],[Importe]]-Tabla14[[#This Row],[Pagado]]</f>
        <v>0</v>
      </c>
      <c r="H3298" s="37" t="s">
        <v>10</v>
      </c>
    </row>
    <row r="3299" spans="1:8" x14ac:dyDescent="0.25">
      <c r="A3299" s="31">
        <v>44650</v>
      </c>
      <c r="B3299" s="37" t="s">
        <v>10415</v>
      </c>
      <c r="C3299" s="57" t="s">
        <v>359</v>
      </c>
      <c r="D3299" s="58">
        <v>1519.8</v>
      </c>
      <c r="E3299" s="35">
        <v>44651</v>
      </c>
      <c r="F3299" s="58">
        <v>1519.8</v>
      </c>
      <c r="G3299" s="59">
        <f>Tabla14[[#This Row],[Importe]]-Tabla14[[#This Row],[Pagado]]</f>
        <v>0</v>
      </c>
      <c r="H3299" s="37" t="s">
        <v>10</v>
      </c>
    </row>
    <row r="3300" spans="1:8" x14ac:dyDescent="0.25">
      <c r="A3300" s="31">
        <v>44650</v>
      </c>
      <c r="B3300" s="37" t="s">
        <v>10416</v>
      </c>
      <c r="C3300" s="57" t="s">
        <v>426</v>
      </c>
      <c r="D3300" s="58">
        <v>2397.9</v>
      </c>
      <c r="E3300" s="35">
        <v>44651</v>
      </c>
      <c r="F3300" s="58">
        <v>2397.9</v>
      </c>
      <c r="G3300" s="59">
        <f>Tabla14[[#This Row],[Importe]]-Tabla14[[#This Row],[Pagado]]</f>
        <v>0</v>
      </c>
      <c r="H3300" s="37" t="s">
        <v>10</v>
      </c>
    </row>
    <row r="3301" spans="1:8" x14ac:dyDescent="0.25">
      <c r="A3301" s="31">
        <v>44650</v>
      </c>
      <c r="B3301" s="37" t="s">
        <v>10417</v>
      </c>
      <c r="C3301" s="57" t="s">
        <v>698</v>
      </c>
      <c r="D3301" s="58">
        <v>5622.6</v>
      </c>
      <c r="E3301" s="35">
        <v>44650</v>
      </c>
      <c r="F3301" s="58">
        <v>5622.6</v>
      </c>
      <c r="G3301" s="59">
        <f>Tabla14[[#This Row],[Importe]]-Tabla14[[#This Row],[Pagado]]</f>
        <v>0</v>
      </c>
      <c r="H3301" s="37" t="s">
        <v>10</v>
      </c>
    </row>
    <row r="3302" spans="1:8" x14ac:dyDescent="0.25">
      <c r="A3302" s="31">
        <v>44650</v>
      </c>
      <c r="B3302" s="37" t="s">
        <v>10418</v>
      </c>
      <c r="C3302" s="57" t="s">
        <v>261</v>
      </c>
      <c r="D3302" s="58">
        <v>10279.6</v>
      </c>
      <c r="E3302" s="35">
        <v>44651</v>
      </c>
      <c r="F3302" s="58">
        <v>10279.6</v>
      </c>
      <c r="G3302" s="59">
        <f>Tabla14[[#This Row],[Importe]]-Tabla14[[#This Row],[Pagado]]</f>
        <v>0</v>
      </c>
      <c r="H3302" s="37" t="s">
        <v>10</v>
      </c>
    </row>
    <row r="3303" spans="1:8" x14ac:dyDescent="0.25">
      <c r="A3303" s="31">
        <v>44650</v>
      </c>
      <c r="B3303" s="37" t="s">
        <v>10419</v>
      </c>
      <c r="C3303" s="57" t="s">
        <v>31</v>
      </c>
      <c r="D3303" s="58">
        <v>6561.1</v>
      </c>
      <c r="E3303" s="35">
        <v>44650</v>
      </c>
      <c r="F3303" s="58">
        <v>6561.1</v>
      </c>
      <c r="G3303" s="59">
        <f>Tabla14[[#This Row],[Importe]]-Tabla14[[#This Row],[Pagado]]</f>
        <v>0</v>
      </c>
      <c r="H3303" s="37" t="s">
        <v>10</v>
      </c>
    </row>
    <row r="3304" spans="1:8" x14ac:dyDescent="0.25">
      <c r="A3304" s="31">
        <v>44650</v>
      </c>
      <c r="B3304" s="37" t="s">
        <v>10420</v>
      </c>
      <c r="C3304" s="57" t="s">
        <v>31</v>
      </c>
      <c r="D3304" s="58">
        <v>469.8</v>
      </c>
      <c r="E3304" s="35">
        <v>44650</v>
      </c>
      <c r="F3304" s="58">
        <v>469.8</v>
      </c>
      <c r="G3304" s="59">
        <f>Tabla14[[#This Row],[Importe]]-Tabla14[[#This Row],[Pagado]]</f>
        <v>0</v>
      </c>
      <c r="H3304" s="37" t="s">
        <v>10</v>
      </c>
    </row>
    <row r="3305" spans="1:8" x14ac:dyDescent="0.25">
      <c r="A3305" s="31">
        <v>44650</v>
      </c>
      <c r="B3305" s="37" t="s">
        <v>10421</v>
      </c>
      <c r="C3305" s="57" t="s">
        <v>142</v>
      </c>
      <c r="D3305" s="58">
        <v>8045.4</v>
      </c>
      <c r="E3305" s="35">
        <v>44670</v>
      </c>
      <c r="F3305" s="58">
        <v>8045.4</v>
      </c>
      <c r="G3305" s="59">
        <f>Tabla14[[#This Row],[Importe]]-Tabla14[[#This Row],[Pagado]]</f>
        <v>0</v>
      </c>
      <c r="H3305" s="37" t="s">
        <v>10</v>
      </c>
    </row>
    <row r="3306" spans="1:8" x14ac:dyDescent="0.25">
      <c r="A3306" s="31">
        <v>44650</v>
      </c>
      <c r="B3306" s="37" t="s">
        <v>10422</v>
      </c>
      <c r="C3306" s="57" t="s">
        <v>732</v>
      </c>
      <c r="D3306" s="58">
        <v>11440</v>
      </c>
      <c r="E3306" s="35">
        <v>44650</v>
      </c>
      <c r="F3306" s="58">
        <v>11440</v>
      </c>
      <c r="G3306" s="59">
        <f>Tabla14[[#This Row],[Importe]]-Tabla14[[#This Row],[Pagado]]</f>
        <v>0</v>
      </c>
      <c r="H3306" s="37" t="s">
        <v>10</v>
      </c>
    </row>
    <row r="3307" spans="1:8" x14ac:dyDescent="0.25">
      <c r="A3307" s="31">
        <v>44650</v>
      </c>
      <c r="B3307" s="37" t="s">
        <v>10423</v>
      </c>
      <c r="C3307" s="57" t="s">
        <v>31</v>
      </c>
      <c r="D3307" s="58">
        <v>197.6</v>
      </c>
      <c r="E3307" s="35">
        <v>44650</v>
      </c>
      <c r="F3307" s="58">
        <v>197.6</v>
      </c>
      <c r="G3307" s="59">
        <f>Tabla14[[#This Row],[Importe]]-Tabla14[[#This Row],[Pagado]]</f>
        <v>0</v>
      </c>
      <c r="H3307" s="37" t="s">
        <v>10</v>
      </c>
    </row>
    <row r="3308" spans="1:8" x14ac:dyDescent="0.25">
      <c r="A3308" s="31">
        <v>44650</v>
      </c>
      <c r="B3308" s="37" t="s">
        <v>10424</v>
      </c>
      <c r="C3308" s="57" t="s">
        <v>407</v>
      </c>
      <c r="D3308" s="58">
        <v>21632.9</v>
      </c>
      <c r="E3308" s="35">
        <v>44652</v>
      </c>
      <c r="F3308" s="58">
        <v>21632.9</v>
      </c>
      <c r="G3308" s="59">
        <f>Tabla14[[#This Row],[Importe]]-Tabla14[[#This Row],[Pagado]]</f>
        <v>0</v>
      </c>
      <c r="H3308" s="37" t="s">
        <v>10</v>
      </c>
    </row>
    <row r="3309" spans="1:8" x14ac:dyDescent="0.25">
      <c r="A3309" s="31">
        <v>44650</v>
      </c>
      <c r="B3309" s="37" t="s">
        <v>10425</v>
      </c>
      <c r="C3309" s="57" t="s">
        <v>681</v>
      </c>
      <c r="D3309" s="58">
        <v>3.24</v>
      </c>
      <c r="E3309" s="35">
        <v>44659</v>
      </c>
      <c r="F3309" s="58">
        <v>3.24</v>
      </c>
      <c r="G3309" s="59">
        <f>Tabla14[[#This Row],[Importe]]-Tabla14[[#This Row],[Pagado]]</f>
        <v>0</v>
      </c>
      <c r="H3309" s="37" t="s">
        <v>10</v>
      </c>
    </row>
    <row r="3310" spans="1:8" x14ac:dyDescent="0.25">
      <c r="A3310" s="31">
        <v>44650</v>
      </c>
      <c r="B3310" s="37" t="s">
        <v>10426</v>
      </c>
      <c r="C3310" s="57" t="s">
        <v>51</v>
      </c>
      <c r="D3310" s="58">
        <v>1201.2</v>
      </c>
      <c r="E3310" s="35">
        <v>44650</v>
      </c>
      <c r="F3310" s="58">
        <v>1201.2</v>
      </c>
      <c r="G3310" s="59">
        <f>Tabla14[[#This Row],[Importe]]-Tabla14[[#This Row],[Pagado]]</f>
        <v>0</v>
      </c>
      <c r="H3310" s="37" t="s">
        <v>10</v>
      </c>
    </row>
    <row r="3311" spans="1:8" x14ac:dyDescent="0.25">
      <c r="A3311" s="31">
        <v>44650</v>
      </c>
      <c r="B3311" s="37" t="s">
        <v>10427</v>
      </c>
      <c r="C3311" s="57" t="s">
        <v>435</v>
      </c>
      <c r="D3311" s="58">
        <v>1631.2</v>
      </c>
      <c r="E3311" s="35">
        <v>44650</v>
      </c>
      <c r="F3311" s="58">
        <v>1631.2</v>
      </c>
      <c r="G3311" s="59">
        <f>Tabla14[[#This Row],[Importe]]-Tabla14[[#This Row],[Pagado]]</f>
        <v>0</v>
      </c>
      <c r="H3311" s="37" t="s">
        <v>10</v>
      </c>
    </row>
    <row r="3312" spans="1:8" x14ac:dyDescent="0.25">
      <c r="A3312" s="31">
        <v>44650</v>
      </c>
      <c r="B3312" s="37" t="s">
        <v>10428</v>
      </c>
      <c r="C3312" s="57" t="s">
        <v>214</v>
      </c>
      <c r="D3312" s="58">
        <v>760</v>
      </c>
      <c r="E3312" s="35">
        <v>44651</v>
      </c>
      <c r="F3312" s="58">
        <v>760</v>
      </c>
      <c r="G3312" s="59">
        <f>Tabla14[[#This Row],[Importe]]-Tabla14[[#This Row],[Pagado]]</f>
        <v>0</v>
      </c>
      <c r="H3312" s="37" t="s">
        <v>10</v>
      </c>
    </row>
    <row r="3313" spans="1:8" x14ac:dyDescent="0.25">
      <c r="A3313" s="31">
        <v>44650</v>
      </c>
      <c r="B3313" s="37" t="s">
        <v>10429</v>
      </c>
      <c r="C3313" s="57" t="s">
        <v>442</v>
      </c>
      <c r="D3313" s="58">
        <v>10424.4</v>
      </c>
      <c r="E3313" s="35">
        <v>44650</v>
      </c>
      <c r="F3313" s="58">
        <v>10424.4</v>
      </c>
      <c r="G3313" s="59">
        <f>Tabla14[[#This Row],[Importe]]-Tabla14[[#This Row],[Pagado]]</f>
        <v>0</v>
      </c>
      <c r="H3313" s="37" t="s">
        <v>10</v>
      </c>
    </row>
    <row r="3314" spans="1:8" x14ac:dyDescent="0.25">
      <c r="A3314" s="31">
        <v>44650</v>
      </c>
      <c r="B3314" s="37" t="s">
        <v>10430</v>
      </c>
      <c r="C3314" s="57" t="s">
        <v>1421</v>
      </c>
      <c r="D3314" s="58">
        <v>35724.1</v>
      </c>
      <c r="E3314" s="35">
        <v>44650</v>
      </c>
      <c r="F3314" s="58">
        <v>35724.1</v>
      </c>
      <c r="G3314" s="59">
        <f>Tabla14[[#This Row],[Importe]]-Tabla14[[#This Row],[Pagado]]</f>
        <v>0</v>
      </c>
      <c r="H3314" s="37" t="s">
        <v>10</v>
      </c>
    </row>
    <row r="3315" spans="1:8" x14ac:dyDescent="0.25">
      <c r="A3315" s="31">
        <v>44650</v>
      </c>
      <c r="B3315" s="37" t="s">
        <v>10431</v>
      </c>
      <c r="C3315" s="57" t="s">
        <v>10191</v>
      </c>
      <c r="D3315" s="58">
        <v>15366</v>
      </c>
      <c r="E3315" s="35">
        <v>44650</v>
      </c>
      <c r="F3315" s="58">
        <v>15366</v>
      </c>
      <c r="G3315" s="59">
        <f>Tabla14[[#This Row],[Importe]]-Tabla14[[#This Row],[Pagado]]</f>
        <v>0</v>
      </c>
      <c r="H3315" s="37" t="s">
        <v>10</v>
      </c>
    </row>
    <row r="3316" spans="1:8" x14ac:dyDescent="0.25">
      <c r="A3316" s="31">
        <v>44650</v>
      </c>
      <c r="B3316" s="37" t="s">
        <v>10432</v>
      </c>
      <c r="C3316" s="57" t="s">
        <v>179</v>
      </c>
      <c r="D3316" s="58">
        <v>847.8</v>
      </c>
      <c r="E3316" s="35">
        <v>44651</v>
      </c>
      <c r="F3316" s="58">
        <v>847.8</v>
      </c>
      <c r="G3316" s="59">
        <f>Tabla14[[#This Row],[Importe]]-Tabla14[[#This Row],[Pagado]]</f>
        <v>0</v>
      </c>
      <c r="H3316" s="37" t="s">
        <v>10</v>
      </c>
    </row>
    <row r="3317" spans="1:8" x14ac:dyDescent="0.25">
      <c r="A3317" s="31">
        <v>44650</v>
      </c>
      <c r="B3317" s="37" t="s">
        <v>10433</v>
      </c>
      <c r="C3317" s="57" t="s">
        <v>31</v>
      </c>
      <c r="D3317" s="58">
        <v>168</v>
      </c>
      <c r="E3317" s="35">
        <v>44650</v>
      </c>
      <c r="F3317" s="58">
        <v>168</v>
      </c>
      <c r="G3317" s="59">
        <f>Tabla14[[#This Row],[Importe]]-Tabla14[[#This Row],[Pagado]]</f>
        <v>0</v>
      </c>
      <c r="H3317" s="37" t="s">
        <v>10</v>
      </c>
    </row>
    <row r="3318" spans="1:8" x14ac:dyDescent="0.25">
      <c r="A3318" s="31">
        <v>44650</v>
      </c>
      <c r="B3318" s="37" t="s">
        <v>10434</v>
      </c>
      <c r="C3318" s="57" t="s">
        <v>296</v>
      </c>
      <c r="D3318" s="58">
        <v>3422.3</v>
      </c>
      <c r="E3318" s="35">
        <v>44650</v>
      </c>
      <c r="F3318" s="58">
        <v>3422.3</v>
      </c>
      <c r="G3318" s="59">
        <f>Tabla14[[#This Row],[Importe]]-Tabla14[[#This Row],[Pagado]]</f>
        <v>0</v>
      </c>
      <c r="H3318" s="37" t="s">
        <v>10</v>
      </c>
    </row>
    <row r="3319" spans="1:8" x14ac:dyDescent="0.25">
      <c r="A3319" s="31">
        <v>44650</v>
      </c>
      <c r="B3319" s="37" t="s">
        <v>10435</v>
      </c>
      <c r="C3319" s="57" t="s">
        <v>402</v>
      </c>
      <c r="D3319" s="58">
        <v>11486.2</v>
      </c>
      <c r="E3319" s="35">
        <v>44663</v>
      </c>
      <c r="F3319" s="58">
        <v>11486.2</v>
      </c>
      <c r="G3319" s="59">
        <f>Tabla14[[#This Row],[Importe]]-Tabla14[[#This Row],[Pagado]]</f>
        <v>0</v>
      </c>
      <c r="H3319" s="37" t="s">
        <v>10</v>
      </c>
    </row>
    <row r="3320" spans="1:8" x14ac:dyDescent="0.25">
      <c r="A3320" s="31">
        <v>44650</v>
      </c>
      <c r="B3320" s="37" t="s">
        <v>10436</v>
      </c>
      <c r="C3320" s="57" t="s">
        <v>414</v>
      </c>
      <c r="D3320" s="58">
        <v>390</v>
      </c>
      <c r="E3320" s="35" t="s">
        <v>4813</v>
      </c>
      <c r="F3320" s="58">
        <v>0</v>
      </c>
      <c r="G3320" s="59">
        <f>Tabla14[[#This Row],[Importe]]-Tabla14[[#This Row],[Pagado]]</f>
        <v>390</v>
      </c>
      <c r="H3320" s="37" t="s">
        <v>4814</v>
      </c>
    </row>
    <row r="3321" spans="1:8" x14ac:dyDescent="0.25">
      <c r="A3321" s="31">
        <v>44650</v>
      </c>
      <c r="B3321" s="37" t="s">
        <v>10437</v>
      </c>
      <c r="C3321" s="57" t="s">
        <v>31</v>
      </c>
      <c r="D3321" s="58">
        <v>184.2</v>
      </c>
      <c r="E3321" s="35">
        <v>44650</v>
      </c>
      <c r="F3321" s="58">
        <v>184.2</v>
      </c>
      <c r="G3321" s="59">
        <f>Tabla14[[#This Row],[Importe]]-Tabla14[[#This Row],[Pagado]]</f>
        <v>0</v>
      </c>
      <c r="H3321" s="37" t="s">
        <v>10</v>
      </c>
    </row>
    <row r="3322" spans="1:8" x14ac:dyDescent="0.25">
      <c r="A3322" s="31">
        <v>44650</v>
      </c>
      <c r="B3322" s="37" t="s">
        <v>10438</v>
      </c>
      <c r="C3322" s="57" t="s">
        <v>53</v>
      </c>
      <c r="D3322" s="58">
        <v>1831.5</v>
      </c>
      <c r="E3322" s="35">
        <v>44650</v>
      </c>
      <c r="F3322" s="58">
        <v>1831.5</v>
      </c>
      <c r="G3322" s="59">
        <f>Tabla14[[#This Row],[Importe]]-Tabla14[[#This Row],[Pagado]]</f>
        <v>0</v>
      </c>
      <c r="H3322" s="37" t="s">
        <v>10</v>
      </c>
    </row>
    <row r="3323" spans="1:8" x14ac:dyDescent="0.25">
      <c r="A3323" s="31">
        <v>44650</v>
      </c>
      <c r="B3323" s="37" t="s">
        <v>10439</v>
      </c>
      <c r="C3323" s="57" t="s">
        <v>610</v>
      </c>
      <c r="D3323" s="58">
        <v>19193.599999999999</v>
      </c>
      <c r="E3323" s="35">
        <v>44650</v>
      </c>
      <c r="F3323" s="58">
        <v>19193.599999999999</v>
      </c>
      <c r="G3323" s="59">
        <f>Tabla14[[#This Row],[Importe]]-Tabla14[[#This Row],[Pagado]]</f>
        <v>0</v>
      </c>
      <c r="H3323" s="37" t="s">
        <v>10</v>
      </c>
    </row>
    <row r="3324" spans="1:8" x14ac:dyDescent="0.25">
      <c r="A3324" s="31">
        <v>44650</v>
      </c>
      <c r="B3324" s="37" t="s">
        <v>10440</v>
      </c>
      <c r="C3324" s="57" t="s">
        <v>409</v>
      </c>
      <c r="D3324" s="58">
        <v>5782.2</v>
      </c>
      <c r="E3324" s="35">
        <v>44652</v>
      </c>
      <c r="F3324" s="58">
        <v>5782.2</v>
      </c>
      <c r="G3324" s="59">
        <f>Tabla14[[#This Row],[Importe]]-Tabla14[[#This Row],[Pagado]]</f>
        <v>0</v>
      </c>
      <c r="H3324" s="37" t="s">
        <v>10</v>
      </c>
    </row>
    <row r="3325" spans="1:8" x14ac:dyDescent="0.25">
      <c r="A3325" s="31">
        <v>44650</v>
      </c>
      <c r="B3325" s="37" t="s">
        <v>10441</v>
      </c>
      <c r="C3325" s="57" t="s">
        <v>400</v>
      </c>
      <c r="D3325" s="58">
        <v>3747.4</v>
      </c>
      <c r="E3325" s="35">
        <v>44662</v>
      </c>
      <c r="F3325" s="58">
        <v>3747.4</v>
      </c>
      <c r="G3325" s="59">
        <f>Tabla14[[#This Row],[Importe]]-Tabla14[[#This Row],[Pagado]]</f>
        <v>0</v>
      </c>
      <c r="H3325" s="37" t="s">
        <v>10</v>
      </c>
    </row>
    <row r="3326" spans="1:8" ht="31.5" x14ac:dyDescent="0.25">
      <c r="A3326" s="31">
        <v>44651</v>
      </c>
      <c r="B3326" s="37" t="s">
        <v>10442</v>
      </c>
      <c r="C3326" s="57" t="s">
        <v>475</v>
      </c>
      <c r="D3326" s="58">
        <v>52714.6</v>
      </c>
      <c r="E3326" s="35" t="s">
        <v>10563</v>
      </c>
      <c r="F3326" s="58">
        <f>40000+12714.6</f>
        <v>52714.6</v>
      </c>
      <c r="G3326" s="59">
        <f>Tabla14[[#This Row],[Importe]]-Tabla14[[#This Row],[Pagado]]</f>
        <v>0</v>
      </c>
      <c r="H3326" s="37" t="s">
        <v>10</v>
      </c>
    </row>
    <row r="3327" spans="1:8" ht="31.5" x14ac:dyDescent="0.25">
      <c r="A3327" s="31">
        <v>44651</v>
      </c>
      <c r="B3327" s="37" t="s">
        <v>10443</v>
      </c>
      <c r="C3327" s="57" t="s">
        <v>22</v>
      </c>
      <c r="D3327" s="58">
        <v>50802.2</v>
      </c>
      <c r="E3327" s="35" t="s">
        <v>10563</v>
      </c>
      <c r="F3327" s="58">
        <f>40000+10802.2</f>
        <v>50802.2</v>
      </c>
      <c r="G3327" s="59">
        <f>Tabla14[[#This Row],[Importe]]-Tabla14[[#This Row],[Pagado]]</f>
        <v>0</v>
      </c>
      <c r="H3327" s="37" t="s">
        <v>10</v>
      </c>
    </row>
    <row r="3328" spans="1:8" x14ac:dyDescent="0.25">
      <c r="A3328" s="31">
        <v>44651</v>
      </c>
      <c r="B3328" s="37" t="s">
        <v>10444</v>
      </c>
      <c r="C3328" s="57" t="s">
        <v>481</v>
      </c>
      <c r="D3328" s="58">
        <v>2256.6</v>
      </c>
      <c r="E3328" s="35">
        <v>44651</v>
      </c>
      <c r="F3328" s="58">
        <v>2256.6</v>
      </c>
      <c r="G3328" s="59">
        <f>Tabla14[[#This Row],[Importe]]-Tabla14[[#This Row],[Pagado]]</f>
        <v>0</v>
      </c>
      <c r="H3328" s="37" t="s">
        <v>10</v>
      </c>
    </row>
    <row r="3329" spans="1:8" x14ac:dyDescent="0.25">
      <c r="A3329" s="31">
        <v>44651</v>
      </c>
      <c r="B3329" s="37" t="s">
        <v>10445</v>
      </c>
      <c r="C3329" s="57" t="s">
        <v>85</v>
      </c>
      <c r="D3329" s="58">
        <v>2106</v>
      </c>
      <c r="E3329" s="35">
        <v>44651</v>
      </c>
      <c r="F3329" s="58">
        <v>2106</v>
      </c>
      <c r="G3329" s="59">
        <f>Tabla14[[#This Row],[Importe]]-Tabla14[[#This Row],[Pagado]]</f>
        <v>0</v>
      </c>
      <c r="H3329" s="37" t="s">
        <v>10</v>
      </c>
    </row>
    <row r="3330" spans="1:8" x14ac:dyDescent="0.25">
      <c r="A3330" s="31">
        <v>44651</v>
      </c>
      <c r="B3330" s="37" t="s">
        <v>10446</v>
      </c>
      <c r="C3330" s="57" t="s">
        <v>348</v>
      </c>
      <c r="D3330" s="58">
        <v>3452</v>
      </c>
      <c r="E3330" s="35">
        <v>44651</v>
      </c>
      <c r="F3330" s="58">
        <v>3452</v>
      </c>
      <c r="G3330" s="59">
        <f>Tabla14[[#This Row],[Importe]]-Tabla14[[#This Row],[Pagado]]</f>
        <v>0</v>
      </c>
      <c r="H3330" s="37" t="s">
        <v>10</v>
      </c>
    </row>
    <row r="3331" spans="1:8" x14ac:dyDescent="0.25">
      <c r="A3331" s="31">
        <v>44651</v>
      </c>
      <c r="B3331" s="37" t="s">
        <v>10447</v>
      </c>
      <c r="C3331" s="57" t="s">
        <v>31</v>
      </c>
      <c r="D3331" s="58">
        <v>4261.2</v>
      </c>
      <c r="E3331" s="35">
        <v>44651</v>
      </c>
      <c r="F3331" s="58">
        <v>4261.2</v>
      </c>
      <c r="G3331" s="59">
        <f>Tabla14[[#This Row],[Importe]]-Tabla14[[#This Row],[Pagado]]</f>
        <v>0</v>
      </c>
      <c r="H3331" s="37" t="s">
        <v>10</v>
      </c>
    </row>
    <row r="3332" spans="1:8" x14ac:dyDescent="0.25">
      <c r="A3332" s="31">
        <v>44651</v>
      </c>
      <c r="B3332" s="37" t="s">
        <v>10448</v>
      </c>
      <c r="C3332" s="57" t="s">
        <v>618</v>
      </c>
      <c r="D3332" s="58">
        <v>8355</v>
      </c>
      <c r="E3332" s="35">
        <v>44651</v>
      </c>
      <c r="F3332" s="58">
        <v>8355</v>
      </c>
      <c r="G3332" s="59">
        <f>Tabla14[[#This Row],[Importe]]-Tabla14[[#This Row],[Pagado]]</f>
        <v>0</v>
      </c>
      <c r="H3332" s="37" t="s">
        <v>10</v>
      </c>
    </row>
    <row r="3333" spans="1:8" x14ac:dyDescent="0.25">
      <c r="A3333" s="31">
        <v>44651</v>
      </c>
      <c r="B3333" s="37" t="s">
        <v>10449</v>
      </c>
      <c r="C3333" s="57" t="s">
        <v>9</v>
      </c>
      <c r="D3333" s="58">
        <v>6249</v>
      </c>
      <c r="E3333" s="35">
        <v>44651</v>
      </c>
      <c r="F3333" s="58">
        <v>6249</v>
      </c>
      <c r="G3333" s="59">
        <f>Tabla14[[#This Row],[Importe]]-Tabla14[[#This Row],[Pagado]]</f>
        <v>0</v>
      </c>
      <c r="H3333" s="37" t="s">
        <v>10</v>
      </c>
    </row>
    <row r="3334" spans="1:8" x14ac:dyDescent="0.25">
      <c r="A3334" s="31">
        <v>44651</v>
      </c>
      <c r="B3334" s="37" t="s">
        <v>10450</v>
      </c>
      <c r="C3334" s="57" t="s">
        <v>18</v>
      </c>
      <c r="D3334" s="58">
        <v>1474.2</v>
      </c>
      <c r="E3334" s="35">
        <v>44651</v>
      </c>
      <c r="F3334" s="58">
        <v>1474.2</v>
      </c>
      <c r="G3334" s="59">
        <f>Tabla14[[#This Row],[Importe]]-Tabla14[[#This Row],[Pagado]]</f>
        <v>0</v>
      </c>
      <c r="H3334" s="37" t="s">
        <v>10</v>
      </c>
    </row>
    <row r="3335" spans="1:8" x14ac:dyDescent="0.25">
      <c r="A3335" s="31">
        <v>44651</v>
      </c>
      <c r="B3335" s="37" t="s">
        <v>10451</v>
      </c>
      <c r="C3335" s="57" t="s">
        <v>9416</v>
      </c>
      <c r="D3335" s="58">
        <v>17224.2</v>
      </c>
      <c r="E3335" s="35">
        <v>44652</v>
      </c>
      <c r="F3335" s="58">
        <v>17224.2</v>
      </c>
      <c r="G3335" s="59">
        <f>Tabla14[[#This Row],[Importe]]-Tabla14[[#This Row],[Pagado]]</f>
        <v>0</v>
      </c>
      <c r="H3335" s="37" t="s">
        <v>10</v>
      </c>
    </row>
    <row r="3336" spans="1:8" x14ac:dyDescent="0.25">
      <c r="A3336" s="31">
        <v>44651</v>
      </c>
      <c r="B3336" s="37" t="s">
        <v>10452</v>
      </c>
      <c r="C3336" s="57" t="s">
        <v>131</v>
      </c>
      <c r="D3336" s="58">
        <v>11299.6</v>
      </c>
      <c r="E3336" s="35">
        <v>44651</v>
      </c>
      <c r="F3336" s="58">
        <v>11299.6</v>
      </c>
      <c r="G3336" s="59">
        <f>Tabla14[[#This Row],[Importe]]-Tabla14[[#This Row],[Pagado]]</f>
        <v>0</v>
      </c>
      <c r="H3336" s="37" t="s">
        <v>10</v>
      </c>
    </row>
    <row r="3337" spans="1:8" x14ac:dyDescent="0.25">
      <c r="A3337" s="31">
        <v>44651</v>
      </c>
      <c r="B3337" s="37" t="s">
        <v>10453</v>
      </c>
      <c r="C3337" s="57" t="s">
        <v>79</v>
      </c>
      <c r="D3337" s="58">
        <v>7036.2</v>
      </c>
      <c r="E3337" s="35">
        <v>44651</v>
      </c>
      <c r="F3337" s="58">
        <v>7036.2</v>
      </c>
      <c r="G3337" s="59">
        <f>Tabla14[[#This Row],[Importe]]-Tabla14[[#This Row],[Pagado]]</f>
        <v>0</v>
      </c>
      <c r="H3337" s="37" t="s">
        <v>10</v>
      </c>
    </row>
    <row r="3338" spans="1:8" x14ac:dyDescent="0.25">
      <c r="A3338" s="31">
        <v>44651</v>
      </c>
      <c r="B3338" s="37" t="s">
        <v>10454</v>
      </c>
      <c r="C3338" s="57" t="s">
        <v>484</v>
      </c>
      <c r="D3338" s="58">
        <v>5243</v>
      </c>
      <c r="E3338" s="35">
        <v>44651</v>
      </c>
      <c r="F3338" s="58">
        <v>5243</v>
      </c>
      <c r="G3338" s="59">
        <f>Tabla14[[#This Row],[Importe]]-Tabla14[[#This Row],[Pagado]]</f>
        <v>0</v>
      </c>
      <c r="H3338" s="37" t="s">
        <v>10</v>
      </c>
    </row>
    <row r="3339" spans="1:8" x14ac:dyDescent="0.25">
      <c r="A3339" s="31">
        <v>44651</v>
      </c>
      <c r="B3339" s="37" t="s">
        <v>10455</v>
      </c>
      <c r="C3339" s="57" t="s">
        <v>12</v>
      </c>
      <c r="D3339" s="58">
        <v>40789.1</v>
      </c>
      <c r="E3339" s="35">
        <v>44652</v>
      </c>
      <c r="F3339" s="58">
        <v>40789.1</v>
      </c>
      <c r="G3339" s="59">
        <f>Tabla14[[#This Row],[Importe]]-Tabla14[[#This Row],[Pagado]]</f>
        <v>0</v>
      </c>
      <c r="H3339" s="37" t="s">
        <v>10</v>
      </c>
    </row>
    <row r="3340" spans="1:8" x14ac:dyDescent="0.25">
      <c r="A3340" s="31">
        <v>44651</v>
      </c>
      <c r="B3340" s="37" t="s">
        <v>10456</v>
      </c>
      <c r="C3340" s="57" t="s">
        <v>99</v>
      </c>
      <c r="D3340" s="58">
        <v>1382.4</v>
      </c>
      <c r="E3340" s="35">
        <v>44651</v>
      </c>
      <c r="F3340" s="58">
        <v>1382.4</v>
      </c>
      <c r="G3340" s="59">
        <f>Tabla14[[#This Row],[Importe]]-Tabla14[[#This Row],[Pagado]]</f>
        <v>0</v>
      </c>
      <c r="H3340" s="37" t="s">
        <v>10</v>
      </c>
    </row>
    <row r="3341" spans="1:8" x14ac:dyDescent="0.25">
      <c r="A3341" s="31">
        <v>44651</v>
      </c>
      <c r="B3341" s="37" t="s">
        <v>10457</v>
      </c>
      <c r="C3341" s="57" t="s">
        <v>93</v>
      </c>
      <c r="D3341" s="58">
        <v>1641</v>
      </c>
      <c r="E3341" s="35">
        <v>44652</v>
      </c>
      <c r="F3341" s="58">
        <v>1641</v>
      </c>
      <c r="G3341" s="59">
        <f>Tabla14[[#This Row],[Importe]]-Tabla14[[#This Row],[Pagado]]</f>
        <v>0</v>
      </c>
      <c r="H3341" s="37" t="s">
        <v>10</v>
      </c>
    </row>
    <row r="3342" spans="1:8" x14ac:dyDescent="0.25">
      <c r="A3342" s="31">
        <v>44651</v>
      </c>
      <c r="B3342" s="37" t="s">
        <v>10458</v>
      </c>
      <c r="C3342" s="57" t="s">
        <v>2151</v>
      </c>
      <c r="D3342" s="58">
        <v>6086.4</v>
      </c>
      <c r="E3342" s="35">
        <v>44651</v>
      </c>
      <c r="F3342" s="58">
        <v>6086.4</v>
      </c>
      <c r="G3342" s="59">
        <f>Tabla14[[#This Row],[Importe]]-Tabla14[[#This Row],[Pagado]]</f>
        <v>0</v>
      </c>
      <c r="H3342" s="37" t="s">
        <v>10</v>
      </c>
    </row>
    <row r="3343" spans="1:8" x14ac:dyDescent="0.25">
      <c r="A3343" s="31">
        <v>44651</v>
      </c>
      <c r="B3343" s="37" t="s">
        <v>10459</v>
      </c>
      <c r="C3343" s="57" t="s">
        <v>64</v>
      </c>
      <c r="D3343" s="58">
        <v>3936.4</v>
      </c>
      <c r="E3343" s="35">
        <v>44652</v>
      </c>
      <c r="F3343" s="58">
        <v>3936.4</v>
      </c>
      <c r="G3343" s="59">
        <f>Tabla14[[#This Row],[Importe]]-Tabla14[[#This Row],[Pagado]]</f>
        <v>0</v>
      </c>
      <c r="H3343" s="37" t="s">
        <v>10</v>
      </c>
    </row>
    <row r="3344" spans="1:8" x14ac:dyDescent="0.25">
      <c r="A3344" s="31">
        <v>44651</v>
      </c>
      <c r="B3344" s="37" t="s">
        <v>10460</v>
      </c>
      <c r="C3344" s="57" t="s">
        <v>97</v>
      </c>
      <c r="D3344" s="58">
        <v>10275.200000000001</v>
      </c>
      <c r="E3344" s="35">
        <v>44653</v>
      </c>
      <c r="F3344" s="58">
        <v>10275.200000000001</v>
      </c>
      <c r="G3344" s="59">
        <f>Tabla14[[#This Row],[Importe]]-Tabla14[[#This Row],[Pagado]]</f>
        <v>0</v>
      </c>
      <c r="H3344" s="37" t="s">
        <v>10</v>
      </c>
    </row>
    <row r="3345" spans="1:8" x14ac:dyDescent="0.25">
      <c r="A3345" s="31">
        <v>44651</v>
      </c>
      <c r="B3345" s="37" t="s">
        <v>10461</v>
      </c>
      <c r="C3345" s="57" t="s">
        <v>39</v>
      </c>
      <c r="D3345" s="58">
        <v>19671.599999999999</v>
      </c>
      <c r="E3345" s="35">
        <v>44654</v>
      </c>
      <c r="F3345" s="58">
        <v>19671.599999999999</v>
      </c>
      <c r="G3345" s="59">
        <f>Tabla14[[#This Row],[Importe]]-Tabla14[[#This Row],[Pagado]]</f>
        <v>0</v>
      </c>
      <c r="H3345" s="37" t="s">
        <v>10</v>
      </c>
    </row>
    <row r="3346" spans="1:8" x14ac:dyDescent="0.25">
      <c r="A3346" s="31">
        <v>44651</v>
      </c>
      <c r="B3346" s="37" t="s">
        <v>10462</v>
      </c>
      <c r="C3346" s="57" t="s">
        <v>1239</v>
      </c>
      <c r="D3346" s="58">
        <v>9000</v>
      </c>
      <c r="E3346" s="35">
        <v>44651</v>
      </c>
      <c r="F3346" s="58">
        <v>9000</v>
      </c>
      <c r="G3346" s="59">
        <f>Tabla14[[#This Row],[Importe]]-Tabla14[[#This Row],[Pagado]]</f>
        <v>0</v>
      </c>
      <c r="H3346" s="37" t="s">
        <v>10</v>
      </c>
    </row>
    <row r="3347" spans="1:8" x14ac:dyDescent="0.25">
      <c r="A3347" s="31">
        <v>44651</v>
      </c>
      <c r="B3347" s="37" t="s">
        <v>10463</v>
      </c>
      <c r="C3347" s="57" t="s">
        <v>89</v>
      </c>
      <c r="D3347" s="58">
        <v>6424</v>
      </c>
      <c r="E3347" s="35">
        <v>44652</v>
      </c>
      <c r="F3347" s="58">
        <v>6424</v>
      </c>
      <c r="G3347" s="59">
        <f>Tabla14[[#This Row],[Importe]]-Tabla14[[#This Row],[Pagado]]</f>
        <v>0</v>
      </c>
      <c r="H3347" s="37" t="s">
        <v>10</v>
      </c>
    </row>
    <row r="3348" spans="1:8" x14ac:dyDescent="0.25">
      <c r="A3348" s="31">
        <v>44651</v>
      </c>
      <c r="B3348" s="37" t="s">
        <v>10464</v>
      </c>
      <c r="C3348" s="57" t="s">
        <v>114</v>
      </c>
      <c r="D3348" s="58">
        <v>4625</v>
      </c>
      <c r="E3348" s="35">
        <v>44652</v>
      </c>
      <c r="F3348" s="58">
        <v>4625</v>
      </c>
      <c r="G3348" s="59">
        <f>Tabla14[[#This Row],[Importe]]-Tabla14[[#This Row],[Pagado]]</f>
        <v>0</v>
      </c>
      <c r="H3348" s="37" t="s">
        <v>10</v>
      </c>
    </row>
    <row r="3349" spans="1:8" x14ac:dyDescent="0.25">
      <c r="A3349" s="31">
        <v>44651</v>
      </c>
      <c r="B3349" s="37" t="s">
        <v>10465</v>
      </c>
      <c r="C3349" s="57" t="s">
        <v>105</v>
      </c>
      <c r="D3349" s="58">
        <v>2236</v>
      </c>
      <c r="E3349" s="35">
        <v>44652</v>
      </c>
      <c r="F3349" s="58">
        <v>2236</v>
      </c>
      <c r="G3349" s="59">
        <f>Tabla14[[#This Row],[Importe]]-Tabla14[[#This Row],[Pagado]]</f>
        <v>0</v>
      </c>
      <c r="H3349" s="37" t="s">
        <v>10</v>
      </c>
    </row>
    <row r="3350" spans="1:8" x14ac:dyDescent="0.25">
      <c r="A3350" s="31">
        <v>44651</v>
      </c>
      <c r="B3350" s="37" t="s">
        <v>10466</v>
      </c>
      <c r="C3350" s="57" t="s">
        <v>348</v>
      </c>
      <c r="D3350" s="58">
        <v>984</v>
      </c>
      <c r="E3350" s="35">
        <v>44651</v>
      </c>
      <c r="F3350" s="58">
        <v>984</v>
      </c>
      <c r="G3350" s="59">
        <f>Tabla14[[#This Row],[Importe]]-Tabla14[[#This Row],[Pagado]]</f>
        <v>0</v>
      </c>
      <c r="H3350" s="37" t="s">
        <v>10</v>
      </c>
    </row>
    <row r="3351" spans="1:8" x14ac:dyDescent="0.25">
      <c r="A3351" s="31">
        <v>44651</v>
      </c>
      <c r="B3351" s="37" t="s">
        <v>10467</v>
      </c>
      <c r="C3351" s="57" t="s">
        <v>31</v>
      </c>
      <c r="D3351" s="58">
        <v>2929.5</v>
      </c>
      <c r="E3351" s="35">
        <v>44651</v>
      </c>
      <c r="F3351" s="58">
        <v>2929.5</v>
      </c>
      <c r="G3351" s="59">
        <f>Tabla14[[#This Row],[Importe]]-Tabla14[[#This Row],[Pagado]]</f>
        <v>0</v>
      </c>
      <c r="H3351" s="37" t="s">
        <v>10</v>
      </c>
    </row>
    <row r="3352" spans="1:8" x14ac:dyDescent="0.25">
      <c r="A3352" s="31">
        <v>44651</v>
      </c>
      <c r="B3352" s="37" t="s">
        <v>10468</v>
      </c>
      <c r="C3352" s="57" t="s">
        <v>326</v>
      </c>
      <c r="D3352" s="58">
        <v>4200</v>
      </c>
      <c r="E3352" s="35">
        <v>44652</v>
      </c>
      <c r="F3352" s="58">
        <v>4200</v>
      </c>
      <c r="G3352" s="59">
        <f>Tabla14[[#This Row],[Importe]]-Tabla14[[#This Row],[Pagado]]</f>
        <v>0</v>
      </c>
      <c r="H3352" s="37" t="s">
        <v>10</v>
      </c>
    </row>
    <row r="3353" spans="1:8" x14ac:dyDescent="0.25">
      <c r="A3353" s="31">
        <v>44651</v>
      </c>
      <c r="B3353" s="37" t="s">
        <v>10469</v>
      </c>
      <c r="C3353" s="57" t="s">
        <v>135</v>
      </c>
      <c r="D3353" s="58">
        <v>1457.5</v>
      </c>
      <c r="E3353" s="35">
        <v>44651</v>
      </c>
      <c r="F3353" s="58">
        <v>1457.5</v>
      </c>
      <c r="G3353" s="59">
        <f>Tabla14[[#This Row],[Importe]]-Tabla14[[#This Row],[Pagado]]</f>
        <v>0</v>
      </c>
      <c r="H3353" s="37" t="s">
        <v>10</v>
      </c>
    </row>
    <row r="3354" spans="1:8" x14ac:dyDescent="0.25">
      <c r="A3354" s="31">
        <v>44651</v>
      </c>
      <c r="B3354" s="37" t="s">
        <v>10470</v>
      </c>
      <c r="C3354" s="57" t="s">
        <v>116</v>
      </c>
      <c r="D3354" s="58">
        <v>4076.8</v>
      </c>
      <c r="E3354" s="35">
        <v>44652</v>
      </c>
      <c r="F3354" s="58">
        <v>4076.8</v>
      </c>
      <c r="G3354" s="59">
        <f>Tabla14[[#This Row],[Importe]]-Tabla14[[#This Row],[Pagado]]</f>
        <v>0</v>
      </c>
      <c r="H3354" s="37" t="s">
        <v>10</v>
      </c>
    </row>
    <row r="3355" spans="1:8" x14ac:dyDescent="0.25">
      <c r="A3355" s="31">
        <v>44651</v>
      </c>
      <c r="B3355" s="37" t="s">
        <v>10471</v>
      </c>
      <c r="C3355" s="57" t="s">
        <v>120</v>
      </c>
      <c r="D3355" s="58">
        <v>4622.8</v>
      </c>
      <c r="E3355" s="35">
        <v>44653</v>
      </c>
      <c r="F3355" s="58">
        <v>4622.8</v>
      </c>
      <c r="G3355" s="59">
        <f>Tabla14[[#This Row],[Importe]]-Tabla14[[#This Row],[Pagado]]</f>
        <v>0</v>
      </c>
      <c r="H3355" s="37" t="s">
        <v>10</v>
      </c>
    </row>
    <row r="3356" spans="1:8" x14ac:dyDescent="0.25">
      <c r="A3356" s="31">
        <v>44651</v>
      </c>
      <c r="B3356" s="37" t="s">
        <v>10472</v>
      </c>
      <c r="C3356" s="57" t="s">
        <v>14</v>
      </c>
      <c r="D3356" s="58">
        <v>15727.2</v>
      </c>
      <c r="E3356" s="35">
        <v>44651</v>
      </c>
      <c r="F3356" s="58">
        <v>15727.2</v>
      </c>
      <c r="G3356" s="59">
        <f>Tabla14[[#This Row],[Importe]]-Tabla14[[#This Row],[Pagado]]</f>
        <v>0</v>
      </c>
      <c r="H3356" s="37" t="s">
        <v>10</v>
      </c>
    </row>
    <row r="3357" spans="1:8" x14ac:dyDescent="0.25">
      <c r="A3357" s="31">
        <v>44651</v>
      </c>
      <c r="B3357" s="37" t="s">
        <v>10473</v>
      </c>
      <c r="C3357" s="57" t="s">
        <v>83</v>
      </c>
      <c r="D3357" s="58">
        <v>14757.6</v>
      </c>
      <c r="E3357" s="35">
        <v>44651</v>
      </c>
      <c r="F3357" s="58">
        <v>14757.6</v>
      </c>
      <c r="G3357" s="59">
        <f>Tabla14[[#This Row],[Importe]]-Tabla14[[#This Row],[Pagado]]</f>
        <v>0</v>
      </c>
      <c r="H3357" s="37" t="s">
        <v>10</v>
      </c>
    </row>
    <row r="3358" spans="1:8" x14ac:dyDescent="0.25">
      <c r="A3358" s="31">
        <v>44651</v>
      </c>
      <c r="B3358" s="37" t="s">
        <v>10474</v>
      </c>
      <c r="C3358" s="57" t="s">
        <v>27</v>
      </c>
      <c r="D3358" s="58">
        <v>3286</v>
      </c>
      <c r="E3358" s="35">
        <v>44651</v>
      </c>
      <c r="F3358" s="58">
        <v>3286</v>
      </c>
      <c r="G3358" s="59">
        <f>Tabla14[[#This Row],[Importe]]-Tabla14[[#This Row],[Pagado]]</f>
        <v>0</v>
      </c>
      <c r="H3358" s="37" t="s">
        <v>10</v>
      </c>
    </row>
    <row r="3359" spans="1:8" x14ac:dyDescent="0.25">
      <c r="A3359" s="31">
        <v>44651</v>
      </c>
      <c r="B3359" s="37" t="s">
        <v>10475</v>
      </c>
      <c r="C3359" s="57" t="s">
        <v>14</v>
      </c>
      <c r="D3359" s="58">
        <v>1971.5</v>
      </c>
      <c r="E3359" s="35">
        <v>44651</v>
      </c>
      <c r="F3359" s="58">
        <v>1971.5</v>
      </c>
      <c r="G3359" s="59">
        <f>Tabla14[[#This Row],[Importe]]-Tabla14[[#This Row],[Pagado]]</f>
        <v>0</v>
      </c>
      <c r="H3359" s="37" t="s">
        <v>10</v>
      </c>
    </row>
    <row r="3360" spans="1:8" x14ac:dyDescent="0.25">
      <c r="A3360" s="31">
        <v>44651</v>
      </c>
      <c r="B3360" s="37" t="s">
        <v>10476</v>
      </c>
      <c r="C3360" s="57" t="s">
        <v>157</v>
      </c>
      <c r="D3360" s="58">
        <v>4618.3999999999996</v>
      </c>
      <c r="E3360" s="35">
        <v>44651</v>
      </c>
      <c r="F3360" s="58">
        <v>4618.3999999999996</v>
      </c>
      <c r="G3360" s="59">
        <f>Tabla14[[#This Row],[Importe]]-Tabla14[[#This Row],[Pagado]]</f>
        <v>0</v>
      </c>
      <c r="H3360" s="37" t="s">
        <v>10</v>
      </c>
    </row>
    <row r="3361" spans="1:8" x14ac:dyDescent="0.25">
      <c r="A3361" s="31">
        <v>44651</v>
      </c>
      <c r="B3361" s="37" t="s">
        <v>10477</v>
      </c>
      <c r="C3361" s="57" t="s">
        <v>159</v>
      </c>
      <c r="D3361" s="58">
        <v>1801.5</v>
      </c>
      <c r="E3361" s="35">
        <v>44651</v>
      </c>
      <c r="F3361" s="58">
        <v>1801.5</v>
      </c>
      <c r="G3361" s="59">
        <f>Tabla14[[#This Row],[Importe]]-Tabla14[[#This Row],[Pagado]]</f>
        <v>0</v>
      </c>
      <c r="H3361" s="37" t="s">
        <v>10</v>
      </c>
    </row>
    <row r="3362" spans="1:8" x14ac:dyDescent="0.25">
      <c r="A3362" s="31">
        <v>44651</v>
      </c>
      <c r="B3362" s="37" t="s">
        <v>10478</v>
      </c>
      <c r="C3362" s="57" t="s">
        <v>31</v>
      </c>
      <c r="D3362" s="58">
        <v>719.2</v>
      </c>
      <c r="E3362" s="35">
        <v>44651</v>
      </c>
      <c r="F3362" s="58">
        <v>719.2</v>
      </c>
      <c r="G3362" s="59">
        <f>Tabla14[[#This Row],[Importe]]-Tabla14[[#This Row],[Pagado]]</f>
        <v>0</v>
      </c>
      <c r="H3362" s="37" t="s">
        <v>10</v>
      </c>
    </row>
    <row r="3363" spans="1:8" x14ac:dyDescent="0.25">
      <c r="A3363" s="31">
        <v>44651</v>
      </c>
      <c r="B3363" s="37" t="s">
        <v>10479</v>
      </c>
      <c r="C3363" s="57" t="s">
        <v>518</v>
      </c>
      <c r="D3363" s="58">
        <v>927.8</v>
      </c>
      <c r="E3363" s="35">
        <v>44651</v>
      </c>
      <c r="F3363" s="58">
        <v>927.8</v>
      </c>
      <c r="G3363" s="59">
        <f>Tabla14[[#This Row],[Importe]]-Tabla14[[#This Row],[Pagado]]</f>
        <v>0</v>
      </c>
      <c r="H3363" s="37" t="s">
        <v>10</v>
      </c>
    </row>
    <row r="3364" spans="1:8" x14ac:dyDescent="0.25">
      <c r="A3364" s="31">
        <v>44651</v>
      </c>
      <c r="B3364" s="37" t="s">
        <v>10480</v>
      </c>
      <c r="C3364" s="57" t="s">
        <v>151</v>
      </c>
      <c r="D3364" s="58">
        <v>14926.6</v>
      </c>
      <c r="E3364" s="35">
        <v>44651</v>
      </c>
      <c r="F3364" s="58">
        <v>14926.6</v>
      </c>
      <c r="G3364" s="59">
        <f>Tabla14[[#This Row],[Importe]]-Tabla14[[#This Row],[Pagado]]</f>
        <v>0</v>
      </c>
      <c r="H3364" s="37" t="s">
        <v>10</v>
      </c>
    </row>
    <row r="3365" spans="1:8" x14ac:dyDescent="0.25">
      <c r="A3365" s="31">
        <v>44651</v>
      </c>
      <c r="B3365" s="37" t="s">
        <v>10481</v>
      </c>
      <c r="C3365" s="57" t="s">
        <v>142</v>
      </c>
      <c r="D3365" s="58">
        <v>41855.9</v>
      </c>
      <c r="E3365" s="35">
        <v>44670</v>
      </c>
      <c r="F3365" s="58">
        <v>41855.9</v>
      </c>
      <c r="G3365" s="59">
        <f>Tabla14[[#This Row],[Importe]]-Tabla14[[#This Row],[Pagado]]</f>
        <v>0</v>
      </c>
      <c r="H3365" s="37" t="s">
        <v>10</v>
      </c>
    </row>
    <row r="3366" spans="1:8" x14ac:dyDescent="0.25">
      <c r="A3366" s="31">
        <v>44651</v>
      </c>
      <c r="B3366" s="37" t="s">
        <v>10482</v>
      </c>
      <c r="C3366" s="57" t="s">
        <v>45</v>
      </c>
      <c r="D3366" s="58">
        <v>12351.2</v>
      </c>
      <c r="E3366" s="35">
        <v>44651</v>
      </c>
      <c r="F3366" s="58">
        <v>12351.2</v>
      </c>
      <c r="G3366" s="59">
        <f>Tabla14[[#This Row],[Importe]]-Tabla14[[#This Row],[Pagado]]</f>
        <v>0</v>
      </c>
      <c r="H3366" s="37" t="s">
        <v>10</v>
      </c>
    </row>
    <row r="3367" spans="1:8" x14ac:dyDescent="0.25">
      <c r="A3367" s="31">
        <v>44651</v>
      </c>
      <c r="B3367" s="37" t="s">
        <v>10483</v>
      </c>
      <c r="C3367" s="57" t="s">
        <v>647</v>
      </c>
      <c r="D3367" s="58">
        <v>3986.3</v>
      </c>
      <c r="E3367" s="35">
        <v>44651</v>
      </c>
      <c r="F3367" s="58">
        <v>3986.3</v>
      </c>
      <c r="G3367" s="59">
        <f>Tabla14[[#This Row],[Importe]]-Tabla14[[#This Row],[Pagado]]</f>
        <v>0</v>
      </c>
      <c r="H3367" s="37" t="s">
        <v>10</v>
      </c>
    </row>
    <row r="3368" spans="1:8" x14ac:dyDescent="0.25">
      <c r="A3368" s="31">
        <v>44651</v>
      </c>
      <c r="B3368" s="37" t="s">
        <v>10484</v>
      </c>
      <c r="C3368" s="57" t="s">
        <v>224</v>
      </c>
      <c r="D3368" s="58">
        <v>138.6</v>
      </c>
      <c r="E3368" s="35">
        <v>44651</v>
      </c>
      <c r="F3368" s="58">
        <v>138.6</v>
      </c>
      <c r="G3368" s="59">
        <f>Tabla14[[#This Row],[Importe]]-Tabla14[[#This Row],[Pagado]]</f>
        <v>0</v>
      </c>
      <c r="H3368" s="37" t="s">
        <v>10</v>
      </c>
    </row>
    <row r="3369" spans="1:8" x14ac:dyDescent="0.25">
      <c r="A3369" s="31">
        <v>44651</v>
      </c>
      <c r="B3369" s="37" t="s">
        <v>10485</v>
      </c>
      <c r="C3369" s="57" t="s">
        <v>373</v>
      </c>
      <c r="D3369" s="58">
        <v>437.4</v>
      </c>
      <c r="E3369" s="35">
        <v>44651</v>
      </c>
      <c r="F3369" s="58">
        <v>437.4</v>
      </c>
      <c r="G3369" s="59">
        <f>Tabla14[[#This Row],[Importe]]-Tabla14[[#This Row],[Pagado]]</f>
        <v>0</v>
      </c>
      <c r="H3369" s="37" t="s">
        <v>10</v>
      </c>
    </row>
    <row r="3370" spans="1:8" x14ac:dyDescent="0.25">
      <c r="A3370" s="31">
        <v>44651</v>
      </c>
      <c r="B3370" s="37" t="s">
        <v>10486</v>
      </c>
      <c r="C3370" s="57" t="s">
        <v>107</v>
      </c>
      <c r="D3370" s="58">
        <v>13582.4</v>
      </c>
      <c r="E3370" s="35">
        <v>44651</v>
      </c>
      <c r="F3370" s="58">
        <v>13582.4</v>
      </c>
      <c r="G3370" s="59">
        <f>Tabla14[[#This Row],[Importe]]-Tabla14[[#This Row],[Pagado]]</f>
        <v>0</v>
      </c>
      <c r="H3370" s="37" t="s">
        <v>10</v>
      </c>
    </row>
    <row r="3371" spans="1:8" x14ac:dyDescent="0.25">
      <c r="A3371" s="31">
        <v>44651</v>
      </c>
      <c r="B3371" s="37" t="s">
        <v>10487</v>
      </c>
      <c r="C3371" s="57" t="s">
        <v>396</v>
      </c>
      <c r="D3371" s="58">
        <v>6935.3</v>
      </c>
      <c r="E3371" s="35">
        <v>44662</v>
      </c>
      <c r="F3371" s="58">
        <v>6935.3</v>
      </c>
      <c r="G3371" s="59">
        <f>Tabla14[[#This Row],[Importe]]-Tabla14[[#This Row],[Pagado]]</f>
        <v>0</v>
      </c>
      <c r="H3371" s="37" t="s">
        <v>10</v>
      </c>
    </row>
    <row r="3372" spans="1:8" x14ac:dyDescent="0.25">
      <c r="A3372" s="31">
        <v>44651</v>
      </c>
      <c r="B3372" s="37" t="s">
        <v>10488</v>
      </c>
      <c r="C3372" s="57" t="s">
        <v>56</v>
      </c>
      <c r="D3372" s="58">
        <v>3850.2</v>
      </c>
      <c r="E3372" s="35">
        <v>44651</v>
      </c>
      <c r="F3372" s="58">
        <v>3850.2</v>
      </c>
      <c r="G3372" s="59">
        <f>Tabla14[[#This Row],[Importe]]-Tabla14[[#This Row],[Pagado]]</f>
        <v>0</v>
      </c>
      <c r="H3372" s="37" t="s">
        <v>10</v>
      </c>
    </row>
    <row r="3373" spans="1:8" x14ac:dyDescent="0.25">
      <c r="A3373" s="31">
        <v>44651</v>
      </c>
      <c r="B3373" s="37" t="s">
        <v>10489</v>
      </c>
      <c r="C3373" s="57" t="s">
        <v>2383</v>
      </c>
      <c r="D3373" s="58">
        <v>2520</v>
      </c>
      <c r="E3373" s="35">
        <v>44651</v>
      </c>
      <c r="F3373" s="58">
        <v>2520</v>
      </c>
      <c r="G3373" s="59">
        <f>Tabla14[[#This Row],[Importe]]-Tabla14[[#This Row],[Pagado]]</f>
        <v>0</v>
      </c>
      <c r="H3373" s="37" t="s">
        <v>10</v>
      </c>
    </row>
    <row r="3374" spans="1:8" x14ac:dyDescent="0.25">
      <c r="A3374" s="31">
        <v>44651</v>
      </c>
      <c r="B3374" s="37" t="s">
        <v>10490</v>
      </c>
      <c r="C3374" s="57" t="s">
        <v>357</v>
      </c>
      <c r="D3374" s="58">
        <v>3318.4</v>
      </c>
      <c r="E3374" s="35">
        <v>44651</v>
      </c>
      <c r="F3374" s="58">
        <v>3318.4</v>
      </c>
      <c r="G3374" s="59">
        <f>Tabla14[[#This Row],[Importe]]-Tabla14[[#This Row],[Pagado]]</f>
        <v>0</v>
      </c>
      <c r="H3374" s="37" t="s">
        <v>10</v>
      </c>
    </row>
    <row r="3375" spans="1:8" x14ac:dyDescent="0.25">
      <c r="A3375" s="31">
        <v>44651</v>
      </c>
      <c r="B3375" s="37" t="s">
        <v>10491</v>
      </c>
      <c r="C3375" s="57" t="s">
        <v>140</v>
      </c>
      <c r="D3375" s="58">
        <v>252</v>
      </c>
      <c r="E3375" s="35">
        <v>44651</v>
      </c>
      <c r="F3375" s="58">
        <v>252</v>
      </c>
      <c r="G3375" s="59">
        <f>Tabla14[[#This Row],[Importe]]-Tabla14[[#This Row],[Pagado]]</f>
        <v>0</v>
      </c>
      <c r="H3375" s="37" t="s">
        <v>10</v>
      </c>
    </row>
    <row r="3376" spans="1:8" x14ac:dyDescent="0.25">
      <c r="A3376" s="31">
        <v>44651</v>
      </c>
      <c r="B3376" s="37" t="s">
        <v>10492</v>
      </c>
      <c r="C3376" s="57" t="s">
        <v>129</v>
      </c>
      <c r="D3376" s="58">
        <v>4559.5</v>
      </c>
      <c r="E3376" s="35">
        <v>44651</v>
      </c>
      <c r="F3376" s="58">
        <v>4559.5</v>
      </c>
      <c r="G3376" s="59">
        <f>Tabla14[[#This Row],[Importe]]-Tabla14[[#This Row],[Pagado]]</f>
        <v>0</v>
      </c>
      <c r="H3376" s="37" t="s">
        <v>10</v>
      </c>
    </row>
    <row r="3377" spans="1:8" x14ac:dyDescent="0.25">
      <c r="A3377" s="31">
        <v>44651</v>
      </c>
      <c r="B3377" s="37" t="s">
        <v>10493</v>
      </c>
      <c r="C3377" s="57" t="s">
        <v>127</v>
      </c>
      <c r="D3377" s="58">
        <v>3544.1</v>
      </c>
      <c r="E3377" s="35">
        <v>44651</v>
      </c>
      <c r="F3377" s="58">
        <v>3544.1</v>
      </c>
      <c r="G3377" s="59">
        <f>Tabla14[[#This Row],[Importe]]-Tabla14[[#This Row],[Pagado]]</f>
        <v>0</v>
      </c>
      <c r="H3377" s="37" t="s">
        <v>10</v>
      </c>
    </row>
    <row r="3378" spans="1:8" x14ac:dyDescent="0.25">
      <c r="A3378" s="31">
        <v>44651</v>
      </c>
      <c r="B3378" s="37" t="s">
        <v>10494</v>
      </c>
      <c r="C3378" s="57" t="s">
        <v>125</v>
      </c>
      <c r="D3378" s="58">
        <v>1299.2</v>
      </c>
      <c r="E3378" s="35">
        <v>44651</v>
      </c>
      <c r="F3378" s="58">
        <v>1299.2</v>
      </c>
      <c r="G3378" s="59">
        <f>Tabla14[[#This Row],[Importe]]-Tabla14[[#This Row],[Pagado]]</f>
        <v>0</v>
      </c>
      <c r="H3378" s="37" t="s">
        <v>10</v>
      </c>
    </row>
    <row r="3379" spans="1:8" x14ac:dyDescent="0.25">
      <c r="A3379" s="31">
        <v>44651</v>
      </c>
      <c r="B3379" s="37" t="s">
        <v>10495</v>
      </c>
      <c r="C3379" s="57" t="s">
        <v>339</v>
      </c>
      <c r="D3379" s="58">
        <v>484</v>
      </c>
      <c r="E3379" s="35">
        <v>44651</v>
      </c>
      <c r="F3379" s="58">
        <v>484</v>
      </c>
      <c r="G3379" s="59">
        <f>Tabla14[[#This Row],[Importe]]-Tabla14[[#This Row],[Pagado]]</f>
        <v>0</v>
      </c>
      <c r="H3379" s="37" t="s">
        <v>10</v>
      </c>
    </row>
    <row r="3380" spans="1:8" x14ac:dyDescent="0.25">
      <c r="A3380" s="31">
        <v>44651</v>
      </c>
      <c r="B3380" s="37" t="s">
        <v>10496</v>
      </c>
      <c r="C3380" s="57" t="s">
        <v>87</v>
      </c>
      <c r="D3380" s="58">
        <v>1842.8</v>
      </c>
      <c r="E3380" s="35">
        <v>44651</v>
      </c>
      <c r="F3380" s="58">
        <v>1842.8</v>
      </c>
      <c r="G3380" s="59">
        <f>Tabla14[[#This Row],[Importe]]-Tabla14[[#This Row],[Pagado]]</f>
        <v>0</v>
      </c>
      <c r="H3380" s="37" t="s">
        <v>10</v>
      </c>
    </row>
    <row r="3381" spans="1:8" x14ac:dyDescent="0.25">
      <c r="A3381" s="31">
        <v>44651</v>
      </c>
      <c r="B3381" s="37" t="s">
        <v>10497</v>
      </c>
      <c r="C3381" s="57" t="s">
        <v>3971</v>
      </c>
      <c r="D3381" s="58">
        <v>1088</v>
      </c>
      <c r="E3381" s="35">
        <v>44651</v>
      </c>
      <c r="F3381" s="58">
        <v>1088</v>
      </c>
      <c r="G3381" s="59">
        <f>Tabla14[[#This Row],[Importe]]-Tabla14[[#This Row],[Pagado]]</f>
        <v>0</v>
      </c>
      <c r="H3381" s="37" t="s">
        <v>10</v>
      </c>
    </row>
    <row r="3382" spans="1:8" x14ac:dyDescent="0.25">
      <c r="A3382" s="31">
        <v>44651</v>
      </c>
      <c r="B3382" s="37" t="s">
        <v>10498</v>
      </c>
      <c r="C3382" s="57" t="s">
        <v>146</v>
      </c>
      <c r="D3382" s="58">
        <v>1989.4</v>
      </c>
      <c r="E3382" s="35">
        <v>44651</v>
      </c>
      <c r="F3382" s="58">
        <v>1989.4</v>
      </c>
      <c r="G3382" s="59">
        <f>Tabla14[[#This Row],[Importe]]-Tabla14[[#This Row],[Pagado]]</f>
        <v>0</v>
      </c>
      <c r="H3382" s="37" t="s">
        <v>10</v>
      </c>
    </row>
    <row r="3383" spans="1:8" x14ac:dyDescent="0.25">
      <c r="A3383" s="31">
        <v>44651</v>
      </c>
      <c r="B3383" s="37" t="s">
        <v>10499</v>
      </c>
      <c r="C3383" s="57" t="s">
        <v>24</v>
      </c>
      <c r="D3383" s="58">
        <v>2891.7</v>
      </c>
      <c r="E3383" s="35">
        <v>44651</v>
      </c>
      <c r="F3383" s="58">
        <v>2891.7</v>
      </c>
      <c r="G3383" s="59">
        <f>Tabla14[[#This Row],[Importe]]-Tabla14[[#This Row],[Pagado]]</f>
        <v>0</v>
      </c>
      <c r="H3383" s="37" t="s">
        <v>10</v>
      </c>
    </row>
    <row r="3384" spans="1:8" x14ac:dyDescent="0.25">
      <c r="A3384" s="31">
        <v>44651</v>
      </c>
      <c r="B3384" s="37" t="s">
        <v>10500</v>
      </c>
      <c r="C3384" s="57" t="s">
        <v>4136</v>
      </c>
      <c r="D3384" s="58">
        <v>2367.6</v>
      </c>
      <c r="E3384" s="35">
        <v>44651</v>
      </c>
      <c r="F3384" s="58">
        <v>2367.6</v>
      </c>
      <c r="G3384" s="59">
        <f>Tabla14[[#This Row],[Importe]]-Tabla14[[#This Row],[Pagado]]</f>
        <v>0</v>
      </c>
      <c r="H3384" s="37" t="s">
        <v>10</v>
      </c>
    </row>
    <row r="3385" spans="1:8" x14ac:dyDescent="0.25">
      <c r="A3385" s="31">
        <v>44651</v>
      </c>
      <c r="B3385" s="37" t="s">
        <v>10501</v>
      </c>
      <c r="C3385" s="57" t="s">
        <v>222</v>
      </c>
      <c r="D3385" s="58">
        <v>9524.2000000000007</v>
      </c>
      <c r="E3385" s="35">
        <v>44651</v>
      </c>
      <c r="F3385" s="58">
        <v>9524.2000000000007</v>
      </c>
      <c r="G3385" s="59">
        <f>Tabla14[[#This Row],[Importe]]-Tabla14[[#This Row],[Pagado]]</f>
        <v>0</v>
      </c>
      <c r="H3385" s="37" t="s">
        <v>10</v>
      </c>
    </row>
    <row r="3386" spans="1:8" x14ac:dyDescent="0.25">
      <c r="A3386" s="31">
        <v>44651</v>
      </c>
      <c r="B3386" s="37" t="s">
        <v>10502</v>
      </c>
      <c r="C3386" s="57" t="s">
        <v>175</v>
      </c>
      <c r="D3386" s="58">
        <v>21169.200000000001</v>
      </c>
      <c r="E3386" s="35">
        <v>44651</v>
      </c>
      <c r="F3386" s="58">
        <v>21169.200000000001</v>
      </c>
      <c r="G3386" s="59">
        <f>Tabla14[[#This Row],[Importe]]-Tabla14[[#This Row],[Pagado]]</f>
        <v>0</v>
      </c>
      <c r="H3386" s="37" t="s">
        <v>10</v>
      </c>
    </row>
    <row r="3387" spans="1:8" x14ac:dyDescent="0.25">
      <c r="A3387" s="31">
        <v>44651</v>
      </c>
      <c r="B3387" s="37" t="s">
        <v>10503</v>
      </c>
      <c r="C3387" s="57" t="s">
        <v>244</v>
      </c>
      <c r="D3387" s="58">
        <v>3790.2</v>
      </c>
      <c r="E3387" s="35">
        <v>44651</v>
      </c>
      <c r="F3387" s="58">
        <v>3790.2</v>
      </c>
      <c r="G3387" s="59">
        <f>Tabla14[[#This Row],[Importe]]-Tabla14[[#This Row],[Pagado]]</f>
        <v>0</v>
      </c>
      <c r="H3387" s="37" t="s">
        <v>10</v>
      </c>
    </row>
    <row r="3388" spans="1:8" x14ac:dyDescent="0.25">
      <c r="A3388" s="31">
        <v>44651</v>
      </c>
      <c r="B3388" s="37" t="s">
        <v>10504</v>
      </c>
      <c r="C3388" s="57" t="s">
        <v>175</v>
      </c>
      <c r="D3388" s="58">
        <v>4458.6000000000004</v>
      </c>
      <c r="E3388" s="35">
        <v>44651</v>
      </c>
      <c r="F3388" s="58">
        <v>4458.6000000000004</v>
      </c>
      <c r="G3388" s="59">
        <f>Tabla14[[#This Row],[Importe]]-Tabla14[[#This Row],[Pagado]]</f>
        <v>0</v>
      </c>
      <c r="H3388" s="37" t="s">
        <v>10</v>
      </c>
    </row>
    <row r="3389" spans="1:8" x14ac:dyDescent="0.25">
      <c r="A3389" s="31">
        <v>44651</v>
      </c>
      <c r="B3389" s="37" t="s">
        <v>10505</v>
      </c>
      <c r="C3389" s="57" t="s">
        <v>520</v>
      </c>
      <c r="D3389" s="58">
        <v>9211</v>
      </c>
      <c r="E3389" s="35">
        <v>44651</v>
      </c>
      <c r="F3389" s="58">
        <v>9211</v>
      </c>
      <c r="G3389" s="59">
        <f>Tabla14[[#This Row],[Importe]]-Tabla14[[#This Row],[Pagado]]</f>
        <v>0</v>
      </c>
      <c r="H3389" s="37" t="s">
        <v>10</v>
      </c>
    </row>
    <row r="3390" spans="1:8" x14ac:dyDescent="0.25">
      <c r="A3390" s="31">
        <v>44651</v>
      </c>
      <c r="B3390" s="37" t="s">
        <v>10506</v>
      </c>
      <c r="C3390" s="57" t="s">
        <v>319</v>
      </c>
      <c r="D3390" s="58">
        <v>2324</v>
      </c>
      <c r="E3390" s="35">
        <v>44651</v>
      </c>
      <c r="F3390" s="58">
        <v>2324</v>
      </c>
      <c r="G3390" s="59">
        <f>Tabla14[[#This Row],[Importe]]-Tabla14[[#This Row],[Pagado]]</f>
        <v>0</v>
      </c>
      <c r="H3390" s="37" t="s">
        <v>10</v>
      </c>
    </row>
    <row r="3391" spans="1:8" x14ac:dyDescent="0.25">
      <c r="A3391" s="31">
        <v>44651</v>
      </c>
      <c r="B3391" s="37" t="s">
        <v>10507</v>
      </c>
      <c r="C3391" s="57" t="s">
        <v>29</v>
      </c>
      <c r="D3391" s="58">
        <v>6150.6</v>
      </c>
      <c r="E3391" s="35">
        <v>44651</v>
      </c>
      <c r="F3391" s="58">
        <v>6150.6</v>
      </c>
      <c r="G3391" s="59">
        <f>Tabla14[[#This Row],[Importe]]-Tabla14[[#This Row],[Pagado]]</f>
        <v>0</v>
      </c>
      <c r="H3391" s="37" t="s">
        <v>10</v>
      </c>
    </row>
    <row r="3392" spans="1:8" x14ac:dyDescent="0.25">
      <c r="A3392" s="31">
        <v>44651</v>
      </c>
      <c r="B3392" s="37" t="s">
        <v>10508</v>
      </c>
      <c r="C3392" s="57" t="s">
        <v>200</v>
      </c>
      <c r="D3392" s="58">
        <v>1459.8</v>
      </c>
      <c r="E3392" s="35">
        <v>44651</v>
      </c>
      <c r="F3392" s="58">
        <v>1459.8</v>
      </c>
      <c r="G3392" s="59">
        <f>Tabla14[[#This Row],[Importe]]-Tabla14[[#This Row],[Pagado]]</f>
        <v>0</v>
      </c>
      <c r="H3392" s="37" t="s">
        <v>10</v>
      </c>
    </row>
    <row r="3393" spans="1:8" x14ac:dyDescent="0.25">
      <c r="A3393" s="31">
        <v>44651</v>
      </c>
      <c r="B3393" s="37" t="s">
        <v>10509</v>
      </c>
      <c r="C3393" s="57" t="s">
        <v>216</v>
      </c>
      <c r="D3393" s="58">
        <v>1533.6</v>
      </c>
      <c r="E3393" s="35">
        <v>44651</v>
      </c>
      <c r="F3393" s="58">
        <v>1533.6</v>
      </c>
      <c r="G3393" s="59">
        <f>Tabla14[[#This Row],[Importe]]-Tabla14[[#This Row],[Pagado]]</f>
        <v>0</v>
      </c>
      <c r="H3393" s="37" t="s">
        <v>10</v>
      </c>
    </row>
    <row r="3394" spans="1:8" x14ac:dyDescent="0.25">
      <c r="A3394" s="31">
        <v>44651</v>
      </c>
      <c r="B3394" s="37" t="s">
        <v>10510</v>
      </c>
      <c r="C3394" s="57" t="s">
        <v>31</v>
      </c>
      <c r="D3394" s="58">
        <v>3081.4</v>
      </c>
      <c r="E3394" s="35">
        <v>44651</v>
      </c>
      <c r="F3394" s="58">
        <v>3081.4</v>
      </c>
      <c r="G3394" s="59">
        <f>Tabla14[[#This Row],[Importe]]-Tabla14[[#This Row],[Pagado]]</f>
        <v>0</v>
      </c>
      <c r="H3394" s="37" t="s">
        <v>10</v>
      </c>
    </row>
    <row r="3395" spans="1:8" x14ac:dyDescent="0.25">
      <c r="A3395" s="31">
        <v>44651</v>
      </c>
      <c r="B3395" s="37" t="s">
        <v>10511</v>
      </c>
      <c r="C3395" s="57" t="s">
        <v>857</v>
      </c>
      <c r="D3395" s="58">
        <v>382.8</v>
      </c>
      <c r="E3395" s="35">
        <v>44651</v>
      </c>
      <c r="F3395" s="58">
        <v>382.8</v>
      </c>
      <c r="G3395" s="59">
        <f>Tabla14[[#This Row],[Importe]]-Tabla14[[#This Row],[Pagado]]</f>
        <v>0</v>
      </c>
      <c r="H3395" s="37" t="s">
        <v>10</v>
      </c>
    </row>
    <row r="3396" spans="1:8" x14ac:dyDescent="0.25">
      <c r="A3396" s="31">
        <v>44651</v>
      </c>
      <c r="B3396" s="37" t="s">
        <v>10512</v>
      </c>
      <c r="C3396" s="57" t="s">
        <v>382</v>
      </c>
      <c r="D3396" s="58">
        <v>3348</v>
      </c>
      <c r="E3396" s="35">
        <v>44651</v>
      </c>
      <c r="F3396" s="58">
        <v>3348</v>
      </c>
      <c r="G3396" s="59">
        <f>Tabla14[[#This Row],[Importe]]-Tabla14[[#This Row],[Pagado]]</f>
        <v>0</v>
      </c>
      <c r="H3396" s="37" t="s">
        <v>10</v>
      </c>
    </row>
    <row r="3397" spans="1:8" x14ac:dyDescent="0.25">
      <c r="A3397" s="31">
        <v>44651</v>
      </c>
      <c r="B3397" s="37" t="s">
        <v>10513</v>
      </c>
      <c r="C3397" s="57" t="s">
        <v>244</v>
      </c>
      <c r="D3397" s="58">
        <v>1413.5</v>
      </c>
      <c r="E3397" s="35">
        <v>44651</v>
      </c>
      <c r="F3397" s="58">
        <v>1413.5</v>
      </c>
      <c r="G3397" s="59">
        <f>Tabla14[[#This Row],[Importe]]-Tabla14[[#This Row],[Pagado]]</f>
        <v>0</v>
      </c>
      <c r="H3397" s="37" t="s">
        <v>10</v>
      </c>
    </row>
    <row r="3398" spans="1:8" x14ac:dyDescent="0.25">
      <c r="A3398" s="31">
        <v>44651</v>
      </c>
      <c r="B3398" s="37" t="s">
        <v>10514</v>
      </c>
      <c r="C3398" s="57" t="s">
        <v>244</v>
      </c>
      <c r="D3398" s="58">
        <v>3537.6</v>
      </c>
      <c r="E3398" s="35">
        <v>44651</v>
      </c>
      <c r="F3398" s="58">
        <v>3537.6</v>
      </c>
      <c r="G3398" s="59">
        <f>Tabla14[[#This Row],[Importe]]-Tabla14[[#This Row],[Pagado]]</f>
        <v>0</v>
      </c>
      <c r="H3398" s="37" t="s">
        <v>10</v>
      </c>
    </row>
    <row r="3399" spans="1:8" x14ac:dyDescent="0.25">
      <c r="A3399" s="31">
        <v>44651</v>
      </c>
      <c r="B3399" s="37" t="s">
        <v>10515</v>
      </c>
      <c r="C3399" s="57" t="s">
        <v>698</v>
      </c>
      <c r="D3399" s="58">
        <v>6086</v>
      </c>
      <c r="E3399" s="35">
        <v>44651</v>
      </c>
      <c r="F3399" s="58">
        <v>6086</v>
      </c>
      <c r="G3399" s="59">
        <f>Tabla14[[#This Row],[Importe]]-Tabla14[[#This Row],[Pagado]]</f>
        <v>0</v>
      </c>
      <c r="H3399" s="37" t="s">
        <v>10</v>
      </c>
    </row>
    <row r="3400" spans="1:8" x14ac:dyDescent="0.25">
      <c r="A3400" s="31">
        <v>44651</v>
      </c>
      <c r="B3400" s="37" t="s">
        <v>10516</v>
      </c>
      <c r="C3400" s="57" t="s">
        <v>67</v>
      </c>
      <c r="D3400" s="58">
        <v>10121.5</v>
      </c>
      <c r="E3400" s="35">
        <v>44651</v>
      </c>
      <c r="F3400" s="58">
        <v>10121.5</v>
      </c>
      <c r="G3400" s="59">
        <f>Tabla14[[#This Row],[Importe]]-Tabla14[[#This Row],[Pagado]]</f>
        <v>0</v>
      </c>
      <c r="H3400" s="37" t="s">
        <v>10</v>
      </c>
    </row>
    <row r="3401" spans="1:8" x14ac:dyDescent="0.25">
      <c r="A3401" s="31">
        <v>44651</v>
      </c>
      <c r="B3401" s="37" t="s">
        <v>10517</v>
      </c>
      <c r="C3401" s="57" t="s">
        <v>1558</v>
      </c>
      <c r="D3401" s="58">
        <v>3323.4</v>
      </c>
      <c r="E3401" s="35">
        <v>44651</v>
      </c>
      <c r="F3401" s="58">
        <v>3323.4</v>
      </c>
      <c r="G3401" s="59">
        <f>Tabla14[[#This Row],[Importe]]-Tabla14[[#This Row],[Pagado]]</f>
        <v>0</v>
      </c>
      <c r="H3401" s="37" t="s">
        <v>10</v>
      </c>
    </row>
    <row r="3402" spans="1:8" x14ac:dyDescent="0.25">
      <c r="A3402" s="31">
        <v>44651</v>
      </c>
      <c r="B3402" s="37" t="s">
        <v>10518</v>
      </c>
      <c r="C3402" s="57" t="s">
        <v>473</v>
      </c>
      <c r="D3402" s="58">
        <v>11645.9</v>
      </c>
      <c r="E3402" s="35">
        <v>44651</v>
      </c>
      <c r="F3402" s="58">
        <v>11645.9</v>
      </c>
      <c r="G3402" s="59">
        <f>Tabla14[[#This Row],[Importe]]-Tabla14[[#This Row],[Pagado]]</f>
        <v>0</v>
      </c>
      <c r="H3402" s="37" t="s">
        <v>10</v>
      </c>
    </row>
    <row r="3403" spans="1:8" x14ac:dyDescent="0.25">
      <c r="A3403" s="31">
        <v>44651</v>
      </c>
      <c r="B3403" s="37" t="s">
        <v>10519</v>
      </c>
      <c r="C3403" s="57" t="s">
        <v>75</v>
      </c>
      <c r="D3403" s="58">
        <v>6588</v>
      </c>
      <c r="E3403" s="35">
        <v>44651</v>
      </c>
      <c r="F3403" s="58">
        <v>6588</v>
      </c>
      <c r="G3403" s="59">
        <f>Tabla14[[#This Row],[Importe]]-Tabla14[[#This Row],[Pagado]]</f>
        <v>0</v>
      </c>
      <c r="H3403" s="37" t="s">
        <v>10</v>
      </c>
    </row>
    <row r="3404" spans="1:8" x14ac:dyDescent="0.25">
      <c r="A3404" s="31">
        <v>44651</v>
      </c>
      <c r="B3404" s="37" t="s">
        <v>10520</v>
      </c>
      <c r="C3404" s="57" t="s">
        <v>31</v>
      </c>
      <c r="D3404" s="58">
        <v>3195.5</v>
      </c>
      <c r="E3404" s="35">
        <v>44651</v>
      </c>
      <c r="F3404" s="58">
        <v>3195.5</v>
      </c>
      <c r="G3404" s="59">
        <f>Tabla14[[#This Row],[Importe]]-Tabla14[[#This Row],[Pagado]]</f>
        <v>0</v>
      </c>
      <c r="H3404" s="37" t="s">
        <v>10</v>
      </c>
    </row>
    <row r="3405" spans="1:8" x14ac:dyDescent="0.25">
      <c r="A3405" s="31">
        <v>44651</v>
      </c>
      <c r="B3405" s="37" t="s">
        <v>10521</v>
      </c>
      <c r="C3405" s="57" t="s">
        <v>9828</v>
      </c>
      <c r="D3405" s="58">
        <v>513</v>
      </c>
      <c r="E3405" s="35">
        <v>44651</v>
      </c>
      <c r="F3405" s="58">
        <v>513</v>
      </c>
      <c r="G3405" s="59">
        <f>Tabla14[[#This Row],[Importe]]-Tabla14[[#This Row],[Pagado]]</f>
        <v>0</v>
      </c>
      <c r="H3405" s="37" t="s">
        <v>10</v>
      </c>
    </row>
    <row r="3406" spans="1:8" x14ac:dyDescent="0.25">
      <c r="A3406" s="31">
        <v>44651</v>
      </c>
      <c r="B3406" s="37" t="s">
        <v>10522</v>
      </c>
      <c r="C3406" s="57" t="s">
        <v>10523</v>
      </c>
      <c r="D3406" s="58">
        <v>0</v>
      </c>
      <c r="E3406" s="39" t="s">
        <v>189</v>
      </c>
      <c r="F3406" s="58">
        <v>0</v>
      </c>
      <c r="G3406" s="59">
        <f>Tabla14[[#This Row],[Importe]]-Tabla14[[#This Row],[Pagado]]</f>
        <v>0</v>
      </c>
      <c r="H3406" s="37" t="s">
        <v>189</v>
      </c>
    </row>
    <row r="3407" spans="1:8" x14ac:dyDescent="0.25">
      <c r="A3407" s="31">
        <v>44651</v>
      </c>
      <c r="B3407" s="37" t="s">
        <v>10524</v>
      </c>
      <c r="C3407" s="57" t="s">
        <v>2139</v>
      </c>
      <c r="D3407" s="58">
        <v>5497.2</v>
      </c>
      <c r="E3407" s="35">
        <v>44651</v>
      </c>
      <c r="F3407" s="58">
        <v>5497.2</v>
      </c>
      <c r="G3407" s="59">
        <f>Tabla14[[#This Row],[Importe]]-Tabla14[[#This Row],[Pagado]]</f>
        <v>0</v>
      </c>
      <c r="H3407" s="37" t="s">
        <v>10</v>
      </c>
    </row>
    <row r="3408" spans="1:8" x14ac:dyDescent="0.25">
      <c r="A3408" s="31">
        <v>44651</v>
      </c>
      <c r="B3408" s="37" t="s">
        <v>10525</v>
      </c>
      <c r="C3408" s="57" t="s">
        <v>60</v>
      </c>
      <c r="D3408" s="58">
        <v>1064</v>
      </c>
      <c r="E3408" s="35">
        <v>44651</v>
      </c>
      <c r="F3408" s="58">
        <v>1064</v>
      </c>
      <c r="G3408" s="59">
        <f>Tabla14[[#This Row],[Importe]]-Tabla14[[#This Row],[Pagado]]</f>
        <v>0</v>
      </c>
      <c r="H3408" s="37" t="s">
        <v>10</v>
      </c>
    </row>
    <row r="3409" spans="1:8" x14ac:dyDescent="0.25">
      <c r="A3409" s="31">
        <v>44651</v>
      </c>
      <c r="B3409" s="37" t="s">
        <v>10526</v>
      </c>
      <c r="C3409" s="57" t="s">
        <v>275</v>
      </c>
      <c r="D3409" s="58">
        <v>39976.800000000003</v>
      </c>
      <c r="E3409" s="35">
        <v>44659</v>
      </c>
      <c r="F3409" s="58">
        <v>39976.800000000003</v>
      </c>
      <c r="G3409" s="59">
        <f>Tabla14[[#This Row],[Importe]]-Tabla14[[#This Row],[Pagado]]</f>
        <v>0</v>
      </c>
      <c r="H3409" s="37" t="s">
        <v>10</v>
      </c>
    </row>
    <row r="3410" spans="1:8" x14ac:dyDescent="0.25">
      <c r="A3410" s="31">
        <v>44651</v>
      </c>
      <c r="B3410" s="37" t="s">
        <v>10527</v>
      </c>
      <c r="C3410" s="57" t="s">
        <v>670</v>
      </c>
      <c r="D3410" s="58">
        <v>941.2</v>
      </c>
      <c r="E3410" s="35">
        <v>44651</v>
      </c>
      <c r="F3410" s="58">
        <v>941.2</v>
      </c>
      <c r="G3410" s="59">
        <f>Tabla14[[#This Row],[Importe]]-Tabla14[[#This Row],[Pagado]]</f>
        <v>0</v>
      </c>
      <c r="H3410" s="37" t="s">
        <v>10</v>
      </c>
    </row>
    <row r="3411" spans="1:8" x14ac:dyDescent="0.25">
      <c r="A3411" s="31">
        <v>44651</v>
      </c>
      <c r="B3411" s="37" t="s">
        <v>10528</v>
      </c>
      <c r="C3411" s="57" t="s">
        <v>484</v>
      </c>
      <c r="D3411" s="58">
        <v>486.5</v>
      </c>
      <c r="E3411" s="35">
        <v>44651</v>
      </c>
      <c r="F3411" s="58">
        <v>486.5</v>
      </c>
      <c r="G3411" s="59">
        <f>Tabla14[[#This Row],[Importe]]-Tabla14[[#This Row],[Pagado]]</f>
        <v>0</v>
      </c>
      <c r="H3411" s="37" t="s">
        <v>10</v>
      </c>
    </row>
    <row r="3412" spans="1:8" x14ac:dyDescent="0.25">
      <c r="A3412" s="31">
        <v>44651</v>
      </c>
      <c r="B3412" s="37" t="s">
        <v>10529</v>
      </c>
      <c r="C3412" s="57" t="s">
        <v>484</v>
      </c>
      <c r="D3412" s="58">
        <v>4501</v>
      </c>
      <c r="E3412" s="35">
        <v>44651</v>
      </c>
      <c r="F3412" s="58">
        <v>4501</v>
      </c>
      <c r="G3412" s="59">
        <f>Tabla14[[#This Row],[Importe]]-Tabla14[[#This Row],[Pagado]]</f>
        <v>0</v>
      </c>
      <c r="H3412" s="37" t="s">
        <v>10</v>
      </c>
    </row>
    <row r="3413" spans="1:8" x14ac:dyDescent="0.25">
      <c r="A3413" s="31">
        <v>44651</v>
      </c>
      <c r="B3413" s="37" t="s">
        <v>10530</v>
      </c>
      <c r="C3413" s="57" t="s">
        <v>58</v>
      </c>
      <c r="D3413" s="58">
        <v>3118.6</v>
      </c>
      <c r="E3413" s="35">
        <v>44651</v>
      </c>
      <c r="F3413" s="58">
        <v>3118.6</v>
      </c>
      <c r="G3413" s="59">
        <f>Tabla14[[#This Row],[Importe]]-Tabla14[[#This Row],[Pagado]]</f>
        <v>0</v>
      </c>
      <c r="H3413" s="37" t="s">
        <v>10</v>
      </c>
    </row>
    <row r="3414" spans="1:8" x14ac:dyDescent="0.25">
      <c r="A3414" s="31">
        <v>44651</v>
      </c>
      <c r="B3414" s="37" t="s">
        <v>10531</v>
      </c>
      <c r="C3414" s="57" t="s">
        <v>843</v>
      </c>
      <c r="D3414" s="58">
        <v>18248</v>
      </c>
      <c r="E3414" s="35">
        <v>44651</v>
      </c>
      <c r="F3414" s="58">
        <v>18248</v>
      </c>
      <c r="G3414" s="59">
        <f>Tabla14[[#This Row],[Importe]]-Tabla14[[#This Row],[Pagado]]</f>
        <v>0</v>
      </c>
      <c r="H3414" s="37" t="s">
        <v>10</v>
      </c>
    </row>
    <row r="3415" spans="1:8" x14ac:dyDescent="0.25">
      <c r="A3415" s="31">
        <v>44651</v>
      </c>
      <c r="B3415" s="37" t="s">
        <v>10532</v>
      </c>
      <c r="C3415" s="57" t="s">
        <v>263</v>
      </c>
      <c r="D3415" s="58">
        <v>14222</v>
      </c>
      <c r="E3415" s="35">
        <v>44657</v>
      </c>
      <c r="F3415" s="58">
        <v>14222</v>
      </c>
      <c r="G3415" s="59">
        <f>Tabla14[[#This Row],[Importe]]-Tabla14[[#This Row],[Pagado]]</f>
        <v>0</v>
      </c>
      <c r="H3415" s="37" t="s">
        <v>10</v>
      </c>
    </row>
    <row r="3416" spans="1:8" x14ac:dyDescent="0.25">
      <c r="A3416" s="31">
        <v>44651</v>
      </c>
      <c r="B3416" s="37" t="s">
        <v>10533</v>
      </c>
      <c r="C3416" s="57" t="s">
        <v>16</v>
      </c>
      <c r="D3416" s="58">
        <v>2488</v>
      </c>
      <c r="E3416" s="35">
        <v>44651</v>
      </c>
      <c r="F3416" s="58">
        <v>2488</v>
      </c>
      <c r="G3416" s="59">
        <f>Tabla14[[#This Row],[Importe]]-Tabla14[[#This Row],[Pagado]]</f>
        <v>0</v>
      </c>
      <c r="H3416" s="37" t="s">
        <v>10</v>
      </c>
    </row>
    <row r="3417" spans="1:8" x14ac:dyDescent="0.25">
      <c r="A3417" s="31">
        <v>44651</v>
      </c>
      <c r="B3417" s="37" t="s">
        <v>10534</v>
      </c>
      <c r="C3417" s="57" t="s">
        <v>664</v>
      </c>
      <c r="D3417" s="58">
        <v>15273.4</v>
      </c>
      <c r="E3417" s="35">
        <v>44651</v>
      </c>
      <c r="F3417" s="58">
        <v>15273.4</v>
      </c>
      <c r="G3417" s="59">
        <f>Tabla14[[#This Row],[Importe]]-Tabla14[[#This Row],[Pagado]]</f>
        <v>0</v>
      </c>
      <c r="H3417" s="37" t="s">
        <v>10</v>
      </c>
    </row>
    <row r="3418" spans="1:8" x14ac:dyDescent="0.25">
      <c r="A3418" s="31">
        <v>44651</v>
      </c>
      <c r="B3418" s="37" t="s">
        <v>10535</v>
      </c>
      <c r="C3418" s="57" t="s">
        <v>71</v>
      </c>
      <c r="D3418" s="58">
        <v>3036.6</v>
      </c>
      <c r="E3418" s="35">
        <v>44651</v>
      </c>
      <c r="F3418" s="58">
        <v>3036.6</v>
      </c>
      <c r="G3418" s="59">
        <f>Tabla14[[#This Row],[Importe]]-Tabla14[[#This Row],[Pagado]]</f>
        <v>0</v>
      </c>
      <c r="H3418" s="37" t="s">
        <v>10</v>
      </c>
    </row>
    <row r="3419" spans="1:8" x14ac:dyDescent="0.25">
      <c r="A3419" s="31">
        <v>44651</v>
      </c>
      <c r="B3419" s="37" t="s">
        <v>10536</v>
      </c>
      <c r="C3419" s="57" t="s">
        <v>191</v>
      </c>
      <c r="D3419" s="58">
        <v>596</v>
      </c>
      <c r="E3419" s="35">
        <v>44651</v>
      </c>
      <c r="F3419" s="58">
        <v>596</v>
      </c>
      <c r="G3419" s="59">
        <f>Tabla14[[#This Row],[Importe]]-Tabla14[[#This Row],[Pagado]]</f>
        <v>0</v>
      </c>
      <c r="H3419" s="37" t="s">
        <v>10</v>
      </c>
    </row>
    <row r="3420" spans="1:8" x14ac:dyDescent="0.25">
      <c r="A3420" s="31">
        <v>44651</v>
      </c>
      <c r="B3420" s="37" t="s">
        <v>10537</v>
      </c>
      <c r="C3420" s="57" t="s">
        <v>31</v>
      </c>
      <c r="D3420" s="58">
        <v>448.2</v>
      </c>
      <c r="E3420" s="35">
        <v>44651</v>
      </c>
      <c r="F3420" s="58">
        <v>448.2</v>
      </c>
      <c r="G3420" s="59">
        <f>Tabla14[[#This Row],[Importe]]-Tabla14[[#This Row],[Pagado]]</f>
        <v>0</v>
      </c>
      <c r="H3420" s="37" t="s">
        <v>10</v>
      </c>
    </row>
    <row r="3421" spans="1:8" x14ac:dyDescent="0.25">
      <c r="A3421" s="31">
        <v>44651</v>
      </c>
      <c r="B3421" s="37" t="s">
        <v>10538</v>
      </c>
      <c r="C3421" s="57" t="s">
        <v>6405</v>
      </c>
      <c r="D3421" s="58">
        <v>2.83</v>
      </c>
      <c r="E3421" s="35">
        <v>44659</v>
      </c>
      <c r="F3421" s="58">
        <v>2.83</v>
      </c>
      <c r="G3421" s="59">
        <f>Tabla14[[#This Row],[Importe]]-Tabla14[[#This Row],[Pagado]]</f>
        <v>0</v>
      </c>
      <c r="H3421" s="37" t="s">
        <v>10</v>
      </c>
    </row>
    <row r="3422" spans="1:8" x14ac:dyDescent="0.25">
      <c r="A3422" s="31">
        <v>44651</v>
      </c>
      <c r="B3422" s="37" t="s">
        <v>10539</v>
      </c>
      <c r="C3422" s="57" t="s">
        <v>31</v>
      </c>
      <c r="D3422" s="58">
        <v>352.6</v>
      </c>
      <c r="E3422" s="35">
        <v>44651</v>
      </c>
      <c r="F3422" s="58">
        <v>352.6</v>
      </c>
      <c r="G3422" s="59">
        <f>Tabla14[[#This Row],[Importe]]-Tabla14[[#This Row],[Pagado]]</f>
        <v>0</v>
      </c>
      <c r="H3422" s="37" t="s">
        <v>10</v>
      </c>
    </row>
    <row r="3423" spans="1:8" x14ac:dyDescent="0.25">
      <c r="A3423" s="31">
        <v>44651</v>
      </c>
      <c r="B3423" s="37" t="s">
        <v>10540</v>
      </c>
      <c r="C3423" s="57" t="s">
        <v>31</v>
      </c>
      <c r="D3423" s="58">
        <v>837.2</v>
      </c>
      <c r="E3423" s="35">
        <v>44651</v>
      </c>
      <c r="F3423" s="58">
        <v>837.2</v>
      </c>
      <c r="G3423" s="59">
        <f>Tabla14[[#This Row],[Importe]]-Tabla14[[#This Row],[Pagado]]</f>
        <v>0</v>
      </c>
      <c r="H3423" s="37" t="s">
        <v>10</v>
      </c>
    </row>
    <row r="3424" spans="1:8" x14ac:dyDescent="0.25">
      <c r="A3424" s="31">
        <v>44651</v>
      </c>
      <c r="B3424" s="37" t="s">
        <v>10541</v>
      </c>
      <c r="C3424" s="57" t="s">
        <v>284</v>
      </c>
      <c r="D3424" s="58">
        <v>6436.8</v>
      </c>
      <c r="E3424" s="35">
        <v>44652</v>
      </c>
      <c r="F3424" s="58">
        <v>6436.8</v>
      </c>
      <c r="G3424" s="59">
        <f>Tabla14[[#This Row],[Importe]]-Tabla14[[#This Row],[Pagado]]</f>
        <v>0</v>
      </c>
      <c r="H3424" s="37" t="s">
        <v>10</v>
      </c>
    </row>
    <row r="3425" spans="1:8" x14ac:dyDescent="0.25">
      <c r="A3425" s="31">
        <v>44651</v>
      </c>
      <c r="B3425" s="37" t="s">
        <v>10542</v>
      </c>
      <c r="C3425" s="57" t="s">
        <v>31</v>
      </c>
      <c r="D3425" s="58">
        <v>4312.8</v>
      </c>
      <c r="E3425" s="35">
        <v>44651</v>
      </c>
      <c r="F3425" s="58">
        <v>4312.8</v>
      </c>
      <c r="G3425" s="59">
        <f>Tabla14[[#This Row],[Importe]]-Tabla14[[#This Row],[Pagado]]</f>
        <v>0</v>
      </c>
      <c r="H3425" s="37" t="s">
        <v>10</v>
      </c>
    </row>
    <row r="3426" spans="1:8" x14ac:dyDescent="0.25">
      <c r="A3426" s="31">
        <v>44651</v>
      </c>
      <c r="B3426" s="37" t="s">
        <v>10543</v>
      </c>
      <c r="C3426" s="57" t="s">
        <v>5345</v>
      </c>
      <c r="D3426" s="58">
        <v>1792.8</v>
      </c>
      <c r="E3426" s="35">
        <v>44652</v>
      </c>
      <c r="F3426" s="58">
        <v>1792.8</v>
      </c>
      <c r="G3426" s="59">
        <f>Tabla14[[#This Row],[Importe]]-Tabla14[[#This Row],[Pagado]]</f>
        <v>0</v>
      </c>
      <c r="H3426" s="37" t="s">
        <v>10</v>
      </c>
    </row>
    <row r="3427" spans="1:8" x14ac:dyDescent="0.25">
      <c r="A3427" s="31">
        <v>44651</v>
      </c>
      <c r="B3427" s="37" t="s">
        <v>10544</v>
      </c>
      <c r="C3427" s="57" t="s">
        <v>280</v>
      </c>
      <c r="D3427" s="58">
        <v>928.8</v>
      </c>
      <c r="E3427" s="35">
        <v>44652</v>
      </c>
      <c r="F3427" s="58">
        <v>928.8</v>
      </c>
      <c r="G3427" s="59">
        <f>Tabla14[[#This Row],[Importe]]-Tabla14[[#This Row],[Pagado]]</f>
        <v>0</v>
      </c>
      <c r="H3427" s="37" t="s">
        <v>10</v>
      </c>
    </row>
    <row r="3428" spans="1:8" x14ac:dyDescent="0.25">
      <c r="A3428" s="31">
        <v>44651</v>
      </c>
      <c r="B3428" s="37" t="s">
        <v>10545</v>
      </c>
      <c r="C3428" s="57" t="s">
        <v>282</v>
      </c>
      <c r="D3428" s="58">
        <v>3385.8</v>
      </c>
      <c r="E3428" s="35">
        <v>44652</v>
      </c>
      <c r="F3428" s="58">
        <v>3385.8</v>
      </c>
      <c r="G3428" s="59">
        <f>Tabla14[[#This Row],[Importe]]-Tabla14[[#This Row],[Pagado]]</f>
        <v>0</v>
      </c>
      <c r="H3428" s="37" t="s">
        <v>10</v>
      </c>
    </row>
    <row r="3429" spans="1:8" x14ac:dyDescent="0.25">
      <c r="A3429" s="31">
        <v>44651</v>
      </c>
      <c r="B3429" s="37" t="s">
        <v>10546</v>
      </c>
      <c r="C3429" s="57" t="s">
        <v>179</v>
      </c>
      <c r="D3429" s="58">
        <v>901.8</v>
      </c>
      <c r="E3429" s="35">
        <v>44651</v>
      </c>
      <c r="F3429" s="58">
        <v>901.8</v>
      </c>
      <c r="G3429" s="59">
        <f>Tabla14[[#This Row],[Importe]]-Tabla14[[#This Row],[Pagado]]</f>
        <v>0</v>
      </c>
      <c r="H3429" s="37" t="s">
        <v>10</v>
      </c>
    </row>
    <row r="3430" spans="1:8" x14ac:dyDescent="0.25">
      <c r="A3430" s="31">
        <v>44651</v>
      </c>
      <c r="B3430" s="37" t="s">
        <v>10547</v>
      </c>
      <c r="C3430" s="57" t="s">
        <v>31</v>
      </c>
      <c r="D3430" s="58">
        <v>711.3</v>
      </c>
      <c r="E3430" s="35">
        <v>44651</v>
      </c>
      <c r="F3430" s="58">
        <v>711.3</v>
      </c>
      <c r="G3430" s="59">
        <f>Tabla14[[#This Row],[Importe]]-Tabla14[[#This Row],[Pagado]]</f>
        <v>0</v>
      </c>
      <c r="H3430" s="37" t="s">
        <v>10</v>
      </c>
    </row>
    <row r="3431" spans="1:8" x14ac:dyDescent="0.25">
      <c r="A3431" s="31">
        <v>44651</v>
      </c>
      <c r="B3431" s="37" t="s">
        <v>10548</v>
      </c>
      <c r="C3431" s="57" t="s">
        <v>414</v>
      </c>
      <c r="D3431" s="58">
        <v>2160</v>
      </c>
      <c r="E3431" s="35">
        <v>44651</v>
      </c>
      <c r="F3431" s="58">
        <v>2160</v>
      </c>
      <c r="G3431" s="59">
        <f>Tabla14[[#This Row],[Importe]]-Tabla14[[#This Row],[Pagado]]</f>
        <v>0</v>
      </c>
      <c r="H3431" s="37" t="s">
        <v>10</v>
      </c>
    </row>
    <row r="3432" spans="1:8" x14ac:dyDescent="0.25">
      <c r="A3432" s="31">
        <v>44651</v>
      </c>
      <c r="B3432" s="37" t="s">
        <v>10549</v>
      </c>
      <c r="C3432" s="57" t="s">
        <v>729</v>
      </c>
      <c r="D3432" s="58">
        <v>19568.8</v>
      </c>
      <c r="E3432" s="35">
        <v>44652</v>
      </c>
      <c r="F3432" s="58">
        <v>19568.8</v>
      </c>
      <c r="G3432" s="59">
        <f>Tabla14[[#This Row],[Importe]]-Tabla14[[#This Row],[Pagado]]</f>
        <v>0</v>
      </c>
      <c r="H3432" s="37" t="s">
        <v>10</v>
      </c>
    </row>
    <row r="3433" spans="1:8" x14ac:dyDescent="0.25">
      <c r="A3433" s="31">
        <v>44651</v>
      </c>
      <c r="B3433" s="37" t="s">
        <v>10550</v>
      </c>
      <c r="C3433" s="57" t="s">
        <v>31</v>
      </c>
      <c r="D3433" s="58">
        <v>1273.2</v>
      </c>
      <c r="E3433" s="35">
        <v>44651</v>
      </c>
      <c r="F3433" s="58">
        <v>1273.2</v>
      </c>
      <c r="G3433" s="59">
        <f>Tabla14[[#This Row],[Importe]]-Tabla14[[#This Row],[Pagado]]</f>
        <v>0</v>
      </c>
      <c r="H3433" s="37" t="s">
        <v>10</v>
      </c>
    </row>
    <row r="3434" spans="1:8" x14ac:dyDescent="0.25">
      <c r="A3434" s="31">
        <v>44651</v>
      </c>
      <c r="B3434" s="37" t="s">
        <v>10551</v>
      </c>
      <c r="C3434" s="57" t="s">
        <v>31</v>
      </c>
      <c r="D3434" s="58">
        <v>306</v>
      </c>
      <c r="E3434" s="35">
        <v>44651</v>
      </c>
      <c r="F3434" s="58">
        <v>306</v>
      </c>
      <c r="G3434" s="59">
        <f>Tabla14[[#This Row],[Importe]]-Tabla14[[#This Row],[Pagado]]</f>
        <v>0</v>
      </c>
      <c r="H3434" s="37" t="s">
        <v>10</v>
      </c>
    </row>
    <row r="3435" spans="1:8" x14ac:dyDescent="0.25">
      <c r="A3435" s="31">
        <v>44651</v>
      </c>
      <c r="B3435" s="37" t="s">
        <v>10552</v>
      </c>
      <c r="C3435" s="57" t="s">
        <v>71</v>
      </c>
      <c r="D3435" s="58">
        <v>7693.2</v>
      </c>
      <c r="E3435" s="35">
        <v>44651</v>
      </c>
      <c r="F3435" s="58">
        <v>7693.2</v>
      </c>
      <c r="G3435" s="59">
        <f>Tabla14[[#This Row],[Importe]]-Tabla14[[#This Row],[Pagado]]</f>
        <v>0</v>
      </c>
      <c r="H3435" s="37" t="s">
        <v>10</v>
      </c>
    </row>
    <row r="3436" spans="1:8" x14ac:dyDescent="0.25">
      <c r="A3436" s="31">
        <v>44651</v>
      </c>
      <c r="B3436" s="37" t="s">
        <v>10553</v>
      </c>
      <c r="C3436" s="57" t="s">
        <v>269</v>
      </c>
      <c r="D3436" s="58">
        <v>3232.2</v>
      </c>
      <c r="E3436" s="35">
        <v>44651</v>
      </c>
      <c r="F3436" s="58">
        <v>3232.2</v>
      </c>
      <c r="G3436" s="59">
        <f>Tabla14[[#This Row],[Importe]]-Tabla14[[#This Row],[Pagado]]</f>
        <v>0</v>
      </c>
      <c r="H3436" s="37" t="s">
        <v>10</v>
      </c>
    </row>
    <row r="3437" spans="1:8" x14ac:dyDescent="0.25">
      <c r="A3437" s="31">
        <v>44651</v>
      </c>
      <c r="B3437" s="37" t="s">
        <v>10554</v>
      </c>
      <c r="C3437" s="57" t="s">
        <v>296</v>
      </c>
      <c r="D3437" s="58">
        <v>891</v>
      </c>
      <c r="E3437" s="35">
        <v>44651</v>
      </c>
      <c r="F3437" s="58">
        <v>891</v>
      </c>
      <c r="G3437" s="59">
        <f>Tabla14[[#This Row],[Importe]]-Tabla14[[#This Row],[Pagado]]</f>
        <v>0</v>
      </c>
      <c r="H3437" s="37" t="s">
        <v>10</v>
      </c>
    </row>
    <row r="3438" spans="1:8" x14ac:dyDescent="0.25">
      <c r="A3438" s="31">
        <v>44651</v>
      </c>
      <c r="B3438" s="37" t="s">
        <v>10555</v>
      </c>
      <c r="C3438" s="57" t="s">
        <v>53</v>
      </c>
      <c r="D3438" s="58">
        <v>1192.3</v>
      </c>
      <c r="E3438" s="35">
        <v>44651</v>
      </c>
      <c r="F3438" s="58">
        <v>1192.3</v>
      </c>
      <c r="G3438" s="59">
        <f>Tabla14[[#This Row],[Importe]]-Tabla14[[#This Row],[Pagado]]</f>
        <v>0</v>
      </c>
      <c r="H3438" s="37" t="s">
        <v>10</v>
      </c>
    </row>
    <row r="3439" spans="1:8" x14ac:dyDescent="0.25">
      <c r="A3439" s="31">
        <v>44651</v>
      </c>
      <c r="B3439" s="37" t="s">
        <v>10556</v>
      </c>
      <c r="C3439" s="57" t="s">
        <v>31</v>
      </c>
      <c r="D3439" s="58">
        <v>375</v>
      </c>
      <c r="E3439" s="35">
        <v>44651</v>
      </c>
      <c r="F3439" s="58">
        <v>375</v>
      </c>
      <c r="G3439" s="59">
        <f>Tabla14[[#This Row],[Importe]]-Tabla14[[#This Row],[Pagado]]</f>
        <v>0</v>
      </c>
      <c r="H3439" s="37" t="s">
        <v>10</v>
      </c>
    </row>
    <row r="3440" spans="1:8" x14ac:dyDescent="0.25">
      <c r="A3440" s="31">
        <v>44651</v>
      </c>
      <c r="B3440" s="37" t="s">
        <v>10557</v>
      </c>
      <c r="C3440" s="57" t="s">
        <v>31</v>
      </c>
      <c r="D3440" s="58">
        <v>870</v>
      </c>
      <c r="E3440" s="35">
        <v>44651</v>
      </c>
      <c r="F3440" s="58">
        <v>870</v>
      </c>
      <c r="G3440" s="59">
        <f>Tabla14[[#This Row],[Importe]]-Tabla14[[#This Row],[Pagado]]</f>
        <v>0</v>
      </c>
      <c r="H3440" s="37" t="s">
        <v>10</v>
      </c>
    </row>
    <row r="3441" spans="1:8" x14ac:dyDescent="0.25">
      <c r="A3441" s="31">
        <v>44651</v>
      </c>
      <c r="B3441" s="37" t="s">
        <v>10558</v>
      </c>
      <c r="C3441" s="57" t="s">
        <v>373</v>
      </c>
      <c r="D3441" s="58">
        <v>507.6</v>
      </c>
      <c r="E3441" s="35">
        <v>44651</v>
      </c>
      <c r="F3441" s="58">
        <v>507.6</v>
      </c>
      <c r="G3441" s="59">
        <f>Tabla14[[#This Row],[Importe]]-Tabla14[[#This Row],[Pagado]]</f>
        <v>0</v>
      </c>
      <c r="H3441" s="37" t="s">
        <v>10</v>
      </c>
    </row>
    <row r="3442" spans="1:8" x14ac:dyDescent="0.25">
      <c r="A3442" s="31">
        <v>44651</v>
      </c>
      <c r="B3442" s="37" t="s">
        <v>10559</v>
      </c>
      <c r="C3442" s="57" t="s">
        <v>31</v>
      </c>
      <c r="D3442" s="58">
        <v>47.6</v>
      </c>
      <c r="E3442" s="35">
        <v>44651</v>
      </c>
      <c r="F3442" s="58">
        <v>47.6</v>
      </c>
      <c r="G3442" s="59">
        <f>Tabla14[[#This Row],[Importe]]-Tabla14[[#This Row],[Pagado]]</f>
        <v>0</v>
      </c>
      <c r="H3442" s="37" t="s">
        <v>10</v>
      </c>
    </row>
    <row r="3443" spans="1:8" x14ac:dyDescent="0.25">
      <c r="D3443" s="58">
        <v>0</v>
      </c>
      <c r="F3443" s="58">
        <v>0</v>
      </c>
      <c r="G3443" s="59">
        <f>Tabla14[[#This Row],[Importe]]-Tabla14[[#This Row],[Pagado]]</f>
        <v>0</v>
      </c>
    </row>
    <row r="3444" spans="1:8" x14ac:dyDescent="0.25">
      <c r="D3444" s="58">
        <v>0</v>
      </c>
      <c r="F3444" s="58">
        <v>0</v>
      </c>
      <c r="G3444" s="59">
        <f>Tabla14[[#This Row],[Importe]]-Tabla14[[#This Row],[Pagado]]</f>
        <v>0</v>
      </c>
    </row>
    <row r="3445" spans="1:8" ht="16.5" thickBot="1" x14ac:dyDescent="0.3">
      <c r="D3445" s="68">
        <v>0</v>
      </c>
      <c r="E3445" s="69"/>
      <c r="F3445" s="68">
        <v>0</v>
      </c>
      <c r="G3445" s="70">
        <v>0</v>
      </c>
    </row>
    <row r="3446" spans="1:8" ht="19.5" thickTop="1" x14ac:dyDescent="0.3">
      <c r="D3446" s="71">
        <f>SUM(D2:D3445)</f>
        <v>30713527.719999958</v>
      </c>
      <c r="F3446" s="71">
        <f>SUM(F2:F3445)</f>
        <v>30679733.609999958</v>
      </c>
      <c r="G3446" s="72">
        <f>SUM(G2:G3445)</f>
        <v>33794.11</v>
      </c>
    </row>
    <row r="3451" spans="1:8" ht="16.5" thickBot="1" x14ac:dyDescent="0.3"/>
    <row r="3452" spans="1:8" x14ac:dyDescent="0.25">
      <c r="E3452" s="87">
        <f>D3446-F3446</f>
        <v>33794.109999999404</v>
      </c>
      <c r="F3452" s="88"/>
    </row>
    <row r="3453" spans="1:8" x14ac:dyDescent="0.25">
      <c r="E3453" s="89"/>
      <c r="F3453" s="90"/>
    </row>
    <row r="3454" spans="1:8" ht="16.5" thickBot="1" x14ac:dyDescent="0.3">
      <c r="E3454" s="91"/>
      <c r="F3454" s="92"/>
    </row>
  </sheetData>
  <mergeCells count="1">
    <mergeCell ref="E3452:F3454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ENERO    2 0 2 2    </vt:lpstr>
      <vt:lpstr>FEBRERO     2022    </vt:lpstr>
      <vt:lpstr>    MARZO     2022 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2022-06-01T17:16:36Z</cp:lastPrinted>
  <dcterms:created xsi:type="dcterms:W3CDTF">2022-04-08T14:59:25Z</dcterms:created>
  <dcterms:modified xsi:type="dcterms:W3CDTF">2022-06-01T17:17:18Z</dcterms:modified>
</cp:coreProperties>
</file>