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7" activeTab="17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7" l="1"/>
  <c r="L51" i="27"/>
  <c r="L38" i="27"/>
  <c r="L47" i="27"/>
  <c r="F67" i="27" l="1"/>
  <c r="C97" i="28"/>
  <c r="P31" i="27"/>
  <c r="L34" i="27"/>
  <c r="N33" i="27"/>
  <c r="N29" i="27" l="1"/>
  <c r="L29" i="27"/>
  <c r="L22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<sst xmlns="http://schemas.openxmlformats.org/spreadsheetml/2006/main" count="2470" uniqueCount="924">
  <si>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</si>
  <si>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</si>
  <si>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</si>
  <si>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</si>
  <si>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</si>
  <si>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</si>
  <si>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</si>
  <si>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</si>
  <si>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</si>
  <si>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</si>
  <si>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</si>
  <si>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</si>
  <si>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</si>
  <si>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</si>
  <si>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</si>
  <si>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</si>
  <si>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</si>
  <si>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</si>
  <si>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</si>
  <si>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</si>
  <si>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</si>
  <si>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</si>
  <si>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</si>
  <si>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</si>
  <si>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</si>
  <si>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</si>
  <si>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</si>
  <si>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</si>
  <si>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</si>
  <si>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</si>
  <si>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</si>
  <si>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</si>
  <si>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</si>
  <si>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</si>
  <si>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</si>
  <si>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</si>
  <si>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</si>
  <si>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</si>
  <si>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</si>
  <si>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</si>
  <si>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</si>
  <si>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</si>
  <si>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</si>
  <si>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</si>
  <si>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</si>
  <si>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</si>
  <si>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</si>
  <si>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</si>
  <si>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</si>
  <si>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</si>
  <si>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</si>
  <si>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</si>
  <si>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</si>
  <si>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</si>
  <si>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</si>
  <si>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</si>
  <si>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</si>
  <si>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</si>
  <si>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</si>
  <si>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</si>
  <si>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</si>
  <si>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</si>
  <si>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</si>
  <si>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</si>
  <si>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</si>
  <si>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</si>
  <si>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</si>
  <si>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</si>
  <si>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</si>
  <si>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</si>
  <si>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</si>
  <si>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</si>
  <si>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</si>
  <si>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</si>
  <si>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</si>
  <si>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</si>
  <si>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</si>
  <si>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</si>
  <si>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</si>
  <si>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</si>
  <si>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</si>
  <si>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</si>
  <si>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</si>
  <si>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</si>
  <si>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</si>
  <si>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</si>
  <si>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</si>
  <si>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</si>
  <si>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</si>
  <si>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</si>
  <si>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</si>
  <si>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</si>
  <si>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</si>
  <si>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</si>
  <si>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</si>
  <si>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</si>
  <si>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</si>
  <si>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</si>
  <si>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</si>
  <si>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</si>
  <si>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</si>
  <si>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</si>
  <si>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</si>
  <si>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</si>
  <si>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</si>
  <si>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</si>
  <si>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</si>
  <si>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</si>
  <si>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</si>
  <si>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</si>
  <si>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</si>
  <si>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</si>
  <si>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</si>
  <si>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</si>
  <si>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</si>
  <si>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</si>
  <si>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</si>
  <si>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</si>
  <si>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</si>
  <si>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</si>
  <si>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</si>
  <si>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</si>
  <si>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</si>
  <si>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</si>
  <si>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</si>
  <si>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</si>
  <si>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</si>
  <si>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</si>
  <si>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</si>
  <si>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</si>
  <si>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</si>
  <si>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</si>
  <si>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</si>
  <si>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</si>
  <si>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</si>
  <si>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</si>
  <si>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</si>
  <si>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</si>
  <si>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</si>
  <si>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</si>
  <si>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</si>
  <si>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</si>
  <si>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</si>
  <si>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</si>
  <si>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</si>
  <si>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</si>
  <si>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</si>
  <si>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</si>
  <si>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</si>
  <si>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</si>
  <si>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</si>
  <si>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</si>
  <si>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</si>
  <si>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</si>
  <si>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</si>
  <si>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</si>
  <si>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</si>
  <si>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</si>
  <si>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</si>
  <si>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</si>
  <si>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</si>
  <si>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</si>
  <si>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</si>
  <si>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</si>
  <si>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</si>
  <si>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</si>
  <si>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</si>
  <si>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</si>
  <si>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</si>
  <si>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</si>
  <si>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</si>
  <si>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</si>
  <si>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</si>
  <si>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</si>
  <si>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</si>
  <si>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</si>
  <si>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</si>
  <si>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</si>
  <si>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</si>
  <si>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</si>
  <si>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</si>
  <si>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</si>
  <si>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</si>
  <si>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</si>
  <si>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</si>
  <si>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</si>
  <si>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</si>
  <si>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</si>
  <si>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</si>
  <si>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</si>
  <si>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</si>
  <si>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</si>
  <si>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</si>
  <si>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</si>
  <si>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</si>
  <si>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</si>
  <si>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</si>
  <si>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</si>
  <si>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</si>
  <si>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</si>
  <si>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</si>
  <si>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</si>
  <si>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</si>
  <si>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</si>
  <si>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</si>
  <si>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</si>
  <si>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</si>
  <si>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</si>
  <si>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</si>
  <si>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</si>
  <si>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</si>
  <si>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</si>
  <si>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</si>
  <si>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</si>
  <si>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</si>
  <si>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</si>
  <si>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</si>
  <si>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</si>
  <si>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</si>
  <si>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</si>
  <si>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</si>
  <si>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</si>
  <si>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</si>
  <si>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</si>
  <si>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</si>
  <si>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</si>
  <si>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</si>
  <si>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</si>
  <si>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</si>
  <si>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</si>
  <si>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</si>
  <si>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</si>
  <si>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</si>
  <si>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</si>
  <si>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</si>
  <si>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</si>
  <si>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</si>
  <si>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</si>
  <si>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</si>
  <si>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</si>
  <si>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</si>
  <si>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</si>
  <si>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</si>
  <si>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</si>
  <si>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</si>
  <si>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</si>
  <si>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</si>
  <si>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</si>
  <si>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</si>
  <si>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</si>
  <si>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</si>
  <si>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</si>
  <si>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</si>
  <si>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</si>
  <si>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</si>
  <si>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</si>
  <si>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</si>
  <si>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</si>
  <si>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</si>
  <si>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</si>
  <si>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</si>
  <si>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</si>
  <si>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</si>
  <si>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</si>
  <si>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</si>
  <si>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</si>
  <si>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</si>
  <si>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</si>
  <si>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</si>
  <si>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</si>
  <si>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</si>
  <si>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</si>
  <si>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</si>
  <si>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</si>
  <si>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</si>
  <si>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</si>
  <si>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</si>
  <si>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</si>
  <si>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</si>
  <si>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</si>
  <si>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</si>
  <si>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</si>
  <si>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</si>
  <si>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</si>
  <si>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</si>
  <si>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</si>
  <si>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</si>
  <si>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</si>
  <si>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</si>
  <si>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</si>
  <si>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</si>
  <si>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</si>
  <si>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</si>
  <si>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</si>
  <si>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</si>
  <si>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</si>
  <si>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</si>
  <si>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</si>
  <si>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</si>
  <si>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</si>
  <si>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</si>
  <si>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</si>
  <si>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</si>
  <si>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</si>
  <si>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</si>
  <si>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</si>
  <si>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</si>
  <si>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</si>
  <si>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</si>
  <si>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</si>
  <si>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</si>
  <si>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</si>
  <si>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</si>
  <si>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</si>
  <si>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</si>
  <si>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</si>
  <si>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</si>
  <si>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</si>
  <si>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</si>
  <si>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</si>
  <si>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</si>
  <si>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</si>
  <si>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</si>
  <si>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</si>
  <si>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</si>
  <si>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</si>
  <si>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</si>
  <si>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</si>
  <si>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</si>
  <si>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</si>
  <si>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</si>
  <si>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</si>
  <si>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</si>
  <si>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</si>
  <si>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</si>
  <si>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</si>
  <si>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</si>
  <si>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</si>
  <si>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</si>
  <si>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</si>
  <si>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</si>
  <si>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</si>
  <si>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</si>
  <si>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</si>
  <si>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</si>
  <si>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</si>
  <si>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</si>
  <si>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</si>
  <si>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</si>
  <si>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</si>
  <si>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</si>
  <si>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</si>
  <si>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</si>
  <si>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</si>
  <si>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</si>
  <si>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</si>
  <si>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</si>
  <si>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</si>
  <si>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</si>
  <si>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</si>
  <si>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</si>
  <si>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</si>
  <si>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</si>
  <si>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</si>
  <si>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</si>
  <si>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</si>
  <si>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</si>
  <si>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</si>
  <si>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</si>
  <si>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</si>
  <si>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</si>
  <si>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</si>
  <si>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</si>
  <si>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</si>
  <si>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</si>
  <si>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</si>
  <si>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</si>
  <si>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</si>
  <si>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</si>
  <si>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</si>
  <si>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</si>
  <si>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</si>
  <si>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</si>
  <si>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</si>
  <si>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</si>
  <si>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</si>
  <si>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</si>
  <si>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</si>
  <si>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</si>
  <si>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</si>
  <si>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</si>
  <si>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</si>
  <si>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</si>
  <si>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</si>
  <si>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</si>
  <si>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</si>
  <si>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</si>
  <si>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</si>
  <si>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</si>
  <si>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</si>
  <si>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</si>
  <si>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</si>
  <si>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</si>
  <si>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</si>
  <si>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</si>
  <si>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</si>
  <si>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</si>
  <si>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</si>
  <si>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</si>
  <si>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</si>
  <si>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</si>
  <si>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</si>
  <si>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</si>
  <si>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</si>
  <si>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</si>
  <si>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</si>
  <si>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</si>
  <si>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</si>
  <si>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</si>
  <si>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</si>
  <si>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</si>
  <si>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</si>
  <si>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</si>
  <si>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</si>
  <si>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</si>
  <si>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</si>
  <si>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</si>
  <si>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</si>
  <si>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</si>
  <si>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</si>
  <si>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</si>
  <si>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</si>
  <si>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</si>
  <si>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</si>
  <si>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</si>
  <si>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</si>
  <si>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</si>
  <si>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</si>
  <si>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</si>
  <si>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</si>
  <si>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</si>
  <si>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</si>
  <si>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</si>
  <si>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</si>
  <si>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</si>
  <si>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</si>
  <si>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</si>
  <si>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</si>
  <si>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</si>
  <si>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</si>
  <si>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</si>
  <si>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</si>
  <si>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</si>
  <si>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</si>
  <si>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</si>
  <si>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</si>
  <si>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</si>
  <si>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</si>
  <si>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</si>
  <si>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</si>
  <si>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</si>
  <si>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</si>
  <si>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</si>
  <si>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</si>
  <si>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</si>
  <si>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</si>
  <si>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</si>
  <si>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</si>
  <si>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</si>
  <si>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</si>
  <si>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</si>
  <si>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</si>
  <si>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</si>
  <si>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</si>
  <si>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</si>
  <si>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</si>
  <si>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</si>
  <si>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</si>
  <si>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</si>
  <si>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</si>
  <si>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</si>
  <si>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</si>
  <si>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</si>
  <si>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</si>
  <si>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</si>
  <si>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</si>
  <si>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</si>
  <si>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</si>
  <si>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</si>
  <si>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</si>
  <si>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</si>
  <si>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</si>
  <si>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</si>
  <si>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</si>
  <si>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</si>
  <si>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</si>
  <si>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</si>
  <si>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</si>
  <si>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</si>
  <si>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</si>
  <si>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</si>
  <si>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</si>
  <si>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</si>
  <si>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</si>
  <si>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</si>
  <si>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</si>
  <si>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</si>
  <si>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</si>
  <si>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</si>
  <si>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</si>
  <si>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</si>
  <si>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</si>
  <si>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</si>
  <si>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</si>
  <si>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</si>
  <si>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</si>
  <si>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</si>
  <si>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</si>
  <si>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</si>
  <si>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</si>
  <si>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</si>
  <si>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</si>
  <si>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</si>
  <si>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</si>
  <si>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</si>
  <si>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</si>
  <si>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</si>
  <si>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</si>
  <si>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</si>
  <si>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</si>
  <si>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</si>
  <si>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</si>
  <si>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</si>
  <si>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</si>
  <si>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</si>
  <si>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</si>
  <si>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</si>
  <si>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</si>
  <si>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</si>
  <si>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</si>
  <si>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</si>
  <si>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</si>
  <si>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</si>
  <si>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</si>
  <si>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</si>
  <si>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</si>
  <si>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</si>
  <si>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</si>
  <si>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</si>
  <si>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</si>
  <si>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</si>
  <si>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</si>
  <si>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</si>
  <si>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</si>
  <si>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</si>
  <si>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</si>
  <si>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</si>
  <si>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</si>
  <si>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</si>
  <si>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</si>
  <si>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</si>
  <si>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</si>
  <si>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</si>
  <si>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</si>
  <si>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</si>
  <si>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</si>
  <si>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</si>
  <si>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</si>
  <si>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</si>
  <si>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</si>
  <si>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</si>
  <si>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</si>
  <si>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</si>
  <si>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</si>
  <si>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</si>
  <si>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</si>
  <si>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</si>
  <si>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</si>
  <si>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</si>
  <si>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</si>
  <si>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</si>
  <si>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</si>
  <si>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</si>
  <si>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</si>
  <si>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</si>
  <si>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</si>
  <si>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</si>
  <si>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</si>
  <si>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</si>
  <si>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</si>
  <si>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</si>
  <si>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</si>
  <si>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</si>
  <si>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</si>
  <si>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</si>
  <si>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</si>
  <si>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</si>
  <si>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</si>
  <si>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</si>
  <si>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</si>
  <si>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</si>
  <si>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</si>
  <si>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</si>
  <si>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</si>
  <si>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</si>
  <si>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</si>
  <si>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</si>
  <si>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</si>
  <si>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</si>
  <si>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</si>
  <si>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</si>
  <si>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</si>
  <si>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</si>
  <si>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</si>
  <si>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</si>
  <si>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</si>
  <si>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</si>
  <si>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</si>
  <si>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</si>
  <si>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</si>
  <si>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</si>
  <si>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</si>
  <si>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</si>
  <si>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</si>
  <si>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</si>
  <si>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</si>
  <si>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</si>
  <si>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</si>
  <si>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</si>
  <si>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</si>
  <si>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</si>
  <si>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</si>
  <si>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</si>
  <si>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</si>
  <si>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</si>
  <si>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</si>
  <si>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</si>
  <si>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</si>
  <si>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</si>
  <si>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</si>
  <si>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</si>
  <si>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</si>
  <si>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</si>
  <si>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</si>
  <si>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</si>
  <si>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</si>
  <si>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</si>
  <si>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</si>
  <si>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</si>
  <si>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</si>
  <si>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</si>
  <si>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</si>
  <si>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</si>
  <si>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</si>
  <si>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</si>
  <si>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</si>
  <si>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</si>
  <si>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</si>
  <si>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</si>
  <si>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</si>
  <si>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</si>
  <si>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</si>
  <si>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</si>
  <si>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</si>
  <si>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</si>
  <si>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</si>
  <si>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</si>
  <si>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</si>
  <si>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</si>
  <si>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</si>
  <si>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</si>
  <si>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</si>
  <si>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</si>
  <si>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</si>
  <si>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</si>
  <si>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</si>
  <si>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</si>
  <si>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</si>
  <si>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</si>
  <si>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</si>
  <si>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</si>
  <si>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</si>
  <si>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</si>
  <si>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</si>
  <si>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</si>
  <si>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</si>
  <si>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</si>
  <si>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</si>
  <si>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</si>
  <si>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</si>
  <si>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</si>
  <si>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</si>
  <si>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</si>
  <si>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</si>
  <si>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</si>
  <si>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</si>
  <si>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</si>
  <si>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</si>
  <si>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</si>
  <si>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</si>
  <si>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</si>
  <si>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</si>
  <si>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</si>
  <si>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</si>
  <si>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</si>
  <si>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</si>
  <si>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</si>
  <si>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</si>
  <si>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</si>
  <si>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</si>
  <si>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</si>
  <si>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</si>
  <si>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</si>
  <si>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</si>
  <si>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</si>
  <si>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</si>
  <si>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</si>
  <si>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</si>
  <si>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</si>
  <si>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</si>
  <si>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</si>
  <si>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</si>
  <si>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</si>
  <si>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</si>
  <si>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</si>
  <si>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</si>
  <si>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</si>
  <si>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</si>
  <si>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</si>
  <si>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</si>
  <si>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</si>
  <si>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</si>
  <si>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</si>
  <si>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</si>
  <si>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</si>
  <si>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</si>
  <si>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</si>
  <si>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</si>
  <si>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</si>
  <si>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</si>
  <si>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</si>
  <si>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</si>
  <si>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</si>
  <si>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</si>
  <si>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</si>
  <si>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</si>
  <si>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</si>
  <si>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</si>
  <si>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</si>
  <si>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</si>
  <si>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</si>
  <si>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</si>
  <si>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</si>
  <si>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</si>
  <si>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</si>
  <si>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</si>
  <si>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</si>
  <si>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</si>
  <si>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</si>
  <si>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</si>
  <si>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</si>
  <si>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</si>
  <si>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</si>
  <si>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</si>
  <si>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</si>
  <si>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</si>
  <si>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</si>
  <si>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</si>
  <si>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</si>
  <si>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</si>
  <si>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</si>
  <si>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</si>
  <si>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</si>
  <si>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</si>
  <si>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</si>
  <si>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</si>
  <si>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</si>
  <si>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</si>
  <si>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</si>
  <si>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</si>
  <si>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</si>
  <si>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</si>
  <si>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</si>
  <si>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</si>
  <si>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</si>
  <si>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</si>
  <si>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</si>
  <si>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</si>
  <si>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</si>
  <si>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</si>
  <si>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</si>
  <si>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</si>
  <si>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</si>
  <si>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</si>
  <si>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</si>
  <si>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</si>
  <si>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</si>
  <si>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</si>
  <si>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</si>
  <si>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</si>
  <si>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</si>
  <si>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</si>
  <si>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</si>
  <si>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</si>
  <si>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</si>
  <si>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</si>
  <si>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</si>
  <si>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</si>
  <si>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</si>
  <si>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</si>
  <si>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</si>
  <si>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</si>
  <si>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</si>
  <si>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</si>
  <si>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</si>
  <si>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</si>
  <si>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</si>
  <si>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</si>
  <si>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</si>
  <si>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</si>
  <si>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</si>
  <si>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</si>
  <si>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</si>
  <si>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</si>
  <si>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</si>
  <si>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</si>
  <si>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</si>
  <si>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</si>
  <si>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</si>
  <si>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</si>
  <si>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</si>
  <si>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</si>
  <si>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</si>
  <si>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</si>
  <si>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</si>
  <si>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</si>
  <si>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</si>
  <si>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</si>
  <si>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</si>
  <si>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</si>
  <si>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</si>
  <si>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</si>
  <si>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</si>
  <si>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</si>
  <si>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</si>
  <si>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</si>
  <si>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</si>
  <si>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</si>
  <si>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</si>
  <si>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</si>
  <si>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</si>
  <si>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</si>
  <si>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</si>
  <si>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</si>
  <si>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</si>
  <si>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</si>
  <si>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</si>
  <si>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</si>
  <si>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</si>
  <si>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</si>
  <si>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</si>
  <si>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</si>
  <si>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</si>
  <si>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</si>
  <si>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</si>
  <si>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</si>
  <si>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</si>
  <si>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</si>
  <si>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</si>
  <si>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</si>
  <si>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</si>
  <si>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</si>
  <si>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</si>
  <si>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</si>
  <si>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</si>
  <si>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</si>
  <si>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</si>
  <si>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</si>
  <si>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</si>
  <si>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</si>
  <si>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</si>
  <si>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</si>
  <si>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</si>
  <si>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</si>
  <si>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</si>
  <si>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</si>
  <si>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</si>
  <si>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</si>
  <si>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</si>
  <si>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</si>
  <si>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</si>
  <si>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</si>
  <si>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</si>
  <si>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</si>
  <si>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LONGANIZA-QUESOS-MANTECA-POLLO</t>
  </si>
  <si>
    <t>LONGANIZA--POLLO</t>
  </si>
  <si>
    <t>LONGANIZA-QUESOS-POLLO-MAIZ</t>
  </si>
  <si>
    <t>NOMINA # 39 +   PEPE</t>
  </si>
  <si>
    <t>TOCINETA--LONGANIZA--POLLO</t>
  </si>
  <si>
    <t xml:space="preserve">POLLO-CHORIZO  </t>
  </si>
  <si>
    <t>QUESOS-CHORIZO-POLLO-MAIZ-MOLE-SALSAS-MANTECA</t>
  </si>
  <si>
    <t># 306447</t>
  </si>
  <si>
    <t>ERROR</t>
  </si>
  <si>
    <t>RENTA--Y PEPE</t>
  </si>
  <si>
    <t>21085 B</t>
  </si>
  <si>
    <t>21197 B</t>
  </si>
  <si>
    <t>21208 B</t>
  </si>
  <si>
    <t>21358 B</t>
  </si>
  <si>
    <t>21485 B</t>
  </si>
  <si>
    <t>21486 B</t>
  </si>
  <si>
    <t>21583 B</t>
  </si>
  <si>
    <t>MENUDO</t>
  </si>
  <si>
    <t>PULPA RES</t>
  </si>
  <si>
    <t>Sept.,21</t>
  </si>
  <si>
    <t>REDES</t>
  </si>
  <si>
    <t>COMBOS</t>
  </si>
  <si>
    <t>BASCULA</t>
  </si>
  <si>
    <t>CABEZA DE CERDO</t>
  </si>
  <si>
    <t>COPPEL</t>
  </si>
  <si>
    <t>CAMARA DE COM</t>
  </si>
  <si>
    <t>Mat limpieza</t>
  </si>
  <si>
    <t>ULTRANET</t>
  </si>
  <si>
    <t>Manto Camaras</t>
  </si>
  <si>
    <t>Impuesto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</si>
</sst>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7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16" fontId="7" fillId="0" borderId="26" xfId="0" applyNumberFormat="1" applyFont="1" applyFill="1" applyBorder="1" applyAlignment="1">
      <alignment horizontal="left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44" fontId="2" fillId="18" borderId="26" xfId="1" applyFont="1" applyFill="1" applyBorder="1"/>
    <xf numFmtId="0" fontId="5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24" fillId="7" borderId="5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66FF"/>
      <color rgb="FF66FFFF"/>
      <color rgb="FFFF3300"/>
      <color rgb="FF00FF00"/>
      <color rgb="FF8000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40" t="s">
        <v>26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8" t="s">
        <v>16</v>
      </c>
      <c r="I64" s="549"/>
      <c r="J64" s="101"/>
      <c r="K64" s="550">
        <f>I62+L62</f>
        <v>360753.85</v>
      </c>
      <c r="L64" s="551"/>
      <c r="M64" s="552">
        <f>M62+N62</f>
        <v>2886514.7</v>
      </c>
      <c r="N64" s="553"/>
      <c r="O64" s="102"/>
      <c r="P64" s="99"/>
      <c r="Q64" s="99"/>
      <c r="S64" s="174"/>
    </row>
    <row r="65" spans="2:19" ht="19.5" customHeight="1" thickBot="1" x14ac:dyDescent="0.3">
      <c r="D65" s="560" t="s">
        <v>17</v>
      </c>
      <c r="E65" s="560"/>
      <c r="F65" s="103">
        <f>F62-K64-C62</f>
        <v>2365880.5699999998</v>
      </c>
      <c r="I65" s="104"/>
      <c r="J65" s="105"/>
      <c r="P65" s="561">
        <f>P62+Q62</f>
        <v>3321521.28</v>
      </c>
      <c r="Q65" s="562"/>
      <c r="S65" s="50"/>
    </row>
    <row r="66" spans="2:19" ht="15.75" customHeight="1" x14ac:dyDescent="0.3">
      <c r="D66" s="563" t="s">
        <v>18</v>
      </c>
      <c r="E66" s="563"/>
      <c r="F66" s="95">
        <v>-2276696.6800000002</v>
      </c>
      <c r="I66" s="564" t="s">
        <v>19</v>
      </c>
      <c r="J66" s="565"/>
      <c r="K66" s="566">
        <f>F68+F69+F70</f>
        <v>344253.98999999964</v>
      </c>
      <c r="L66" s="567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68">
        <f>-C4</f>
        <v>-250864.68</v>
      </c>
      <c r="L68" s="56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54" t="s">
        <v>24</v>
      </c>
      <c r="E70" s="555"/>
      <c r="F70" s="120">
        <v>209541.1</v>
      </c>
      <c r="I70" s="556" t="s">
        <v>25</v>
      </c>
      <c r="J70" s="557"/>
      <c r="K70" s="558">
        <f>K66+K68</f>
        <v>93389.309999999648</v>
      </c>
      <c r="L70" s="55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40" t="s">
        <v>503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96" t="s">
        <v>596</v>
      </c>
      <c r="AC2" s="596"/>
      <c r="AD2" s="596"/>
      <c r="AE2" s="596"/>
      <c r="AF2" s="596"/>
      <c r="AG2" s="596"/>
    </row>
    <row r="3" spans="1:3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P3" s="586" t="s">
        <v>562</v>
      </c>
      <c r="Q3" s="393"/>
      <c r="W3" s="213" t="s">
        <v>54</v>
      </c>
      <c r="X3" s="219">
        <v>44201</v>
      </c>
      <c r="Y3" s="198">
        <v>2000</v>
      </c>
      <c r="AB3" s="596"/>
      <c r="AC3" s="596"/>
      <c r="AD3" s="596"/>
      <c r="AE3" s="596"/>
      <c r="AF3" s="596"/>
      <c r="AG3" s="596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717</v>
      </c>
      <c r="N4" s="28" t="s">
        <v>10</v>
      </c>
      <c r="O4" s="365"/>
      <c r="P4" s="586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97" t="s">
        <v>527</v>
      </c>
      <c r="AC4" s="598"/>
      <c r="AD4" s="99"/>
      <c r="AE4" s="599" t="s">
        <v>567</v>
      </c>
      <c r="AF4" s="599"/>
      <c r="AG4" s="599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4" t="s">
        <v>564</v>
      </c>
      <c r="AF23" s="605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6" t="s">
        <v>565</v>
      </c>
      <c r="AF25" s="607"/>
      <c r="AG25" s="610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8"/>
      <c r="AF26" s="609"/>
      <c r="AG26" s="611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600" t="s">
        <v>562</v>
      </c>
      <c r="AC29" s="60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87">
        <f>SUM(P5:P29)</f>
        <v>-163726</v>
      </c>
      <c r="Q30" s="587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01"/>
      <c r="AC30" s="603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48" t="s">
        <v>16</v>
      </c>
      <c r="I64" s="549"/>
      <c r="J64" s="101"/>
      <c r="K64" s="550">
        <f>I62+L62</f>
        <v>339830.06000000006</v>
      </c>
      <c r="L64" s="551"/>
      <c r="M64" s="552">
        <f>M62+N62</f>
        <v>2936130</v>
      </c>
      <c r="N64" s="553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60" t="s">
        <v>17</v>
      </c>
      <c r="E65" s="560"/>
      <c r="F65" s="103">
        <f>F62-K64-C62</f>
        <v>2702101.7199999997</v>
      </c>
      <c r="I65" s="104"/>
      <c r="J65" s="105"/>
      <c r="R65" s="561">
        <f>R62+S62</f>
        <v>3138957.44</v>
      </c>
      <c r="S65" s="562"/>
      <c r="U65" s="50"/>
    </row>
    <row r="66" spans="2:33" ht="15.75" customHeight="1" x14ac:dyDescent="0.3">
      <c r="D66" s="563" t="s">
        <v>502</v>
      </c>
      <c r="E66" s="563"/>
      <c r="F66" s="95">
        <v>-2720820.95</v>
      </c>
      <c r="I66" s="564" t="s">
        <v>19</v>
      </c>
      <c r="J66" s="565"/>
      <c r="K66" s="566">
        <f>F68+F69+F70</f>
        <v>381077.48999999953</v>
      </c>
      <c r="L66" s="567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68">
        <f>-C4</f>
        <v>-255764.39</v>
      </c>
      <c r="L68" s="569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54" t="s">
        <v>24</v>
      </c>
      <c r="E70" s="555"/>
      <c r="F70" s="120">
        <v>308642.71999999997</v>
      </c>
      <c r="I70" s="556" t="s">
        <v>25</v>
      </c>
      <c r="J70" s="557"/>
      <c r="K70" s="558">
        <f>K66+K68</f>
        <v>125313.09999999951</v>
      </c>
      <c r="L70" s="559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88" t="s">
        <v>610</v>
      </c>
      <c r="J72" s="589"/>
      <c r="K72" s="592">
        <v>163726</v>
      </c>
      <c r="L72" s="593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90"/>
      <c r="J73" s="591"/>
      <c r="K73" s="594"/>
      <c r="L73" s="595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85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85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83" t="s">
        <v>529</v>
      </c>
      <c r="C1" s="540" t="s">
        <v>503</v>
      </c>
      <c r="D1" s="540"/>
      <c r="E1" s="540"/>
      <c r="F1" s="540"/>
      <c r="G1" s="540"/>
      <c r="H1" s="540"/>
      <c r="I1" s="540"/>
      <c r="J1" s="540"/>
      <c r="K1" s="540"/>
      <c r="L1" s="2"/>
      <c r="M1" s="3"/>
    </row>
    <row r="2" spans="1:23" ht="16.5" thickBot="1" x14ac:dyDescent="0.3">
      <c r="B2" s="584"/>
      <c r="C2" s="8"/>
      <c r="H2" s="10" t="s">
        <v>0</v>
      </c>
      <c r="I2" s="3"/>
      <c r="J2" s="11"/>
      <c r="L2" s="12"/>
      <c r="M2" s="3"/>
      <c r="N2" s="6"/>
      <c r="Q2" s="596" t="s">
        <v>596</v>
      </c>
      <c r="R2" s="596"/>
      <c r="S2" s="596"/>
      <c r="T2" s="596"/>
      <c r="U2" s="596"/>
      <c r="V2" s="596"/>
    </row>
    <row r="3" spans="1:23" ht="21.75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Q3" s="596"/>
      <c r="R3" s="596"/>
      <c r="S3" s="596"/>
      <c r="T3" s="596"/>
      <c r="U3" s="596"/>
      <c r="V3" s="596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365"/>
      <c r="P4" s="29"/>
      <c r="Q4" s="597" t="s">
        <v>527</v>
      </c>
      <c r="R4" s="598"/>
      <c r="S4" s="99"/>
      <c r="T4" s="599" t="s">
        <v>567</v>
      </c>
      <c r="U4" s="599"/>
      <c r="V4" s="599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04" t="s">
        <v>564</v>
      </c>
      <c r="U23" s="605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06" t="s">
        <v>565</v>
      </c>
      <c r="U25" s="607"/>
      <c r="V25" s="610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08"/>
      <c r="U26" s="609"/>
      <c r="V26" s="611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600" t="s">
        <v>562</v>
      </c>
      <c r="R29" s="602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01"/>
      <c r="R30" s="603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48" t="s">
        <v>16</v>
      </c>
      <c r="I50" s="549"/>
      <c r="J50" s="101"/>
      <c r="K50" s="550">
        <f>I48+L48</f>
        <v>339830.06000000006</v>
      </c>
      <c r="L50" s="551"/>
      <c r="M50" s="552">
        <f>M48+N48</f>
        <v>612530</v>
      </c>
      <c r="N50" s="553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60" t="s">
        <v>17</v>
      </c>
      <c r="E51" s="560"/>
      <c r="F51" s="103">
        <f>F48-K50-C48</f>
        <v>2702101.7199999997</v>
      </c>
      <c r="I51" s="104"/>
      <c r="J51" s="105"/>
    </row>
    <row r="52" spans="1:23" ht="18.75" x14ac:dyDescent="0.3">
      <c r="D52" s="563" t="s">
        <v>502</v>
      </c>
      <c r="E52" s="563"/>
      <c r="F52" s="95">
        <v>-2720820.95</v>
      </c>
      <c r="I52" s="564" t="s">
        <v>19</v>
      </c>
      <c r="J52" s="565"/>
      <c r="K52" s="566">
        <f>F54+F55+F56</f>
        <v>381077.72999999952</v>
      </c>
      <c r="L52" s="567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68">
        <f>-C4</f>
        <v>-255764.39</v>
      </c>
      <c r="L54" s="569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54" t="s">
        <v>24</v>
      </c>
      <c r="E56" s="555"/>
      <c r="F56" s="120">
        <v>308642.71999999997</v>
      </c>
      <c r="I56" s="556" t="s">
        <v>25</v>
      </c>
      <c r="J56" s="557"/>
      <c r="K56" s="558">
        <f>K52+K54</f>
        <v>125313.3399999995</v>
      </c>
      <c r="L56" s="559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85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85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40" t="s">
        <v>720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6" t="s">
        <v>596</v>
      </c>
      <c r="AC2" s="596"/>
      <c r="AD2" s="596"/>
      <c r="AE2" s="596"/>
      <c r="AF2" s="596"/>
      <c r="AG2" s="596"/>
    </row>
    <row r="3" spans="1:3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P3" s="634" t="s">
        <v>663</v>
      </c>
      <c r="Q3" s="636" t="s">
        <v>665</v>
      </c>
      <c r="S3" s="637"/>
      <c r="W3" s="213" t="s">
        <v>54</v>
      </c>
      <c r="X3" s="219">
        <v>44201</v>
      </c>
      <c r="Y3" s="198">
        <v>2000</v>
      </c>
      <c r="AB3" s="596"/>
      <c r="AC3" s="596"/>
      <c r="AD3" s="596"/>
      <c r="AE3" s="596"/>
      <c r="AF3" s="596"/>
      <c r="AG3" s="596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44" t="s">
        <v>7</v>
      </c>
      <c r="F4" s="545"/>
      <c r="H4" s="635" t="s">
        <v>8</v>
      </c>
      <c r="I4" s="547"/>
      <c r="J4" s="24"/>
      <c r="K4" s="25"/>
      <c r="L4" s="26"/>
      <c r="M4" s="27" t="s">
        <v>716</v>
      </c>
      <c r="N4" s="28" t="s">
        <v>10</v>
      </c>
      <c r="O4" s="365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597" t="s">
        <v>527</v>
      </c>
      <c r="AC4" s="598"/>
      <c r="AD4" s="99"/>
      <c r="AE4" s="599" t="s">
        <v>567</v>
      </c>
      <c r="AF4" s="599"/>
      <c r="AG4" s="599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4" t="s">
        <v>564</v>
      </c>
      <c r="AF23" s="605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6" t="s">
        <v>565</v>
      </c>
      <c r="AF25" s="607"/>
      <c r="AG25" s="610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8"/>
      <c r="AF26" s="609"/>
      <c r="AG26" s="611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600" t="s">
        <v>562</v>
      </c>
      <c r="AC29" s="60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01"/>
      <c r="AC30" s="603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29">
        <f>SUM(M5:M38)</f>
        <v>3989472.22</v>
      </c>
      <c r="N39" s="631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30"/>
      <c r="N40" s="632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33" t="s">
        <v>567</v>
      </c>
      <c r="N44" s="633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21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22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23" t="s">
        <v>719</v>
      </c>
      <c r="N60" s="624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25">
        <f>M57-M39</f>
        <v>-382722.2200000002</v>
      </c>
      <c r="N62" s="626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27"/>
      <c r="N63" s="628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8" t="s">
        <v>16</v>
      </c>
      <c r="I69" s="549"/>
      <c r="J69" s="101"/>
      <c r="K69" s="550">
        <f>I67+L67</f>
        <v>587206.12</v>
      </c>
      <c r="L69" s="551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0" t="s">
        <v>17</v>
      </c>
      <c r="E70" s="560"/>
      <c r="F70" s="103">
        <f>F67-K69-C67</f>
        <v>3436910.52</v>
      </c>
      <c r="I70" s="104"/>
      <c r="J70" s="105"/>
      <c r="R70" s="561">
        <f>R67+S67</f>
        <v>10503773.959999999</v>
      </c>
      <c r="S70" s="562"/>
      <c r="U70" s="50"/>
    </row>
    <row r="71" spans="1:33" ht="15.75" customHeight="1" x14ac:dyDescent="0.3">
      <c r="D71" s="563" t="s">
        <v>502</v>
      </c>
      <c r="E71" s="563"/>
      <c r="F71" s="95">
        <v>-3290264.27</v>
      </c>
      <c r="I71" s="564" t="s">
        <v>19</v>
      </c>
      <c r="J71" s="565"/>
      <c r="K71" s="566">
        <f>F73+F74+F75</f>
        <v>426565.1</v>
      </c>
      <c r="L71" s="567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68">
        <f>-C4</f>
        <v>-308642.71999999997</v>
      </c>
      <c r="L73" s="612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54" t="s">
        <v>24</v>
      </c>
      <c r="E75" s="555"/>
      <c r="F75" s="120">
        <v>250140.85</v>
      </c>
      <c r="I75" s="556" t="s">
        <v>25</v>
      </c>
      <c r="J75" s="557"/>
      <c r="K75" s="558">
        <f>K71+K73</f>
        <v>117922.38</v>
      </c>
      <c r="L75" s="55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3" t="s">
        <v>610</v>
      </c>
      <c r="J77" s="614"/>
      <c r="K77" s="617">
        <v>-383122.22</v>
      </c>
      <c r="L77" s="618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5"/>
      <c r="J78" s="616"/>
      <c r="K78" s="619"/>
      <c r="L78" s="620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5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85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56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40" t="s">
        <v>721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6" t="s">
        <v>596</v>
      </c>
      <c r="AC2" s="596"/>
      <c r="AD2" s="596"/>
      <c r="AE2" s="596"/>
      <c r="AF2" s="596"/>
      <c r="AG2" s="596"/>
    </row>
    <row r="3" spans="1:3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O3" s="366" t="s">
        <v>753</v>
      </c>
      <c r="P3" s="634" t="s">
        <v>663</v>
      </c>
      <c r="Q3" s="636" t="s">
        <v>665</v>
      </c>
      <c r="S3" s="637"/>
      <c r="W3" s="213" t="s">
        <v>54</v>
      </c>
      <c r="X3" s="219">
        <v>44201</v>
      </c>
      <c r="Y3" s="198">
        <v>2000</v>
      </c>
      <c r="AB3" s="596"/>
      <c r="AC3" s="596"/>
      <c r="AD3" s="596"/>
      <c r="AE3" s="596"/>
      <c r="AF3" s="596"/>
      <c r="AG3" s="596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44" t="s">
        <v>7</v>
      </c>
      <c r="F4" s="545"/>
      <c r="H4" s="635" t="s">
        <v>8</v>
      </c>
      <c r="I4" s="547"/>
      <c r="J4" s="24"/>
      <c r="K4" s="25"/>
      <c r="L4" s="26"/>
      <c r="M4" s="27" t="s">
        <v>716</v>
      </c>
      <c r="N4" s="28" t="s">
        <v>11</v>
      </c>
      <c r="O4" s="99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597" t="s">
        <v>527</v>
      </c>
      <c r="AC4" s="598"/>
      <c r="AD4" s="99"/>
      <c r="AE4" s="599" t="s">
        <v>567</v>
      </c>
      <c r="AF4" s="599"/>
      <c r="AG4" s="599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4" t="s">
        <v>564</v>
      </c>
      <c r="AF23" s="605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6" t="s">
        <v>565</v>
      </c>
      <c r="AF25" s="607"/>
      <c r="AG25" s="610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8"/>
      <c r="AF26" s="609"/>
      <c r="AG26" s="611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600" t="s">
        <v>562</v>
      </c>
      <c r="AC29" s="60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01"/>
      <c r="AC30" s="603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6">
        <f>SUM(M5:M38)</f>
        <v>2842451</v>
      </c>
      <c r="N39" s="631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7"/>
      <c r="N40" s="632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33" t="s">
        <v>567</v>
      </c>
      <c r="N44" s="633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4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5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23" t="s">
        <v>719</v>
      </c>
      <c r="N60" s="624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2">
        <f>M39-M58</f>
        <v>37331</v>
      </c>
      <c r="N62" s="643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4"/>
      <c r="N63" s="645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8">
        <v>-382722.22</v>
      </c>
      <c r="N64" s="649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50">
        <v>-163726</v>
      </c>
      <c r="N65" s="651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2">
        <f>SUM(M65+M64+M62)</f>
        <v>-509117.22</v>
      </c>
      <c r="N66" s="653"/>
      <c r="O66" s="646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54"/>
      <c r="N67" s="655"/>
      <c r="O67" s="647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8" t="s">
        <v>16</v>
      </c>
      <c r="I69" s="549"/>
      <c r="J69" s="101"/>
      <c r="K69" s="550">
        <f>I67+L67</f>
        <v>518841.31000000006</v>
      </c>
      <c r="L69" s="551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0" t="s">
        <v>17</v>
      </c>
      <c r="E70" s="560"/>
      <c r="F70" s="103">
        <f>F67-K69-C67</f>
        <v>2539226.3499999996</v>
      </c>
      <c r="I70" s="104"/>
      <c r="J70" s="105"/>
      <c r="R70" s="561">
        <f>R67+S67</f>
        <v>7378939.6599999992</v>
      </c>
      <c r="S70" s="562"/>
      <c r="U70" s="50"/>
    </row>
    <row r="71" spans="1:33" ht="15.75" customHeight="1" x14ac:dyDescent="0.3">
      <c r="D71" s="563" t="s">
        <v>502</v>
      </c>
      <c r="E71" s="563"/>
      <c r="F71" s="95">
        <v>-2380713.08</v>
      </c>
      <c r="I71" s="564" t="s">
        <v>19</v>
      </c>
      <c r="J71" s="565"/>
      <c r="K71" s="566">
        <f>F73+F74+F75</f>
        <v>536310.85999999964</v>
      </c>
      <c r="L71" s="567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68">
        <f>-C4</f>
        <v>-250140.85</v>
      </c>
      <c r="L73" s="612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54" t="s">
        <v>24</v>
      </c>
      <c r="E75" s="555"/>
      <c r="F75" s="120">
        <v>365611.59</v>
      </c>
      <c r="I75" s="556" t="s">
        <v>25</v>
      </c>
      <c r="J75" s="557"/>
      <c r="K75" s="558">
        <f>K71+K73</f>
        <v>286170.00999999966</v>
      </c>
      <c r="L75" s="55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8" t="s">
        <v>610</v>
      </c>
      <c r="J77" s="639"/>
      <c r="K77" s="642">
        <v>37331</v>
      </c>
      <c r="L77" s="643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40"/>
      <c r="J78" s="641"/>
      <c r="K78" s="644"/>
      <c r="L78" s="645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5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585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topLeftCell="A38" workbookViewId="0">
      <selection activeCell="J56" sqref="J5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40" t="s">
        <v>836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6" t="s">
        <v>596</v>
      </c>
      <c r="AC2" s="596"/>
      <c r="AD2" s="596"/>
      <c r="AE2" s="596"/>
      <c r="AF2" s="596"/>
      <c r="AG2" s="596"/>
    </row>
    <row r="3" spans="1:3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P3" s="634" t="s">
        <v>663</v>
      </c>
      <c r="Q3" s="636" t="s">
        <v>665</v>
      </c>
      <c r="S3" s="637" t="s">
        <v>868</v>
      </c>
      <c r="W3" s="213" t="s">
        <v>54</v>
      </c>
      <c r="X3" s="219">
        <v>44201</v>
      </c>
      <c r="Y3" s="198">
        <v>2000</v>
      </c>
      <c r="AB3" s="596"/>
      <c r="AC3" s="596"/>
      <c r="AD3" s="596"/>
      <c r="AE3" s="596"/>
      <c r="AF3" s="596"/>
      <c r="AG3" s="596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44" t="s">
        <v>7</v>
      </c>
      <c r="F4" s="545"/>
      <c r="H4" s="635" t="s">
        <v>8</v>
      </c>
      <c r="I4" s="547"/>
      <c r="J4" s="24"/>
      <c r="K4" s="25"/>
      <c r="L4" s="26"/>
      <c r="M4" s="27" t="s">
        <v>716</v>
      </c>
      <c r="N4" s="28" t="s">
        <v>11</v>
      </c>
      <c r="O4" s="99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597" t="s">
        <v>527</v>
      </c>
      <c r="AC4" s="598"/>
      <c r="AD4" s="99"/>
      <c r="AE4" s="599" t="s">
        <v>567</v>
      </c>
      <c r="AF4" s="599"/>
      <c r="AG4" s="599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0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2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1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3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885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887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889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890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891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>
        <v>1865</v>
      </c>
      <c r="D22" s="140" t="s">
        <v>45</v>
      </c>
      <c r="E22" s="136">
        <v>44457</v>
      </c>
      <c r="F22" s="37">
        <v>146078</v>
      </c>
      <c r="G22" s="137"/>
      <c r="H22" s="138">
        <v>44457</v>
      </c>
      <c r="I22" s="38">
        <v>780</v>
      </c>
      <c r="J22" s="52">
        <v>44457</v>
      </c>
      <c r="K22" s="165" t="s">
        <v>892</v>
      </c>
      <c r="L22" s="61">
        <f>27198.44+400</f>
        <v>27598.44</v>
      </c>
      <c r="M22" s="444">
        <v>113054.5</v>
      </c>
      <c r="N22" s="334">
        <v>9693</v>
      </c>
      <c r="O22" s="491"/>
      <c r="P22" s="389">
        <v>0</v>
      </c>
      <c r="Q22" s="447">
        <v>0</v>
      </c>
      <c r="R22" s="7">
        <f>C22+I22+M22+N22+L22</f>
        <v>152990.94</v>
      </c>
      <c r="S22" s="202">
        <f t="shared" si="0"/>
        <v>6912.9400000000023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4628</v>
      </c>
      <c r="D23" s="140" t="s">
        <v>895</v>
      </c>
      <c r="E23" s="136">
        <v>44458</v>
      </c>
      <c r="F23" s="37">
        <v>144793</v>
      </c>
      <c r="G23" s="137"/>
      <c r="H23" s="138">
        <v>44458</v>
      </c>
      <c r="I23" s="38">
        <v>800</v>
      </c>
      <c r="J23" s="293"/>
      <c r="K23" s="279"/>
      <c r="L23" s="53"/>
      <c r="M23" s="444">
        <v>129779</v>
      </c>
      <c r="N23" s="334">
        <v>9586</v>
      </c>
      <c r="O23" s="491"/>
      <c r="P23" s="389">
        <v>0</v>
      </c>
      <c r="Q23" s="447">
        <v>0</v>
      </c>
      <c r="R23" s="7">
        <f t="shared" si="1"/>
        <v>144793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4" t="s">
        <v>564</v>
      </c>
      <c r="AF23" s="605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1933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893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6" t="s">
        <v>565</v>
      </c>
      <c r="AF25" s="607"/>
      <c r="AG25" s="610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894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8"/>
      <c r="AF26" s="609"/>
      <c r="AG26" s="611"/>
    </row>
    <row r="27" spans="1:33" ht="21.75" customHeight="1" thickBot="1" x14ac:dyDescent="0.35">
      <c r="A27" s="34"/>
      <c r="B27" s="134">
        <v>44462</v>
      </c>
      <c r="C27" s="36">
        <v>9477</v>
      </c>
      <c r="D27" s="141"/>
      <c r="E27" s="136">
        <v>44462</v>
      </c>
      <c r="F27" s="37">
        <v>93196</v>
      </c>
      <c r="G27" s="137"/>
      <c r="H27" s="138">
        <v>44462</v>
      </c>
      <c r="I27" s="38">
        <v>2135</v>
      </c>
      <c r="J27" s="298">
        <v>44462</v>
      </c>
      <c r="K27" s="172" t="s">
        <v>662</v>
      </c>
      <c r="L27" s="75">
        <v>14000</v>
      </c>
      <c r="M27" s="444">
        <v>60026</v>
      </c>
      <c r="N27" s="334">
        <v>7558</v>
      </c>
      <c r="O27" s="491"/>
      <c r="P27" s="389">
        <v>0</v>
      </c>
      <c r="Q27" s="447">
        <v>0</v>
      </c>
      <c r="R27" s="7">
        <f t="shared" si="1"/>
        <v>93196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>
        <v>2253</v>
      </c>
      <c r="D28" s="141" t="s">
        <v>45</v>
      </c>
      <c r="E28" s="136">
        <v>44463</v>
      </c>
      <c r="F28" s="37">
        <v>163874</v>
      </c>
      <c r="G28" s="137"/>
      <c r="H28" s="138">
        <v>44463</v>
      </c>
      <c r="I28" s="38">
        <v>600</v>
      </c>
      <c r="J28" s="299"/>
      <c r="K28" s="151"/>
      <c r="L28" s="75"/>
      <c r="M28" s="444">
        <v>141528</v>
      </c>
      <c r="N28" s="334">
        <v>19493</v>
      </c>
      <c r="O28" s="491"/>
      <c r="P28" s="389">
        <v>0</v>
      </c>
      <c r="Q28" s="447">
        <v>0</v>
      </c>
      <c r="R28" s="7">
        <f t="shared" si="1"/>
        <v>163874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33" thickBot="1" x14ac:dyDescent="0.35">
      <c r="A29" s="34"/>
      <c r="B29" s="134">
        <v>44464</v>
      </c>
      <c r="C29" s="36">
        <v>14666</v>
      </c>
      <c r="D29" s="143" t="s">
        <v>896</v>
      </c>
      <c r="E29" s="136">
        <v>44464</v>
      </c>
      <c r="F29" s="37">
        <v>149350</v>
      </c>
      <c r="G29" s="137"/>
      <c r="H29" s="138">
        <v>44464</v>
      </c>
      <c r="I29" s="38">
        <v>550</v>
      </c>
      <c r="J29" s="300">
        <v>44464</v>
      </c>
      <c r="K29" s="539" t="s">
        <v>897</v>
      </c>
      <c r="L29" s="75">
        <f>23955.58+400+10000</f>
        <v>34355.58</v>
      </c>
      <c r="M29" s="444">
        <v>95113</v>
      </c>
      <c r="N29" s="456">
        <f>11325+ 45+90+120</f>
        <v>11580</v>
      </c>
      <c r="O29" s="491"/>
      <c r="P29" s="389">
        <v>0</v>
      </c>
      <c r="Q29" s="447">
        <v>0</v>
      </c>
      <c r="R29" s="7">
        <f t="shared" si="1"/>
        <v>156264.58000000002</v>
      </c>
      <c r="S29" s="202">
        <f t="shared" si="0"/>
        <v>6914.5800000000163</v>
      </c>
      <c r="T29" s="58"/>
      <c r="W29" s="213" t="s">
        <v>80</v>
      </c>
      <c r="X29" s="220"/>
      <c r="Y29" s="218"/>
      <c r="AB29" s="600" t="s">
        <v>562</v>
      </c>
      <c r="AC29" s="60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>
        <v>15280</v>
      </c>
      <c r="D30" s="143" t="s">
        <v>898</v>
      </c>
      <c r="E30" s="136">
        <v>44465</v>
      </c>
      <c r="F30" s="37">
        <v>168983</v>
      </c>
      <c r="G30" s="137"/>
      <c r="H30" s="138">
        <v>44465</v>
      </c>
      <c r="I30" s="38">
        <v>600</v>
      </c>
      <c r="J30" s="233"/>
      <c r="K30" s="356"/>
      <c r="L30" s="357"/>
      <c r="M30" s="444">
        <v>140067</v>
      </c>
      <c r="N30" s="334">
        <v>13036</v>
      </c>
      <c r="O30" s="491"/>
      <c r="P30" s="389">
        <v>0</v>
      </c>
      <c r="Q30" s="447">
        <v>0</v>
      </c>
      <c r="R30" s="7">
        <f t="shared" si="1"/>
        <v>168983</v>
      </c>
      <c r="S30" s="6">
        <f t="shared" si="0"/>
        <v>0</v>
      </c>
      <c r="T30" s="48"/>
      <c r="W30" s="213" t="s">
        <v>81</v>
      </c>
      <c r="X30" s="221"/>
      <c r="Y30" s="207"/>
      <c r="AB30" s="601"/>
      <c r="AC30" s="603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>
        <v>2521</v>
      </c>
      <c r="D31" s="266" t="s">
        <v>355</v>
      </c>
      <c r="E31" s="136">
        <v>44466</v>
      </c>
      <c r="F31" s="37">
        <v>105877</v>
      </c>
      <c r="G31" s="137"/>
      <c r="H31" s="138">
        <v>44466</v>
      </c>
      <c r="I31" s="38">
        <v>930</v>
      </c>
      <c r="J31" s="233"/>
      <c r="K31" s="144"/>
      <c r="L31" s="66"/>
      <c r="M31" s="444">
        <v>89830</v>
      </c>
      <c r="N31" s="334">
        <v>12596</v>
      </c>
      <c r="O31" s="491"/>
      <c r="P31" s="381">
        <f>SUM(P5:P30)</f>
        <v>12185</v>
      </c>
      <c r="Q31" s="447">
        <v>0</v>
      </c>
      <c r="R31" s="7">
        <f t="shared" si="1"/>
        <v>105877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>
        <v>3182</v>
      </c>
      <c r="D32" s="453" t="s">
        <v>899</v>
      </c>
      <c r="E32" s="136">
        <v>44467</v>
      </c>
      <c r="F32" s="37">
        <v>77852</v>
      </c>
      <c r="G32" s="137"/>
      <c r="H32" s="138">
        <v>44467</v>
      </c>
      <c r="I32" s="38">
        <v>2607</v>
      </c>
      <c r="J32" s="233">
        <v>44467</v>
      </c>
      <c r="K32" s="511" t="s">
        <v>496</v>
      </c>
      <c r="L32" s="357">
        <v>1098</v>
      </c>
      <c r="M32" s="444">
        <v>68362</v>
      </c>
      <c r="N32" s="334">
        <v>2603</v>
      </c>
      <c r="O32" s="491"/>
      <c r="P32" s="7" t="s">
        <v>11</v>
      </c>
      <c r="Q32" s="447">
        <v>0</v>
      </c>
      <c r="R32" s="7">
        <f t="shared" si="1"/>
        <v>77852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14262</v>
      </c>
      <c r="D33" s="266" t="s">
        <v>900</v>
      </c>
      <c r="E33" s="136">
        <v>44468</v>
      </c>
      <c r="F33" s="37">
        <v>130301</v>
      </c>
      <c r="G33" s="137"/>
      <c r="H33" s="138">
        <v>44468</v>
      </c>
      <c r="I33" s="38">
        <v>440</v>
      </c>
      <c r="J33" s="233"/>
      <c r="K33" s="144"/>
      <c r="L33" s="358"/>
      <c r="M33" s="444">
        <v>99775</v>
      </c>
      <c r="N33" s="334">
        <f>90+15734</f>
        <v>15824</v>
      </c>
      <c r="O33" s="392"/>
      <c r="P33" s="7"/>
      <c r="Q33" s="447">
        <v>0</v>
      </c>
      <c r="R33" s="7">
        <f t="shared" si="1"/>
        <v>130301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108624</v>
      </c>
      <c r="G34" s="137"/>
      <c r="H34" s="138">
        <v>44469</v>
      </c>
      <c r="I34" s="38">
        <v>3543</v>
      </c>
      <c r="J34" s="299">
        <v>44469</v>
      </c>
      <c r="K34" s="510" t="s">
        <v>903</v>
      </c>
      <c r="L34" s="6">
        <f>20000+10000</f>
        <v>30000</v>
      </c>
      <c r="M34" s="444">
        <v>66477</v>
      </c>
      <c r="N34" s="42">
        <v>8604</v>
      </c>
      <c r="O34" s="392"/>
      <c r="P34" s="7"/>
      <c r="Q34" s="447">
        <v>0</v>
      </c>
      <c r="R34" s="7">
        <f t="shared" si="1"/>
        <v>108624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44443</v>
      </c>
      <c r="C37" s="354">
        <v>12416.82</v>
      </c>
      <c r="D37" s="237" t="s">
        <v>341</v>
      </c>
      <c r="E37" s="136"/>
      <c r="F37" s="37"/>
      <c r="G37" s="137"/>
      <c r="H37" s="138"/>
      <c r="I37" s="38">
        <v>0</v>
      </c>
      <c r="J37" s="299" t="s">
        <v>913</v>
      </c>
      <c r="K37" s="172" t="s">
        <v>914</v>
      </c>
      <c r="L37" s="71">
        <v>6960</v>
      </c>
      <c r="M37" s="444">
        <v>0</v>
      </c>
      <c r="N37" s="42">
        <v>0</v>
      </c>
      <c r="O37" s="392"/>
      <c r="P37" s="7"/>
      <c r="Q37" s="449"/>
      <c r="R37" s="7">
        <f t="shared" si="1"/>
        <v>19376.82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353">
        <v>44445</v>
      </c>
      <c r="C38" s="354">
        <v>12893.4</v>
      </c>
      <c r="D38" s="237" t="s">
        <v>341</v>
      </c>
      <c r="E38" s="136"/>
      <c r="F38" s="37"/>
      <c r="G38" s="137"/>
      <c r="H38" s="138"/>
      <c r="I38" s="38">
        <v>0</v>
      </c>
      <c r="J38" s="299" t="s">
        <v>913</v>
      </c>
      <c r="K38" s="172" t="s">
        <v>135</v>
      </c>
      <c r="L38" s="71">
        <f>9720+10080+9345+9345</f>
        <v>38490</v>
      </c>
      <c r="M38" s="444">
        <v>0</v>
      </c>
      <c r="N38" s="42">
        <v>0</v>
      </c>
      <c r="O38" s="392"/>
      <c r="P38" s="7"/>
      <c r="Q38" s="450"/>
      <c r="R38" s="7">
        <f t="shared" si="1"/>
        <v>51383.4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353">
        <v>44446</v>
      </c>
      <c r="C39" s="354">
        <v>9274.5</v>
      </c>
      <c r="D39" s="237" t="s">
        <v>341</v>
      </c>
      <c r="E39" s="136"/>
      <c r="F39" s="239"/>
      <c r="G39" s="137"/>
      <c r="H39" s="138"/>
      <c r="I39" s="69"/>
      <c r="J39" s="299" t="s">
        <v>913</v>
      </c>
      <c r="K39" s="246" t="s">
        <v>916</v>
      </c>
      <c r="L39" s="46">
        <f>754+522</f>
        <v>1276</v>
      </c>
      <c r="M39" s="629">
        <f>SUM(M5:M38)</f>
        <v>3093850</v>
      </c>
      <c r="N39" s="631">
        <f>SUM(N5:N38)</f>
        <v>292960</v>
      </c>
      <c r="O39" s="392"/>
      <c r="P39" s="7"/>
      <c r="Q39" s="7"/>
      <c r="R39" s="7">
        <f>SUM(R5:R38)</f>
        <v>4002344.6599999997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353">
        <v>44448</v>
      </c>
      <c r="C40" s="354">
        <v>14874.75</v>
      </c>
      <c r="D40" s="237" t="s">
        <v>341</v>
      </c>
      <c r="E40" s="136"/>
      <c r="F40" s="239"/>
      <c r="G40" s="137"/>
      <c r="H40" s="138"/>
      <c r="I40" s="69"/>
      <c r="J40" s="299" t="s">
        <v>913</v>
      </c>
      <c r="K40" s="172" t="s">
        <v>918</v>
      </c>
      <c r="L40" s="46">
        <v>1299</v>
      </c>
      <c r="M40" s="630"/>
      <c r="N40" s="632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353">
        <v>44450</v>
      </c>
      <c r="C41" s="354">
        <v>24289.26</v>
      </c>
      <c r="D41" s="237" t="s">
        <v>341</v>
      </c>
      <c r="E41" s="136"/>
      <c r="F41" s="240"/>
      <c r="G41" s="137"/>
      <c r="H41" s="138"/>
      <c r="I41" s="69"/>
      <c r="J41" s="299" t="s">
        <v>913</v>
      </c>
      <c r="K41" s="172" t="s">
        <v>701</v>
      </c>
      <c r="L41" s="46">
        <v>41439.919999999998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353">
        <v>44452</v>
      </c>
      <c r="C42" s="354">
        <v>11810.5</v>
      </c>
      <c r="D42" s="242" t="s">
        <v>341</v>
      </c>
      <c r="E42" s="136"/>
      <c r="F42" s="241"/>
      <c r="G42" s="137"/>
      <c r="H42" s="138"/>
      <c r="I42" s="69"/>
      <c r="J42" s="299" t="s">
        <v>913</v>
      </c>
      <c r="K42" s="172" t="s">
        <v>136</v>
      </c>
      <c r="L42" s="46">
        <v>986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353">
        <v>44456</v>
      </c>
      <c r="C43" s="354">
        <v>23874.19</v>
      </c>
      <c r="D43" s="237" t="s">
        <v>341</v>
      </c>
      <c r="E43" s="136"/>
      <c r="F43" s="241"/>
      <c r="G43" s="137"/>
      <c r="H43" s="138"/>
      <c r="I43" s="69"/>
      <c r="J43" s="299" t="s">
        <v>913</v>
      </c>
      <c r="K43" s="282" t="s">
        <v>919</v>
      </c>
      <c r="L43" s="46">
        <v>1275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353">
        <v>44460</v>
      </c>
      <c r="C44" s="672">
        <v>20001.48</v>
      </c>
      <c r="D44" s="237" t="s">
        <v>341</v>
      </c>
      <c r="E44" s="136"/>
      <c r="F44" s="151"/>
      <c r="G44" s="137"/>
      <c r="H44" s="138"/>
      <c r="I44" s="69"/>
      <c r="J44" s="299" t="s">
        <v>913</v>
      </c>
      <c r="K44" s="675"/>
      <c r="L44" s="71">
        <v>33333.69</v>
      </c>
      <c r="M44" s="633" t="s">
        <v>567</v>
      </c>
      <c r="N44" s="633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353">
        <v>44463</v>
      </c>
      <c r="C45" s="354">
        <v>15200.39</v>
      </c>
      <c r="D45" s="237" t="s">
        <v>341</v>
      </c>
      <c r="E45" s="136"/>
      <c r="F45" s="151"/>
      <c r="G45" s="137"/>
      <c r="H45" s="138"/>
      <c r="I45" s="69"/>
      <c r="J45" s="299" t="s">
        <v>913</v>
      </c>
      <c r="K45" s="313"/>
      <c r="L45" s="75">
        <v>1777</v>
      </c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53">
        <v>44464</v>
      </c>
      <c r="C46" s="354">
        <v>15740.75</v>
      </c>
      <c r="D46" s="237" t="s">
        <v>341</v>
      </c>
      <c r="E46" s="136"/>
      <c r="F46" s="151"/>
      <c r="G46" s="137"/>
      <c r="H46" s="138"/>
      <c r="I46" s="69"/>
      <c r="J46" s="299" t="s">
        <v>913</v>
      </c>
      <c r="K46" s="243" t="s">
        <v>920</v>
      </c>
      <c r="L46" s="50">
        <v>4103</v>
      </c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353">
        <v>44467</v>
      </c>
      <c r="C47" s="354">
        <v>14179.05</v>
      </c>
      <c r="D47" s="242" t="s">
        <v>341</v>
      </c>
      <c r="E47" s="136"/>
      <c r="F47" s="151"/>
      <c r="G47" s="137"/>
      <c r="H47" s="138"/>
      <c r="I47" s="69"/>
      <c r="J47" s="299" t="s">
        <v>913</v>
      </c>
      <c r="K47" s="172" t="s">
        <v>921</v>
      </c>
      <c r="L47" s="75">
        <f>399+399</f>
        <v>798</v>
      </c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353">
        <v>44468</v>
      </c>
      <c r="C48" s="354">
        <v>13389.48</v>
      </c>
      <c r="D48" s="242" t="s">
        <v>341</v>
      </c>
      <c r="E48" s="150"/>
      <c r="F48" s="74"/>
      <c r="G48" s="137"/>
      <c r="H48" s="138"/>
      <c r="I48" s="69"/>
      <c r="J48" s="299" t="s">
        <v>913</v>
      </c>
      <c r="K48" s="172" t="s">
        <v>922</v>
      </c>
      <c r="L48" s="75">
        <v>11500.24</v>
      </c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44441</v>
      </c>
      <c r="C49" s="71">
        <v>77250.350000000006</v>
      </c>
      <c r="D49" s="242" t="s">
        <v>911</v>
      </c>
      <c r="E49" s="150"/>
      <c r="F49" s="74"/>
      <c r="G49" s="137"/>
      <c r="H49" s="138"/>
      <c r="I49" s="69"/>
      <c r="J49" s="299" t="s">
        <v>913</v>
      </c>
      <c r="K49" s="172" t="s">
        <v>923</v>
      </c>
      <c r="L49" s="75">
        <v>120306</v>
      </c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44442</v>
      </c>
      <c r="C50" s="71">
        <v>133319.04000000001</v>
      </c>
      <c r="D50" s="242" t="s">
        <v>912</v>
      </c>
      <c r="E50" s="149"/>
      <c r="F50" s="74"/>
      <c r="G50" s="137"/>
      <c r="H50" s="138"/>
      <c r="I50" s="69"/>
      <c r="J50" s="299" t="s">
        <v>913</v>
      </c>
      <c r="K50" s="172" t="s">
        <v>582</v>
      </c>
      <c r="L50" s="75">
        <v>2320.91</v>
      </c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>
        <v>44442</v>
      </c>
      <c r="C51" s="71">
        <v>4209</v>
      </c>
      <c r="D51" s="242" t="s">
        <v>912</v>
      </c>
      <c r="E51" s="149"/>
      <c r="F51" s="74"/>
      <c r="G51" s="137"/>
      <c r="H51" s="138"/>
      <c r="I51" s="69"/>
      <c r="J51" s="299" t="s">
        <v>913</v>
      </c>
      <c r="K51" s="172" t="s">
        <v>132</v>
      </c>
      <c r="L51" s="75">
        <f>1492.43+1055.91</f>
        <v>2548.34</v>
      </c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>
        <v>44447</v>
      </c>
      <c r="C52" s="71">
        <v>100000</v>
      </c>
      <c r="D52" s="242" t="s">
        <v>915</v>
      </c>
      <c r="E52" s="136"/>
      <c r="F52" s="71"/>
      <c r="G52" s="137"/>
      <c r="H52" s="138"/>
      <c r="I52" s="69"/>
      <c r="J52" s="299" t="s">
        <v>913</v>
      </c>
      <c r="K52" s="172" t="s">
        <v>581</v>
      </c>
      <c r="L52" s="75">
        <v>1148.4000000000001</v>
      </c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>
        <v>44449</v>
      </c>
      <c r="C53" s="71">
        <v>10632</v>
      </c>
      <c r="D53" s="673" t="s">
        <v>917</v>
      </c>
      <c r="E53" s="136"/>
      <c r="F53" s="71"/>
      <c r="G53" s="137"/>
      <c r="H53" s="138"/>
      <c r="I53" s="69" t="s">
        <v>11</v>
      </c>
      <c r="J53" s="299" t="s">
        <v>913</v>
      </c>
      <c r="K53" s="676"/>
      <c r="L53" s="75">
        <v>32341</v>
      </c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>
        <v>44454</v>
      </c>
      <c r="C54" s="71">
        <v>545650</v>
      </c>
      <c r="D54" s="674" t="s">
        <v>915</v>
      </c>
      <c r="E54" s="136"/>
      <c r="F54" s="71"/>
      <c r="G54" s="137"/>
      <c r="H54" s="138"/>
      <c r="I54" s="69"/>
      <c r="J54" s="299" t="s">
        <v>913</v>
      </c>
      <c r="K54" s="157" t="s">
        <v>572</v>
      </c>
      <c r="L54" s="75">
        <v>10000</v>
      </c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 t="s">
        <v>913</v>
      </c>
      <c r="K55" s="172" t="s">
        <v>370</v>
      </c>
      <c r="L55" s="75">
        <v>549</v>
      </c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56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57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23" t="s">
        <v>719</v>
      </c>
      <c r="N60" s="624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2">
        <v>-37331</v>
      </c>
      <c r="N62" s="643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4"/>
      <c r="N63" s="645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8">
        <v>-382722.22</v>
      </c>
      <c r="N64" s="649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50">
        <v>-163726</v>
      </c>
      <c r="N65" s="651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2">
        <f>SUM(M65+M64+M62)</f>
        <v>-583779.22</v>
      </c>
      <c r="N66" s="653"/>
      <c r="O66" s="646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1333305.25</v>
      </c>
      <c r="D67" s="87"/>
      <c r="E67" s="88" t="s">
        <v>13</v>
      </c>
      <c r="F67" s="89">
        <f>SUM(F5:F66)</f>
        <v>3898659</v>
      </c>
      <c r="G67" s="87"/>
      <c r="H67" s="90" t="s">
        <v>14</v>
      </c>
      <c r="I67" s="91">
        <f>SUM(I5:I66)</f>
        <v>44761</v>
      </c>
      <c r="J67" s="92"/>
      <c r="K67" s="93" t="s">
        <v>15</v>
      </c>
      <c r="L67" s="522">
        <f>SUM(L5:L66)</f>
        <v>538164.65</v>
      </c>
      <c r="M67" s="654"/>
      <c r="N67" s="655"/>
      <c r="O67" s="647"/>
      <c r="P67" s="366"/>
      <c r="Q67" s="366"/>
      <c r="R67" s="7">
        <f>SUM(R5:R66)</f>
        <v>8004689.3199999994</v>
      </c>
      <c r="S67" s="7">
        <f>SUM(S5:S66)</f>
        <v>32925.440000000031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8" t="s">
        <v>16</v>
      </c>
      <c r="I69" s="549"/>
      <c r="J69" s="101"/>
      <c r="K69" s="550">
        <f>I67+L67</f>
        <v>582925.65</v>
      </c>
      <c r="L69" s="551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0" t="s">
        <v>17</v>
      </c>
      <c r="E70" s="560"/>
      <c r="F70" s="103">
        <f>F67-K69-C67</f>
        <v>1982428.1</v>
      </c>
      <c r="I70" s="104"/>
      <c r="J70" s="105"/>
      <c r="R70" s="561">
        <f>R67+S67</f>
        <v>8037614.7599999998</v>
      </c>
      <c r="S70" s="562"/>
      <c r="U70" s="50"/>
    </row>
    <row r="71" spans="1:33" ht="15.75" customHeight="1" x14ac:dyDescent="0.3">
      <c r="D71" s="563" t="s">
        <v>502</v>
      </c>
      <c r="E71" s="563"/>
      <c r="F71" s="95">
        <v>-1915029.61</v>
      </c>
      <c r="I71" s="564" t="s">
        <v>19</v>
      </c>
      <c r="J71" s="565"/>
      <c r="K71" s="566">
        <f>F73+F74+F75</f>
        <v>67398.489999999991</v>
      </c>
      <c r="L71" s="567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67398.489999999991</v>
      </c>
      <c r="H73" s="34"/>
      <c r="I73" s="114" t="s">
        <v>21</v>
      </c>
      <c r="J73" s="115"/>
      <c r="K73" s="568">
        <f>-C4</f>
        <v>-365611.59</v>
      </c>
      <c r="L73" s="612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54" t="s">
        <v>24</v>
      </c>
      <c r="E75" s="555"/>
      <c r="F75" s="120">
        <v>0</v>
      </c>
      <c r="I75" s="556" t="s">
        <v>25</v>
      </c>
      <c r="J75" s="557"/>
      <c r="K75" s="558">
        <f>K71+K73</f>
        <v>-298213.10000000003</v>
      </c>
      <c r="L75" s="55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8" t="s">
        <v>610</v>
      </c>
      <c r="J77" s="639"/>
      <c r="K77" s="642">
        <v>0</v>
      </c>
      <c r="L77" s="643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40"/>
      <c r="J78" s="641"/>
      <c r="K78" s="644"/>
      <c r="L78" s="645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5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585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topLeftCell="A28" workbookViewId="0">
      <selection activeCell="J42" sqref="J4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4:G65"/>
  <sheetViews>
    <sheetView topLeftCell="A35" zoomScale="130" zoomScaleNormal="130" workbookViewId="0">
      <selection activeCell="F66" sqref="F66"/>
    </sheetView>
  </sheetViews>
  <sheetFormatPr baseColWidth="10" defaultRowHeight="15" x14ac:dyDescent="0.25"/>
  <cols>
    <col min="3" max="3" width="12.5703125" bestFit="1" customWidth="1"/>
  </cols>
  <sheetData>
    <row r="34" spans="1:1" ht="14.25" customHeight="1" x14ac:dyDescent="0.25"/>
    <row r="35" spans="1:1" ht="14.25" customHeight="1" x14ac:dyDescent="0.25"/>
    <row r="36" spans="1:1" ht="14.25" customHeight="1" x14ac:dyDescent="0.25"/>
    <row r="37" spans="1:1" ht="14.25" customHeight="1" x14ac:dyDescent="0.25"/>
    <row r="38" spans="1:1" ht="14.25" customHeight="1" x14ac:dyDescent="0.25"/>
    <row r="39" spans="1:1" ht="14.25" customHeight="1" x14ac:dyDescent="0.25"/>
    <row r="40" spans="1:1" ht="14.25" customHeight="1" x14ac:dyDescent="0.25"/>
    <row r="41" spans="1:1" ht="14.25" customHeight="1" x14ac:dyDescent="0.25"/>
    <row r="42" spans="1:1" ht="14.25" customHeight="1" x14ac:dyDescent="0.25"/>
    <row r="43" spans="1:1" ht="14.25" customHeight="1" x14ac:dyDescent="0.25"/>
    <row r="44" spans="1:1" ht="14.25" customHeight="1" x14ac:dyDescent="0.25"/>
    <row r="47" spans="1:1" x14ac:dyDescent="0.25">
      <c r="A47" t="s">
        <v>11</v>
      </c>
    </row>
    <row r="48" spans="1:1" ht="15.75" thickBot="1" x14ac:dyDescent="0.3"/>
    <row r="49" spans="1:7" ht="15" customHeight="1" thickBot="1" x14ac:dyDescent="0.3">
      <c r="A49" s="32"/>
      <c r="B49" s="658" t="s">
        <v>32</v>
      </c>
      <c r="C49" s="659"/>
      <c r="D49" s="659"/>
      <c r="E49" s="660"/>
      <c r="F49" s="4"/>
    </row>
    <row r="50" spans="1:7" ht="16.5" customHeight="1" x14ac:dyDescent="0.25">
      <c r="A50" s="19">
        <v>44469</v>
      </c>
      <c r="B50" s="196" t="s">
        <v>901</v>
      </c>
      <c r="C50" s="197">
        <v>4205.54</v>
      </c>
      <c r="D50" s="198" t="s">
        <v>33</v>
      </c>
      <c r="E50" s="199" t="s">
        <v>611</v>
      </c>
      <c r="F50" s="538" t="s">
        <v>902</v>
      </c>
      <c r="G50" s="529"/>
    </row>
    <row r="51" spans="1:7" ht="13.9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538">
        <v>0</v>
      </c>
    </row>
    <row r="52" spans="1:7" hidden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538">
        <v>0</v>
      </c>
    </row>
    <row r="53" spans="1:7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538">
        <v>0</v>
      </c>
    </row>
    <row r="54" spans="1:7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538">
        <v>0</v>
      </c>
    </row>
    <row r="55" spans="1:7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538">
        <v>0</v>
      </c>
    </row>
    <row r="56" spans="1:7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538">
        <v>0</v>
      </c>
    </row>
    <row r="57" spans="1:7" ht="14.25" hidden="1" customHeight="1" thickBot="1" x14ac:dyDescent="0.3">
      <c r="A57" s="330"/>
      <c r="B57" s="196" t="s">
        <v>611</v>
      </c>
      <c r="C57" s="197">
        <v>0</v>
      </c>
      <c r="D57" s="331" t="s">
        <v>33</v>
      </c>
      <c r="E57" s="199" t="s">
        <v>611</v>
      </c>
      <c r="F57" s="538">
        <v>0</v>
      </c>
    </row>
    <row r="58" spans="1:7" ht="14.25" hidden="1" customHeight="1" x14ac:dyDescent="0.25">
      <c r="A58" s="329"/>
      <c r="B58" s="196" t="s">
        <v>611</v>
      </c>
      <c r="C58" s="197">
        <v>0</v>
      </c>
      <c r="D58" s="198" t="s">
        <v>33</v>
      </c>
      <c r="E58" s="199" t="s">
        <v>611</v>
      </c>
      <c r="F58" s="538">
        <v>0</v>
      </c>
    </row>
    <row r="59" spans="1:7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538">
        <v>0</v>
      </c>
    </row>
    <row r="60" spans="1:7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538">
        <v>0</v>
      </c>
    </row>
    <row r="61" spans="1:7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611</v>
      </c>
      <c r="F61" s="538">
        <v>0</v>
      </c>
    </row>
    <row r="62" spans="1:7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611</v>
      </c>
      <c r="F62" s="538">
        <v>0</v>
      </c>
    </row>
    <row r="63" spans="1:7" ht="14.25" hidden="1" customHeight="1" x14ac:dyDescent="0.25">
      <c r="A63" s="19"/>
      <c r="B63" s="196" t="s">
        <v>611</v>
      </c>
      <c r="C63" s="197">
        <v>0</v>
      </c>
      <c r="D63" s="200" t="s">
        <v>33</v>
      </c>
      <c r="E63" s="199" t="s">
        <v>611</v>
      </c>
      <c r="F63" s="538">
        <v>0</v>
      </c>
    </row>
    <row r="64" spans="1:7" ht="14.25" hidden="1" customHeight="1" x14ac:dyDescent="0.25">
      <c r="A64" s="19"/>
      <c r="B64" s="196" t="s">
        <v>611</v>
      </c>
      <c r="C64" s="197">
        <v>0</v>
      </c>
      <c r="D64" s="200" t="s">
        <v>33</v>
      </c>
      <c r="E64" s="199" t="s">
        <v>611</v>
      </c>
      <c r="F64" s="538">
        <v>0</v>
      </c>
    </row>
    <row r="65" spans="3:3" hidden="1" x14ac:dyDescent="0.25">
      <c r="C65" s="197">
        <v>0</v>
      </c>
    </row>
  </sheetData>
  <sortState ref="A45:F46">
    <sortCondition ref="B45:B46"/>
  </sortState>
  <mergeCells count="1">
    <mergeCell ref="B49:E49"/>
  </mergeCells>
  <pageMargins left="0.70866141732283472" right="0.70866141732283472" top="0.74803149606299213" bottom="0" header="0.31496062992125984" footer="0.21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63" t="s">
        <v>726</v>
      </c>
      <c r="C1" s="663"/>
      <c r="D1" s="663"/>
      <c r="E1" s="663"/>
      <c r="H1" s="664" t="s">
        <v>726</v>
      </c>
      <c r="I1" s="664"/>
      <c r="J1" s="664"/>
      <c r="K1" s="205"/>
      <c r="L1" s="205"/>
      <c r="N1" t="s">
        <v>11</v>
      </c>
      <c r="O1" s="663" t="s">
        <v>725</v>
      </c>
      <c r="P1" s="663"/>
    </row>
    <row r="2" spans="1:17" ht="18" thickBot="1" x14ac:dyDescent="0.35">
      <c r="B2" s="18"/>
      <c r="C2" s="4"/>
      <c r="D2" s="6"/>
      <c r="E2" s="586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86"/>
      <c r="F3" s="496"/>
      <c r="H3" s="444">
        <v>126476.5</v>
      </c>
      <c r="I3" s="334">
        <v>10456</v>
      </c>
      <c r="J3" s="495">
        <v>44378</v>
      </c>
      <c r="K3" s="495"/>
      <c r="L3" s="633" t="s">
        <v>567</v>
      </c>
      <c r="M3" s="633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21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22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23" t="s">
        <v>719</v>
      </c>
      <c r="M19" s="624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68">
        <f>L16-H37</f>
        <v>-383122.2200000002</v>
      </c>
      <c r="M21" s="669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70"/>
      <c r="M22" s="671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29">
        <f>SUM(H3:H36)</f>
        <v>3989872.22</v>
      </c>
      <c r="I37" s="631">
        <f>SUM(I3:I36)</f>
        <v>688820.5</v>
      </c>
      <c r="J37" s="495"/>
      <c r="K37" s="495"/>
      <c r="L37" s="495"/>
      <c r="O37" s="629">
        <f>SUM(O3:O36)</f>
        <v>1464800.09</v>
      </c>
      <c r="P37" s="631">
        <f>SUM(P3:P36)</f>
        <v>121896</v>
      </c>
      <c r="Q37" s="392"/>
    </row>
    <row r="38" spans="7:17" ht="16.5" thickBot="1" x14ac:dyDescent="0.3">
      <c r="H38" s="630"/>
      <c r="I38" s="632"/>
      <c r="J38" s="495"/>
      <c r="K38" s="495"/>
      <c r="L38" s="495"/>
      <c r="O38" s="630"/>
      <c r="P38" s="632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66"/>
      <c r="I40" s="666"/>
      <c r="O40" s="633" t="s">
        <v>567</v>
      </c>
      <c r="P40" s="633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67"/>
      <c r="I53" s="7"/>
      <c r="O53" s="621">
        <f>SUM(O41:O52)</f>
        <v>1682687</v>
      </c>
      <c r="P53" s="475"/>
      <c r="Q53" s="392"/>
    </row>
    <row r="54" spans="7:17" ht="16.5" thickBot="1" x14ac:dyDescent="0.3">
      <c r="G54" s="272"/>
      <c r="H54" s="667"/>
      <c r="I54" s="7"/>
      <c r="O54" s="622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66"/>
      <c r="I56" s="666"/>
      <c r="O56" s="623" t="s">
        <v>719</v>
      </c>
      <c r="P56" s="624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65"/>
      <c r="I58" s="665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65"/>
      <c r="I59" s="665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61">
        <f>SUM(O58:O61)</f>
        <v>-328961.31000000006</v>
      </c>
      <c r="P62" s="662"/>
    </row>
  </sheetData>
  <mergeCells count="20">
    <mergeCell ref="O53:O54"/>
    <mergeCell ref="O56:P56"/>
    <mergeCell ref="L19:M19"/>
    <mergeCell ref="L21:M22"/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58" t="s">
        <v>32</v>
      </c>
      <c r="C1" s="659"/>
      <c r="D1" s="659"/>
      <c r="E1" s="660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58" t="s">
        <v>32</v>
      </c>
      <c r="C9" s="659"/>
      <c r="D9" s="659"/>
      <c r="E9" s="660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58" t="s">
        <v>32</v>
      </c>
      <c r="C20" s="659"/>
      <c r="D20" s="659"/>
      <c r="E20" s="660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58" t="s">
        <v>32</v>
      </c>
      <c r="C31" s="659"/>
      <c r="D31" s="659"/>
      <c r="E31" s="660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58" t="s">
        <v>32</v>
      </c>
      <c r="C42" s="659"/>
      <c r="D42" s="659"/>
      <c r="E42" s="660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58" t="s">
        <v>32</v>
      </c>
      <c r="C54" s="659"/>
      <c r="D54" s="659"/>
      <c r="E54" s="660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40" t="s">
        <v>147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8" t="s">
        <v>16</v>
      </c>
      <c r="I64" s="549"/>
      <c r="J64" s="101"/>
      <c r="K64" s="550">
        <f>I62+L62</f>
        <v>259947.00000000003</v>
      </c>
      <c r="L64" s="551"/>
      <c r="M64" s="552">
        <f>M62+N62</f>
        <v>2744320</v>
      </c>
      <c r="N64" s="553"/>
      <c r="O64" s="102"/>
      <c r="P64" s="99"/>
      <c r="Q64" s="99"/>
      <c r="S64" s="174"/>
    </row>
    <row r="65" spans="2:19" ht="19.5" customHeight="1" thickBot="1" x14ac:dyDescent="0.3">
      <c r="D65" s="560" t="s">
        <v>17</v>
      </c>
      <c r="E65" s="560"/>
      <c r="F65" s="103">
        <f>F62-K64-C62</f>
        <v>2374814.2599999998</v>
      </c>
      <c r="I65" s="104"/>
      <c r="J65" s="105"/>
      <c r="P65" s="561">
        <f>P62+Q62</f>
        <v>3144691.75</v>
      </c>
      <c r="Q65" s="562"/>
      <c r="S65" s="50"/>
    </row>
    <row r="66" spans="2:19" ht="15.75" customHeight="1" x14ac:dyDescent="0.3">
      <c r="D66" s="563" t="s">
        <v>18</v>
      </c>
      <c r="E66" s="563"/>
      <c r="F66" s="95">
        <v>-2261593.1</v>
      </c>
      <c r="I66" s="564" t="s">
        <v>19</v>
      </c>
      <c r="J66" s="565"/>
      <c r="K66" s="566">
        <f>F68+F69+F70</f>
        <v>355407.6199999997</v>
      </c>
      <c r="L66" s="567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68">
        <f>-C4</f>
        <v>-209541.1</v>
      </c>
      <c r="L68" s="56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54" t="s">
        <v>24</v>
      </c>
      <c r="E70" s="555"/>
      <c r="F70" s="120">
        <v>223014.26</v>
      </c>
      <c r="I70" s="556" t="s">
        <v>25</v>
      </c>
      <c r="J70" s="557"/>
      <c r="K70" s="558">
        <f>K66+K68</f>
        <v>145866.5199999997</v>
      </c>
      <c r="L70" s="55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40" t="s">
        <v>429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48" t="s">
        <v>16</v>
      </c>
      <c r="I62" s="549"/>
      <c r="J62" s="101"/>
      <c r="K62" s="550">
        <f>I60+L60</f>
        <v>781851.32000000007</v>
      </c>
      <c r="L62" s="551"/>
      <c r="M62" s="552">
        <f>M60+N60</f>
        <v>4064802.5</v>
      </c>
      <c r="N62" s="553"/>
      <c r="O62" s="102"/>
      <c r="P62" s="99"/>
      <c r="Q62" s="99"/>
      <c r="S62" s="174"/>
    </row>
    <row r="63" spans="1:23" ht="19.5" customHeight="1" thickBot="1" x14ac:dyDescent="0.3">
      <c r="D63" s="560" t="s">
        <v>17</v>
      </c>
      <c r="E63" s="560"/>
      <c r="F63" s="103">
        <f>F60-K62-C60</f>
        <v>3177878.1399999997</v>
      </c>
      <c r="I63" s="104"/>
      <c r="J63" s="105"/>
      <c r="P63" s="561">
        <f>P60+Q60</f>
        <v>4585432.34</v>
      </c>
      <c r="Q63" s="562"/>
      <c r="S63" s="50"/>
    </row>
    <row r="64" spans="1:23" ht="15.75" customHeight="1" x14ac:dyDescent="0.3">
      <c r="D64" s="563" t="s">
        <v>18</v>
      </c>
      <c r="E64" s="563"/>
      <c r="F64" s="95">
        <v>-3579271.89</v>
      </c>
      <c r="I64" s="564" t="s">
        <v>19</v>
      </c>
      <c r="J64" s="565"/>
      <c r="K64" s="566">
        <f>F66+F67+F68</f>
        <v>-110332.85000000047</v>
      </c>
      <c r="L64" s="567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68">
        <f>-C4</f>
        <v>-223014.26</v>
      </c>
      <c r="L66" s="569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54" t="s">
        <v>24</v>
      </c>
      <c r="E68" s="555"/>
      <c r="F68" s="120">
        <v>215362.9</v>
      </c>
      <c r="I68" s="570" t="s">
        <v>431</v>
      </c>
      <c r="J68" s="571"/>
      <c r="K68" s="572">
        <f>K64+K66</f>
        <v>-333347.11000000045</v>
      </c>
      <c r="L68" s="573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40" t="s">
        <v>430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44" t="s">
        <v>7</v>
      </c>
      <c r="F4" s="545"/>
      <c r="H4" s="546" t="s">
        <v>8</v>
      </c>
      <c r="I4" s="57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48" t="s">
        <v>16</v>
      </c>
      <c r="I58" s="549"/>
      <c r="J58" s="101"/>
      <c r="K58" s="550">
        <f>I56+L56</f>
        <v>370346.35000000003</v>
      </c>
      <c r="L58" s="575"/>
      <c r="M58" s="552">
        <f>M56+N56</f>
        <v>3537422</v>
      </c>
      <c r="N58" s="553"/>
      <c r="O58" s="102"/>
      <c r="P58" s="99"/>
      <c r="Q58" s="99"/>
      <c r="S58" s="174"/>
    </row>
    <row r="59" spans="1:23" ht="15.75" customHeight="1" thickBot="1" x14ac:dyDescent="0.3">
      <c r="D59" s="560" t="s">
        <v>17</v>
      </c>
      <c r="E59" s="576"/>
      <c r="F59" s="103">
        <f>F56-K58-C56</f>
        <v>3048717.54</v>
      </c>
      <c r="I59" s="104"/>
      <c r="J59" s="105"/>
      <c r="P59" s="561">
        <f>P56+Q56</f>
        <v>8073324.3200000003</v>
      </c>
      <c r="Q59" s="562"/>
      <c r="S59" s="50"/>
    </row>
    <row r="60" spans="1:23" ht="15.75" customHeight="1" x14ac:dyDescent="0.3">
      <c r="D60" s="563" t="s">
        <v>18</v>
      </c>
      <c r="E60" s="563"/>
      <c r="F60" s="95">
        <v>-3102716.28</v>
      </c>
      <c r="I60" s="564" t="s">
        <v>19</v>
      </c>
      <c r="J60" s="565"/>
      <c r="K60" s="566">
        <f>F62+F63+F64</f>
        <v>216465.62000000023</v>
      </c>
      <c r="L60" s="567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68">
        <f>-C4</f>
        <v>-215362.9</v>
      </c>
      <c r="L62" s="569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54" t="s">
        <v>24</v>
      </c>
      <c r="E64" s="555"/>
      <c r="F64" s="120">
        <v>249311.35999999999</v>
      </c>
      <c r="I64" s="556" t="s">
        <v>25</v>
      </c>
      <c r="J64" s="557"/>
      <c r="K64" s="558">
        <f>K60+K62</f>
        <v>1102.720000000234</v>
      </c>
      <c r="L64" s="559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40" t="s">
        <v>504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8" t="s">
        <v>16</v>
      </c>
      <c r="I64" s="549"/>
      <c r="J64" s="101"/>
      <c r="K64" s="550">
        <f>I62+L62</f>
        <v>779034.56000000017</v>
      </c>
      <c r="L64" s="551"/>
      <c r="M64" s="552">
        <f>M62+N62</f>
        <v>4478181</v>
      </c>
      <c r="N64" s="553"/>
      <c r="O64" s="102"/>
      <c r="P64" s="99"/>
      <c r="Q64" s="99"/>
      <c r="S64" s="174"/>
    </row>
    <row r="65" spans="2:19" ht="19.5" customHeight="1" thickBot="1" x14ac:dyDescent="0.3">
      <c r="D65" s="560" t="s">
        <v>17</v>
      </c>
      <c r="E65" s="560"/>
      <c r="F65" s="103">
        <f>F62-K64-C62</f>
        <v>3602842.44</v>
      </c>
      <c r="I65" s="104"/>
      <c r="J65" s="105"/>
      <c r="P65" s="561">
        <f>P62+Q62</f>
        <v>5004562.5599999996</v>
      </c>
      <c r="Q65" s="562"/>
      <c r="S65" s="50"/>
    </row>
    <row r="66" spans="2:19" ht="15.75" customHeight="1" x14ac:dyDescent="0.3">
      <c r="B66" s="577" t="s">
        <v>528</v>
      </c>
      <c r="C66" s="578"/>
      <c r="D66" s="560" t="s">
        <v>502</v>
      </c>
      <c r="E66" s="560"/>
      <c r="F66" s="95">
        <v>-3854423.8</v>
      </c>
      <c r="I66" s="564" t="s">
        <v>19</v>
      </c>
      <c r="J66" s="565"/>
      <c r="K66" s="566">
        <f>F68+F69+F70</f>
        <v>14998.430000000139</v>
      </c>
      <c r="L66" s="567"/>
      <c r="P66" s="50"/>
      <c r="S66" s="107"/>
    </row>
    <row r="67" spans="2:19" ht="19.5" thickBot="1" x14ac:dyDescent="0.35">
      <c r="B67" s="579"/>
      <c r="C67" s="580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81"/>
      <c r="C68" s="582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68">
        <f>-C4</f>
        <v>-249311.35999999999</v>
      </c>
      <c r="L68" s="56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54" t="s">
        <v>24</v>
      </c>
      <c r="E70" s="555"/>
      <c r="F70" s="120">
        <v>255764.39</v>
      </c>
      <c r="I70" s="556" t="s">
        <v>431</v>
      </c>
      <c r="J70" s="557"/>
      <c r="K70" s="558">
        <f>K66+K68</f>
        <v>-234312.92999999985</v>
      </c>
      <c r="L70" s="55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2021-10-12T17:19:49Z</cp:lastPrinted>
  <dcterms:created xsi:type="dcterms:W3CDTF">2021-01-11T14:43:39Z</dcterms:created>
  <dcterms:modified xsi:type="dcterms:W3CDTF">2021-10-12T21:35:00Z</dcterms:modified>
</cp:coreProperties>
</file>