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7" l="1"/>
  <c r="N32" i="31" l="1"/>
  <c r="N33" i="3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F34" i="33" l="1"/>
  <c r="F32" i="33"/>
  <c r="F30" i="33" l="1"/>
  <c r="F28" i="33"/>
  <c r="F27" i="33"/>
  <c r="F23" i="33"/>
  <c r="F18" i="33"/>
  <c r="F13" i="33"/>
  <c r="F7" i="33"/>
  <c r="D82" i="33"/>
  <c r="F28" i="31"/>
  <c r="C73" i="31"/>
  <c r="F15" i="31"/>
  <c r="F9" i="31" l="1"/>
  <c r="F7" i="31" l="1"/>
  <c r="F3" i="31"/>
  <c r="F29" i="27"/>
  <c r="F28" i="27"/>
  <c r="F24" i="27"/>
  <c r="F75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2" i="33" l="1"/>
  <c r="M62" i="33"/>
  <c r="K62" i="33"/>
  <c r="F62" i="33"/>
  <c r="D62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G3" i="33"/>
  <c r="K81" i="32"/>
  <c r="L75" i="32"/>
  <c r="I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2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56" i="31" l="1"/>
  <c r="M56" i="31"/>
  <c r="K56" i="31"/>
  <c r="F56" i="31"/>
  <c r="D56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56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<sst xmlns="http://schemas.openxmlformats.org/spreadsheetml/2006/main" count="3167" uniqueCount="1716">
  <si>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</si>
  <si>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</si>
  <si>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</si>
  <si>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</si>
  <si>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</si>
  <si>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</si>
  <si>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</si>
  <si>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</si>
  <si>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</si>
  <si>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</si>
  <si>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</si>
  <si>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</si>
  <si>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</si>
  <si>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</si>
  <si>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</si>
  <si>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</si>
  <si>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</si>
  <si>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</si>
  <si>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</si>
  <si>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</si>
  <si>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</si>
  <si>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</si>
  <si>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</si>
  <si>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</si>
  <si>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</si>
  <si>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</si>
  <si>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</si>
  <si>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</si>
  <si>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</si>
  <si>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</si>
  <si>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</si>
  <si>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</si>
  <si>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</si>
  <si>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</si>
  <si>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</si>
  <si>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</si>
  <si>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</si>
  <si>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</si>
  <si>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</si>
  <si>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</si>
  <si>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</si>
  <si>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</si>
  <si>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</si>
  <si>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</si>
  <si>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</si>
  <si>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</si>
  <si>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</si>
  <si>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</si>
  <si>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</si>
  <si>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</si>
  <si>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</si>
  <si>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</si>
  <si>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</si>
  <si>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</si>
  <si>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</si>
  <si>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</si>
  <si>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</si>
  <si>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</si>
  <si>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</si>
  <si>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</si>
  <si>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</si>
  <si>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</si>
  <si>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</si>
  <si>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</si>
  <si>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</si>
  <si>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</si>
  <si>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</si>
  <si>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</si>
  <si>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</si>
  <si>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</si>
  <si>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</si>
  <si>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</si>
  <si>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</si>
  <si>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</si>
  <si>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</si>
  <si>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</si>
  <si>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</si>
  <si>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</si>
  <si>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</si>
  <si>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</si>
  <si>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</si>
  <si>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</si>
  <si>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</si>
  <si>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</si>
  <si>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</si>
  <si>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</si>
  <si>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</si>
  <si>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</si>
  <si>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</si>
  <si>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</si>
  <si>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</si>
  <si>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</si>
  <si>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</si>
  <si>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</si>
  <si>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</si>
  <si>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</si>
  <si>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</si>
  <si>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</si>
  <si>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</si>
  <si>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</si>
  <si>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</si>
  <si>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</si>
  <si>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</si>
  <si>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</si>
  <si>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</si>
  <si>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</si>
  <si>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</si>
  <si>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</si>
  <si>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</si>
  <si>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</si>
  <si>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</si>
  <si>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</si>
  <si>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</si>
  <si>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</si>
  <si>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</si>
  <si>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</si>
  <si>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</si>
  <si>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</si>
  <si>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</si>
  <si>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</si>
  <si>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</si>
  <si>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</si>
  <si>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</si>
  <si>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</si>
  <si>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</si>
  <si>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</si>
  <si>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</si>
  <si>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</si>
  <si>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</si>
  <si>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</si>
  <si>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</si>
  <si>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</si>
  <si>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</si>
  <si>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</si>
  <si>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</si>
  <si>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</si>
  <si>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</si>
  <si>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</si>
  <si>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</si>
  <si>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</si>
  <si>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</si>
  <si>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</si>
  <si>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</si>
  <si>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</si>
  <si>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</si>
  <si>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</si>
  <si>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</si>
  <si>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</si>
  <si>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</si>
  <si>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</si>
  <si>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</si>
  <si>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</si>
  <si>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</si>
  <si>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</si>
  <si>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</si>
  <si>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</si>
  <si>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</si>
  <si>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</si>
  <si>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</si>
  <si>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</si>
  <si>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</si>
  <si>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</si>
  <si>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</si>
  <si>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</si>
  <si>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</si>
  <si>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</si>
  <si>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</si>
  <si>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</si>
  <si>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</si>
  <si>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</si>
  <si>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</si>
  <si>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</si>
  <si>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</si>
  <si>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</si>
  <si>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</si>
  <si>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</si>
  <si>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</si>
  <si>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</si>
  <si>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</si>
  <si>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</si>
  <si>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</si>
  <si>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</si>
  <si>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</si>
  <si>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</si>
  <si>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</si>
  <si>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</si>
  <si>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</si>
  <si>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</si>
  <si>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</si>
  <si>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</si>
  <si>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</si>
  <si>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</si>
  <si>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</si>
  <si>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</si>
  <si>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</si>
  <si>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</si>
  <si>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</si>
  <si>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</si>
  <si>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</si>
  <si>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</si>
  <si>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</si>
  <si>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</si>
  <si>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</si>
  <si>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</si>
  <si>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</si>
  <si>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</si>
  <si>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</si>
  <si>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</si>
  <si>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</si>
  <si>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</si>
  <si>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</si>
  <si>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</si>
  <si>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</si>
  <si>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</si>
  <si>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</si>
  <si>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</si>
  <si>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</si>
  <si>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</si>
  <si>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</si>
  <si>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</si>
  <si>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</si>
  <si>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</si>
  <si>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</si>
  <si>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</si>
  <si>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</si>
  <si>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</si>
  <si>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</si>
  <si>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</si>
  <si>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</si>
  <si>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</si>
  <si>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</si>
  <si>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</si>
  <si>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</si>
  <si>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</si>
  <si>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</si>
  <si>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</si>
  <si>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</si>
  <si>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</si>
  <si>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</si>
  <si>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</si>
  <si>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</si>
  <si>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</si>
  <si>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</si>
  <si>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</si>
  <si>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</si>
  <si>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</si>
  <si>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</si>
  <si>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</si>
  <si>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</si>
  <si>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</si>
  <si>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</si>
  <si>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</si>
  <si>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</si>
  <si>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</si>
  <si>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</si>
  <si>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</si>
  <si>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</si>
  <si>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</si>
  <si>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</si>
  <si>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</si>
  <si>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</si>
  <si>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</si>
  <si>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</si>
  <si>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</si>
  <si>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</si>
  <si>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</si>
  <si>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</si>
  <si>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</si>
  <si>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</si>
  <si>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</si>
  <si>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</si>
  <si>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</si>
  <si>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</si>
  <si>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</si>
  <si>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</si>
  <si>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</si>
  <si>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</si>
  <si>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</si>
  <si>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</si>
  <si>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</si>
  <si>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</si>
  <si>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</si>
  <si>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</si>
  <si>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</si>
  <si>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</si>
  <si>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</si>
  <si>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</si>
  <si>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</si>
  <si>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</si>
  <si>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</si>
  <si>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</si>
  <si>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</si>
  <si>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</si>
  <si>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</si>
  <si>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</si>
  <si>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</si>
  <si>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</si>
  <si>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</si>
  <si>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</si>
  <si>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</si>
  <si>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</si>
  <si>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</si>
  <si>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</si>
  <si>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</si>
  <si>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</si>
  <si>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</si>
  <si>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</si>
  <si>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</si>
  <si>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</si>
  <si>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</si>
  <si>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</si>
  <si>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</si>
  <si>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</si>
  <si>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</si>
  <si>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</si>
  <si>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</si>
  <si>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</si>
  <si>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</si>
  <si>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</si>
  <si>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</si>
  <si>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</si>
  <si>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</si>
  <si>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</si>
  <si>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</si>
  <si>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</si>
  <si>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</si>
  <si>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</si>
  <si>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</si>
  <si>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</si>
  <si>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</si>
  <si>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</si>
  <si>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</si>
  <si>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</si>
  <si>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</si>
  <si>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</si>
  <si>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</si>
  <si>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</si>
  <si>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</si>
  <si>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</si>
  <si>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</si>
  <si>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</si>
  <si>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</si>
  <si>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</si>
  <si>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</si>
  <si>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</si>
  <si>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</si>
  <si>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</si>
  <si>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</si>
  <si>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</si>
  <si>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</si>
  <si>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</si>
  <si>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</si>
  <si>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</si>
  <si>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</si>
  <si>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</si>
  <si>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</si>
  <si>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</si>
  <si>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</si>
  <si>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</si>
  <si>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</si>
  <si>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</si>
  <si>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</si>
  <si>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</si>
  <si>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</si>
  <si>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</si>
  <si>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</si>
  <si>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</si>
  <si>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</si>
  <si>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</si>
  <si>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</si>
  <si>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</si>
  <si>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</si>
  <si>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</si>
  <si>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</si>
  <si>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</si>
  <si>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</si>
  <si>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</si>
  <si>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</si>
  <si>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</si>
  <si>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</si>
  <si>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</si>
  <si>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</si>
  <si>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</si>
  <si>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</si>
  <si>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</si>
  <si>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</si>
  <si>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</si>
  <si>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</si>
  <si>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</si>
  <si>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</si>
  <si>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</si>
  <si>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</si>
  <si>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</si>
  <si>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</si>
  <si>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</si>
  <si>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</si>
  <si>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</si>
  <si>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</si>
  <si>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</si>
  <si>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</si>
  <si>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</si>
  <si>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</si>
  <si>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</si>
  <si>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</si>
  <si>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</si>
  <si>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</si>
  <si>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</si>
  <si>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</si>
  <si>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</si>
  <si>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</si>
  <si>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</si>
  <si>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</si>
  <si>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</si>
  <si>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</si>
  <si>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</si>
  <si>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</si>
  <si>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</si>
  <si>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</si>
  <si>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</si>
  <si>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</si>
  <si>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</si>
  <si>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</si>
  <si>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</si>
  <si>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</si>
  <si>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</si>
  <si>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</si>
  <si>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</si>
  <si>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</si>
  <si>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</si>
  <si>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</si>
  <si>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</si>
  <si>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</si>
  <si>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</si>
  <si>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</si>
  <si>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</si>
  <si>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</si>
  <si>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</si>
  <si>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</si>
  <si>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</si>
  <si>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</si>
  <si>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</si>
  <si>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</si>
  <si>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</si>
  <si>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</si>
  <si>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</si>
  <si>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</si>
  <si>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</si>
  <si>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</si>
  <si>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</si>
  <si>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</si>
  <si>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</si>
  <si>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</si>
  <si>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</si>
  <si>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</si>
  <si>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</si>
  <si>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</si>
  <si>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</si>
  <si>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</si>
  <si>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</si>
  <si>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</si>
  <si>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</si>
  <si>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</si>
  <si>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</si>
  <si>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</si>
  <si>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</si>
  <si>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</si>
  <si>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</si>
  <si>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</si>
  <si>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</si>
  <si>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</si>
  <si>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</si>
  <si>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</si>
  <si>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</si>
  <si>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</si>
  <si>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</si>
  <si>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</si>
  <si>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</si>
  <si>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</si>
  <si>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</si>
  <si>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</si>
  <si>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</si>
  <si>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</si>
  <si>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</si>
  <si>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</si>
  <si>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</si>
  <si>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</si>
  <si>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</si>
  <si>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</si>
  <si>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</si>
  <si>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</si>
  <si>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</si>
  <si>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</si>
  <si>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</si>
  <si>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</si>
  <si>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</si>
  <si>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</si>
  <si>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</si>
  <si>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</si>
  <si>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</si>
  <si>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</si>
  <si>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</si>
  <si>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</si>
  <si>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</si>
  <si>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</si>
  <si>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</si>
  <si>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</si>
  <si>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</si>
  <si>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</si>
  <si>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</si>
  <si>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</si>
  <si>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</si>
  <si>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</si>
  <si>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</si>
  <si>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</si>
  <si>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</si>
  <si>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</si>
  <si>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</si>
  <si>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</si>
  <si>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</si>
  <si>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</si>
  <si>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</si>
  <si>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</si>
  <si>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</si>
  <si>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</si>
  <si>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</si>
  <si>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</si>
  <si>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</si>
  <si>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</si>
  <si>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</si>
  <si>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</si>
  <si>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</si>
  <si>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</si>
  <si>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</si>
  <si>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</si>
  <si>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</si>
  <si>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</si>
  <si>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</si>
  <si>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</si>
  <si>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</si>
  <si>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</si>
  <si>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</si>
  <si>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</si>
  <si>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</si>
  <si>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</si>
  <si>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</si>
  <si>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</si>
  <si>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</si>
  <si>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</si>
  <si>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</si>
  <si>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</si>
  <si>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</si>
  <si>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</si>
  <si>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</si>
  <si>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</si>
  <si>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</si>
  <si>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</si>
  <si>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</si>
  <si>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</si>
  <si>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</si>
  <si>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</si>
  <si>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</si>
  <si>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</si>
  <si>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</si>
  <si>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</si>
  <si>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</si>
  <si>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</si>
  <si>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</si>
  <si>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</si>
  <si>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</si>
  <si>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</si>
  <si>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</si>
  <si>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</si>
  <si>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</si>
  <si>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</si>
  <si>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</si>
  <si>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</si>
  <si>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</si>
  <si>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</si>
  <si>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</si>
  <si>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</si>
  <si>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</si>
  <si>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</si>
  <si>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</si>
  <si>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</si>
  <si>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</si>
  <si>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</si>
  <si>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</si>
  <si>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</si>
  <si>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</si>
  <si>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</si>
  <si>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</si>
  <si>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</si>
  <si>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</si>
  <si>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</si>
  <si>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</si>
  <si>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</si>
  <si>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</si>
  <si>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</si>
  <si>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</si>
  <si>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</si>
  <si>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</si>
  <si>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</si>
  <si>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</si>
  <si>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</si>
  <si>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</si>
  <si>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</si>
  <si>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</si>
  <si>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</si>
  <si>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</si>
  <si>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</si>
  <si>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</si>
  <si>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</si>
  <si>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</si>
  <si>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</si>
  <si>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</si>
  <si>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</si>
  <si>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</si>
  <si>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</si>
  <si>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</si>
  <si>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</si>
  <si>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</si>
  <si>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</si>
  <si>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</si>
  <si>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</si>
  <si>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</si>
  <si>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</si>
  <si>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</si>
  <si>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</si>
  <si>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</si>
  <si>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</si>
  <si>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</si>
  <si>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</si>
  <si>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</si>
  <si>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</si>
  <si>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</si>
  <si>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</si>
  <si>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</si>
  <si>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</si>
  <si>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</si>
  <si>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</si>
  <si>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</si>
  <si>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</si>
  <si>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</si>
  <si>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</si>
  <si>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</si>
  <si>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</si>
  <si>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</si>
  <si>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</si>
  <si>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</si>
  <si>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</si>
  <si>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</si>
  <si>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</si>
  <si>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</si>
  <si>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</si>
  <si>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</si>
  <si>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</si>
  <si>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</si>
  <si>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</si>
  <si>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</si>
  <si>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</si>
  <si>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</si>
  <si>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</si>
  <si>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</si>
  <si>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</si>
  <si>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</si>
  <si>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</si>
  <si>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</si>
  <si>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</si>
  <si>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</si>
  <si>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</si>
  <si>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</si>
  <si>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</si>
  <si>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</si>
  <si>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</si>
  <si>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</si>
  <si>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</si>
  <si>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</si>
  <si>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</si>
  <si>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</si>
  <si>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</si>
  <si>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</si>
  <si>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</si>
  <si>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</si>
  <si>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</si>
  <si>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</si>
  <si>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</si>
  <si>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</si>
  <si>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</si>
  <si>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</si>
  <si>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</si>
  <si>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</si>
  <si>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</si>
  <si>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</si>
  <si>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</si>
  <si>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</si>
  <si>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</si>
  <si>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</si>
  <si>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</si>
  <si>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</si>
  <si>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</si>
  <si>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</si>
  <si>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</si>
  <si>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</si>
  <si>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</si>
  <si>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</si>
  <si>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</si>
  <si>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</si>
  <si>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</si>
  <si>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</si>
  <si>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</si>
  <si>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</si>
  <si>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</si>
  <si>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</si>
  <si>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</si>
  <si>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</si>
  <si>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</si>
  <si>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</si>
  <si>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</si>
  <si>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</si>
  <si>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</si>
  <si>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</si>
  <si>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</si>
  <si>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</si>
  <si>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</si>
  <si>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</si>
  <si>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</si>
  <si>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</si>
  <si>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</si>
  <si>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</si>
  <si>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</si>
  <si>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</si>
  <si>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</si>
  <si>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</si>
  <si>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</si>
  <si>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</si>
  <si>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</si>
  <si>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</si>
  <si>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</si>
  <si>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</si>
  <si>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</si>
  <si>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</si>
  <si>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</si>
  <si>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</si>
  <si>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</si>
  <si>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</si>
  <si>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</si>
  <si>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</si>
  <si>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</si>
  <si>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</si>
  <si>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</si>
  <si>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</si>
  <si>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</si>
  <si>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</si>
  <si>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</si>
  <si>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</si>
  <si>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</si>
  <si>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</si>
  <si>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</si>
  <si>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</si>
  <si>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</si>
  <si>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</si>
  <si>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</si>
  <si>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</si>
  <si>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</si>
  <si>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</si>
  <si>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</si>
  <si>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</si>
  <si>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</si>
  <si>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</si>
  <si>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</si>
  <si>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</si>
  <si>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</si>
  <si>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</si>
  <si>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</si>
  <si>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</si>
  <si>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</si>
  <si>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</si>
  <si>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</si>
  <si>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</si>
  <si>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</si>
  <si>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</si>
  <si>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</si>
  <si>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</si>
  <si>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</si>
  <si>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</si>
  <si>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</si>
  <si>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</si>
  <si>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</si>
  <si>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</si>
  <si>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</si>
  <si>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</si>
  <si>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</si>
  <si>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</si>
  <si>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</si>
  <si>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</si>
  <si>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</si>
  <si>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</si>
  <si>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</si>
  <si>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</si>
  <si>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</si>
  <si>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</si>
  <si>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</si>
  <si>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</si>
  <si>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</si>
  <si>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</si>
  <si>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</si>
  <si>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</si>
  <si>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</si>
  <si>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</si>
  <si>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</si>
  <si>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</si>
  <si>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</si>
  <si>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</si>
  <si>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</si>
  <si>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</si>
  <si>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</si>
  <si>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</si>
  <si>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</si>
  <si>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</si>
  <si>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</si>
  <si>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</si>
  <si>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</si>
  <si>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</si>
  <si>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</si>
  <si>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</si>
  <si>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</si>
  <si>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</si>
  <si>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</si>
  <si>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</si>
  <si>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</si>
  <si>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</si>
  <si>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</si>
  <si>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</si>
  <si>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</si>
  <si>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</si>
  <si>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</si>
  <si>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</si>
  <si>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</si>
  <si>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</si>
  <si>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</si>
  <si>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</si>
  <si>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</si>
  <si>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</si>
  <si>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</si>
  <si>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</si>
  <si>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</si>
  <si>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</si>
  <si>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</si>
  <si>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</si>
  <si>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</si>
  <si>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</si>
  <si>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</si>
  <si>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</si>
  <si>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</si>
  <si>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</si>
  <si>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</si>
  <si>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</si>
  <si>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</si>
  <si>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</si>
  <si>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</si>
  <si>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</si>
  <si>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</si>
  <si>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</si>
  <si>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</si>
  <si>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</si>
  <si>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</si>
  <si>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</si>
  <si>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</si>
  <si>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</si>
  <si>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</si>
  <si>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</si>
  <si>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</si>
  <si>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</si>
  <si>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</si>
  <si>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</si>
  <si>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</si>
  <si>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</si>
  <si>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</si>
  <si>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</si>
  <si>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</si>
  <si>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</si>
  <si>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</si>
  <si>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</si>
  <si>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</si>
  <si>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</si>
  <si>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</si>
  <si>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</si>
  <si>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</si>
  <si>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</si>
  <si>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</si>
  <si>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</si>
  <si>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</si>
  <si>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</si>
  <si>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</si>
  <si>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</si>
  <si>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</si>
  <si>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</si>
  <si>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</si>
  <si>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</si>
  <si>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</si>
  <si>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</si>
  <si>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</si>
  <si>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</si>
  <si>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</si>
  <si>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</si>
  <si>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</si>
  <si>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</si>
  <si>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</si>
  <si>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</si>
  <si>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</si>
  <si>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</si>
  <si>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</si>
  <si>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</si>
  <si>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</si>
  <si>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</si>
  <si>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</si>
  <si>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</si>
  <si>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</si>
  <si>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</si>
  <si>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</si>
  <si>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</si>
  <si>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</si>
  <si>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</si>
  <si>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</si>
  <si>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</si>
  <si>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</si>
  <si>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</si>
  <si>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</si>
  <si>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</si>
  <si>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</si>
  <si>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</si>
  <si>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</si>
  <si>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</si>
  <si>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</si>
  <si>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</si>
  <si>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</si>
  <si>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</si>
  <si>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</si>
  <si>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</si>
  <si>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</si>
  <si>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</si>
  <si>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</si>
  <si>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</si>
  <si>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</si>
  <si>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</si>
  <si>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</si>
  <si>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</si>
  <si>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</si>
  <si>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</si>
  <si>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</si>
  <si>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</si>
  <si>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</si>
  <si>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</si>
  <si>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</si>
  <si>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</si>
  <si>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</si>
  <si>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</si>
  <si>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</si>
  <si>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</si>
  <si>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</si>
  <si>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</si>
  <si>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</si>
  <si>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</si>
  <si>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</si>
  <si>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</si>
  <si>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</si>
  <si>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</si>
  <si>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</si>
  <si>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</si>
  <si>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</si>
  <si>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</si>
  <si>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</si>
  <si>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</si>
  <si>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</si>
  <si>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</si>
  <si>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</si>
  <si>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</si>
  <si>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</si>
  <si>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</si>
  <si>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</si>
  <si>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</si>
  <si>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</si>
  <si>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</si>
  <si>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</si>
  <si>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</si>
  <si>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</si>
  <si>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</si>
  <si>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</si>
  <si>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</si>
  <si>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</si>
  <si>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</si>
  <si>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</si>
  <si>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</si>
  <si>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</si>
  <si>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</si>
  <si>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</si>
  <si>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</si>
  <si>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</si>
  <si>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</si>
  <si>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</si>
  <si>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</si>
  <si>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</si>
  <si>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</si>
  <si>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</si>
  <si>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</si>
  <si>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</si>
  <si>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</si>
  <si>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</si>
  <si>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</si>
  <si>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</si>
  <si>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</si>
  <si>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</si>
  <si>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</si>
  <si>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</si>
  <si>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</si>
  <si>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</si>
  <si>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</si>
  <si>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</si>
  <si>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</si>
  <si>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</si>
  <si>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</si>
  <si>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</si>
  <si>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</si>
  <si>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</si>
  <si>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</si>
  <si>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</si>
  <si>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</si>
  <si>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</si>
  <si>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</si>
  <si>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</si>
  <si>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</si>
  <si>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</si>
  <si>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</si>
  <si>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</si>
  <si>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</si>
  <si>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</si>
  <si>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</si>
  <si>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</si>
  <si>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</si>
  <si>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</si>
  <si>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</si>
  <si>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</si>
  <si>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</si>
  <si>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</si>
  <si>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</si>
  <si>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</si>
  <si>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</si>
  <si>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</si>
  <si>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</si>
  <si>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</si>
  <si>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</si>
  <si>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</si>
  <si>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</si>
  <si>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</si>
  <si>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</si>
  <si>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</si>
  <si>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</si>
  <si>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</si>
  <si>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</si>
  <si>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</si>
  <si>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</si>
  <si>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</si>
  <si>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</si>
  <si>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</si>
  <si>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</si>
  <si>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</si>
  <si>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</si>
  <si>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</si>
  <si>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</si>
  <si>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</si>
  <si>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</si>
  <si>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</si>
  <si>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</si>
  <si>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</si>
  <si>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</si>
  <si>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</si>
  <si>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</si>
  <si>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</si>
  <si>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</si>
  <si>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</si>
  <si>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</si>
  <si>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</si>
  <si>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</si>
  <si>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</si>
  <si>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</si>
  <si>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</si>
  <si>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</si>
  <si>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</si>
  <si>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</si>
  <si>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</si>
  <si>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</si>
  <si>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</si>
  <si>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</si>
  <si>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</si>
  <si>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</si>
  <si>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</si>
  <si>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</si>
  <si>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</si>
  <si>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</si>
  <si>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</si>
  <si>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</si>
  <si>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</si>
  <si>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</si>
  <si>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</si>
  <si>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</si>
  <si>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</si>
  <si>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</si>
  <si>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</si>
  <si>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</si>
  <si>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</si>
  <si>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</si>
  <si>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</si>
  <si>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</si>
  <si>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</si>
  <si>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</si>
  <si>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</si>
  <si>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</si>
  <si>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</si>
  <si>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</si>
  <si>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</si>
  <si>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</si>
  <si>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</si>
  <si>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</si>
  <si>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</si>
  <si>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</si>
  <si>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</si>
  <si>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</si>
  <si>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</si>
  <si>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</si>
  <si>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</si>
  <si>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</si>
  <si>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</si>
  <si>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</si>
  <si>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</si>
  <si>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</si>
  <si>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</si>
  <si>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</si>
  <si>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</si>
  <si>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</si>
  <si>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</si>
  <si>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</si>
  <si>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</si>
  <si>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</si>
  <si>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</si>
  <si>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</si>
  <si>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</si>
  <si>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</si>
  <si>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</si>
  <si>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</si>
  <si>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</si>
  <si>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</si>
  <si>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</si>
  <si>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</si>
  <si>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</si>
  <si>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</si>
  <si>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</si>
  <si>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</si>
  <si>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</si>
  <si>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</si>
  <si>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</si>
  <si>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</si>
  <si>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</si>
  <si>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</si>
  <si>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</si>
  <si>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</si>
  <si>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</si>
  <si>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</si>
  <si>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</si>
  <si>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</si>
  <si>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</si>
  <si>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</si>
  <si>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</si>
  <si>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</si>
  <si>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</si>
  <si>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</si>
  <si>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</si>
  <si>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</si>
  <si>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</si>
  <si>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</si>
  <si>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</si>
  <si>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</si>
  <si>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</si>
  <si>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</si>
  <si>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</si>
  <si>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</si>
  <si>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</si>
  <si>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</si>
  <si>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</si>
  <si>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</si>
  <si>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</si>
  <si>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</si>
  <si>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</si>
  <si>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</si>
  <si>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</si>
  <si>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</si>
  <si>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</si>
  <si>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</si>
  <si>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</si>
  <si>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</si>
  <si>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</si>
  <si>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</si>
  <si>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</si>
  <si>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</si>
  <si>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</si>
  <si>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</si>
  <si>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</si>
  <si>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</si>
  <si>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</si>
  <si>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</si>
  <si>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</si>
  <si>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</si>
  <si>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</si>
  <si>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</si>
  <si>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</si>
  <si>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</si>
  <si>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</si>
  <si>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</si>
  <si>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</si>
  <si>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</si>
  <si>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</si>
  <si>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</si>
  <si>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</si>
  <si>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</si>
  <si>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</si>
  <si>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</si>
  <si>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</si>
  <si>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</si>
  <si>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</si>
  <si>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</si>
  <si>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</si>
  <si>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</si>
  <si>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</si>
  <si>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</si>
  <si>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</si>
  <si>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</si>
  <si>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</si>
  <si>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</si>
  <si>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</si>
  <si>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</si>
  <si>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</si>
  <si>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</si>
  <si>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</si>
  <si>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</si>
  <si>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</si>
  <si>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</si>
  <si>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</si>
  <si>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</si>
  <si>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</si>
  <si>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</si>
  <si>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</si>
  <si>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</si>
  <si>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</si>
  <si>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</si>
  <si>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</si>
  <si>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</si>
  <si>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</si>
  <si>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</si>
  <si>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</si>
  <si>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</si>
  <si>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</si>
  <si>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</si>
  <si>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</si>
  <si>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</si>
  <si>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</si>
  <si>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</si>
  <si>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</si>
  <si>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</si>
  <si>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</si>
  <si>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</si>
  <si>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</si>
  <si>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</si>
  <si>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</si>
  <si>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</si>
  <si>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</si>
  <si>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</si>
  <si>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</si>
  <si>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</si>
  <si>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</si>
  <si>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</si>
  <si>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</si>
  <si>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</si>
  <si>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</si>
  <si>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</si>
  <si>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</si>
  <si>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</si>
  <si>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</si>
  <si>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</si>
  <si>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</si>
  <si>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</si>
  <si>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</si>
  <si>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</si>
  <si>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</si>
  <si>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</si>
  <si>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</si>
  <si>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</si>
  <si>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</si>
  <si>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</si>
  <si>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</si>
  <si>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</si>
  <si>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</si>
  <si>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</si>
  <si>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</si>
  <si>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</si>
  <si>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</si>
  <si>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</si>
  <si>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</si>
  <si>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</si>
  <si>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</si>
  <si>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</si>
  <si>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</si>
  <si>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</si>
  <si>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</si>
  <si>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</si>
  <si>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</si>
  <si>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</si>
  <si>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</si>
  <si>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</si>
  <si>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</si>
  <si>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</si>
  <si>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</si>
  <si>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</si>
  <si>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</si>
  <si>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</si>
  <si>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</si>
  <si>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</si>
  <si>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</si>
  <si>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</si>
  <si>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</si>
  <si>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</si>
  <si>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</si>
  <si>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</si>
  <si>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</si>
  <si>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</si>
  <si>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</si>
  <si>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</si>
  <si>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</si>
  <si>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</si>
  <si>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</si>
  <si>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</si>
  <si>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</si>
  <si>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</si>
  <si>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</si>
  <si>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</si>
  <si>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</si>
  <si>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</si>
  <si>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</si>
  <si>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</si>
  <si>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</si>
  <si>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</si>
  <si>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</si>
  <si>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</si>
  <si>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</si>
  <si>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</si>
  <si>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</si>
  <si>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</si>
  <si>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</si>
  <si>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</si>
  <si>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</si>
  <si>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</si>
  <si>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</si>
  <si>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</si>
  <si>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</si>
  <si>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</si>
  <si>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</si>
  <si>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</si>
  <si>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</si>
  <si>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</si>
  <si>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</si>
  <si>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</si>
  <si>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</si>
  <si>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</si>
  <si>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</si>
  <si>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</si>
  <si>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</si>
  <si>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</si>
  <si>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</si>
  <si>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</si>
  <si>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</si>
  <si>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</si>
  <si>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</si>
  <si>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</si>
  <si>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</si>
  <si>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</si>
  <si>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</si>
  <si>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</si>
  <si>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</si>
  <si>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</si>
  <si>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</si>
  <si>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</si>
  <si>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</si>
  <si>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</si>
  <si>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</si>
  <si>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</si>
  <si>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</si>
  <si>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</si>
  <si>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</si>
  <si>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</si>
  <si>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</si>
  <si>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</si>
  <si>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</si>
  <si>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</si>
  <si>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</si>
  <si>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</si>
  <si>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</si>
  <si>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</si>
  <si>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</si>
  <si>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</si>
  <si>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</si>
  <si>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</si>
  <si>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</si>
  <si>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</si>
  <si>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</si>
  <si>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</si>
  <si>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</si>
  <si>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</si>
  <si>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</si>
  <si>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</si>
  <si>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</si>
  <si>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</si>
  <si>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</si>
  <si>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</si>
  <si>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</si>
  <si>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</si>
  <si>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</si>
  <si>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</si>
  <si>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</si>
  <si>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</si>
  <si>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</si>
  <si>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</si>
  <si>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</si>
  <si>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</si>
  <si>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</si>
  <si>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</si>
  <si>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</si>
  <si>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</si>
  <si>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</si>
  <si>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</si>
  <si>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</si>
  <si>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</si>
  <si>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</si>
  <si>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</si>
  <si>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</si>
  <si>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</si>
  <si>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</si>
  <si>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</si>
  <si>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</si>
  <si>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</si>
  <si>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</si>
  <si>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</si>
  <si>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</si>
  <si>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</si>
  <si>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</si>
  <si>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</si>
  <si>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</si>
  <si>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</si>
  <si>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</si>
  <si>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</si>
  <si>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</si>
  <si>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</si>
  <si>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</si>
  <si>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</si>
  <si>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</si>
  <si>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</si>
  <si>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</si>
  <si>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</si>
  <si>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</si>
  <si>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</si>
  <si>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</si>
  <si>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</si>
  <si>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</si>
  <si>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</si>
  <si>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</si>
  <si>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</si>
  <si>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</si>
  <si>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</si>
  <si>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</si>
  <si>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</si>
  <si>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</si>
  <si>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</si>
  <si>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</si>
  <si>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</si>
  <si>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</si>
  <si>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</si>
  <si>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</si>
  <si>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</si>
  <si>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</si>
  <si>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</si>
  <si>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</si>
  <si>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</si>
  <si>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</si>
  <si>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</si>
  <si>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</si>
  <si>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</si>
  <si>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</si>
  <si>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</si>
  <si>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</si>
  <si>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</si>
  <si>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</si>
  <si>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</si>
  <si>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</si>
  <si>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</si>
  <si>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</si>
  <si>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</si>
  <si>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</si>
  <si>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</si>
  <si>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</si>
  <si>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</si>
  <si>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</si>
  <si>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</si>
  <si>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</si>
  <si>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</si>
  <si>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</si>
  <si>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</si>
  <si>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</si>
  <si>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</si>
  <si>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</si>
  <si>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</si>
  <si>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</si>
  <si>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</si>
  <si>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</si>
  <si>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</si>
  <si>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</si>
  <si>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</si>
  <si>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</si>
  <si>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</si>
  <si>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</si>
  <si>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</si>
  <si>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</si>
  <si>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</si>
  <si>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</si>
  <si>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</si>
  <si>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</si>
  <si>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</si>
  <si>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</si>
  <si>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</si>
  <si>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</si>
  <si>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</si>
  <si>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</si>
  <si>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</si>
  <si>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</si>
  <si>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</si>
  <si>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</si>
  <si>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</si>
  <si>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</si>
  <si>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</si>
  <si>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</si>
  <si>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</si>
  <si>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</si>
  <si>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</si>
  <si>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</si>
  <si>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</si>
  <si>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</si>
  <si>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</si>
  <si>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</si>
  <si>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</si>
  <si>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</si>
  <si>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</si>
  <si>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</si>
  <si>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</si>
  <si>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</si>
  <si>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</si>
  <si>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</si>
  <si>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</si>
  <si>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</si>
  <si>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</si>
  <si>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</si>
  <si>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</si>
  <si>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</si>
  <si>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</si>
  <si>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</si>
  <si>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</si>
  <si>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</si>
  <si>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</si>
  <si>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</si>
  <si>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</si>
  <si>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</si>
  <si>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</si>
  <si>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</si>
  <si>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</si>
  <si>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</si>
  <si>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</si>
  <si>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</si>
  <si>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</si>
  <si>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</si>
  <si>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</si>
  <si>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</si>
  <si>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</si>
  <si>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</si>
  <si>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</si>
  <si>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</si>
  <si>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</si>
  <si>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</si>
  <si>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</si>
  <si>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</si>
  <si>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</si>
  <si>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</si>
  <si>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</si>
  <si>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</si>
  <si>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</si>
  <si>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</si>
  <si>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</si>
  <si>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</si>
  <si>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</si>
  <si>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</si>
  <si>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</si>
  <si>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</si>
  <si>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</si>
  <si>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</si>
  <si>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</si>
  <si>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</si>
  <si>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</si>
  <si>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</si>
  <si>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</si>
  <si>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</si>
  <si>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</si>
  <si>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</si>
  <si>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</si>
  <si>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</si>
  <si>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</si>
  <si>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</si>
  <si>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</si>
  <si>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</si>
  <si>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</si>
  <si>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</si>
  <si>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</si>
  <si>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</si>
  <si>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</si>
  <si>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</si>
  <si>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</si>
  <si>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</si>
  <si>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</si>
  <si>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</si>
  <si>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</si>
  <si>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</si>
  <si>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</si>
  <si>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</si>
  <si>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</si>
  <si>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</si>
  <si>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</si>
  <si>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</si>
  <si>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</si>
  <si>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</si>
  <si>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</si>
  <si>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</si>
  <si>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</si>
  <si>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</si>
  <si>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</si>
  <si>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</si>
  <si>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</si>
  <si>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</si>
  <si>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</si>
  <si>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</si>
  <si>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</si>
  <si>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</si>
  <si>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</si>
  <si>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</si>
  <si>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</si>
  <si>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</si>
  <si>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</si>
  <si>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</si>
  <si>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</si>
  <si>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</si>
  <si>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</si>
  <si>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</si>
  <si>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</si>
  <si>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</si>
  <si>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</si>
  <si>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</si>
  <si>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</si>
  <si>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</si>
  <si>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</si>
  <si>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</si>
  <si>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</si>
  <si>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</si>
  <si>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</si>
  <si>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</si>
  <si>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</si>
  <si>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</si>
  <si>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</si>
  <si>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</si>
  <si>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</si>
  <si>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</si>
  <si>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</si>
  <si>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</si>
  <si>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</si>
  <si>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</si>
  <si>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</si>
  <si>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</si>
  <si>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</si>
  <si>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</si>
  <si>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</si>
  <si>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</si>
  <si>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</si>
  <si>
    <t>PECHUGA-PAVO- QUESO DE PUERCO</t>
  </si>
  <si>
    <t xml:space="preserve">BASCULA </t>
  </si>
  <si>
    <t>BOLSAS-EN ROLLO</t>
  </si>
  <si>
    <t>SALCHICHA PAVO</t>
  </si>
  <si>
    <t>FILETE</t>
  </si>
  <si>
    <t>EXTINGUIDOR</t>
  </si>
  <si>
    <t>CAÑA  D FILETE</t>
  </si>
  <si>
    <t>ROLLO TERMICO</t>
  </si>
  <si>
    <t>RIBEYE</t>
  </si>
  <si>
    <t>SALCHICHA PAVO-albicia</t>
  </si>
  <si>
    <t>BOLSAS EN ROLLO</t>
  </si>
  <si>
    <t xml:space="preserve">CORTES </t>
  </si>
  <si>
    <t>CHORIZO</t>
  </si>
  <si>
    <t>IMPRESORAS TIEKT</t>
  </si>
  <si>
    <t>SALMON-</t>
  </si>
  <si>
    <t>IMPRESORA REPORTES</t>
  </si>
  <si>
    <t>PAVO NATURAL</t>
  </si>
  <si>
    <t>AJUSTE VITRINAS</t>
  </si>
  <si>
    <t>MANCHEGO</t>
  </si>
  <si>
    <t>ATUN</t>
  </si>
  <si>
    <t>PELICULA</t>
  </si>
  <si>
    <r>
      <t>3-Feb-23--</t>
    </r>
    <r>
      <rPr>
        <b/>
        <sz val="12"/>
        <color rgb="FF990099"/>
        <rFont val="Calibri"/>
        <family val="2"/>
        <scheme val="minor"/>
      </rPr>
      <t>8-Feb-23</t>
    </r>
  </si>
  <si>
    <t>Pechuga pavo,queso puerco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</si>
</sst>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  <xf numFmtId="0" fontId="21" fillId="0" borderId="25" xfId="0" applyFont="1" applyFill="1" applyBorder="1" applyAlignment="1"/>
    <xf numFmtId="0" fontId="64" fillId="0" borderId="25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  <xf numFmtId="44" fontId="37" fillId="15" borderId="53" xfId="1" applyFont="1" applyFill="1" applyBorder="1"/>
    <xf numFmtId="44" fontId="11" fillId="0" borderId="0" xfId="1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  <color rgb="FF990099"/>
      <color rgb="FF66FFFF"/>
      <color rgb="FF0000FF"/>
      <color rgb="FFCC99FF"/>
      <color rgb="FFFFCCFF"/>
      <color rgb="FFFF00FF"/>
      <color rgb="FF99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59"/>
      <c r="C1" s="961" t="s">
        <v>25</v>
      </c>
      <c r="D1" s="962"/>
      <c r="E1" s="962"/>
      <c r="F1" s="962"/>
      <c r="G1" s="962"/>
      <c r="H1" s="962"/>
      <c r="I1" s="962"/>
      <c r="J1" s="962"/>
      <c r="K1" s="962"/>
      <c r="L1" s="962"/>
      <c r="M1" s="962"/>
    </row>
    <row r="2" spans="1:19" ht="16.5" thickBot="1" x14ac:dyDescent="0.3">
      <c r="B2" s="9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40" t="s">
        <v>6</v>
      </c>
      <c r="Q4" s="94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42">
        <f>SUM(M5:M38)</f>
        <v>247061</v>
      </c>
      <c r="N39" s="94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43"/>
      <c r="N40" s="94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46" t="s">
        <v>11</v>
      </c>
      <c r="I52" s="947"/>
      <c r="J52" s="100"/>
      <c r="K52" s="948">
        <f>I50+L50</f>
        <v>53873.49</v>
      </c>
      <c r="L52" s="949"/>
      <c r="M52" s="950">
        <f>N39+M39</f>
        <v>419924</v>
      </c>
      <c r="N52" s="951"/>
      <c r="P52" s="34"/>
      <c r="Q52" s="9"/>
    </row>
    <row r="53" spans="1:17" ht="15.75" x14ac:dyDescent="0.25">
      <c r="D53" s="952" t="s">
        <v>12</v>
      </c>
      <c r="E53" s="95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52" t="s">
        <v>95</v>
      </c>
      <c r="E54" s="952"/>
      <c r="F54" s="96">
        <v>-549976.4</v>
      </c>
      <c r="I54" s="953" t="s">
        <v>13</v>
      </c>
      <c r="J54" s="954"/>
      <c r="K54" s="955">
        <f>F56+F57+F58</f>
        <v>-24577.400000000023</v>
      </c>
      <c r="L54" s="95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57">
        <f>-C4</f>
        <v>0</v>
      </c>
      <c r="L56" s="95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35" t="s">
        <v>18</v>
      </c>
      <c r="E58" s="936"/>
      <c r="F58" s="113">
        <v>567389.35</v>
      </c>
      <c r="I58" s="937" t="s">
        <v>97</v>
      </c>
      <c r="J58" s="938"/>
      <c r="K58" s="939">
        <f>K54+K56</f>
        <v>-24577.400000000023</v>
      </c>
      <c r="L58" s="93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31" t="s">
        <v>597</v>
      </c>
      <c r="J76" s="103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33"/>
      <c r="J77" s="103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98"/>
      <c r="K81" s="1"/>
      <c r="L81" s="97"/>
      <c r="M81" s="3"/>
      <c r="N81" s="1"/>
    </row>
    <row r="82" spans="1:14" ht="18.75" x14ac:dyDescent="0.3">
      <c r="A82" s="435"/>
      <c r="B82" s="1030" t="s">
        <v>595</v>
      </c>
      <c r="C82" s="103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1001" t="s">
        <v>451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322" t="s">
        <v>217</v>
      </c>
      <c r="R4" s="1000"/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72"/>
      <c r="X5" s="97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7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7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80"/>
      <c r="X25" s="98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80"/>
      <c r="X26" s="98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73"/>
      <c r="X27" s="974"/>
      <c r="Y27" s="97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74"/>
      <c r="X28" s="974"/>
      <c r="Y28" s="97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91">
        <f>SUM(M5:M35)</f>
        <v>2220612.02</v>
      </c>
      <c r="N36" s="993">
        <f>SUM(N5:N35)</f>
        <v>833865</v>
      </c>
      <c r="O36" s="276"/>
      <c r="P36" s="277">
        <v>0</v>
      </c>
      <c r="Q36" s="102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92"/>
      <c r="N37" s="994"/>
      <c r="O37" s="276"/>
      <c r="P37" s="277">
        <v>0</v>
      </c>
      <c r="Q37" s="102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28">
        <f>M36+N36</f>
        <v>3054477.02</v>
      </c>
      <c r="N39" s="102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46" t="s">
        <v>11</v>
      </c>
      <c r="I68" s="947"/>
      <c r="J68" s="100"/>
      <c r="K68" s="948">
        <f>I66+L66</f>
        <v>314868.39999999997</v>
      </c>
      <c r="L68" s="981"/>
      <c r="M68" s="272"/>
      <c r="N68" s="272"/>
      <c r="P68" s="34"/>
      <c r="Q68" s="13"/>
    </row>
    <row r="69" spans="1:17" x14ac:dyDescent="0.25">
      <c r="D69" s="952" t="s">
        <v>12</v>
      </c>
      <c r="E69" s="952"/>
      <c r="F69" s="312">
        <f>F66-K68-C66</f>
        <v>1594593.8500000003</v>
      </c>
      <c r="I69" s="102"/>
      <c r="J69" s="103"/>
    </row>
    <row r="70" spans="1:17" ht="18.75" x14ac:dyDescent="0.3">
      <c r="D70" s="982" t="s">
        <v>95</v>
      </c>
      <c r="E70" s="982"/>
      <c r="F70" s="111">
        <v>-1360260.32</v>
      </c>
      <c r="I70" s="953" t="s">
        <v>13</v>
      </c>
      <c r="J70" s="954"/>
      <c r="K70" s="955">
        <f>F72+F73+F74</f>
        <v>1938640.11</v>
      </c>
      <c r="L70" s="95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57">
        <f>-C4</f>
        <v>-1266568.45</v>
      </c>
      <c r="L72" s="95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35" t="s">
        <v>18</v>
      </c>
      <c r="E74" s="936"/>
      <c r="F74" s="113">
        <v>1792817.68</v>
      </c>
      <c r="I74" s="937" t="s">
        <v>198</v>
      </c>
      <c r="J74" s="938"/>
      <c r="K74" s="939">
        <f>K70+K72</f>
        <v>672071.66000000015</v>
      </c>
      <c r="L74" s="93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39" t="s">
        <v>594</v>
      </c>
      <c r="J44" s="104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41"/>
      <c r="J45" s="104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43"/>
      <c r="J46" s="104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9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35" t="s">
        <v>594</v>
      </c>
      <c r="J83" s="1036"/>
    </row>
    <row r="84" spans="1:14" ht="19.5" thickBot="1" x14ac:dyDescent="0.35">
      <c r="A84" s="513" t="s">
        <v>598</v>
      </c>
      <c r="B84" s="514"/>
      <c r="C84" s="515"/>
      <c r="D84" s="491"/>
      <c r="I84" s="1037"/>
      <c r="J84" s="103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1001" t="s">
        <v>620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322" t="s">
        <v>217</v>
      </c>
      <c r="R4" s="1000"/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72"/>
      <c r="X5" s="97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7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7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80"/>
      <c r="X25" s="98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80"/>
      <c r="X26" s="98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73"/>
      <c r="X27" s="974"/>
      <c r="Y27" s="97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74"/>
      <c r="X28" s="974"/>
      <c r="Y28" s="97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91">
        <f>SUM(M5:M40)</f>
        <v>2479367.6100000003</v>
      </c>
      <c r="N41" s="991">
        <f>SUM(N5:N40)</f>
        <v>1195667</v>
      </c>
      <c r="P41" s="505">
        <f>SUM(P5:P40)</f>
        <v>4355326.74</v>
      </c>
      <c r="Q41" s="104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92"/>
      <c r="N42" s="992"/>
      <c r="P42" s="34"/>
      <c r="Q42" s="1046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47">
        <f>M41+N41</f>
        <v>3675034.6100000003</v>
      </c>
      <c r="N45" s="104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46" t="s">
        <v>11</v>
      </c>
      <c r="I70" s="947"/>
      <c r="J70" s="100"/>
      <c r="K70" s="948">
        <f>I68+L68</f>
        <v>428155.54000000004</v>
      </c>
      <c r="L70" s="981"/>
      <c r="M70" s="272"/>
      <c r="N70" s="272"/>
      <c r="P70" s="34"/>
      <c r="Q70" s="13"/>
    </row>
    <row r="71" spans="1:17" x14ac:dyDescent="0.25">
      <c r="D71" s="952" t="s">
        <v>12</v>
      </c>
      <c r="E71" s="952"/>
      <c r="F71" s="312">
        <f>F68-K70-C68</f>
        <v>1631087.67</v>
      </c>
      <c r="I71" s="102"/>
      <c r="J71" s="103"/>
      <c r="P71" s="34"/>
    </row>
    <row r="72" spans="1:17" ht="18.75" x14ac:dyDescent="0.3">
      <c r="D72" s="982" t="s">
        <v>95</v>
      </c>
      <c r="E72" s="982"/>
      <c r="F72" s="111">
        <v>-1884975.46</v>
      </c>
      <c r="I72" s="953" t="s">
        <v>13</v>
      </c>
      <c r="J72" s="954"/>
      <c r="K72" s="955">
        <f>F74+F75+F76</f>
        <v>1777829.89</v>
      </c>
      <c r="L72" s="95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57">
        <f>-C4</f>
        <v>-1792817.68</v>
      </c>
      <c r="L74" s="95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35" t="s">
        <v>18</v>
      </c>
      <c r="E76" s="936"/>
      <c r="F76" s="113">
        <v>2112071.92</v>
      </c>
      <c r="I76" s="937" t="s">
        <v>852</v>
      </c>
      <c r="J76" s="938"/>
      <c r="K76" s="939">
        <f>K72+K74</f>
        <v>-14987.790000000037</v>
      </c>
      <c r="L76" s="93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39" t="s">
        <v>594</v>
      </c>
      <c r="J54" s="104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41"/>
      <c r="J55" s="104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43"/>
      <c r="J56" s="104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9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9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35" t="s">
        <v>594</v>
      </c>
      <c r="J93" s="103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37"/>
      <c r="J94" s="103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49">
        <f>SUM(D106:D129)</f>
        <v>759581.99999999988</v>
      </c>
      <c r="D130" s="105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64" t="s">
        <v>1242</v>
      </c>
      <c r="C2" s="1065"/>
      <c r="D2" s="1066"/>
      <c r="F2" s="1052" t="s">
        <v>1241</v>
      </c>
      <c r="G2" s="1053"/>
      <c r="H2" s="1054"/>
    </row>
    <row r="3" spans="2:8" ht="27.75" customHeight="1" thickBot="1" x14ac:dyDescent="0.3">
      <c r="B3" s="1067"/>
      <c r="C3" s="1068"/>
      <c r="D3" s="1069"/>
      <c r="F3" s="1055"/>
      <c r="G3" s="1056"/>
      <c r="H3" s="1057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58">
        <f>SUM(H5:H10)</f>
        <v>334337</v>
      </c>
      <c r="H11" s="1059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62" t="s">
        <v>749</v>
      </c>
      <c r="D15" s="1060">
        <f>D11-D13</f>
        <v>-69877</v>
      </c>
      <c r="E15" s="1070" t="s">
        <v>1243</v>
      </c>
      <c r="F15" s="1071"/>
      <c r="G15" s="1071"/>
      <c r="H15" s="1072"/>
    </row>
    <row r="16" spans="2:8" ht="18.75" customHeight="1" thickBot="1" x14ac:dyDescent="0.3">
      <c r="C16" s="1063"/>
      <c r="D16" s="1061"/>
      <c r="E16" s="1073"/>
      <c r="F16" s="1074"/>
      <c r="G16" s="1074"/>
      <c r="H16" s="1075"/>
    </row>
    <row r="17" spans="3:4" ht="18.75" x14ac:dyDescent="0.3">
      <c r="C17" s="1051" t="s">
        <v>751</v>
      </c>
      <c r="D17" s="1051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1001" t="s">
        <v>752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  <c r="U4" s="34"/>
      <c r="V4" s="128"/>
      <c r="W4" s="1082"/>
      <c r="X4" s="108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82"/>
      <c r="X5" s="108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8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8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78"/>
      <c r="X21" s="97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79"/>
      <c r="X23" s="97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79"/>
      <c r="X24" s="97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80"/>
      <c r="X25" s="98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80"/>
      <c r="X26" s="98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73"/>
      <c r="X27" s="974"/>
      <c r="Y27" s="97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74"/>
      <c r="X28" s="974"/>
      <c r="Y28" s="97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91">
        <f>SUM(M5:M40)</f>
        <v>1509924.1</v>
      </c>
      <c r="N41" s="991">
        <f>SUM(N5:N40)</f>
        <v>1012291</v>
      </c>
      <c r="P41" s="505">
        <f>SUM(P5:P40)</f>
        <v>3152648.1</v>
      </c>
      <c r="Q41" s="1045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92"/>
      <c r="N42" s="992"/>
      <c r="P42" s="34"/>
      <c r="Q42" s="104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47">
        <f>M41+N41</f>
        <v>2522215.1</v>
      </c>
      <c r="N45" s="104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46" t="s">
        <v>11</v>
      </c>
      <c r="I63" s="947"/>
      <c r="J63" s="559"/>
      <c r="K63" s="1079">
        <f>I61+L61</f>
        <v>340912.75</v>
      </c>
      <c r="L63" s="1080"/>
      <c r="M63" s="272"/>
      <c r="N63" s="272"/>
      <c r="P63" s="34"/>
      <c r="Q63" s="13"/>
    </row>
    <row r="64" spans="1:17" x14ac:dyDescent="0.25">
      <c r="D64" s="952" t="s">
        <v>12</v>
      </c>
      <c r="E64" s="952"/>
      <c r="F64" s="312">
        <f>F61-K63-C61</f>
        <v>1458827.53</v>
      </c>
      <c r="I64" s="102"/>
      <c r="J64" s="560"/>
    </row>
    <row r="65" spans="2:17" ht="18.75" x14ac:dyDescent="0.3">
      <c r="D65" s="982" t="s">
        <v>95</v>
      </c>
      <c r="E65" s="982"/>
      <c r="F65" s="111">
        <v>-1572197.3</v>
      </c>
      <c r="I65" s="953" t="s">
        <v>13</v>
      </c>
      <c r="J65" s="954"/>
      <c r="K65" s="955">
        <f>F67+F68+F69</f>
        <v>2392765.5300000003</v>
      </c>
      <c r="L65" s="95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81">
        <f>-C4</f>
        <v>-2112071.92</v>
      </c>
      <c r="L67" s="95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35" t="s">
        <v>18</v>
      </c>
      <c r="E69" s="936"/>
      <c r="F69" s="113">
        <v>2546982.16</v>
      </c>
      <c r="I69" s="1076" t="s">
        <v>198</v>
      </c>
      <c r="J69" s="1077"/>
      <c r="K69" s="1078">
        <f>K65+K67</f>
        <v>280693.61000000034</v>
      </c>
      <c r="L69" s="107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39" t="s">
        <v>594</v>
      </c>
      <c r="J38" s="104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41"/>
      <c r="J39" s="104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43"/>
      <c r="J40" s="104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9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9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35" t="s">
        <v>594</v>
      </c>
      <c r="J74" s="1036"/>
    </row>
    <row r="75" spans="1:14" ht="19.5" thickBot="1" x14ac:dyDescent="0.35">
      <c r="A75" s="456"/>
      <c r="B75" s="649"/>
      <c r="C75" s="233"/>
      <c r="D75" s="650"/>
      <c r="E75" s="519"/>
      <c r="F75" s="111"/>
      <c r="I75" s="1037"/>
      <c r="J75" s="103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86" t="s">
        <v>804</v>
      </c>
      <c r="B89" s="1087"/>
      <c r="C89" s="1087"/>
      <c r="E89"/>
      <c r="F89" s="111"/>
      <c r="I89"/>
      <c r="J89" s="194"/>
      <c r="M89"/>
      <c r="N89"/>
    </row>
    <row r="90" spans="1:14" ht="18.75" x14ac:dyDescent="0.3">
      <c r="A90" s="454"/>
      <c r="B90" s="1088" t="s">
        <v>805</v>
      </c>
      <c r="C90" s="108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8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85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9"/>
      <c r="C1" s="1001" t="s">
        <v>882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8" ht="16.5" thickBot="1" x14ac:dyDescent="0.3">
      <c r="B2" s="9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91">
        <f>SUM(M5:M40)</f>
        <v>1737024</v>
      </c>
      <c r="N41" s="991">
        <f>SUM(N5:N40)</f>
        <v>1314313</v>
      </c>
      <c r="P41" s="505">
        <f>SUM(P5:P40)</f>
        <v>3810957.55</v>
      </c>
      <c r="Q41" s="104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92"/>
      <c r="N42" s="992"/>
      <c r="P42" s="34"/>
      <c r="Q42" s="104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47">
        <f>M41+N41</f>
        <v>3051337</v>
      </c>
      <c r="N45" s="104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534683.29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1883028.8699999999</v>
      </c>
      <c r="I70" s="102"/>
      <c r="J70" s="560"/>
    </row>
    <row r="71" spans="1:17" ht="18.75" x14ac:dyDescent="0.3">
      <c r="D71" s="982" t="s">
        <v>95</v>
      </c>
      <c r="E71" s="982"/>
      <c r="F71" s="111">
        <v>-2122394.9</v>
      </c>
      <c r="I71" s="953" t="s">
        <v>13</v>
      </c>
      <c r="J71" s="954"/>
      <c r="K71" s="955">
        <f>F73+F74+F75</f>
        <v>2367293.46</v>
      </c>
      <c r="L71" s="9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81">
        <f>-C4</f>
        <v>-2546982.16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35" t="s">
        <v>18</v>
      </c>
      <c r="E75" s="936"/>
      <c r="F75" s="113">
        <v>2355426.54</v>
      </c>
      <c r="I75" s="937" t="s">
        <v>97</v>
      </c>
      <c r="J75" s="938"/>
      <c r="K75" s="939">
        <f>K71+K73</f>
        <v>-179688.70000000019</v>
      </c>
      <c r="L75" s="9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39" t="s">
        <v>594</v>
      </c>
      <c r="I43" s="104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41"/>
      <c r="I44" s="104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43"/>
      <c r="I45" s="104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35" t="s">
        <v>594</v>
      </c>
      <c r="I67" s="103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7" t="s">
        <v>207</v>
      </c>
      <c r="H68" s="1037"/>
      <c r="I68" s="10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7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7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9"/>
      <c r="C1" s="1001" t="s">
        <v>1025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8" ht="16.5" thickBot="1" x14ac:dyDescent="0.3">
      <c r="B2" s="9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91">
        <f>SUM(M5:M40)</f>
        <v>2180659.5</v>
      </c>
      <c r="N41" s="991">
        <f>SUM(N5:N40)</f>
        <v>1072718</v>
      </c>
      <c r="P41" s="505">
        <f>SUM(P5:P40)</f>
        <v>4807723.83</v>
      </c>
      <c r="Q41" s="104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92"/>
      <c r="N42" s="992"/>
      <c r="P42" s="34"/>
      <c r="Q42" s="1046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47">
        <f>M41+N41</f>
        <v>3253377.5</v>
      </c>
      <c r="N45" s="10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515778.65000000026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1573910.5599999998</v>
      </c>
      <c r="I70" s="102"/>
      <c r="J70" s="560"/>
    </row>
    <row r="71" spans="1:17" ht="18.75" x14ac:dyDescent="0.3">
      <c r="D71" s="982" t="s">
        <v>95</v>
      </c>
      <c r="E71" s="982"/>
      <c r="F71" s="111">
        <v>-1727771.26</v>
      </c>
      <c r="I71" s="953" t="s">
        <v>13</v>
      </c>
      <c r="J71" s="954"/>
      <c r="K71" s="955">
        <f>F73+F74+F75</f>
        <v>2141254.8899999997</v>
      </c>
      <c r="L71" s="9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81">
        <f>-C4</f>
        <v>-2355426.54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35" t="s">
        <v>18</v>
      </c>
      <c r="E75" s="936"/>
      <c r="F75" s="113">
        <v>2274653.09</v>
      </c>
      <c r="I75" s="1076" t="s">
        <v>97</v>
      </c>
      <c r="J75" s="1077"/>
      <c r="K75" s="1078">
        <f>K71+K73</f>
        <v>-214171.65000000037</v>
      </c>
      <c r="L75" s="10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90" t="s">
        <v>1450</v>
      </c>
      <c r="I33" s="1091"/>
      <c r="J33" s="1091"/>
      <c r="K33" s="1092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90"/>
      <c r="I34" s="1091"/>
      <c r="J34" s="1091"/>
      <c r="K34" s="109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9" t="s">
        <v>594</v>
      </c>
      <c r="I40" s="104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41"/>
      <c r="I41" s="104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3"/>
      <c r="I42" s="104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35" t="s">
        <v>594</v>
      </c>
      <c r="I67" s="1036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7" t="s">
        <v>207</v>
      </c>
      <c r="H68" s="1037"/>
      <c r="I68" s="10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59"/>
      <c r="C1" s="1001" t="s">
        <v>1142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9" ht="16.5" thickBot="1" x14ac:dyDescent="0.3">
      <c r="B2" s="9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91">
        <f>SUM(M5:M40)</f>
        <v>1553743.1800000002</v>
      </c>
      <c r="N41" s="991">
        <f>SUM(N5:N40)</f>
        <v>1198132</v>
      </c>
      <c r="P41" s="505">
        <f>SUM(P5:P40)</f>
        <v>3384938.6799999997</v>
      </c>
      <c r="Q41" s="1045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92"/>
      <c r="N42" s="992"/>
      <c r="P42" s="34"/>
      <c r="Q42" s="1046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47">
        <f>M41+N41</f>
        <v>2751875.18</v>
      </c>
      <c r="N45" s="10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573073.52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1262114.75</v>
      </c>
      <c r="I70" s="102"/>
      <c r="J70" s="560"/>
    </row>
    <row r="71" spans="1:17" ht="18.75" x14ac:dyDescent="0.3">
      <c r="D71" s="982" t="s">
        <v>95</v>
      </c>
      <c r="E71" s="982"/>
      <c r="F71" s="111">
        <v>-1715125.23</v>
      </c>
      <c r="I71" s="953" t="s">
        <v>13</v>
      </c>
      <c r="J71" s="954"/>
      <c r="K71" s="955">
        <f>F73+F74+F75</f>
        <v>2249865.5500000003</v>
      </c>
      <c r="L71" s="9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81">
        <f>-C4</f>
        <v>-2274653.09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35" t="s">
        <v>18</v>
      </c>
      <c r="E75" s="936"/>
      <c r="F75" s="113">
        <v>2672555.9900000002</v>
      </c>
      <c r="I75" s="937" t="s">
        <v>97</v>
      </c>
      <c r="J75" s="938"/>
      <c r="K75" s="939">
        <f>K71+K73</f>
        <v>-24787.539999999572</v>
      </c>
      <c r="L75" s="9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90" t="s">
        <v>1450</v>
      </c>
      <c r="I37" s="1091"/>
      <c r="J37" s="1091"/>
      <c r="K37" s="1092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90"/>
      <c r="I38" s="1091"/>
      <c r="J38" s="1091"/>
      <c r="K38" s="109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9" t="s">
        <v>594</v>
      </c>
      <c r="I40" s="104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41"/>
      <c r="I41" s="104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3"/>
      <c r="I42" s="104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35" t="s">
        <v>594</v>
      </c>
      <c r="I67" s="1036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7" t="s">
        <v>207</v>
      </c>
      <c r="H68" s="1037"/>
      <c r="I68" s="10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99" t="s">
        <v>1376</v>
      </c>
      <c r="I73" s="1100"/>
      <c r="J73" s="1101"/>
      <c r="L73"/>
      <c r="M73"/>
    </row>
    <row r="74" spans="1:13" ht="18.75" customHeight="1" thickBot="1" x14ac:dyDescent="0.3">
      <c r="A74" s="98"/>
      <c r="B74" s="799"/>
      <c r="C74" s="129"/>
      <c r="D74" s="800"/>
      <c r="E74" s="1105" t="s">
        <v>1375</v>
      </c>
      <c r="F74" s="1106"/>
      <c r="H74" s="1102"/>
      <c r="I74" s="1103"/>
      <c r="J74" s="1104"/>
      <c r="L74"/>
      <c r="M74"/>
    </row>
    <row r="75" spans="1:13" ht="17.25" thickTop="1" thickBot="1" x14ac:dyDescent="0.3">
      <c r="A75" s="98"/>
      <c r="B75" s="799"/>
      <c r="C75" s="233"/>
      <c r="D75" s="800"/>
      <c r="E75" s="1107"/>
      <c r="F75" s="1108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94">
        <v>642271.04</v>
      </c>
      <c r="F77" s="1095"/>
      <c r="H77" s="1096">
        <v>584997.29</v>
      </c>
      <c r="I77" s="1097"/>
      <c r="J77" s="1098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93" t="s">
        <v>1377</v>
      </c>
      <c r="G80" s="1093"/>
      <c r="H80" s="1093"/>
      <c r="I80" s="1093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93"/>
      <c r="G81" s="1093"/>
      <c r="H81" s="1093"/>
      <c r="I81" s="1093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59"/>
      <c r="C1" s="1001" t="s">
        <v>1244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2" ht="16.5" thickBot="1" x14ac:dyDescent="0.3">
      <c r="B2" s="960"/>
      <c r="C2" s="3"/>
      <c r="H2" s="5"/>
      <c r="I2" s="6"/>
      <c r="J2" s="7"/>
      <c r="L2" s="8"/>
      <c r="M2" s="6"/>
      <c r="N2" s="9"/>
    </row>
    <row r="3" spans="1:22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91">
        <f>SUM(M5:M40)</f>
        <v>2172487.6799999997</v>
      </c>
      <c r="N41" s="991">
        <f>SUM(N5:N40)</f>
        <v>1625219</v>
      </c>
      <c r="P41" s="505">
        <f>SUM(P5:P40)</f>
        <v>4566318.68</v>
      </c>
      <c r="Q41" s="1045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92"/>
      <c r="N42" s="992"/>
      <c r="P42" s="34"/>
      <c r="Q42" s="1046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47">
        <f>M41+N41</f>
        <v>3797706.6799999997</v>
      </c>
      <c r="N45" s="1048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401450.39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1484547.7999999998</v>
      </c>
      <c r="I70" s="102"/>
      <c r="J70" s="560"/>
    </row>
    <row r="71" spans="1:17" ht="18.75" x14ac:dyDescent="0.3">
      <c r="D71" s="982" t="s">
        <v>95</v>
      </c>
      <c r="E71" s="982"/>
      <c r="F71" s="111">
        <v>-2600214.79</v>
      </c>
      <c r="I71" s="953" t="s">
        <v>13</v>
      </c>
      <c r="J71" s="954"/>
      <c r="K71" s="955">
        <f>F73+F74+F75</f>
        <v>2724761.13</v>
      </c>
      <c r="L71" s="9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81">
        <f>-C4</f>
        <v>-2672555.9900000002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35" t="s">
        <v>18</v>
      </c>
      <c r="E75" s="936"/>
      <c r="F75" s="113">
        <v>3773503.4</v>
      </c>
      <c r="I75" s="1109" t="s">
        <v>198</v>
      </c>
      <c r="J75" s="1110"/>
      <c r="K75" s="1111">
        <f>K71+K73</f>
        <v>52205.139999999665</v>
      </c>
      <c r="L75" s="111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39" t="s">
        <v>594</v>
      </c>
      <c r="J40" s="1040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41"/>
      <c r="J41" s="1042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43"/>
      <c r="J42" s="104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90" t="s">
        <v>1450</v>
      </c>
      <c r="J45" s="1091"/>
      <c r="K45" s="1091"/>
      <c r="L45" s="1092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90"/>
      <c r="J46" s="1091"/>
      <c r="K46" s="1091"/>
      <c r="L46" s="1092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35" t="s">
        <v>594</v>
      </c>
      <c r="J67" s="1036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7" t="s">
        <v>207</v>
      </c>
      <c r="I68" s="1037"/>
      <c r="J68" s="103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37" workbookViewId="0">
      <selection activeCell="H49" sqref="H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9"/>
      <c r="C1" s="1001" t="s">
        <v>1378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8" ht="16.5" thickBot="1" x14ac:dyDescent="0.3">
      <c r="B2" s="9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44837</v>
      </c>
      <c r="C34" s="25">
        <v>6612.06</v>
      </c>
      <c r="D34" s="64" t="s">
        <v>1282</v>
      </c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44837</v>
      </c>
      <c r="C35" s="690">
        <v>6518.8</v>
      </c>
      <c r="D35" s="67" t="s">
        <v>1693</v>
      </c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44851</v>
      </c>
      <c r="C36" s="693">
        <v>7570</v>
      </c>
      <c r="D36" s="786" t="s">
        <v>1696</v>
      </c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44851</v>
      </c>
      <c r="C37" s="692">
        <v>6834</v>
      </c>
      <c r="D37" s="742" t="s">
        <v>1696</v>
      </c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44851</v>
      </c>
      <c r="C38" s="692">
        <v>83894.74</v>
      </c>
      <c r="D38" s="742" t="s">
        <v>1697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44851</v>
      </c>
      <c r="C39" s="692">
        <v>36000</v>
      </c>
      <c r="D39" s="695" t="s">
        <v>978</v>
      </c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44858</v>
      </c>
      <c r="C40" s="692">
        <v>18432</v>
      </c>
      <c r="D40" s="741" t="s">
        <v>1699</v>
      </c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44860</v>
      </c>
      <c r="C41" s="692">
        <v>17892.580000000002</v>
      </c>
      <c r="D41" s="697" t="s">
        <v>1701</v>
      </c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91">
        <f>SUM(M5:M40)</f>
        <v>2247959.2000000002</v>
      </c>
      <c r="N41" s="991">
        <f>SUM(N5:N40)</f>
        <v>1207891</v>
      </c>
      <c r="P41" s="505">
        <f>SUM(P5:P40)</f>
        <v>4224165.1999999993</v>
      </c>
      <c r="Q41" s="1112">
        <f>SUM(Q5:Q40)</f>
        <v>293.20000000001164</v>
      </c>
      <c r="R41" s="319">
        <v>0</v>
      </c>
    </row>
    <row r="42" spans="1:18" ht="18" thickBot="1" x14ac:dyDescent="0.35">
      <c r="A42" s="23"/>
      <c r="B42" s="24">
        <v>44862</v>
      </c>
      <c r="C42" s="692">
        <v>10932</v>
      </c>
      <c r="D42" s="896" t="s">
        <v>1702</v>
      </c>
      <c r="E42" s="74"/>
      <c r="F42" s="75"/>
      <c r="G42" s="572"/>
      <c r="H42" s="76"/>
      <c r="I42" s="77"/>
      <c r="J42" s="698">
        <v>44844</v>
      </c>
      <c r="K42" s="932" t="s">
        <v>1694</v>
      </c>
      <c r="L42" s="702">
        <v>53855</v>
      </c>
      <c r="M42" s="992"/>
      <c r="N42" s="992"/>
      <c r="P42" s="34"/>
      <c r="Q42" s="1113"/>
      <c r="R42" s="788">
        <f>SUM(R5:R41)</f>
        <v>66701</v>
      </c>
    </row>
    <row r="43" spans="1:18" ht="18" thickBot="1" x14ac:dyDescent="0.35">
      <c r="A43" s="23"/>
      <c r="B43" s="24">
        <v>44862</v>
      </c>
      <c r="C43" s="692">
        <v>11075</v>
      </c>
      <c r="D43" s="896" t="s">
        <v>1702</v>
      </c>
      <c r="E43" s="74"/>
      <c r="F43" s="75"/>
      <c r="G43" s="572"/>
      <c r="H43" s="76"/>
      <c r="I43" s="77"/>
      <c r="J43" s="56">
        <v>44848</v>
      </c>
      <c r="K43" s="751" t="s">
        <v>1564</v>
      </c>
      <c r="L43" s="39">
        <v>31059</v>
      </c>
      <c r="M43" s="820"/>
      <c r="N43" s="820"/>
      <c r="P43" s="34"/>
      <c r="Q43" s="13"/>
    </row>
    <row r="44" spans="1:18" ht="18" thickBot="1" x14ac:dyDescent="0.35">
      <c r="A44" s="23"/>
      <c r="B44" s="24">
        <v>44862</v>
      </c>
      <c r="C44" s="692">
        <v>6147</v>
      </c>
      <c r="D44" s="896" t="s">
        <v>1702</v>
      </c>
      <c r="E44" s="74"/>
      <c r="F44" s="75"/>
      <c r="G44" s="572"/>
      <c r="H44" s="76"/>
      <c r="I44" s="77"/>
      <c r="J44" s="56">
        <v>44848</v>
      </c>
      <c r="K44" s="930" t="s">
        <v>1565</v>
      </c>
      <c r="L44" s="39">
        <v>6032</v>
      </c>
      <c r="M44" s="820"/>
      <c r="N44" s="820"/>
      <c r="P44" s="34"/>
      <c r="Q44" s="13"/>
    </row>
    <row r="45" spans="1:18" ht="18" thickBot="1" x14ac:dyDescent="0.35">
      <c r="A45" s="23"/>
      <c r="B45" s="24">
        <v>44862</v>
      </c>
      <c r="C45" s="692">
        <v>200000</v>
      </c>
      <c r="D45" s="695" t="s">
        <v>979</v>
      </c>
      <c r="E45" s="74"/>
      <c r="F45" s="75"/>
      <c r="G45" s="572"/>
      <c r="H45" s="76"/>
      <c r="I45" s="77"/>
      <c r="J45" s="253">
        <v>44848</v>
      </c>
      <c r="K45" s="802" t="s">
        <v>1695</v>
      </c>
      <c r="L45" s="45">
        <v>17195.96</v>
      </c>
      <c r="M45" s="1047">
        <f>M41+N41</f>
        <v>3455850.2</v>
      </c>
      <c r="N45" s="1048"/>
      <c r="P45" s="34"/>
      <c r="Q45" s="13"/>
    </row>
    <row r="46" spans="1:18" ht="18" thickBot="1" x14ac:dyDescent="0.35">
      <c r="A46" s="23"/>
      <c r="B46" s="24"/>
      <c r="C46" s="692"/>
      <c r="D46" s="742"/>
      <c r="E46" s="74"/>
      <c r="F46" s="75"/>
      <c r="G46" s="572"/>
      <c r="H46" s="76"/>
      <c r="I46" s="77"/>
      <c r="J46" s="56">
        <v>44852</v>
      </c>
      <c r="K46" s="38" t="s">
        <v>1566</v>
      </c>
      <c r="L46" s="39">
        <v>22100.639999999999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42"/>
      <c r="E47" s="74"/>
      <c r="F47" s="75"/>
      <c r="G47" s="572"/>
      <c r="H47" s="76"/>
      <c r="I47" s="77"/>
      <c r="J47" s="56">
        <v>44858</v>
      </c>
      <c r="K47" s="743" t="s">
        <v>1698</v>
      </c>
      <c r="L47" s="39">
        <v>1907.04</v>
      </c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695"/>
      <c r="E48" s="74"/>
      <c r="F48" s="75"/>
      <c r="G48" s="572"/>
      <c r="H48" s="76"/>
      <c r="I48" s="77"/>
      <c r="J48" s="601">
        <v>44858</v>
      </c>
      <c r="K48" s="743" t="s">
        <v>1700</v>
      </c>
      <c r="L48" s="69">
        <v>6815</v>
      </c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44859</v>
      </c>
      <c r="K49" s="38" t="s">
        <v>840</v>
      </c>
      <c r="L49" s="69">
        <v>1126.45</v>
      </c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44859</v>
      </c>
      <c r="K50" s="802" t="s">
        <v>1695</v>
      </c>
      <c r="L50" s="69">
        <v>6557.94</v>
      </c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44860</v>
      </c>
      <c r="K51" s="174" t="s">
        <v>1565</v>
      </c>
      <c r="L51" s="69">
        <v>4176</v>
      </c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44861</v>
      </c>
      <c r="K52" s="743" t="s">
        <v>1698</v>
      </c>
      <c r="L52" s="69">
        <v>1733.04</v>
      </c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897988.17999999993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454770.4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524848.4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2698022.42</v>
      </c>
      <c r="I70" s="102"/>
      <c r="J70" s="560"/>
    </row>
    <row r="71" spans="1:17" ht="18.75" x14ac:dyDescent="0.3">
      <c r="D71" s="982" t="s">
        <v>95</v>
      </c>
      <c r="E71" s="982"/>
      <c r="F71" s="111">
        <v>-2010648.49</v>
      </c>
      <c r="I71" s="953" t="s">
        <v>13</v>
      </c>
      <c r="J71" s="954"/>
      <c r="K71" s="955">
        <f>F73+F74+F75</f>
        <v>3762153.38</v>
      </c>
      <c r="L71" s="95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510582.72999999992</v>
      </c>
      <c r="H73" s="555"/>
      <c r="I73" s="108" t="s">
        <v>15</v>
      </c>
      <c r="J73" s="109"/>
      <c r="K73" s="1081">
        <f>-C4</f>
        <v>-3773503.4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35" t="s">
        <v>18</v>
      </c>
      <c r="E75" s="936"/>
      <c r="F75" s="113">
        <v>3176585.65</v>
      </c>
      <c r="I75" s="937" t="s">
        <v>852</v>
      </c>
      <c r="J75" s="938"/>
      <c r="K75" s="939">
        <f>K71+K73</f>
        <v>-11350.020000000019</v>
      </c>
      <c r="L75" s="9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9:L52">
    <sortCondition ref="J39:J52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P123"/>
  <sheetViews>
    <sheetView topLeftCell="H33" zoomScale="145" zoomScaleNormal="145" workbookViewId="0">
      <selection activeCell="K46" sqref="K4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  <col min="16" max="16" width="11.85546875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6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6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6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  <c r="P19" s="746">
        <v>550</v>
      </c>
    </row>
    <row r="20" spans="2:16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>
        <v>44952</v>
      </c>
      <c r="M20" s="706">
        <v>550</v>
      </c>
      <c r="N20" s="137">
        <f t="shared" si="1"/>
        <v>0</v>
      </c>
      <c r="P20" s="746">
        <v>10860</v>
      </c>
    </row>
    <row r="21" spans="2:16" ht="31.5" x14ac:dyDescent="0.25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>
        <v>44952</v>
      </c>
      <c r="M21" s="349">
        <v>10860</v>
      </c>
      <c r="N21" s="137">
        <f t="shared" si="1"/>
        <v>0</v>
      </c>
      <c r="P21" s="746">
        <v>7291</v>
      </c>
    </row>
    <row r="22" spans="2:16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>
        <v>44952</v>
      </c>
      <c r="M22" s="349">
        <v>7291</v>
      </c>
      <c r="N22" s="137">
        <f t="shared" si="1"/>
        <v>0</v>
      </c>
      <c r="P22" s="746">
        <v>2880</v>
      </c>
    </row>
    <row r="23" spans="2:16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732">
        <v>44952</v>
      </c>
      <c r="M23" s="349">
        <v>2880</v>
      </c>
      <c r="N23" s="137">
        <f t="shared" si="1"/>
        <v>0</v>
      </c>
      <c r="P23" s="749">
        <v>440</v>
      </c>
    </row>
    <row r="24" spans="2:16" ht="31.5" x14ac:dyDescent="0.25">
      <c r="B24" s="454">
        <v>44854</v>
      </c>
      <c r="C24" s="246" t="s">
        <v>1434</v>
      </c>
      <c r="D24" s="111">
        <v>27112.25</v>
      </c>
      <c r="E24" s="912" t="s">
        <v>1678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732">
        <v>44952</v>
      </c>
      <c r="M24" s="349">
        <v>440</v>
      </c>
      <c r="N24" s="137">
        <f t="shared" si="1"/>
        <v>0</v>
      </c>
      <c r="P24" s="749">
        <v>1334.6</v>
      </c>
    </row>
    <row r="25" spans="2:16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732">
        <v>44952</v>
      </c>
      <c r="M25" s="349">
        <v>1334.6</v>
      </c>
      <c r="N25" s="137">
        <f t="shared" si="1"/>
        <v>0</v>
      </c>
      <c r="P25" s="749">
        <v>330</v>
      </c>
    </row>
    <row r="26" spans="2:16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732">
        <v>44952</v>
      </c>
      <c r="M26" s="349">
        <v>330</v>
      </c>
      <c r="N26" s="137">
        <f t="shared" si="1"/>
        <v>0</v>
      </c>
      <c r="P26" s="749">
        <v>18840</v>
      </c>
    </row>
    <row r="27" spans="2:16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732">
        <v>44952</v>
      </c>
      <c r="M27" s="349">
        <v>18840</v>
      </c>
      <c r="N27" s="137">
        <f t="shared" si="1"/>
        <v>0</v>
      </c>
      <c r="P27" s="746">
        <v>6241</v>
      </c>
    </row>
    <row r="28" spans="2:16" ht="31.5" x14ac:dyDescent="0.25">
      <c r="B28" s="454">
        <v>44859</v>
      </c>
      <c r="C28" s="246" t="s">
        <v>1438</v>
      </c>
      <c r="D28" s="111">
        <v>103246.58</v>
      </c>
      <c r="E28" s="834" t="s">
        <v>1679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732">
        <v>44952</v>
      </c>
      <c r="M28" s="349">
        <v>6241</v>
      </c>
      <c r="N28" s="137">
        <f t="shared" si="1"/>
        <v>0</v>
      </c>
      <c r="P28" s="746">
        <v>15297.6</v>
      </c>
    </row>
    <row r="29" spans="2:16" ht="31.5" x14ac:dyDescent="0.25">
      <c r="B29" s="454">
        <v>44860</v>
      </c>
      <c r="C29" s="246" t="s">
        <v>1439</v>
      </c>
      <c r="D29" s="111">
        <v>144593.79999999999</v>
      </c>
      <c r="E29" s="834" t="s">
        <v>1680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732">
        <v>44952</v>
      </c>
      <c r="M29" s="349">
        <v>15297.6</v>
      </c>
      <c r="N29" s="137">
        <f t="shared" si="1"/>
        <v>0</v>
      </c>
      <c r="P29" s="746">
        <v>4465</v>
      </c>
    </row>
    <row r="30" spans="2:16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732">
        <v>44952</v>
      </c>
      <c r="M30" s="349">
        <v>4465</v>
      </c>
      <c r="N30" s="137">
        <f t="shared" si="1"/>
        <v>0</v>
      </c>
      <c r="P30" s="749">
        <v>26098</v>
      </c>
    </row>
    <row r="31" spans="2:16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732">
        <v>44952</v>
      </c>
      <c r="M31" s="349">
        <v>26098</v>
      </c>
      <c r="N31" s="137">
        <f t="shared" si="1"/>
        <v>0</v>
      </c>
      <c r="P31" s="746">
        <v>1764</v>
      </c>
    </row>
    <row r="32" spans="2:16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732">
        <v>44952</v>
      </c>
      <c r="M32" s="349">
        <v>1764</v>
      </c>
      <c r="N32" s="137">
        <f t="shared" si="1"/>
        <v>0</v>
      </c>
      <c r="P32" s="457">
        <f>SUM(P19:P31)</f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90" t="s">
        <v>1474</v>
      </c>
      <c r="J36" s="1091"/>
      <c r="K36" s="1091"/>
      <c r="L36" s="1092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90"/>
      <c r="J37" s="1091"/>
      <c r="K37" s="1091"/>
      <c r="L37" s="1092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39" t="s">
        <v>594</v>
      </c>
      <c r="J40" s="1040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41"/>
      <c r="J41" s="1042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43"/>
      <c r="J42" s="1044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280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280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280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280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280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280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280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280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280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280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280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280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280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280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280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280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280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280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280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280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280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35" t="s">
        <v>594</v>
      </c>
      <c r="J67" s="1036"/>
      <c r="K67" s="642">
        <f>SUM(K3:K66)</f>
        <v>176791.2</v>
      </c>
      <c r="L67" s="713"/>
      <c r="M67" s="209">
        <f>SUM(M3:M66)</f>
        <v>176791.2</v>
      </c>
      <c r="N67" s="933">
        <f>N66</f>
        <v>0</v>
      </c>
    </row>
    <row r="68" spans="2:14" ht="15.75" thickBot="1" x14ac:dyDescent="0.3">
      <c r="C68" s="441"/>
      <c r="D68" s="214"/>
      <c r="E68" s="256"/>
      <c r="F68" s="3"/>
      <c r="G68" s="997" t="s">
        <v>207</v>
      </c>
      <c r="I68" s="1037"/>
      <c r="J68" s="1038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8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913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913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913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913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913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913"/>
      <c r="D77" s="233"/>
      <c r="E77" s="456"/>
      <c r="I77"/>
      <c r="J77"/>
      <c r="K77"/>
      <c r="M77"/>
      <c r="N77"/>
    </row>
    <row r="78" spans="2:14" ht="15.75" x14ac:dyDescent="0.25">
      <c r="C78" s="913"/>
      <c r="D78" s="233"/>
      <c r="E78" s="456"/>
      <c r="I78"/>
      <c r="J78"/>
      <c r="K78"/>
      <c r="M78"/>
      <c r="N78"/>
    </row>
    <row r="79" spans="2:14" ht="15.75" x14ac:dyDescent="0.25">
      <c r="C79" s="913"/>
      <c r="D79" s="233"/>
      <c r="E79" s="456"/>
      <c r="I79"/>
      <c r="J79"/>
      <c r="K79"/>
      <c r="M79"/>
      <c r="N79"/>
    </row>
    <row r="80" spans="2:14" ht="15.75" x14ac:dyDescent="0.25">
      <c r="C80" s="913"/>
      <c r="D80" s="233"/>
      <c r="E80" s="456"/>
      <c r="I80"/>
      <c r="J80"/>
      <c r="K80"/>
      <c r="M80"/>
      <c r="N80"/>
    </row>
    <row r="81" spans="3:14" ht="15.75" x14ac:dyDescent="0.25">
      <c r="C81" s="914"/>
      <c r="D81" s="233"/>
      <c r="E81" s="456"/>
      <c r="I81"/>
      <c r="J81"/>
      <c r="K81"/>
      <c r="M81"/>
      <c r="N81"/>
    </row>
    <row r="82" spans="3:14" ht="15.75" x14ac:dyDescent="0.25">
      <c r="C82" s="914"/>
      <c r="D82" s="233"/>
      <c r="E82" s="456"/>
      <c r="I82"/>
      <c r="J82"/>
      <c r="K82"/>
      <c r="M82"/>
      <c r="N82"/>
    </row>
    <row r="83" spans="3:14" ht="15.75" x14ac:dyDescent="0.25">
      <c r="C83" s="914"/>
      <c r="D83" s="233"/>
      <c r="E83" s="456"/>
      <c r="I83"/>
      <c r="J83"/>
      <c r="K83"/>
      <c r="M83"/>
      <c r="N83"/>
    </row>
    <row r="84" spans="3:14" ht="15.75" x14ac:dyDescent="0.25">
      <c r="C84" s="914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46" workbookViewId="0">
      <selection activeCell="M73" sqref="M7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9"/>
      <c r="C1" s="1001" t="s">
        <v>1475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8" ht="16.5" thickBot="1" x14ac:dyDescent="0.3">
      <c r="B2" s="9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44865</v>
      </c>
      <c r="C35" s="692">
        <v>6879.33</v>
      </c>
      <c r="D35" s="742" t="s">
        <v>1568</v>
      </c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44866</v>
      </c>
      <c r="C36" s="692">
        <v>192259.20000000001</v>
      </c>
      <c r="D36" s="697" t="s">
        <v>979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44866</v>
      </c>
      <c r="C37" s="692">
        <v>622324.4</v>
      </c>
      <c r="D37" s="695" t="s">
        <v>1704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44866</v>
      </c>
      <c r="C38" s="692">
        <v>3769.4</v>
      </c>
      <c r="D38" s="742" t="s">
        <v>1705</v>
      </c>
      <c r="E38" s="27"/>
      <c r="F38" s="28"/>
      <c r="G38" s="662"/>
      <c r="H38" s="29"/>
      <c r="I38" s="30"/>
      <c r="J38" s="56">
        <v>44865</v>
      </c>
      <c r="K38" s="174" t="s">
        <v>1703</v>
      </c>
      <c r="L38" s="39">
        <v>6879.33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44872</v>
      </c>
      <c r="C39" s="692">
        <v>75450</v>
      </c>
      <c r="D39" s="695" t="s">
        <v>1707</v>
      </c>
      <c r="E39" s="27"/>
      <c r="F39" s="508"/>
      <c r="G39" s="662"/>
      <c r="H39" s="29"/>
      <c r="I39" s="71"/>
      <c r="J39" s="56">
        <v>44869</v>
      </c>
      <c r="K39" s="663" t="s">
        <v>824</v>
      </c>
      <c r="L39" s="39">
        <v>4006.5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44880</v>
      </c>
      <c r="C40" s="692">
        <v>255000</v>
      </c>
      <c r="D40" s="742" t="s">
        <v>1709</v>
      </c>
      <c r="E40" s="27"/>
      <c r="F40" s="70"/>
      <c r="G40" s="572"/>
      <c r="H40" s="36"/>
      <c r="I40" s="71"/>
      <c r="J40" s="56">
        <v>44869</v>
      </c>
      <c r="K40" s="663" t="s">
        <v>834</v>
      </c>
      <c r="L40" s="39">
        <v>4698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44883</v>
      </c>
      <c r="C41" s="692">
        <v>601730.85</v>
      </c>
      <c r="D41" s="697" t="s">
        <v>1711</v>
      </c>
      <c r="E41" s="74"/>
      <c r="F41" s="75"/>
      <c r="G41" s="572"/>
      <c r="H41" s="76"/>
      <c r="I41" s="77"/>
      <c r="J41" s="56">
        <v>44869</v>
      </c>
      <c r="K41" s="38" t="s">
        <v>826</v>
      </c>
      <c r="L41" s="39">
        <v>28000</v>
      </c>
      <c r="M41" s="991">
        <f>SUM(M5:M40)</f>
        <v>1976342.9200000002</v>
      </c>
      <c r="N41" s="991">
        <f>SUM(N5:N40)</f>
        <v>1174373</v>
      </c>
      <c r="P41" s="505">
        <f>SUM(P5:P40)</f>
        <v>3702973.3</v>
      </c>
      <c r="Q41" s="1112">
        <f>SUM(Q5:Q40)</f>
        <v>-100.11999999998079</v>
      </c>
      <c r="R41" s="319">
        <v>0</v>
      </c>
    </row>
    <row r="42" spans="1:18" ht="18" thickBot="1" x14ac:dyDescent="0.35">
      <c r="A42" s="23"/>
      <c r="B42" s="24">
        <v>44888</v>
      </c>
      <c r="C42" s="692">
        <v>13930.8</v>
      </c>
      <c r="D42" s="614" t="s">
        <v>1709</v>
      </c>
      <c r="E42" s="74"/>
      <c r="F42" s="75"/>
      <c r="G42" s="572"/>
      <c r="H42" s="76"/>
      <c r="I42" s="77"/>
      <c r="J42" s="698">
        <v>44872</v>
      </c>
      <c r="K42" s="752" t="s">
        <v>1569</v>
      </c>
      <c r="L42" s="702">
        <v>29894.35</v>
      </c>
      <c r="M42" s="992"/>
      <c r="N42" s="992"/>
      <c r="P42" s="34"/>
      <c r="Q42" s="1113"/>
      <c r="R42" s="788">
        <f>SUM(R5:R41)</f>
        <v>39446</v>
      </c>
    </row>
    <row r="43" spans="1:18" ht="18" thickBot="1" x14ac:dyDescent="0.35">
      <c r="A43" s="23"/>
      <c r="B43" s="24">
        <v>44888</v>
      </c>
      <c r="C43" s="692">
        <v>5020</v>
      </c>
      <c r="D43" s="697" t="s">
        <v>1567</v>
      </c>
      <c r="E43" s="74"/>
      <c r="F43" s="75"/>
      <c r="G43" s="572"/>
      <c r="H43" s="76"/>
      <c r="I43" s="77"/>
      <c r="J43" s="56">
        <v>44872</v>
      </c>
      <c r="K43" s="671" t="s">
        <v>1706</v>
      </c>
      <c r="L43" s="39">
        <v>11900.02</v>
      </c>
      <c r="M43" s="861"/>
      <c r="N43" s="861"/>
      <c r="P43" s="34"/>
      <c r="Q43" s="13"/>
    </row>
    <row r="44" spans="1:18" ht="18" thickBot="1" x14ac:dyDescent="0.35">
      <c r="A44" s="23"/>
      <c r="B44" s="24">
        <v>44888</v>
      </c>
      <c r="C44" s="692">
        <v>6315</v>
      </c>
      <c r="D44" s="697" t="s">
        <v>1567</v>
      </c>
      <c r="E44" s="74"/>
      <c r="F44" s="75"/>
      <c r="G44" s="572"/>
      <c r="H44" s="76"/>
      <c r="I44" s="77"/>
      <c r="J44" s="56">
        <v>44874</v>
      </c>
      <c r="K44" s="751" t="s">
        <v>825</v>
      </c>
      <c r="L44" s="39">
        <v>2320</v>
      </c>
      <c r="M44" s="861"/>
      <c r="N44" s="861"/>
      <c r="P44" s="34"/>
      <c r="Q44" s="13"/>
    </row>
    <row r="45" spans="1:18" ht="18" thickBot="1" x14ac:dyDescent="0.35">
      <c r="A45" s="23"/>
      <c r="B45" s="24">
        <v>44888</v>
      </c>
      <c r="C45" s="692">
        <v>2688</v>
      </c>
      <c r="D45" s="73" t="s">
        <v>1567</v>
      </c>
      <c r="E45" s="74"/>
      <c r="F45" s="75"/>
      <c r="G45" s="572"/>
      <c r="H45" s="76"/>
      <c r="I45" s="77"/>
      <c r="J45" s="56">
        <v>44875</v>
      </c>
      <c r="K45" s="931" t="s">
        <v>1708</v>
      </c>
      <c r="L45" s="39">
        <v>2899</v>
      </c>
      <c r="M45" s="1047">
        <f>M41+N41</f>
        <v>3150715.92</v>
      </c>
      <c r="N45" s="1048"/>
      <c r="P45" s="34"/>
      <c r="Q45" s="13"/>
    </row>
    <row r="46" spans="1:18" ht="18" thickBot="1" x14ac:dyDescent="0.35">
      <c r="A46" s="23"/>
      <c r="B46" s="24">
        <v>44888</v>
      </c>
      <c r="C46" s="692">
        <v>1159</v>
      </c>
      <c r="D46" s="73" t="s">
        <v>1567</v>
      </c>
      <c r="E46" s="74"/>
      <c r="F46" s="75"/>
      <c r="G46" s="572"/>
      <c r="H46" s="76"/>
      <c r="I46" s="77"/>
      <c r="J46" s="56">
        <v>44879</v>
      </c>
      <c r="K46" s="751" t="s">
        <v>830</v>
      </c>
      <c r="L46" s="39">
        <v>1856</v>
      </c>
      <c r="M46" s="861"/>
      <c r="N46" s="861"/>
      <c r="P46" s="34"/>
      <c r="Q46" s="13"/>
    </row>
    <row r="47" spans="1:18" ht="18" thickBot="1" x14ac:dyDescent="0.35">
      <c r="A47" s="23"/>
      <c r="B47" s="24">
        <v>44888</v>
      </c>
      <c r="C47" s="692">
        <v>12416</v>
      </c>
      <c r="D47" s="73" t="s">
        <v>1567</v>
      </c>
      <c r="E47" s="74"/>
      <c r="F47" s="75"/>
      <c r="G47" s="572"/>
      <c r="H47" s="76"/>
      <c r="I47" s="77"/>
      <c r="J47" s="56">
        <v>44880</v>
      </c>
      <c r="K47" s="802" t="s">
        <v>1703</v>
      </c>
      <c r="L47" s="39">
        <v>11146.32</v>
      </c>
      <c r="M47" s="861"/>
      <c r="N47" s="861"/>
      <c r="P47" s="34"/>
      <c r="Q47" s="13"/>
    </row>
    <row r="48" spans="1:18" ht="18" thickBot="1" x14ac:dyDescent="0.35">
      <c r="A48" s="23"/>
      <c r="B48" s="24">
        <v>44888</v>
      </c>
      <c r="C48" s="692">
        <v>2390</v>
      </c>
      <c r="D48" s="73" t="s">
        <v>1567</v>
      </c>
      <c r="E48" s="74"/>
      <c r="F48" s="75"/>
      <c r="G48" s="572"/>
      <c r="H48" s="76"/>
      <c r="I48" s="77" t="s">
        <v>7</v>
      </c>
      <c r="J48" s="466">
        <v>44881</v>
      </c>
      <c r="K48" s="743" t="s">
        <v>1710</v>
      </c>
      <c r="L48" s="54">
        <v>7917</v>
      </c>
      <c r="M48" s="861"/>
      <c r="N48" s="861"/>
      <c r="P48" s="34"/>
      <c r="Q48" s="13"/>
    </row>
    <row r="49" spans="1:17" ht="18" thickBot="1" x14ac:dyDescent="0.35">
      <c r="A49" s="23"/>
      <c r="B49" s="24">
        <v>44888</v>
      </c>
      <c r="C49" s="692">
        <v>1140</v>
      </c>
      <c r="D49" s="73" t="s">
        <v>1567</v>
      </c>
      <c r="E49" s="74"/>
      <c r="F49" s="75"/>
      <c r="G49" s="572"/>
      <c r="H49" s="76"/>
      <c r="I49" s="77"/>
      <c r="J49" s="601">
        <v>44890</v>
      </c>
      <c r="K49" s="803" t="s">
        <v>1564</v>
      </c>
      <c r="L49" s="69">
        <v>31059</v>
      </c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hidden="1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hidden="1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hidden="1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2204601.48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276961.89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6" t="s">
        <v>11</v>
      </c>
      <c r="I69" s="947"/>
      <c r="J69" s="559"/>
      <c r="K69" s="1079">
        <f>I67+L67</f>
        <v>350893.89</v>
      </c>
      <c r="L69" s="1080"/>
      <c r="M69" s="272"/>
      <c r="N69" s="272"/>
      <c r="P69" s="34"/>
      <c r="Q69" s="13"/>
    </row>
    <row r="70" spans="1:17" x14ac:dyDescent="0.25">
      <c r="D70" s="952" t="s">
        <v>12</v>
      </c>
      <c r="E70" s="952"/>
      <c r="F70" s="312">
        <f>F67-K69-C67</f>
        <v>963925.62999999989</v>
      </c>
      <c r="I70" s="102"/>
      <c r="J70" s="560"/>
    </row>
    <row r="71" spans="1:17" ht="18.75" x14ac:dyDescent="0.3">
      <c r="D71" s="982" t="s">
        <v>95</v>
      </c>
      <c r="E71" s="982"/>
      <c r="F71" s="111">
        <v>-1884182.28</v>
      </c>
      <c r="I71" s="953" t="s">
        <v>13</v>
      </c>
      <c r="J71" s="954"/>
      <c r="K71" s="955">
        <f>F73+F74+F75</f>
        <v>2804730.76</v>
      </c>
      <c r="L71" s="95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-1049501.31</v>
      </c>
      <c r="H73" s="555"/>
      <c r="I73" s="108" t="s">
        <v>15</v>
      </c>
      <c r="J73" s="109"/>
      <c r="K73" s="1081">
        <f>-C4</f>
        <v>-3176585.65</v>
      </c>
      <c r="L73" s="955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35" t="s">
        <v>18</v>
      </c>
      <c r="E75" s="936"/>
      <c r="F75" s="113">
        <v>3445405.07</v>
      </c>
      <c r="I75" s="937" t="s">
        <v>97</v>
      </c>
      <c r="J75" s="938"/>
      <c r="K75" s="939">
        <f>K71+K73</f>
        <v>-371854.89000000013</v>
      </c>
      <c r="L75" s="9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8:L49">
    <sortCondition ref="J38:J49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12"/>
  <sheetViews>
    <sheetView topLeftCell="E19" zoomScale="145" zoomScaleNormal="145" workbookViewId="0">
      <selection activeCell="M28" sqref="M28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915" t="s">
        <v>1681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>
        <v>44952</v>
      </c>
      <c r="M3" s="392">
        <v>9640</v>
      </c>
      <c r="N3" s="183">
        <f>K3-M3</f>
        <v>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54" si="0">D4-F4</f>
        <v>0</v>
      </c>
      <c r="H4" s="138"/>
      <c r="I4" s="393" t="s">
        <v>1541</v>
      </c>
      <c r="J4" s="391">
        <v>10741</v>
      </c>
      <c r="K4" s="392">
        <v>440</v>
      </c>
      <c r="L4" s="732">
        <v>44952</v>
      </c>
      <c r="M4" s="392">
        <v>440</v>
      </c>
      <c r="N4" s="137">
        <f>N3+K4-M4</f>
        <v>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>
        <v>44952</v>
      </c>
      <c r="M5" s="392">
        <v>3932.4</v>
      </c>
      <c r="N5" s="137">
        <f t="shared" ref="N5:N54" si="1">N4+K5-M5</f>
        <v>0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>
        <v>44952</v>
      </c>
      <c r="M6" s="392">
        <v>550</v>
      </c>
      <c r="N6" s="137">
        <f t="shared" si="1"/>
        <v>0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1682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>
        <v>44952</v>
      </c>
      <c r="M7" s="392">
        <v>18950</v>
      </c>
      <c r="N7" s="137">
        <f t="shared" si="1"/>
        <v>0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>
        <v>44952</v>
      </c>
      <c r="M8" s="392">
        <v>924</v>
      </c>
      <c r="N8" s="137">
        <f t="shared" si="1"/>
        <v>0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1683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>
        <v>44952</v>
      </c>
      <c r="M9" s="392">
        <v>330</v>
      </c>
      <c r="N9" s="137">
        <f t="shared" si="1"/>
        <v>0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>
        <v>44952</v>
      </c>
      <c r="M10" s="392">
        <v>1134</v>
      </c>
      <c r="N10" s="137">
        <f t="shared" si="1"/>
        <v>0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>
        <v>44952</v>
      </c>
      <c r="M11" s="392">
        <v>440</v>
      </c>
      <c r="N11" s="137">
        <f t="shared" si="1"/>
        <v>0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>
        <v>44952</v>
      </c>
      <c r="M12" s="392">
        <v>110</v>
      </c>
      <c r="N12" s="137">
        <f t="shared" si="1"/>
        <v>0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>
        <v>44952</v>
      </c>
      <c r="M13" s="392">
        <v>360</v>
      </c>
      <c r="N13" s="137">
        <f t="shared" si="1"/>
        <v>0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>
        <v>44952</v>
      </c>
      <c r="M14" s="392">
        <v>15521.6</v>
      </c>
      <c r="N14" s="137">
        <f t="shared" si="1"/>
        <v>0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1684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>
        <v>44952</v>
      </c>
      <c r="M15" s="392">
        <v>600</v>
      </c>
      <c r="N15" s="137">
        <f t="shared" si="1"/>
        <v>0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>
        <v>44952</v>
      </c>
      <c r="M16" s="392">
        <v>9200</v>
      </c>
      <c r="N16" s="137">
        <f t="shared" si="1"/>
        <v>0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>
        <v>44952</v>
      </c>
      <c r="M17" s="392">
        <v>480</v>
      </c>
      <c r="N17" s="137">
        <f t="shared" si="1"/>
        <v>0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>
        <v>44952</v>
      </c>
      <c r="M18" s="392">
        <v>360</v>
      </c>
      <c r="N18" s="137">
        <f t="shared" si="1"/>
        <v>0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>
        <v>44952</v>
      </c>
      <c r="M19" s="392">
        <v>360</v>
      </c>
      <c r="N19" s="137">
        <f t="shared" si="1"/>
        <v>0</v>
      </c>
    </row>
    <row r="20" spans="2:14" ht="15.75" x14ac:dyDescent="0.25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>
        <v>44952</v>
      </c>
      <c r="M20" s="392">
        <v>18765</v>
      </c>
      <c r="N20" s="137">
        <f t="shared" si="1"/>
        <v>0</v>
      </c>
    </row>
    <row r="21" spans="2:14" ht="15.75" x14ac:dyDescent="0.25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>
        <v>44952</v>
      </c>
      <c r="M21" s="392">
        <v>4480</v>
      </c>
      <c r="N21" s="137">
        <f t="shared" si="1"/>
        <v>0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>
        <v>44952</v>
      </c>
      <c r="M22" s="392">
        <v>600</v>
      </c>
      <c r="N22" s="137">
        <f t="shared" si="1"/>
        <v>0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732">
        <v>44952</v>
      </c>
      <c r="M23" s="392">
        <v>10403</v>
      </c>
      <c r="N23" s="137">
        <f t="shared" si="1"/>
        <v>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732">
        <v>44952</v>
      </c>
      <c r="M24" s="392">
        <v>360</v>
      </c>
      <c r="N24" s="137">
        <f t="shared" si="1"/>
        <v>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732">
        <v>44952</v>
      </c>
      <c r="M26" s="392">
        <v>29384.66</v>
      </c>
      <c r="N26" s="137">
        <f t="shared" si="1"/>
        <v>0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732">
        <v>44952</v>
      </c>
      <c r="M27" s="392">
        <v>1080</v>
      </c>
      <c r="N27" s="137">
        <f t="shared" si="1"/>
        <v>0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1685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732">
        <v>44952</v>
      </c>
      <c r="M28" s="392">
        <v>360</v>
      </c>
      <c r="N28" s="137">
        <f t="shared" si="1"/>
        <v>0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927"/>
      <c r="E30" s="928"/>
      <c r="F30" s="927"/>
      <c r="G30" s="929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927"/>
      <c r="E31" s="928"/>
      <c r="F31" s="927"/>
      <c r="G31" s="929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927"/>
      <c r="E32" s="928"/>
      <c r="F32" s="927"/>
      <c r="G32" s="929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927"/>
      <c r="E33" s="928"/>
      <c r="F33" s="927"/>
      <c r="G33" s="929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918"/>
      <c r="F34" s="69"/>
      <c r="G34" s="111">
        <f t="shared" si="0"/>
        <v>0</v>
      </c>
      <c r="I34" s="134"/>
      <c r="J34" s="139"/>
      <c r="K34" s="69"/>
      <c r="L34" s="253"/>
      <c r="M34" s="69"/>
      <c r="N34" s="137">
        <f t="shared" si="1"/>
        <v>0</v>
      </c>
    </row>
    <row r="35" spans="2:14" ht="15.75" x14ac:dyDescent="0.25">
      <c r="B35" s="454"/>
      <c r="C35" s="246"/>
      <c r="D35" s="111"/>
      <c r="E35" s="918"/>
      <c r="F35" s="69"/>
      <c r="G35" s="111">
        <f t="shared" si="0"/>
        <v>0</v>
      </c>
      <c r="I35" s="1039" t="s">
        <v>594</v>
      </c>
      <c r="J35" s="1040"/>
      <c r="K35" s="69"/>
      <c r="L35" s="253"/>
      <c r="M35" s="69"/>
      <c r="N35" s="137">
        <f t="shared" si="1"/>
        <v>0</v>
      </c>
    </row>
    <row r="36" spans="2:14" ht="15.75" x14ac:dyDescent="0.25">
      <c r="B36" s="830"/>
      <c r="C36" s="831"/>
      <c r="D36" s="832"/>
      <c r="E36" s="918"/>
      <c r="F36" s="69"/>
      <c r="G36" s="111">
        <f t="shared" si="0"/>
        <v>0</v>
      </c>
      <c r="I36" s="1041"/>
      <c r="J36" s="1042"/>
      <c r="K36" s="69"/>
      <c r="L36" s="253"/>
      <c r="M36" s="69"/>
      <c r="N36" s="137">
        <f t="shared" si="1"/>
        <v>0</v>
      </c>
    </row>
    <row r="37" spans="2:14" ht="15.75" x14ac:dyDescent="0.25">
      <c r="B37" s="830"/>
      <c r="C37" s="831"/>
      <c r="D37" s="832"/>
      <c r="E37" s="918"/>
      <c r="F37" s="69"/>
      <c r="G37" s="111">
        <f t="shared" si="0"/>
        <v>0</v>
      </c>
      <c r="I37" s="1043"/>
      <c r="J37" s="1044"/>
      <c r="K37" s="69"/>
      <c r="L37" s="253"/>
      <c r="M37" s="69"/>
      <c r="N37" s="137">
        <f t="shared" si="1"/>
        <v>0</v>
      </c>
    </row>
    <row r="38" spans="2:14" ht="15.75" hidden="1" x14ac:dyDescent="0.25">
      <c r="B38" s="134"/>
      <c r="C38" s="665"/>
      <c r="D38" s="69"/>
      <c r="E38" s="918"/>
      <c r="F38" s="69"/>
      <c r="G38" s="111">
        <f t="shared" si="0"/>
        <v>0</v>
      </c>
      <c r="I38" s="134"/>
      <c r="J38" s="139"/>
      <c r="K38" s="69"/>
      <c r="L38" s="253"/>
      <c r="M38" s="69"/>
      <c r="N38" s="137">
        <f t="shared" si="1"/>
        <v>0</v>
      </c>
    </row>
    <row r="39" spans="2:14" ht="15.75" hidden="1" x14ac:dyDescent="0.25">
      <c r="B39" s="134"/>
      <c r="C39" s="139"/>
      <c r="D39" s="69"/>
      <c r="E39" s="919"/>
      <c r="F39" s="69"/>
      <c r="G39" s="111">
        <f t="shared" si="0"/>
        <v>0</v>
      </c>
      <c r="I39" s="356"/>
      <c r="J39" s="357"/>
      <c r="K39" s="34"/>
      <c r="L39" s="118"/>
      <c r="M39" s="34"/>
      <c r="N39" s="137">
        <f t="shared" si="1"/>
        <v>0</v>
      </c>
    </row>
    <row r="40" spans="2:14" ht="15.75" hidden="1" x14ac:dyDescent="0.25">
      <c r="B40" s="134"/>
      <c r="C40" s="139"/>
      <c r="D40" s="69"/>
      <c r="E40" s="919"/>
      <c r="F40" s="69"/>
      <c r="G40" s="111">
        <f t="shared" si="0"/>
        <v>0</v>
      </c>
      <c r="I40" s="356"/>
      <c r="J40" s="357"/>
      <c r="K40" s="34"/>
      <c r="L40" s="118"/>
      <c r="M40" s="34"/>
      <c r="N40" s="137">
        <f t="shared" si="1"/>
        <v>0</v>
      </c>
    </row>
    <row r="41" spans="2:14" ht="15.75" hidden="1" x14ac:dyDescent="0.25">
      <c r="B41" s="134"/>
      <c r="C41" s="139"/>
      <c r="D41" s="69"/>
      <c r="E41" s="919"/>
      <c r="F41" s="69"/>
      <c r="G41" s="111">
        <f t="shared" si="0"/>
        <v>0</v>
      </c>
      <c r="I41" s="356"/>
      <c r="J41" s="357"/>
      <c r="K41" s="34"/>
      <c r="L41" s="118"/>
      <c r="M41" s="34"/>
      <c r="N41" s="137">
        <f t="shared" si="1"/>
        <v>0</v>
      </c>
    </row>
    <row r="42" spans="2:14" ht="15.75" hidden="1" x14ac:dyDescent="0.25">
      <c r="B42" s="134"/>
      <c r="C42" s="139"/>
      <c r="D42" s="69"/>
      <c r="E42" s="919"/>
      <c r="F42" s="69"/>
      <c r="G42" s="111">
        <f t="shared" si="0"/>
        <v>0</v>
      </c>
      <c r="I42" s="356"/>
      <c r="J42" s="357"/>
      <c r="K42" s="34"/>
      <c r="L42" s="118"/>
      <c r="M42" s="34"/>
      <c r="N42" s="137">
        <f t="shared" si="1"/>
        <v>0</v>
      </c>
    </row>
    <row r="43" spans="2:14" ht="15.75" hidden="1" x14ac:dyDescent="0.25">
      <c r="B43" s="134"/>
      <c r="C43" s="139"/>
      <c r="D43" s="69"/>
      <c r="E43" s="919"/>
      <c r="F43" s="69"/>
      <c r="G43" s="111">
        <f t="shared" si="0"/>
        <v>0</v>
      </c>
      <c r="I43" s="356"/>
      <c r="J43" s="357"/>
      <c r="K43" s="34"/>
      <c r="L43" s="118"/>
      <c r="M43" s="34"/>
      <c r="N43" s="137">
        <f t="shared" si="1"/>
        <v>0</v>
      </c>
    </row>
    <row r="44" spans="2:14" ht="15.75" hidden="1" x14ac:dyDescent="0.25">
      <c r="B44" s="356"/>
      <c r="C44" s="357"/>
      <c r="D44" s="34"/>
      <c r="E44" s="920"/>
      <c r="F44" s="34"/>
      <c r="G44" s="111">
        <f t="shared" si="0"/>
        <v>0</v>
      </c>
      <c r="I44" s="356"/>
      <c r="J44" s="357"/>
      <c r="K44" s="34"/>
      <c r="L44" s="118"/>
      <c r="M44" s="34"/>
      <c r="N44" s="137">
        <f t="shared" si="1"/>
        <v>0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134"/>
      <c r="J45" s="139"/>
      <c r="K45" s="69"/>
      <c r="L45" s="254"/>
      <c r="M45" s="69"/>
      <c r="N45" s="137">
        <f t="shared" si="1"/>
        <v>0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134"/>
      <c r="J46" s="139"/>
      <c r="K46" s="69"/>
      <c r="L46" s="254"/>
      <c r="M46" s="69"/>
      <c r="N46" s="137">
        <f t="shared" si="1"/>
        <v>0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134"/>
      <c r="J47" s="139"/>
      <c r="K47" s="69"/>
      <c r="L47" s="254"/>
      <c r="M47" s="69"/>
      <c r="N47" s="137">
        <f t="shared" si="1"/>
        <v>0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134"/>
      <c r="J48" s="139"/>
      <c r="K48" s="69"/>
      <c r="L48" s="254"/>
      <c r="M48" s="69"/>
      <c r="N48" s="137">
        <f t="shared" si="1"/>
        <v>0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134"/>
      <c r="J49" s="139"/>
      <c r="K49" s="69"/>
      <c r="L49" s="254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919"/>
      <c r="F50" s="69"/>
      <c r="G50" s="111">
        <f t="shared" si="0"/>
        <v>0</v>
      </c>
      <c r="I50" s="134"/>
      <c r="J50" s="139"/>
      <c r="K50" s="69"/>
      <c r="L50" s="254"/>
      <c r="M50" s="69"/>
      <c r="N50" s="137">
        <f t="shared" si="1"/>
        <v>0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137">
        <f t="shared" si="1"/>
        <v>0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137">
        <f t="shared" si="1"/>
        <v>0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137">
        <f t="shared" si="1"/>
        <v>0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137">
        <f t="shared" si="1"/>
        <v>0</v>
      </c>
    </row>
    <row r="55" spans="2:14" ht="16.5" thickBot="1" x14ac:dyDescent="0.3">
      <c r="B55" s="149"/>
      <c r="C55" s="210"/>
      <c r="D55" s="34">
        <v>0</v>
      </c>
      <c r="E55" s="921"/>
      <c r="F55" s="151"/>
      <c r="G55" s="137">
        <v>0</v>
      </c>
      <c r="I55" s="149"/>
      <c r="J55" s="150"/>
      <c r="K55" s="151">
        <v>0</v>
      </c>
      <c r="L55" s="255"/>
      <c r="M55" s="151"/>
      <c r="N55" s="137"/>
    </row>
    <row r="56" spans="2:14" ht="21.75" thickTop="1" x14ac:dyDescent="0.35">
      <c r="C56" s="440"/>
      <c r="D56" s="212">
        <f>SUM(D3:D55)</f>
        <v>1884182.2799999998</v>
      </c>
      <c r="E56" s="922"/>
      <c r="F56" s="395">
        <f>SUM(F3:F55)</f>
        <v>1884182.2799999998</v>
      </c>
      <c r="G56" s="153">
        <f>SUM(G3:G55)</f>
        <v>0</v>
      </c>
      <c r="I56" s="1035" t="s">
        <v>594</v>
      </c>
      <c r="J56" s="1036"/>
      <c r="K56" s="642">
        <f>SUM(K3:K55)</f>
        <v>129244.66</v>
      </c>
      <c r="L56" s="713"/>
      <c r="M56" s="209">
        <f>SUM(M3:M55)</f>
        <v>129244.66</v>
      </c>
      <c r="N56" s="933">
        <f>N55</f>
        <v>0</v>
      </c>
    </row>
    <row r="57" spans="2:14" ht="15.75" thickBot="1" x14ac:dyDescent="0.3">
      <c r="C57" s="441"/>
      <c r="D57" s="214"/>
      <c r="E57" s="923"/>
      <c r="F57" s="3"/>
      <c r="G57" s="997" t="s">
        <v>207</v>
      </c>
      <c r="I57" s="1037"/>
      <c r="J57" s="1038"/>
      <c r="K57" s="1"/>
      <c r="L57" s="256"/>
      <c r="M57" s="3"/>
      <c r="N57" s="1"/>
    </row>
    <row r="58" spans="2:14" x14ac:dyDescent="0.25">
      <c r="C58" s="163"/>
      <c r="D58" s="1"/>
      <c r="E58" s="923"/>
      <c r="F58" s="3"/>
      <c r="G58" s="998"/>
      <c r="K58" s="1"/>
      <c r="L58" s="256"/>
      <c r="M58" s="3"/>
      <c r="N58" s="1"/>
    </row>
    <row r="59" spans="2:14" ht="15.75" x14ac:dyDescent="0.25">
      <c r="B59" s="511"/>
      <c r="C59" s="380">
        <v>72784.149999999994</v>
      </c>
      <c r="D59" s="233"/>
      <c r="F59"/>
      <c r="J59" s="194"/>
      <c r="M59"/>
    </row>
    <row r="60" spans="2:14" ht="15.75" x14ac:dyDescent="0.25">
      <c r="B60" s="511"/>
      <c r="C60" s="111">
        <v>131948.72</v>
      </c>
      <c r="D60" s="233"/>
      <c r="F60"/>
      <c r="H60" s="2"/>
      <c r="I60" s="426"/>
      <c r="J60" s="503"/>
      <c r="K60" s="6"/>
      <c r="L60" s="714"/>
      <c r="M60"/>
    </row>
    <row r="61" spans="2:14" ht="15" customHeight="1" x14ac:dyDescent="0.25">
      <c r="C61" s="111">
        <v>37599.68</v>
      </c>
      <c r="E61" s="925"/>
      <c r="F61"/>
      <c r="H61" s="2"/>
      <c r="I61" s="792"/>
      <c r="J61" s="793"/>
      <c r="K61" s="794"/>
      <c r="L61" s="794"/>
      <c r="M61"/>
      <c r="N61"/>
    </row>
    <row r="62" spans="2:14" ht="15.75" customHeight="1" x14ac:dyDescent="0.25">
      <c r="C62" s="111">
        <v>23481.200000000001</v>
      </c>
      <c r="E62" s="925"/>
      <c r="F62"/>
      <c r="H62" s="2"/>
      <c r="I62" s="792"/>
      <c r="J62" s="793"/>
      <c r="K62" s="794"/>
      <c r="L62" s="794"/>
      <c r="M62"/>
      <c r="N62"/>
    </row>
    <row r="63" spans="2:14" ht="15.75" x14ac:dyDescent="0.25">
      <c r="C63" s="111">
        <v>89195.38</v>
      </c>
      <c r="D63" s="129"/>
      <c r="E63" s="925"/>
      <c r="F63"/>
      <c r="H63" s="2"/>
      <c r="I63" s="792"/>
      <c r="J63" s="793"/>
      <c r="K63" s="794"/>
      <c r="L63" s="794"/>
      <c r="M63"/>
      <c r="N63"/>
    </row>
    <row r="64" spans="2:14" ht="15.75" x14ac:dyDescent="0.25">
      <c r="C64" s="111">
        <v>70308.98</v>
      </c>
      <c r="D64" s="233"/>
      <c r="E64" s="925"/>
      <c r="H64" s="2"/>
      <c r="I64" s="2"/>
      <c r="J64" s="2"/>
      <c r="K64" s="2"/>
      <c r="L64" s="714"/>
      <c r="M64"/>
      <c r="N64"/>
    </row>
    <row r="65" spans="3:14" ht="15.75" x14ac:dyDescent="0.25">
      <c r="C65" s="111">
        <v>139090.9</v>
      </c>
      <c r="D65" s="233"/>
      <c r="E65" s="925"/>
      <c r="H65" s="2"/>
      <c r="I65" s="2"/>
      <c r="J65" s="2"/>
      <c r="K65" s="2"/>
      <c r="L65" s="714"/>
      <c r="M65"/>
      <c r="N65"/>
    </row>
    <row r="66" spans="3:14" ht="15.75" x14ac:dyDescent="0.25">
      <c r="C66" s="111">
        <v>51462.14</v>
      </c>
      <c r="D66" s="233"/>
      <c r="E66" s="925"/>
      <c r="I66"/>
      <c r="J66"/>
      <c r="K66"/>
      <c r="M66"/>
      <c r="N66"/>
    </row>
    <row r="67" spans="3:14" ht="15.75" x14ac:dyDescent="0.25">
      <c r="C67" s="111">
        <v>78579.7</v>
      </c>
      <c r="D67" s="233"/>
      <c r="E67" s="925"/>
      <c r="I67"/>
      <c r="J67"/>
      <c r="K67"/>
      <c r="M67"/>
      <c r="N67"/>
    </row>
    <row r="68" spans="3:14" ht="15.75" x14ac:dyDescent="0.25">
      <c r="C68" s="111">
        <v>140884.20000000001</v>
      </c>
      <c r="D68" s="233"/>
      <c r="E68" s="925"/>
      <c r="I68"/>
      <c r="J68"/>
      <c r="K68"/>
      <c r="M68"/>
      <c r="N68"/>
    </row>
    <row r="69" spans="3:14" ht="15.75" x14ac:dyDescent="0.25">
      <c r="C69" s="111">
        <v>36300.57</v>
      </c>
      <c r="D69" s="233"/>
      <c r="E69" s="925"/>
      <c r="I69"/>
      <c r="J69"/>
      <c r="K69"/>
      <c r="M69"/>
      <c r="N69"/>
    </row>
    <row r="70" spans="3:14" ht="15.75" x14ac:dyDescent="0.25">
      <c r="C70" s="111">
        <v>88444.52</v>
      </c>
      <c r="D70" s="233"/>
      <c r="E70" s="925"/>
      <c r="I70"/>
      <c r="J70"/>
      <c r="K70"/>
      <c r="M70"/>
      <c r="N70"/>
    </row>
    <row r="71" spans="3:14" ht="15.75" x14ac:dyDescent="0.25">
      <c r="C71" s="111">
        <v>14951.9</v>
      </c>
      <c r="D71" s="233"/>
      <c r="E71" s="925"/>
      <c r="I71"/>
      <c r="J71"/>
      <c r="K71"/>
      <c r="M71"/>
      <c r="N71"/>
    </row>
    <row r="72" spans="3:14" ht="15.75" x14ac:dyDescent="0.25">
      <c r="C72" s="926">
        <v>33324.74</v>
      </c>
      <c r="D72" s="233"/>
      <c r="E72" s="925"/>
      <c r="I72"/>
      <c r="J72"/>
      <c r="K72"/>
      <c r="M72"/>
      <c r="N72"/>
    </row>
    <row r="73" spans="3:14" ht="15.75" x14ac:dyDescent="0.25">
      <c r="C73" s="926">
        <f>SUM(C59:C72)</f>
        <v>1008356.78</v>
      </c>
      <c r="D73" s="233"/>
      <c r="E73" s="925"/>
      <c r="I73"/>
      <c r="J73"/>
      <c r="K73"/>
      <c r="M73"/>
      <c r="N73"/>
    </row>
    <row r="74" spans="3:14" ht="15.75" x14ac:dyDescent="0.25">
      <c r="C74" s="926"/>
      <c r="D74" s="233"/>
      <c r="E74" s="925"/>
      <c r="I74"/>
      <c r="J74"/>
      <c r="K74"/>
      <c r="M74"/>
      <c r="N74"/>
    </row>
    <row r="75" spans="3:14" ht="15.75" x14ac:dyDescent="0.25">
      <c r="C75" s="116"/>
      <c r="D75" s="233"/>
      <c r="E75" s="925"/>
      <c r="I75"/>
      <c r="J75"/>
      <c r="K75"/>
      <c r="M75"/>
      <c r="N75"/>
    </row>
    <row r="76" spans="3:14" ht="15.75" x14ac:dyDescent="0.25">
      <c r="C76" s="116"/>
      <c r="D76" s="233"/>
      <c r="E76" s="925"/>
      <c r="I76"/>
      <c r="J76"/>
      <c r="K76"/>
      <c r="M76"/>
      <c r="N76"/>
    </row>
    <row r="77" spans="3:14" ht="15.75" x14ac:dyDescent="0.25">
      <c r="C77" s="116"/>
      <c r="D77" s="233"/>
      <c r="E77" s="925"/>
      <c r="I77"/>
      <c r="J77"/>
      <c r="K77"/>
      <c r="M77"/>
      <c r="N77"/>
    </row>
    <row r="78" spans="3:14" ht="15.75" x14ac:dyDescent="0.25">
      <c r="C78" s="116"/>
      <c r="D78" s="233"/>
      <c r="E78" s="925"/>
      <c r="I78"/>
      <c r="J78"/>
      <c r="K78"/>
      <c r="M78"/>
      <c r="N78"/>
    </row>
    <row r="79" spans="3:14" ht="15.75" x14ac:dyDescent="0.25">
      <c r="C79" s="116"/>
      <c r="D79" s="233"/>
      <c r="E79" s="925"/>
      <c r="I79"/>
      <c r="J79"/>
      <c r="K79"/>
      <c r="M79"/>
      <c r="N79"/>
    </row>
    <row r="80" spans="3:14" ht="15.75" x14ac:dyDescent="0.25">
      <c r="C80" s="116"/>
      <c r="D80" s="233"/>
      <c r="E80" s="925"/>
      <c r="I80"/>
      <c r="J80"/>
      <c r="K80"/>
      <c r="M80"/>
      <c r="N80"/>
    </row>
    <row r="81" spans="3:14" ht="15.75" x14ac:dyDescent="0.25">
      <c r="C81" s="116"/>
      <c r="D81" s="233"/>
      <c r="E81" s="925"/>
      <c r="I81"/>
      <c r="J81"/>
      <c r="K81"/>
      <c r="M81"/>
      <c r="N81"/>
    </row>
    <row r="82" spans="3:14" ht="15.75" x14ac:dyDescent="0.25">
      <c r="C82" s="116"/>
      <c r="D82" s="233"/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x14ac:dyDescent="0.25">
      <c r="C86" s="116"/>
      <c r="D86" s="129"/>
      <c r="E86" s="925"/>
      <c r="I86"/>
      <c r="J86"/>
      <c r="K86"/>
      <c r="M86"/>
      <c r="N86"/>
    </row>
    <row r="87" spans="3:14" x14ac:dyDescent="0.25">
      <c r="C87" s="116"/>
      <c r="D87" s="129"/>
      <c r="E87" s="925"/>
      <c r="I87"/>
      <c r="J87"/>
      <c r="K87"/>
      <c r="M87"/>
      <c r="N87"/>
    </row>
    <row r="88" spans="3:14" x14ac:dyDescent="0.25">
      <c r="C88" s="116"/>
      <c r="D88" s="129"/>
      <c r="E88" s="925"/>
      <c r="I88"/>
      <c r="J88"/>
      <c r="K88"/>
      <c r="M88"/>
      <c r="N88"/>
    </row>
    <row r="89" spans="3:14" x14ac:dyDescent="0.25">
      <c r="C89" s="116"/>
      <c r="D89" s="129"/>
      <c r="E89" s="925"/>
      <c r="I89"/>
      <c r="J89"/>
      <c r="K89"/>
      <c r="M89"/>
      <c r="N89"/>
    </row>
    <row r="90" spans="3:14" x14ac:dyDescent="0.25">
      <c r="C90" s="116"/>
      <c r="D90" s="129"/>
      <c r="E90" s="925"/>
      <c r="I90"/>
      <c r="J90"/>
      <c r="K90"/>
      <c r="M90"/>
      <c r="N90"/>
    </row>
    <row r="91" spans="3:14" x14ac:dyDescent="0.25">
      <c r="C91" s="116"/>
      <c r="E91" s="925"/>
      <c r="I91"/>
      <c r="J91"/>
      <c r="K91"/>
      <c r="M91"/>
      <c r="N91"/>
    </row>
    <row r="92" spans="3:14" x14ac:dyDescent="0.25">
      <c r="C92" s="116"/>
      <c r="E92" s="925"/>
      <c r="I92"/>
      <c r="J92"/>
      <c r="K92"/>
      <c r="M92"/>
      <c r="N92"/>
    </row>
    <row r="93" spans="3:14" x14ac:dyDescent="0.25">
      <c r="C93" s="116"/>
      <c r="E93" s="925"/>
      <c r="I93"/>
      <c r="J93"/>
      <c r="K93"/>
      <c r="M93"/>
      <c r="N93"/>
    </row>
    <row r="94" spans="3:14" x14ac:dyDescent="0.25">
      <c r="C94" s="116"/>
      <c r="E94" s="925"/>
      <c r="I94"/>
      <c r="J94"/>
      <c r="K94"/>
      <c r="M94"/>
      <c r="N94"/>
    </row>
    <row r="95" spans="3:14" x14ac:dyDescent="0.25">
      <c r="C95" s="116"/>
      <c r="E95" s="925"/>
      <c r="I95"/>
      <c r="J95"/>
      <c r="K95"/>
      <c r="M95"/>
      <c r="N95"/>
    </row>
    <row r="96" spans="3:14" x14ac:dyDescent="0.25">
      <c r="C96" s="116"/>
      <c r="E96" s="925"/>
      <c r="I96"/>
      <c r="J96"/>
      <c r="K96"/>
      <c r="M96"/>
      <c r="N96"/>
    </row>
    <row r="97" spans="3:14" x14ac:dyDescent="0.25">
      <c r="C97" s="116"/>
      <c r="E97" s="925"/>
      <c r="I97"/>
      <c r="J97"/>
      <c r="K97"/>
      <c r="M97"/>
      <c r="N97"/>
    </row>
    <row r="98" spans="3:14" x14ac:dyDescent="0.25">
      <c r="C98" s="116"/>
      <c r="E98" s="925"/>
      <c r="I98"/>
      <c r="J98"/>
      <c r="K98"/>
      <c r="M98"/>
      <c r="N98"/>
    </row>
    <row r="99" spans="3:14" x14ac:dyDescent="0.25">
      <c r="C99" s="116"/>
      <c r="E99" s="925"/>
      <c r="I99"/>
      <c r="J99"/>
      <c r="K99"/>
      <c r="M99"/>
      <c r="N99"/>
    </row>
    <row r="100" spans="3:14" x14ac:dyDescent="0.25">
      <c r="C100" s="116"/>
      <c r="E100" s="925"/>
      <c r="I100"/>
      <c r="J100"/>
      <c r="K100"/>
      <c r="M100"/>
      <c r="N100"/>
    </row>
    <row r="101" spans="3:14" x14ac:dyDescent="0.25">
      <c r="C101" s="116"/>
      <c r="E101" s="925"/>
      <c r="I101"/>
      <c r="J101"/>
      <c r="K101"/>
      <c r="M101"/>
      <c r="N101"/>
    </row>
    <row r="102" spans="3:14" x14ac:dyDescent="0.25">
      <c r="C102" s="116"/>
      <c r="E102" s="925"/>
      <c r="I102"/>
      <c r="J102"/>
      <c r="K102"/>
      <c r="M102"/>
      <c r="N102"/>
    </row>
    <row r="103" spans="3:14" x14ac:dyDescent="0.25">
      <c r="C103" s="116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</sheetData>
  <mergeCells count="3">
    <mergeCell ref="I35:J37"/>
    <mergeCell ref="I56:J57"/>
    <mergeCell ref="G57:G5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961" t="s">
        <v>208</v>
      </c>
      <c r="D1" s="962"/>
      <c r="E1" s="962"/>
      <c r="F1" s="962"/>
      <c r="G1" s="962"/>
      <c r="H1" s="962"/>
      <c r="I1" s="962"/>
      <c r="J1" s="962"/>
      <c r="K1" s="962"/>
      <c r="L1" s="962"/>
      <c r="M1" s="96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286" t="s">
        <v>209</v>
      </c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72"/>
      <c r="X5" s="97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7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7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80"/>
      <c r="X25" s="98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80"/>
      <c r="X26" s="98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73"/>
      <c r="X27" s="974"/>
      <c r="Y27" s="97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74"/>
      <c r="X28" s="974"/>
      <c r="Y28" s="97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91">
        <f>SUM(M5:M35)</f>
        <v>321168.83</v>
      </c>
      <c r="N36" s="993">
        <f>SUM(N5:N35)</f>
        <v>467016</v>
      </c>
      <c r="O36" s="276"/>
      <c r="P36" s="277">
        <v>0</v>
      </c>
      <c r="Q36" s="99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92"/>
      <c r="N37" s="994"/>
      <c r="O37" s="276"/>
      <c r="P37" s="277">
        <v>0</v>
      </c>
      <c r="Q37" s="99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6" t="s">
        <v>11</v>
      </c>
      <c r="I52" s="947"/>
      <c r="J52" s="100"/>
      <c r="K52" s="948">
        <f>I50+L50</f>
        <v>71911.59</v>
      </c>
      <c r="L52" s="981"/>
      <c r="M52" s="272"/>
      <c r="N52" s="272"/>
      <c r="P52" s="34"/>
      <c r="Q52" s="13"/>
    </row>
    <row r="53" spans="1:17" ht="16.5" thickBot="1" x14ac:dyDescent="0.3">
      <c r="D53" s="952" t="s">
        <v>12</v>
      </c>
      <c r="E53" s="952"/>
      <c r="F53" s="312">
        <f>F50-K52-C50</f>
        <v>-25952.549999999814</v>
      </c>
      <c r="I53" s="102"/>
      <c r="J53" s="103"/>
    </row>
    <row r="54" spans="1:17" ht="18.75" x14ac:dyDescent="0.3">
      <c r="D54" s="982" t="s">
        <v>95</v>
      </c>
      <c r="E54" s="982"/>
      <c r="F54" s="111">
        <v>-706888.38</v>
      </c>
      <c r="I54" s="953" t="s">
        <v>13</v>
      </c>
      <c r="J54" s="954"/>
      <c r="K54" s="955">
        <f>F56+F57+F58</f>
        <v>1308778.3500000003</v>
      </c>
      <c r="L54" s="955"/>
      <c r="M54" s="983" t="s">
        <v>211</v>
      </c>
      <c r="N54" s="984"/>
      <c r="O54" s="984"/>
      <c r="P54" s="984"/>
      <c r="Q54" s="98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86"/>
      <c r="N55" s="987"/>
      <c r="O55" s="987"/>
      <c r="P55" s="987"/>
      <c r="Q55" s="98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57">
        <f>-C4</f>
        <v>-567389.35</v>
      </c>
      <c r="L56" s="95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35" t="s">
        <v>18</v>
      </c>
      <c r="E58" s="936"/>
      <c r="F58" s="113">
        <v>2142307.62</v>
      </c>
      <c r="I58" s="937" t="s">
        <v>198</v>
      </c>
      <c r="J58" s="938"/>
      <c r="K58" s="939">
        <f>K54+K56</f>
        <v>741389.00000000035</v>
      </c>
      <c r="L58" s="9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workbookViewId="0">
      <pane ySplit="4" topLeftCell="A35" activePane="bottomLeft" state="frozen"/>
      <selection pane="bottomLeft" activeCell="C53" sqref="C5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9"/>
      <c r="C1" s="1001" t="s">
        <v>1570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18" ht="16.5" thickBot="1" x14ac:dyDescent="0.3">
      <c r="B2" s="9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3" t="s">
        <v>0</v>
      </c>
      <c r="C3" s="964"/>
      <c r="D3" s="10"/>
      <c r="E3" s="553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66" t="s">
        <v>2</v>
      </c>
      <c r="F4" s="967"/>
      <c r="H4" s="968" t="s">
        <v>3</v>
      </c>
      <c r="I4" s="969"/>
      <c r="J4" s="556"/>
      <c r="K4" s="562"/>
      <c r="L4" s="563"/>
      <c r="M4" s="21" t="s">
        <v>4</v>
      </c>
      <c r="N4" s="22" t="s">
        <v>5</v>
      </c>
      <c r="P4" s="990"/>
      <c r="Q4" s="322" t="s">
        <v>217</v>
      </c>
      <c r="R4" s="1000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>
        <v>44894</v>
      </c>
      <c r="C48" s="692">
        <v>60000</v>
      </c>
      <c r="D48" s="896" t="s">
        <v>978</v>
      </c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>
        <v>44894</v>
      </c>
      <c r="C49" s="692">
        <v>3704.52</v>
      </c>
      <c r="D49" s="697" t="s">
        <v>1282</v>
      </c>
      <c r="E49" s="74"/>
      <c r="F49" s="899"/>
      <c r="G49" s="572"/>
      <c r="H49" s="76"/>
      <c r="I49" s="77"/>
      <c r="J49" s="56"/>
      <c r="K49" s="751"/>
      <c r="L49" s="39"/>
      <c r="M49" s="991">
        <f>SUM(M5:M40)</f>
        <v>2846990.3299999996</v>
      </c>
      <c r="N49" s="991">
        <f>SUM(N5:N40)</f>
        <v>1995988</v>
      </c>
      <c r="P49" s="505">
        <f>SUM(P5:P40)</f>
        <v>5742772.8300000001</v>
      </c>
      <c r="Q49" s="1112">
        <f>SUM(Q5:Q40)</f>
        <v>-248.06999999999243</v>
      </c>
      <c r="R49" s="379">
        <v>0</v>
      </c>
    </row>
    <row r="50" spans="1:18" ht="18" thickBot="1" x14ac:dyDescent="0.35">
      <c r="A50" s="23"/>
      <c r="B50" s="24">
        <v>44894</v>
      </c>
      <c r="C50" s="692">
        <v>58500</v>
      </c>
      <c r="D50" s="697" t="s">
        <v>1712</v>
      </c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92"/>
      <c r="N50" s="992"/>
      <c r="P50" s="34"/>
      <c r="Q50" s="1113"/>
      <c r="R50" s="788">
        <f>SUM(R5:R49)</f>
        <v>49376</v>
      </c>
    </row>
    <row r="51" spans="1:18" ht="18" thickBot="1" x14ac:dyDescent="0.35">
      <c r="A51" s="23"/>
      <c r="B51" s="24">
        <v>44911</v>
      </c>
      <c r="C51" s="692">
        <v>2648.4</v>
      </c>
      <c r="D51" s="697" t="s">
        <v>1715</v>
      </c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47">
        <f>M49+N49</f>
        <v>4842978.33</v>
      </c>
      <c r="N53" s="1048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899"/>
      <c r="G55" s="572"/>
      <c r="H55" s="76"/>
      <c r="I55" s="77"/>
      <c r="J55" s="56">
        <v>44926</v>
      </c>
      <c r="K55" s="803" t="s">
        <v>245</v>
      </c>
      <c r="L55" s="39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899"/>
      <c r="G56" s="572"/>
      <c r="H56" s="76"/>
      <c r="I56" s="77"/>
      <c r="J56" s="466">
        <v>44933</v>
      </c>
      <c r="K56" s="803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>
        <v>44894</v>
      </c>
      <c r="K59" s="803" t="s">
        <v>840</v>
      </c>
      <c r="L59" s="69">
        <v>1232.79</v>
      </c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>
        <v>44895</v>
      </c>
      <c r="K60" s="803" t="s">
        <v>1713</v>
      </c>
      <c r="L60" s="69">
        <v>17821.419999999998</v>
      </c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>
        <v>44900</v>
      </c>
      <c r="K61" s="803" t="s">
        <v>202</v>
      </c>
      <c r="L61" s="69">
        <v>16574.46</v>
      </c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>
        <v>44909</v>
      </c>
      <c r="K62" s="802" t="s">
        <v>202</v>
      </c>
      <c r="L62" s="69">
        <v>3213.25</v>
      </c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>
        <v>44915</v>
      </c>
      <c r="K63" s="803" t="s">
        <v>202</v>
      </c>
      <c r="L63" s="69">
        <v>13428.92</v>
      </c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804670.92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384750.11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46" t="s">
        <v>11</v>
      </c>
      <c r="I77" s="947"/>
      <c r="J77" s="559"/>
      <c r="K77" s="1079">
        <f>I75+L75</f>
        <v>516730.61</v>
      </c>
      <c r="L77" s="1080"/>
      <c r="M77" s="272"/>
      <c r="N77" s="272"/>
      <c r="P77" s="34"/>
      <c r="Q77" s="13"/>
    </row>
    <row r="78" spans="1:17" x14ac:dyDescent="0.25">
      <c r="D78" s="952" t="s">
        <v>12</v>
      </c>
      <c r="E78" s="952"/>
      <c r="F78" s="312">
        <f>F75-K77-C75</f>
        <v>4996677.47</v>
      </c>
      <c r="I78" s="102"/>
      <c r="J78" s="560"/>
    </row>
    <row r="79" spans="1:17" ht="18.75" x14ac:dyDescent="0.3">
      <c r="D79" s="982" t="s">
        <v>95</v>
      </c>
      <c r="E79" s="982"/>
      <c r="F79" s="111">
        <v>-2693794.79</v>
      </c>
      <c r="I79" s="953" t="s">
        <v>13</v>
      </c>
      <c r="J79" s="954"/>
      <c r="K79" s="955">
        <f>F81+F82+F83</f>
        <v>6501789.6299999999</v>
      </c>
      <c r="L79" s="955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-137475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2165407.6799999997</v>
      </c>
      <c r="H81" s="555"/>
      <c r="I81" s="108" t="s">
        <v>15</v>
      </c>
      <c r="J81" s="109"/>
      <c r="K81" s="1081">
        <f>-C4</f>
        <v>-3445405.07</v>
      </c>
      <c r="L81" s="955"/>
    </row>
    <row r="82" spans="2:14" ht="16.5" thickBot="1" x14ac:dyDescent="0.3">
      <c r="D82" s="110" t="s">
        <v>16</v>
      </c>
      <c r="E82" s="98" t="s">
        <v>17</v>
      </c>
      <c r="F82" s="111">
        <v>323352</v>
      </c>
    </row>
    <row r="83" spans="2:14" ht="20.25" thickTop="1" thickBot="1" x14ac:dyDescent="0.35">
      <c r="C83" s="112">
        <v>44934</v>
      </c>
      <c r="D83" s="935" t="s">
        <v>18</v>
      </c>
      <c r="E83" s="936"/>
      <c r="F83" s="113">
        <v>4013029.95</v>
      </c>
      <c r="I83" s="1109" t="s">
        <v>198</v>
      </c>
      <c r="J83" s="1110"/>
      <c r="K83" s="1111">
        <f>K79+K81</f>
        <v>3056384.56</v>
      </c>
      <c r="L83" s="1111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5"/>
  <sheetViews>
    <sheetView zoomScale="130" zoomScaleNormal="13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M67" sqref="M6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915">
        <v>44929</v>
      </c>
      <c r="F3" s="307">
        <v>71664.570000000007</v>
      </c>
      <c r="G3" s="410">
        <f>D3-F3</f>
        <v>0</v>
      </c>
      <c r="I3" s="500" t="s">
        <v>1656</v>
      </c>
      <c r="J3" s="501">
        <v>10971</v>
      </c>
      <c r="K3" s="502">
        <v>9715.2000000000007</v>
      </c>
      <c r="L3" s="732">
        <v>44952</v>
      </c>
      <c r="M3" s="392">
        <v>9715.2000000000007</v>
      </c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0" si="0">D4-F4</f>
        <v>0</v>
      </c>
      <c r="H4" s="138"/>
      <c r="I4" s="497" t="s">
        <v>1657</v>
      </c>
      <c r="J4" s="498">
        <v>10974</v>
      </c>
      <c r="K4" s="499">
        <v>360</v>
      </c>
      <c r="L4" s="732">
        <v>44952</v>
      </c>
      <c r="M4" s="392">
        <v>360</v>
      </c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 s="497" t="s">
        <v>1658</v>
      </c>
      <c r="J5" s="498">
        <v>10988</v>
      </c>
      <c r="K5" s="499">
        <v>480</v>
      </c>
      <c r="L5" s="732">
        <v>44952</v>
      </c>
      <c r="M5" s="392">
        <v>480</v>
      </c>
      <c r="N5" s="137">
        <f t="shared" ref="N5:N60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910" t="s">
        <v>1659</v>
      </c>
      <c r="J6" s="745">
        <v>10994</v>
      </c>
      <c r="K6" s="499">
        <v>0</v>
      </c>
      <c r="L6" s="732">
        <v>44952</v>
      </c>
      <c r="M6" s="392">
        <v>0</v>
      </c>
      <c r="N6" s="137">
        <f t="shared" si="1"/>
        <v>0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1686</v>
      </c>
      <c r="F7" s="111">
        <f>57458.25+6356.3</f>
        <v>63814.55</v>
      </c>
      <c r="G7" s="544">
        <f t="shared" si="0"/>
        <v>0</v>
      </c>
      <c r="I7" s="910" t="s">
        <v>1659</v>
      </c>
      <c r="J7" s="745">
        <v>10997</v>
      </c>
      <c r="K7" s="499">
        <v>31564.400000000001</v>
      </c>
      <c r="L7" s="732">
        <v>44952</v>
      </c>
      <c r="M7" s="392">
        <v>31564.400000000001</v>
      </c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911" t="s">
        <v>1660</v>
      </c>
      <c r="J8" s="748">
        <v>11008</v>
      </c>
      <c r="K8" s="502">
        <v>9163.2000000000007</v>
      </c>
      <c r="L8" s="732">
        <v>44952</v>
      </c>
      <c r="M8" s="392">
        <v>9163.2000000000007</v>
      </c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911" t="s">
        <v>1661</v>
      </c>
      <c r="J9" s="748">
        <v>11012</v>
      </c>
      <c r="K9" s="502">
        <v>720</v>
      </c>
      <c r="L9" s="732">
        <v>44952</v>
      </c>
      <c r="M9" s="392">
        <v>720</v>
      </c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911" t="s">
        <v>1662</v>
      </c>
      <c r="J10" s="748">
        <v>11022</v>
      </c>
      <c r="K10" s="502">
        <v>15044.4</v>
      </c>
      <c r="L10" s="732">
        <v>44952</v>
      </c>
      <c r="M10" s="392">
        <v>15044.4</v>
      </c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911" t="s">
        <v>1663</v>
      </c>
      <c r="J11" s="748">
        <v>11035</v>
      </c>
      <c r="K11" s="502">
        <v>360</v>
      </c>
      <c r="L11" s="732">
        <v>44952</v>
      </c>
      <c r="M11" s="392">
        <v>360</v>
      </c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911" t="s">
        <v>1664</v>
      </c>
      <c r="J12" s="748">
        <v>11038</v>
      </c>
      <c r="K12" s="502">
        <v>480</v>
      </c>
      <c r="L12" s="732">
        <v>44952</v>
      </c>
      <c r="M12" s="392">
        <v>480</v>
      </c>
      <c r="N12" s="137">
        <f t="shared" si="1"/>
        <v>0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1687</v>
      </c>
      <c r="F13" s="111">
        <f>94678.76+21244.24</f>
        <v>115923</v>
      </c>
      <c r="G13" s="544">
        <f t="shared" si="0"/>
        <v>0</v>
      </c>
      <c r="I13" s="910" t="s">
        <v>1665</v>
      </c>
      <c r="J13" s="745">
        <v>11045</v>
      </c>
      <c r="K13" s="499">
        <v>480</v>
      </c>
      <c r="L13" s="732">
        <v>44952</v>
      </c>
      <c r="M13" s="392">
        <v>480</v>
      </c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910" t="s">
        <v>1666</v>
      </c>
      <c r="J14" s="745">
        <v>11057</v>
      </c>
      <c r="K14" s="499">
        <v>9804</v>
      </c>
      <c r="L14" s="732">
        <v>44952</v>
      </c>
      <c r="M14" s="392">
        <v>9804</v>
      </c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911" t="s">
        <v>1667</v>
      </c>
      <c r="J15" s="748">
        <v>11074</v>
      </c>
      <c r="K15" s="502">
        <v>5160</v>
      </c>
      <c r="L15" s="732">
        <v>44952</v>
      </c>
      <c r="M15" s="392">
        <v>5160</v>
      </c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910" t="s">
        <v>1668</v>
      </c>
      <c r="J16" s="745">
        <v>11083</v>
      </c>
      <c r="K16" s="499">
        <v>480</v>
      </c>
      <c r="L16" s="732">
        <v>44952</v>
      </c>
      <c r="M16" s="392">
        <v>480</v>
      </c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911" t="s">
        <v>1669</v>
      </c>
      <c r="J17" s="748">
        <v>11096</v>
      </c>
      <c r="K17" s="502">
        <v>480</v>
      </c>
      <c r="L17" s="732">
        <v>44952</v>
      </c>
      <c r="M17" s="392">
        <v>480</v>
      </c>
      <c r="N17" s="137">
        <f t="shared" si="1"/>
        <v>0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1688</v>
      </c>
      <c r="F18" s="111">
        <f>40354.6+6091.66</f>
        <v>46446.259999999995</v>
      </c>
      <c r="G18" s="544">
        <f t="shared" si="0"/>
        <v>0</v>
      </c>
      <c r="I18" s="910" t="s">
        <v>1670</v>
      </c>
      <c r="J18" s="745">
        <v>11111</v>
      </c>
      <c r="K18" s="499">
        <v>9592.7999999999993</v>
      </c>
      <c r="L18" s="732">
        <v>44952</v>
      </c>
      <c r="M18" s="392">
        <v>9592.7999999999993</v>
      </c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911" t="s">
        <v>1671</v>
      </c>
      <c r="J19" s="748">
        <v>11124</v>
      </c>
      <c r="K19" s="502">
        <v>1500</v>
      </c>
      <c r="L19" s="732">
        <v>44952</v>
      </c>
      <c r="M19" s="392">
        <v>1500</v>
      </c>
      <c r="N19" s="137">
        <f t="shared" si="1"/>
        <v>0</v>
      </c>
    </row>
    <row r="20" spans="2:14" ht="15.75" x14ac:dyDescent="0.25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911" t="s">
        <v>1672</v>
      </c>
      <c r="J20" s="748">
        <v>11134</v>
      </c>
      <c r="K20" s="502">
        <v>12548.6</v>
      </c>
      <c r="L20" s="732">
        <v>44952</v>
      </c>
      <c r="M20" s="392">
        <v>12548.6</v>
      </c>
      <c r="N20" s="137">
        <f t="shared" si="1"/>
        <v>0</v>
      </c>
    </row>
    <row r="21" spans="2:14" ht="15.75" x14ac:dyDescent="0.25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911" t="s">
        <v>1673</v>
      </c>
      <c r="J21" s="748">
        <v>11142</v>
      </c>
      <c r="K21" s="502">
        <v>1760</v>
      </c>
      <c r="L21" s="732">
        <v>44952</v>
      </c>
      <c r="M21" s="392">
        <v>1760</v>
      </c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910" t="s">
        <v>1674</v>
      </c>
      <c r="J22" s="745">
        <v>11167</v>
      </c>
      <c r="K22" s="499">
        <v>360</v>
      </c>
      <c r="L22" s="732">
        <v>44952</v>
      </c>
      <c r="M22" s="392">
        <v>360</v>
      </c>
      <c r="N22" s="137">
        <f t="shared" si="1"/>
        <v>0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1689</v>
      </c>
      <c r="F23" s="111">
        <f>49030.4+14667.52</f>
        <v>63697.919999999998</v>
      </c>
      <c r="G23" s="544">
        <f t="shared" si="0"/>
        <v>0</v>
      </c>
      <c r="H23" s="2"/>
      <c r="I23" s="911" t="s">
        <v>1674</v>
      </c>
      <c r="J23" s="748">
        <v>11171</v>
      </c>
      <c r="K23" s="502">
        <v>14842.8</v>
      </c>
      <c r="L23" s="732">
        <v>44952</v>
      </c>
      <c r="M23" s="392">
        <v>14842.8</v>
      </c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911" t="s">
        <v>1675</v>
      </c>
      <c r="J24" s="748">
        <v>11198</v>
      </c>
      <c r="K24" s="502">
        <v>2380</v>
      </c>
      <c r="L24" s="732">
        <v>44952</v>
      </c>
      <c r="M24" s="392">
        <v>2380</v>
      </c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910" t="s">
        <v>1676</v>
      </c>
      <c r="J25" s="745">
        <v>11206</v>
      </c>
      <c r="K25" s="49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910" t="s">
        <v>1676</v>
      </c>
      <c r="J26" s="745">
        <v>11207</v>
      </c>
      <c r="K26" s="499">
        <v>9239.7999999999993</v>
      </c>
      <c r="L26" s="732">
        <v>44952</v>
      </c>
      <c r="M26" s="392">
        <v>9239.7999999999993</v>
      </c>
      <c r="N26" s="137">
        <f t="shared" si="1"/>
        <v>0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1690</v>
      </c>
      <c r="F27" s="111">
        <f>53160.32+80660.02</f>
        <v>133820.34</v>
      </c>
      <c r="G27" s="544">
        <f t="shared" si="0"/>
        <v>0</v>
      </c>
      <c r="H27" s="645"/>
      <c r="I27" s="911" t="s">
        <v>1677</v>
      </c>
      <c r="J27" s="748">
        <v>11218</v>
      </c>
      <c r="K27" s="502">
        <v>480</v>
      </c>
      <c r="L27" s="732">
        <v>44952</v>
      </c>
      <c r="M27" s="392">
        <v>480</v>
      </c>
      <c r="N27" s="137">
        <f t="shared" si="1"/>
        <v>0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1691</v>
      </c>
      <c r="F28" s="111">
        <f>8503.98+35412.82</f>
        <v>43916.800000000003</v>
      </c>
      <c r="G28" s="544">
        <f t="shared" si="0"/>
        <v>0</v>
      </c>
      <c r="H28" s="645"/>
      <c r="I28" s="792"/>
      <c r="J28" s="347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792"/>
      <c r="J29" s="347"/>
      <c r="K29" s="392"/>
      <c r="L29" s="412"/>
      <c r="M29" s="111"/>
      <c r="N29" s="137">
        <f t="shared" si="1"/>
        <v>0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1692</v>
      </c>
      <c r="F30" s="111">
        <f>53579.38+28732.52</f>
        <v>82311.899999999994</v>
      </c>
      <c r="G30" s="544">
        <f t="shared" si="0"/>
        <v>0</v>
      </c>
      <c r="H30" s="645"/>
      <c r="I30" s="792"/>
      <c r="J30" s="347"/>
      <c r="K30" s="392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 s="2"/>
      <c r="J31" s="2"/>
      <c r="K31" s="8"/>
      <c r="L31" s="412"/>
      <c r="M31" s="111"/>
      <c r="N31" s="137">
        <f t="shared" si="1"/>
        <v>0</v>
      </c>
    </row>
    <row r="32" spans="2:14" ht="31.5" x14ac:dyDescent="0.25">
      <c r="B32" s="454">
        <v>44916</v>
      </c>
      <c r="C32" s="246" t="s">
        <v>1600</v>
      </c>
      <c r="D32" s="111">
        <v>197070.6</v>
      </c>
      <c r="E32" s="834" t="s">
        <v>1714</v>
      </c>
      <c r="F32" s="111">
        <f>76812.1+120258.5</f>
        <v>197070.6</v>
      </c>
      <c r="G32" s="544">
        <f t="shared" si="0"/>
        <v>0</v>
      </c>
      <c r="H32" s="2"/>
      <c r="I32" s="2"/>
      <c r="J32" s="2"/>
      <c r="K32" s="8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>
        <v>44965</v>
      </c>
      <c r="F33" s="111">
        <v>41423</v>
      </c>
      <c r="G33" s="544">
        <f t="shared" si="0"/>
        <v>0</v>
      </c>
      <c r="I33" s="2"/>
      <c r="J33" s="2"/>
      <c r="K33" s="8"/>
      <c r="L33" s="412"/>
      <c r="M33" s="111"/>
      <c r="N33" s="137">
        <f t="shared" si="1"/>
        <v>0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>
        <v>44965</v>
      </c>
      <c r="F34" s="111">
        <f>105616.5+117956.53</f>
        <v>223573.03</v>
      </c>
      <c r="G34" s="544">
        <f t="shared" si="0"/>
        <v>0</v>
      </c>
      <c r="I34" s="2"/>
      <c r="J34" s="2"/>
      <c r="K34" s="934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>
        <v>44965</v>
      </c>
      <c r="F35" s="111">
        <v>17874</v>
      </c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>
        <v>44965</v>
      </c>
      <c r="F36" s="111">
        <v>207942.8</v>
      </c>
      <c r="G36" s="544">
        <f t="shared" si="0"/>
        <v>0</v>
      </c>
      <c r="I36" s="1114"/>
      <c r="J36" s="1115"/>
      <c r="K36" s="1115"/>
      <c r="L36" s="1116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>
        <v>44965</v>
      </c>
      <c r="F37" s="111">
        <v>54948.76</v>
      </c>
      <c r="G37" s="544">
        <f t="shared" si="0"/>
        <v>0</v>
      </c>
      <c r="I37" s="1114"/>
      <c r="J37" s="1115"/>
      <c r="K37" s="1115"/>
      <c r="L37" s="1116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>
        <v>44965</v>
      </c>
      <c r="F38" s="111">
        <v>28113.3</v>
      </c>
      <c r="G38" s="544">
        <f t="shared" si="0"/>
        <v>0</v>
      </c>
      <c r="I38" s="393"/>
      <c r="J38" s="391"/>
      <c r="K38" s="39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918">
        <v>44965</v>
      </c>
      <c r="F39" s="69">
        <v>17019.900000000001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918">
        <v>44965</v>
      </c>
      <c r="F40" s="69">
        <v>22292</v>
      </c>
      <c r="G40" s="111">
        <f t="shared" si="0"/>
        <v>0</v>
      </c>
      <c r="I40" s="1039" t="s">
        <v>594</v>
      </c>
      <c r="J40" s="1040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918"/>
      <c r="F41" s="69"/>
      <c r="G41" s="111">
        <f t="shared" si="0"/>
        <v>0</v>
      </c>
      <c r="I41" s="1041"/>
      <c r="J41" s="1042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918"/>
      <c r="F42" s="69"/>
      <c r="G42" s="111">
        <f t="shared" si="0"/>
        <v>0</v>
      </c>
      <c r="I42" s="1043"/>
      <c r="J42" s="1044"/>
      <c r="K42" s="69"/>
      <c r="L42" s="253"/>
      <c r="M42" s="69"/>
      <c r="N42" s="280">
        <f t="shared" si="1"/>
        <v>0</v>
      </c>
    </row>
    <row r="43" spans="2:14" ht="15.75" x14ac:dyDescent="0.25">
      <c r="B43" s="667"/>
      <c r="C43" s="668"/>
      <c r="D43" s="111"/>
      <c r="E43" s="918"/>
      <c r="F43" s="69"/>
      <c r="G43" s="111">
        <f t="shared" si="0"/>
        <v>0</v>
      </c>
      <c r="I43" s="134"/>
      <c r="J43" s="139"/>
      <c r="K43" s="69"/>
      <c r="L43" s="253"/>
      <c r="M43" s="69"/>
      <c r="N43" s="280">
        <f t="shared" si="1"/>
        <v>0</v>
      </c>
    </row>
    <row r="44" spans="2:14" ht="15.75" hidden="1" x14ac:dyDescent="0.25">
      <c r="B44" s="134"/>
      <c r="C44" s="665"/>
      <c r="D44" s="69"/>
      <c r="E44" s="918"/>
      <c r="F44" s="69"/>
      <c r="G44" s="111">
        <f t="shared" si="0"/>
        <v>0</v>
      </c>
      <c r="I44" s="134"/>
      <c r="J44" s="139"/>
      <c r="K44" s="69"/>
      <c r="L44" s="253"/>
      <c r="M44" s="69"/>
      <c r="N44" s="280" t="e">
        <f>#REF!+K44-M44</f>
        <v>#REF!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356"/>
      <c r="J45" s="357"/>
      <c r="K45" s="34"/>
      <c r="L45" s="118"/>
      <c r="M45" s="34"/>
      <c r="N45" s="280" t="e">
        <f t="shared" si="1"/>
        <v>#REF!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356"/>
      <c r="J46" s="357"/>
      <c r="K46" s="34"/>
      <c r="L46" s="118"/>
      <c r="M46" s="34"/>
      <c r="N46" s="280" t="e">
        <f t="shared" si="1"/>
        <v>#REF!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356"/>
      <c r="J47" s="357"/>
      <c r="K47" s="34"/>
      <c r="L47" s="118"/>
      <c r="M47" s="34"/>
      <c r="N47" s="280" t="e">
        <f t="shared" si="1"/>
        <v>#REF!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356"/>
      <c r="J48" s="357"/>
      <c r="K48" s="34"/>
      <c r="L48" s="118"/>
      <c r="M48" s="34"/>
      <c r="N48" s="280" t="e">
        <f t="shared" si="1"/>
        <v>#REF!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356"/>
      <c r="J49" s="357"/>
      <c r="K49" s="34"/>
      <c r="L49" s="118"/>
      <c r="M49" s="34"/>
      <c r="N49" s="280" t="e">
        <f t="shared" si="1"/>
        <v>#REF!</v>
      </c>
    </row>
    <row r="50" spans="2:14" ht="15.75" hidden="1" x14ac:dyDescent="0.25">
      <c r="B50" s="356"/>
      <c r="C50" s="357"/>
      <c r="D50" s="34"/>
      <c r="E50" s="920"/>
      <c r="F50" s="34"/>
      <c r="G50" s="111">
        <f t="shared" si="0"/>
        <v>0</v>
      </c>
      <c r="I50" s="356"/>
      <c r="J50" s="357"/>
      <c r="K50" s="34"/>
      <c r="L50" s="118"/>
      <c r="M50" s="34"/>
      <c r="N50" s="280" t="e">
        <f t="shared" si="1"/>
        <v>#REF!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280" t="e">
        <f t="shared" si="1"/>
        <v>#REF!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280" t="e">
        <f t="shared" si="1"/>
        <v>#REF!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280" t="e">
        <f t="shared" si="1"/>
        <v>#REF!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280" t="e">
        <f t="shared" si="1"/>
        <v>#REF!</v>
      </c>
    </row>
    <row r="55" spans="2:14" ht="15.75" hidden="1" x14ac:dyDescent="0.25">
      <c r="B55" s="134"/>
      <c r="C55" s="139"/>
      <c r="D55" s="69"/>
      <c r="E55" s="919"/>
      <c r="F55" s="69"/>
      <c r="G55" s="111">
        <f t="shared" si="0"/>
        <v>0</v>
      </c>
      <c r="I55" s="134"/>
      <c r="J55" s="139"/>
      <c r="K55" s="69"/>
      <c r="L55" s="254"/>
      <c r="M55" s="69"/>
      <c r="N55" s="280" t="e">
        <f t="shared" si="1"/>
        <v>#REF!</v>
      </c>
    </row>
    <row r="56" spans="2:14" ht="15.75" hidden="1" x14ac:dyDescent="0.25">
      <c r="B56" s="134"/>
      <c r="C56" s="139"/>
      <c r="D56" s="69"/>
      <c r="E56" s="919"/>
      <c r="F56" s="69"/>
      <c r="G56" s="111">
        <f t="shared" si="0"/>
        <v>0</v>
      </c>
      <c r="I56" s="134"/>
      <c r="J56" s="139"/>
      <c r="K56" s="69"/>
      <c r="L56" s="254"/>
      <c r="M56" s="69"/>
      <c r="N56" s="280" t="e">
        <f t="shared" si="1"/>
        <v>#REF!</v>
      </c>
    </row>
    <row r="57" spans="2:14" ht="15.75" hidden="1" x14ac:dyDescent="0.25">
      <c r="B57" s="134"/>
      <c r="C57" s="139"/>
      <c r="D57" s="69"/>
      <c r="E57" s="919"/>
      <c r="F57" s="69"/>
      <c r="G57" s="111">
        <f t="shared" si="0"/>
        <v>0</v>
      </c>
      <c r="I57" s="134"/>
      <c r="J57" s="139"/>
      <c r="K57" s="69"/>
      <c r="L57" s="254"/>
      <c r="M57" s="69"/>
      <c r="N57" s="280" t="e">
        <f t="shared" si="1"/>
        <v>#REF!</v>
      </c>
    </row>
    <row r="58" spans="2:14" ht="15.75" hidden="1" x14ac:dyDescent="0.25">
      <c r="B58" s="134"/>
      <c r="C58" s="139"/>
      <c r="D58" s="69"/>
      <c r="E58" s="919"/>
      <c r="F58" s="69"/>
      <c r="G58" s="111">
        <f t="shared" si="0"/>
        <v>0</v>
      </c>
      <c r="I58" s="134"/>
      <c r="J58" s="139"/>
      <c r="K58" s="69"/>
      <c r="L58" s="254"/>
      <c r="M58" s="69"/>
      <c r="N58" s="280" t="e">
        <f t="shared" si="1"/>
        <v>#REF!</v>
      </c>
    </row>
    <row r="59" spans="2:14" ht="15.75" hidden="1" x14ac:dyDescent="0.25">
      <c r="B59" s="134"/>
      <c r="C59" s="139"/>
      <c r="D59" s="69"/>
      <c r="E59" s="919"/>
      <c r="F59" s="69"/>
      <c r="G59" s="111">
        <f t="shared" si="0"/>
        <v>0</v>
      </c>
      <c r="I59" s="134"/>
      <c r="J59" s="139"/>
      <c r="K59" s="69"/>
      <c r="L59" s="254"/>
      <c r="M59" s="69"/>
      <c r="N59" s="280" t="e">
        <f t="shared" si="1"/>
        <v>#REF!</v>
      </c>
    </row>
    <row r="60" spans="2:14" ht="15.75" hidden="1" x14ac:dyDescent="0.25">
      <c r="B60" s="134"/>
      <c r="C60" s="139"/>
      <c r="D60" s="69"/>
      <c r="E60" s="919"/>
      <c r="F60" s="69"/>
      <c r="G60" s="111">
        <f t="shared" si="0"/>
        <v>0</v>
      </c>
      <c r="I60" s="134"/>
      <c r="J60" s="139"/>
      <c r="K60" s="69"/>
      <c r="L60" s="254"/>
      <c r="M60" s="69"/>
      <c r="N60" s="280" t="e">
        <f t="shared" si="1"/>
        <v>#REF!</v>
      </c>
    </row>
    <row r="61" spans="2:14" ht="16.5" thickBot="1" x14ac:dyDescent="0.3">
      <c r="B61" s="149"/>
      <c r="C61" s="210"/>
      <c r="D61" s="34">
        <v>0</v>
      </c>
      <c r="E61" s="921"/>
      <c r="F61" s="151"/>
      <c r="G61" s="137">
        <v>0</v>
      </c>
      <c r="I61" s="149"/>
      <c r="J61" s="150"/>
      <c r="K61" s="151">
        <v>0</v>
      </c>
      <c r="L61" s="255"/>
      <c r="M61" s="151"/>
      <c r="N61" s="280"/>
    </row>
    <row r="62" spans="2:14" ht="21.75" thickTop="1" x14ac:dyDescent="0.35">
      <c r="C62" s="440"/>
      <c r="D62" s="212">
        <f>SUM(D3:D61)</f>
        <v>2693794.7899999991</v>
      </c>
      <c r="E62" s="922"/>
      <c r="F62" s="395">
        <f>SUM(F3:F61)</f>
        <v>2693794.7899999991</v>
      </c>
      <c r="G62" s="153">
        <f>SUM(G3:G61)</f>
        <v>0</v>
      </c>
      <c r="I62" s="1035" t="s">
        <v>594</v>
      </c>
      <c r="J62" s="1036"/>
      <c r="K62" s="642">
        <f>SUM(K3:K61)</f>
        <v>137475.20000000001</v>
      </c>
      <c r="L62" s="713"/>
      <c r="M62" s="209">
        <f>SUM(M3:M61)</f>
        <v>137475.20000000001</v>
      </c>
      <c r="N62" s="933">
        <f>N61</f>
        <v>0</v>
      </c>
    </row>
    <row r="63" spans="2:14" ht="15.75" thickBot="1" x14ac:dyDescent="0.3">
      <c r="C63" s="441"/>
      <c r="D63" s="214"/>
      <c r="E63" s="923"/>
      <c r="F63" s="3"/>
      <c r="G63" s="997" t="s">
        <v>207</v>
      </c>
      <c r="I63" s="1037"/>
      <c r="J63" s="1038"/>
      <c r="K63" s="1"/>
      <c r="L63" s="256"/>
      <c r="M63" s="3"/>
      <c r="N63" s="1"/>
    </row>
    <row r="64" spans="2:14" x14ac:dyDescent="0.25">
      <c r="C64" s="163"/>
      <c r="D64" s="1"/>
      <c r="E64" s="923"/>
      <c r="F64" s="3"/>
      <c r="G64" s="998"/>
      <c r="K64" s="1"/>
      <c r="L64" s="256"/>
      <c r="M64" s="3"/>
      <c r="N64" s="1"/>
    </row>
    <row r="65" spans="2:14" ht="15.75" x14ac:dyDescent="0.25">
      <c r="B65" s="511"/>
      <c r="C65" s="512"/>
      <c r="D65" s="233"/>
      <c r="F65"/>
      <c r="J65" s="194"/>
      <c r="M65"/>
    </row>
    <row r="66" spans="2:14" ht="15.75" x14ac:dyDescent="0.25">
      <c r="B66" s="511"/>
      <c r="C66" s="512"/>
      <c r="D66" s="233"/>
      <c r="F66"/>
      <c r="H66" s="2"/>
      <c r="I66" s="426"/>
      <c r="J66" s="503"/>
      <c r="K66" s="6"/>
      <c r="L66" s="714"/>
      <c r="M66"/>
    </row>
    <row r="67" spans="2:14" ht="15" customHeight="1" x14ac:dyDescent="0.25">
      <c r="C67" s="194"/>
      <c r="E67" s="925"/>
      <c r="F67"/>
      <c r="H67" s="2"/>
      <c r="I67" s="792"/>
      <c r="J67" s="793"/>
      <c r="K67" s="794"/>
      <c r="L67" s="794"/>
      <c r="M67"/>
      <c r="N67"/>
    </row>
    <row r="68" spans="2:14" ht="15.75" customHeight="1" x14ac:dyDescent="0.25">
      <c r="C68" s="194"/>
      <c r="E68" s="925"/>
      <c r="F68"/>
      <c r="H68" s="2"/>
      <c r="I68" s="792"/>
      <c r="J68" s="793"/>
      <c r="K68" s="794"/>
      <c r="L68" s="794"/>
      <c r="M68"/>
      <c r="N68"/>
    </row>
    <row r="69" spans="2:14" x14ac:dyDescent="0.25">
      <c r="C69" s="194"/>
      <c r="D69" s="129"/>
      <c r="E69" s="925"/>
      <c r="F69"/>
      <c r="H69" s="2"/>
      <c r="I69" s="792"/>
      <c r="J69" s="793"/>
      <c r="K69" s="794"/>
      <c r="L69" s="794"/>
      <c r="M69"/>
      <c r="N69"/>
    </row>
    <row r="70" spans="2:14" ht="15.75" x14ac:dyDescent="0.25">
      <c r="C70" s="194"/>
      <c r="D70" s="233"/>
      <c r="E70" s="925"/>
      <c r="H70" s="2"/>
      <c r="I70" s="2"/>
      <c r="J70" s="2"/>
      <c r="K70" s="2"/>
      <c r="L70" s="714"/>
      <c r="M70"/>
      <c r="N70"/>
    </row>
    <row r="71" spans="2:14" ht="15.75" x14ac:dyDescent="0.25">
      <c r="C71" s="194"/>
      <c r="D71" s="233"/>
      <c r="E71" s="925"/>
      <c r="H71" s="2"/>
      <c r="I71" s="2"/>
      <c r="J71" s="2"/>
      <c r="K71" s="2"/>
      <c r="L71" s="714"/>
      <c r="M71"/>
      <c r="N71"/>
    </row>
    <row r="72" spans="2:14" ht="15.75" x14ac:dyDescent="0.25">
      <c r="C72" s="194"/>
      <c r="D72" s="233"/>
      <c r="E72" s="925"/>
      <c r="I72"/>
      <c r="J72"/>
      <c r="K72"/>
      <c r="M72"/>
      <c r="N72"/>
    </row>
    <row r="73" spans="2:14" ht="15.75" x14ac:dyDescent="0.25">
      <c r="C73" s="194"/>
      <c r="D73" s="233"/>
      <c r="E73" s="925"/>
      <c r="I73"/>
      <c r="J73"/>
      <c r="K73"/>
      <c r="M73"/>
      <c r="N73"/>
    </row>
    <row r="74" spans="2:14" ht="15.75" x14ac:dyDescent="0.25">
      <c r="C74" s="194"/>
      <c r="D74" s="233"/>
      <c r="E74" s="925"/>
      <c r="I74"/>
      <c r="J74"/>
      <c r="K74"/>
      <c r="M74"/>
      <c r="N74"/>
    </row>
    <row r="75" spans="2:14" ht="15.75" x14ac:dyDescent="0.25">
      <c r="C75" s="194"/>
      <c r="D75" s="233">
        <v>0</v>
      </c>
      <c r="E75" s="925"/>
      <c r="I75"/>
      <c r="J75"/>
      <c r="K75"/>
      <c r="M75"/>
      <c r="N75"/>
    </row>
    <row r="76" spans="2:14" ht="15.75" x14ac:dyDescent="0.25">
      <c r="C76" s="194"/>
      <c r="D76" s="233">
        <v>0</v>
      </c>
      <c r="E76" s="925"/>
      <c r="I76"/>
      <c r="J76"/>
      <c r="K76"/>
      <c r="M76"/>
      <c r="N76"/>
    </row>
    <row r="77" spans="2:14" ht="15.75" x14ac:dyDescent="0.25">
      <c r="C77" s="194"/>
      <c r="D77" s="233">
        <v>0</v>
      </c>
      <c r="E77" s="925"/>
      <c r="I77"/>
      <c r="J77"/>
      <c r="K77"/>
      <c r="M77"/>
      <c r="N77"/>
    </row>
    <row r="78" spans="2:14" ht="15.75" x14ac:dyDescent="0.25">
      <c r="C78" s="194"/>
      <c r="D78" s="233">
        <v>0</v>
      </c>
      <c r="E78" s="925"/>
      <c r="I78"/>
      <c r="J78"/>
      <c r="K78"/>
      <c r="M78"/>
      <c r="N78"/>
    </row>
    <row r="79" spans="2:14" ht="15.75" x14ac:dyDescent="0.25">
      <c r="C79" s="194"/>
      <c r="D79" s="233">
        <v>0</v>
      </c>
      <c r="E79" s="925"/>
      <c r="I79"/>
      <c r="J79"/>
      <c r="K79"/>
      <c r="M79"/>
      <c r="N79"/>
    </row>
    <row r="80" spans="2:14" ht="15.75" x14ac:dyDescent="0.25">
      <c r="C80" s="194"/>
      <c r="D80" s="233">
        <v>0</v>
      </c>
      <c r="E80" s="925"/>
      <c r="I80"/>
      <c r="J80"/>
      <c r="K80"/>
      <c r="M80"/>
      <c r="N80"/>
    </row>
    <row r="81" spans="3:14" ht="15.75" x14ac:dyDescent="0.25">
      <c r="C81" s="194"/>
      <c r="D81" s="233">
        <v>0</v>
      </c>
      <c r="E81" s="925"/>
      <c r="I81"/>
      <c r="J81"/>
      <c r="K81"/>
      <c r="M81"/>
      <c r="N81"/>
    </row>
    <row r="82" spans="3:14" ht="15.75" x14ac:dyDescent="0.25">
      <c r="C82" s="194"/>
      <c r="D82" s="233">
        <f>SUM(D66:D81)</f>
        <v>0</v>
      </c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ht="15.75" x14ac:dyDescent="0.25">
      <c r="C86" s="116"/>
      <c r="D86" s="233"/>
      <c r="E86" s="925"/>
      <c r="I86"/>
      <c r="J86"/>
      <c r="K86"/>
      <c r="M86"/>
      <c r="N86"/>
    </row>
    <row r="87" spans="3:14" ht="15.75" x14ac:dyDescent="0.25">
      <c r="C87" s="116"/>
      <c r="D87" s="233"/>
      <c r="E87" s="925"/>
      <c r="I87"/>
      <c r="J87"/>
      <c r="K87"/>
      <c r="M87"/>
      <c r="N87"/>
    </row>
    <row r="88" spans="3:14" ht="15.75" x14ac:dyDescent="0.25">
      <c r="C88" s="116"/>
      <c r="D88" s="233"/>
      <c r="E88" s="925"/>
      <c r="I88"/>
      <c r="J88"/>
      <c r="K88"/>
      <c r="M88"/>
      <c r="N88"/>
    </row>
    <row r="89" spans="3:14" ht="15.75" x14ac:dyDescent="0.25">
      <c r="C89" s="116"/>
      <c r="D89" s="233"/>
      <c r="E89" s="925"/>
      <c r="I89"/>
      <c r="J89"/>
      <c r="K89"/>
      <c r="M89"/>
      <c r="N89"/>
    </row>
    <row r="90" spans="3:14" ht="15.75" x14ac:dyDescent="0.25">
      <c r="C90" s="116"/>
      <c r="D90" s="233"/>
      <c r="E90" s="925"/>
      <c r="I90"/>
      <c r="J90"/>
      <c r="K90"/>
      <c r="M90"/>
      <c r="N90"/>
    </row>
    <row r="91" spans="3:14" ht="15.75" x14ac:dyDescent="0.25">
      <c r="C91" s="116"/>
      <c r="D91" s="233"/>
      <c r="E91" s="925"/>
      <c r="I91"/>
      <c r="J91"/>
      <c r="K91"/>
      <c r="M91"/>
      <c r="N91"/>
    </row>
    <row r="92" spans="3:14" ht="15.75" x14ac:dyDescent="0.25">
      <c r="C92" s="116"/>
      <c r="D92" s="233"/>
      <c r="E92" s="925"/>
      <c r="I92"/>
      <c r="J92"/>
      <c r="K92"/>
      <c r="M92"/>
      <c r="N92"/>
    </row>
    <row r="93" spans="3:14" ht="15.75" x14ac:dyDescent="0.25">
      <c r="C93" s="116"/>
      <c r="D93" s="233"/>
      <c r="E93" s="925"/>
      <c r="I93"/>
      <c r="J93"/>
      <c r="K93"/>
      <c r="M93"/>
      <c r="N93"/>
    </row>
    <row r="94" spans="3:14" ht="15.75" x14ac:dyDescent="0.25">
      <c r="C94" s="116"/>
      <c r="D94" s="233"/>
      <c r="E94" s="925"/>
      <c r="I94"/>
      <c r="J94"/>
      <c r="K94"/>
      <c r="M94"/>
      <c r="N94"/>
    </row>
    <row r="95" spans="3:14" ht="15.75" x14ac:dyDescent="0.25">
      <c r="C95" s="116"/>
      <c r="D95" s="233"/>
      <c r="E95" s="925"/>
      <c r="I95"/>
      <c r="J95"/>
      <c r="K95"/>
      <c r="M95"/>
      <c r="N95"/>
    </row>
    <row r="96" spans="3:14" ht="15.75" x14ac:dyDescent="0.25">
      <c r="C96" s="116"/>
      <c r="D96" s="233"/>
      <c r="E96" s="925"/>
      <c r="I96"/>
      <c r="J96"/>
      <c r="K96"/>
      <c r="M96"/>
      <c r="N96"/>
    </row>
    <row r="97" spans="3:14" ht="15.75" x14ac:dyDescent="0.25">
      <c r="C97" s="116"/>
      <c r="D97" s="233"/>
      <c r="E97" s="925"/>
      <c r="I97"/>
      <c r="J97"/>
      <c r="K97"/>
      <c r="M97"/>
      <c r="N97"/>
    </row>
    <row r="98" spans="3:14" ht="15.75" x14ac:dyDescent="0.25">
      <c r="C98" s="116"/>
      <c r="D98" s="233"/>
      <c r="E98" s="925"/>
      <c r="I98"/>
      <c r="J98"/>
      <c r="K98"/>
      <c r="M98"/>
      <c r="N98"/>
    </row>
    <row r="99" spans="3:14" x14ac:dyDescent="0.25">
      <c r="C99" s="116"/>
      <c r="D99" s="129"/>
      <c r="E99" s="925"/>
      <c r="I99"/>
      <c r="J99"/>
      <c r="K99"/>
      <c r="M99"/>
      <c r="N99"/>
    </row>
    <row r="100" spans="3:14" x14ac:dyDescent="0.25">
      <c r="C100" s="116"/>
      <c r="D100" s="129"/>
      <c r="E100" s="925"/>
      <c r="I100"/>
      <c r="J100"/>
      <c r="K100"/>
      <c r="M100"/>
      <c r="N100"/>
    </row>
    <row r="101" spans="3:14" x14ac:dyDescent="0.25">
      <c r="C101" s="116"/>
      <c r="D101" s="129"/>
      <c r="E101" s="925"/>
      <c r="I101"/>
      <c r="J101"/>
      <c r="K101"/>
      <c r="M101"/>
      <c r="N101"/>
    </row>
    <row r="102" spans="3:14" x14ac:dyDescent="0.25">
      <c r="C102" s="116"/>
      <c r="D102" s="129"/>
      <c r="E102" s="925"/>
      <c r="I102"/>
      <c r="J102"/>
      <c r="K102"/>
      <c r="M102"/>
      <c r="N102"/>
    </row>
    <row r="103" spans="3:14" x14ac:dyDescent="0.25">
      <c r="C103" s="116"/>
      <c r="D103" s="129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  <row r="113" spans="3:14" x14ac:dyDescent="0.25">
      <c r="C113" s="116"/>
      <c r="E113" s="925"/>
      <c r="I113"/>
      <c r="J113"/>
      <c r="K113"/>
      <c r="M113"/>
      <c r="N113"/>
    </row>
    <row r="114" spans="3:14" x14ac:dyDescent="0.25">
      <c r="C114" s="116"/>
      <c r="E114" s="925"/>
      <c r="I114"/>
      <c r="J114"/>
      <c r="K114"/>
      <c r="M114"/>
      <c r="N114"/>
    </row>
    <row r="115" spans="3:14" x14ac:dyDescent="0.25">
      <c r="C115" s="116"/>
      <c r="E115" s="925"/>
      <c r="I115"/>
      <c r="J115"/>
      <c r="K115"/>
      <c r="M115"/>
      <c r="N115"/>
    </row>
    <row r="116" spans="3:14" x14ac:dyDescent="0.25">
      <c r="C116" s="116"/>
      <c r="E116" s="925"/>
      <c r="I116"/>
      <c r="J116"/>
      <c r="K116"/>
      <c r="M116"/>
      <c r="N116"/>
    </row>
    <row r="117" spans="3:14" x14ac:dyDescent="0.25">
      <c r="C117" s="116"/>
      <c r="E117" s="925"/>
      <c r="I117"/>
      <c r="J117"/>
      <c r="K117"/>
      <c r="M117"/>
      <c r="N117"/>
    </row>
    <row r="118" spans="3:14" x14ac:dyDescent="0.25">
      <c r="C118" s="116"/>
      <c r="E118" s="925"/>
      <c r="I118"/>
      <c r="J118"/>
      <c r="K118"/>
      <c r="M118"/>
      <c r="N118"/>
    </row>
    <row r="119" spans="3:14" x14ac:dyDescent="0.25">
      <c r="C119" s="116"/>
      <c r="E119" s="925"/>
      <c r="I119"/>
      <c r="J119"/>
      <c r="K119"/>
      <c r="M119"/>
      <c r="N119"/>
    </row>
    <row r="120" spans="3:14" x14ac:dyDescent="0.25">
      <c r="C120" s="116"/>
      <c r="E120" s="925"/>
      <c r="I120"/>
      <c r="J120"/>
      <c r="K120"/>
      <c r="M120"/>
      <c r="N120"/>
    </row>
    <row r="121" spans="3:14" x14ac:dyDescent="0.25">
      <c r="C121" s="116"/>
      <c r="E121" s="925"/>
      <c r="I121"/>
      <c r="J121"/>
      <c r="K121"/>
      <c r="M121"/>
      <c r="N121"/>
    </row>
    <row r="122" spans="3:14" x14ac:dyDescent="0.25">
      <c r="C122" s="116"/>
      <c r="E122" s="925"/>
      <c r="I122"/>
      <c r="J122"/>
      <c r="K122"/>
      <c r="M122"/>
      <c r="N122"/>
    </row>
    <row r="123" spans="3:14" x14ac:dyDescent="0.25">
      <c r="C123" s="116"/>
      <c r="E123" s="925"/>
      <c r="I123"/>
      <c r="J123"/>
      <c r="K123"/>
      <c r="M123"/>
      <c r="N123"/>
    </row>
    <row r="124" spans="3:14" x14ac:dyDescent="0.25">
      <c r="C124" s="116"/>
      <c r="E124" s="925"/>
      <c r="I124"/>
      <c r="J124"/>
      <c r="K124"/>
      <c r="M124"/>
      <c r="N124"/>
    </row>
    <row r="125" spans="3:14" x14ac:dyDescent="0.25">
      <c r="C125" s="116"/>
      <c r="E125" s="925"/>
      <c r="I125"/>
      <c r="J125"/>
      <c r="K125"/>
      <c r="M125"/>
      <c r="N125"/>
    </row>
  </sheetData>
  <mergeCells count="4">
    <mergeCell ref="I36:L37"/>
    <mergeCell ref="I40:J42"/>
    <mergeCell ref="I62:J63"/>
    <mergeCell ref="G63:G64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9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9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961" t="s">
        <v>208</v>
      </c>
      <c r="D1" s="962"/>
      <c r="E1" s="962"/>
      <c r="F1" s="962"/>
      <c r="G1" s="962"/>
      <c r="H1" s="962"/>
      <c r="I1" s="962"/>
      <c r="J1" s="962"/>
      <c r="K1" s="962"/>
      <c r="L1" s="962"/>
      <c r="M1" s="96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322" t="s">
        <v>217</v>
      </c>
      <c r="R4" s="1000"/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72"/>
      <c r="X5" s="97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7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7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80"/>
      <c r="X25" s="98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80"/>
      <c r="X26" s="98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73"/>
      <c r="X27" s="974"/>
      <c r="Y27" s="97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74"/>
      <c r="X28" s="974"/>
      <c r="Y28" s="97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91">
        <f>SUM(M5:M35)</f>
        <v>1077791.3</v>
      </c>
      <c r="N36" s="993">
        <f>SUM(N5:N35)</f>
        <v>936398</v>
      </c>
      <c r="O36" s="276"/>
      <c r="P36" s="277">
        <v>0</v>
      </c>
      <c r="Q36" s="99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92"/>
      <c r="N37" s="994"/>
      <c r="O37" s="276"/>
      <c r="P37" s="277">
        <v>0</v>
      </c>
      <c r="Q37" s="99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6" t="s">
        <v>11</v>
      </c>
      <c r="I52" s="947"/>
      <c r="J52" s="100"/>
      <c r="K52" s="948">
        <f>I50+L50</f>
        <v>90750.75</v>
      </c>
      <c r="L52" s="981"/>
      <c r="M52" s="272"/>
      <c r="N52" s="272"/>
      <c r="P52" s="34"/>
      <c r="Q52" s="13"/>
    </row>
    <row r="53" spans="1:17" ht="16.5" thickBot="1" x14ac:dyDescent="0.3">
      <c r="D53" s="952" t="s">
        <v>12</v>
      </c>
      <c r="E53" s="952"/>
      <c r="F53" s="312">
        <f>F50-K52-C50</f>
        <v>1739855.03</v>
      </c>
      <c r="I53" s="102"/>
      <c r="J53" s="103"/>
    </row>
    <row r="54" spans="1:17" ht="18.75" x14ac:dyDescent="0.3">
      <c r="D54" s="982" t="s">
        <v>95</v>
      </c>
      <c r="E54" s="982"/>
      <c r="F54" s="111">
        <v>-1567070.66</v>
      </c>
      <c r="I54" s="953" t="s">
        <v>13</v>
      </c>
      <c r="J54" s="954"/>
      <c r="K54" s="955">
        <f>F56+F57+F58</f>
        <v>703192.8600000001</v>
      </c>
      <c r="L54" s="955"/>
      <c r="M54" s="983" t="s">
        <v>211</v>
      </c>
      <c r="N54" s="984"/>
      <c r="O54" s="984"/>
      <c r="P54" s="984"/>
      <c r="Q54" s="98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86"/>
      <c r="N55" s="987"/>
      <c r="O55" s="987"/>
      <c r="P55" s="987"/>
      <c r="Q55" s="98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57">
        <f>-C4</f>
        <v>-567389.35</v>
      </c>
      <c r="L56" s="95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35" t="s">
        <v>18</v>
      </c>
      <c r="E58" s="936"/>
      <c r="F58" s="113">
        <v>754143.23</v>
      </c>
      <c r="I58" s="937" t="s">
        <v>198</v>
      </c>
      <c r="J58" s="938"/>
      <c r="K58" s="939">
        <f>K54+K56</f>
        <v>135803.51000000013</v>
      </c>
      <c r="L58" s="9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9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9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1001" t="s">
        <v>316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322" t="s">
        <v>217</v>
      </c>
      <c r="R4" s="1000"/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72"/>
      <c r="X5" s="97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7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7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80"/>
      <c r="X25" s="98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80"/>
      <c r="X26" s="98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73"/>
      <c r="X27" s="974"/>
      <c r="Y27" s="97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74"/>
      <c r="X28" s="974"/>
      <c r="Y28" s="97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91">
        <f>SUM(M5:M35)</f>
        <v>1818445.73</v>
      </c>
      <c r="N36" s="993">
        <f>SUM(N5:N35)</f>
        <v>739014</v>
      </c>
      <c r="O36" s="276"/>
      <c r="P36" s="277">
        <v>0</v>
      </c>
      <c r="Q36" s="99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92"/>
      <c r="N37" s="994"/>
      <c r="O37" s="276"/>
      <c r="P37" s="277">
        <v>0</v>
      </c>
      <c r="Q37" s="99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6" t="s">
        <v>11</v>
      </c>
      <c r="I52" s="947"/>
      <c r="J52" s="100"/>
      <c r="K52" s="948">
        <f>I50+L50</f>
        <v>158798.12</v>
      </c>
      <c r="L52" s="981"/>
      <c r="M52" s="272"/>
      <c r="N52" s="272"/>
      <c r="P52" s="34"/>
      <c r="Q52" s="13"/>
    </row>
    <row r="53" spans="1:17" x14ac:dyDescent="0.25">
      <c r="D53" s="952" t="s">
        <v>12</v>
      </c>
      <c r="E53" s="952"/>
      <c r="F53" s="312">
        <f>F50-K52-C50</f>
        <v>2078470.75</v>
      </c>
      <c r="I53" s="102"/>
      <c r="J53" s="103"/>
    </row>
    <row r="54" spans="1:17" ht="18.75" x14ac:dyDescent="0.3">
      <c r="D54" s="982" t="s">
        <v>95</v>
      </c>
      <c r="E54" s="982"/>
      <c r="F54" s="111">
        <v>-1448401.2</v>
      </c>
      <c r="I54" s="953" t="s">
        <v>13</v>
      </c>
      <c r="J54" s="954"/>
      <c r="K54" s="955">
        <f>F56+F57+F58</f>
        <v>1025960.7</v>
      </c>
      <c r="L54" s="95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57">
        <f>-C4</f>
        <v>-754143.23</v>
      </c>
      <c r="L56" s="95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35" t="s">
        <v>18</v>
      </c>
      <c r="E58" s="936"/>
      <c r="F58" s="113">
        <v>1149740.4099999999</v>
      </c>
      <c r="I58" s="937" t="s">
        <v>198</v>
      </c>
      <c r="J58" s="938"/>
      <c r="K58" s="939">
        <f>K54+K56</f>
        <v>271817.46999999997</v>
      </c>
      <c r="L58" s="9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1003" t="s">
        <v>413</v>
      </c>
      <c r="C43" s="1004"/>
      <c r="D43" s="1004"/>
      <c r="E43" s="100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1006"/>
      <c r="C44" s="1007"/>
      <c r="D44" s="1007"/>
      <c r="E44" s="100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1009"/>
      <c r="C45" s="1010"/>
      <c r="D45" s="1010"/>
      <c r="E45" s="101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1018" t="s">
        <v>593</v>
      </c>
      <c r="C47" s="101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1020"/>
      <c r="C48" s="1021"/>
      <c r="D48" s="253"/>
      <c r="E48" s="69"/>
      <c r="F48" s="137">
        <f t="shared" si="2"/>
        <v>0</v>
      </c>
      <c r="I48" s="348"/>
      <c r="J48" s="1012" t="s">
        <v>414</v>
      </c>
      <c r="K48" s="1013"/>
      <c r="L48" s="101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1015"/>
      <c r="K49" s="1016"/>
      <c r="L49" s="101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022" t="s">
        <v>594</v>
      </c>
      <c r="J50" s="102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1022"/>
      <c r="J51" s="102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1022"/>
      <c r="J52" s="102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1022"/>
      <c r="J53" s="102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1022"/>
      <c r="J54" s="102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1022"/>
      <c r="J55" s="102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1022"/>
      <c r="J56" s="102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1022"/>
      <c r="J57" s="102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1022"/>
      <c r="J58" s="102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1022"/>
      <c r="J59" s="102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1022"/>
      <c r="J60" s="102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1022"/>
      <c r="J61" s="102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1022"/>
      <c r="J62" s="102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1022"/>
      <c r="J63" s="102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1022"/>
      <c r="J64" s="102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1022"/>
      <c r="J65" s="102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1022"/>
      <c r="J66" s="102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1022"/>
      <c r="J67" s="102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1022"/>
      <c r="J68" s="102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1022"/>
      <c r="J69" s="102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1022"/>
      <c r="J70" s="102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1022"/>
      <c r="J71" s="102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1022"/>
      <c r="J72" s="102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1022"/>
      <c r="J73" s="102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1022"/>
      <c r="J74" s="102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1022"/>
      <c r="J75" s="102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1022"/>
      <c r="J76" s="102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1022"/>
      <c r="J77" s="102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024"/>
      <c r="J78" s="102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9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9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9"/>
      <c r="C1" s="1001" t="s">
        <v>646</v>
      </c>
      <c r="D1" s="1002"/>
      <c r="E1" s="1002"/>
      <c r="F1" s="1002"/>
      <c r="G1" s="1002"/>
      <c r="H1" s="1002"/>
      <c r="I1" s="1002"/>
      <c r="J1" s="1002"/>
      <c r="K1" s="1002"/>
      <c r="L1" s="1002"/>
      <c r="M1" s="1002"/>
    </row>
    <row r="2" spans="1:25" ht="16.5" thickBot="1" x14ac:dyDescent="0.3">
      <c r="B2" s="9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3" t="s">
        <v>0</v>
      </c>
      <c r="C3" s="964"/>
      <c r="D3" s="10"/>
      <c r="E3" s="11"/>
      <c r="F3" s="11"/>
      <c r="H3" s="965" t="s">
        <v>26</v>
      </c>
      <c r="I3" s="965"/>
      <c r="K3" s="165"/>
      <c r="L3" s="13"/>
      <c r="M3" s="14"/>
      <c r="P3" s="989" t="s">
        <v>6</v>
      </c>
      <c r="R3" s="99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66" t="s">
        <v>2</v>
      </c>
      <c r="F4" s="967"/>
      <c r="H4" s="968" t="s">
        <v>3</v>
      </c>
      <c r="I4" s="969"/>
      <c r="J4" s="19"/>
      <c r="K4" s="166"/>
      <c r="L4" s="20"/>
      <c r="M4" s="21" t="s">
        <v>4</v>
      </c>
      <c r="N4" s="22" t="s">
        <v>5</v>
      </c>
      <c r="P4" s="990"/>
      <c r="Q4" s="322" t="s">
        <v>217</v>
      </c>
      <c r="R4" s="1000"/>
      <c r="W4" s="972" t="s">
        <v>124</v>
      </c>
      <c r="X4" s="97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72"/>
      <c r="X5" s="97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7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7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78"/>
      <c r="X21" s="97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79"/>
      <c r="X23" s="97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79"/>
      <c r="X24" s="97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80"/>
      <c r="X25" s="98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80"/>
      <c r="X26" s="98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73"/>
      <c r="X27" s="974"/>
      <c r="Y27" s="97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74"/>
      <c r="X28" s="974"/>
      <c r="Y28" s="97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91">
        <f>SUM(M5:M35)</f>
        <v>2143864.4900000002</v>
      </c>
      <c r="N36" s="993">
        <f>SUM(N5:N35)</f>
        <v>791108</v>
      </c>
      <c r="O36" s="276"/>
      <c r="P36" s="277">
        <v>0</v>
      </c>
      <c r="Q36" s="102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92"/>
      <c r="N37" s="994"/>
      <c r="O37" s="276"/>
      <c r="P37" s="277">
        <v>0</v>
      </c>
      <c r="Q37" s="102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28">
        <f>M36+N36</f>
        <v>2934972.49</v>
      </c>
      <c r="N39" s="102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6" t="s">
        <v>11</v>
      </c>
      <c r="I52" s="947"/>
      <c r="J52" s="100"/>
      <c r="K52" s="948">
        <f>I50+L50</f>
        <v>197471.8</v>
      </c>
      <c r="L52" s="981"/>
      <c r="M52" s="272"/>
      <c r="N52" s="272"/>
      <c r="P52" s="34"/>
      <c r="Q52" s="13"/>
    </row>
    <row r="53" spans="1:17" x14ac:dyDescent="0.25">
      <c r="D53" s="952" t="s">
        <v>12</v>
      </c>
      <c r="E53" s="952"/>
      <c r="F53" s="312">
        <f>F50-K52-C50</f>
        <v>2057786.11</v>
      </c>
      <c r="I53" s="102"/>
      <c r="J53" s="103"/>
    </row>
    <row r="54" spans="1:17" ht="18.75" x14ac:dyDescent="0.3">
      <c r="D54" s="982" t="s">
        <v>95</v>
      </c>
      <c r="E54" s="982"/>
      <c r="F54" s="111">
        <v>-1702928.14</v>
      </c>
      <c r="I54" s="953" t="s">
        <v>13</v>
      </c>
      <c r="J54" s="954"/>
      <c r="K54" s="955">
        <f>F56+F57+F58</f>
        <v>1147965.3400000003</v>
      </c>
      <c r="L54" s="95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57">
        <f>-C4</f>
        <v>-1149740.4099999999</v>
      </c>
      <c r="L56" s="95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35" t="s">
        <v>18</v>
      </c>
      <c r="E58" s="936"/>
      <c r="F58" s="113">
        <v>1266568.45</v>
      </c>
      <c r="I58" s="937" t="s">
        <v>97</v>
      </c>
      <c r="J58" s="938"/>
      <c r="K58" s="939">
        <f>K54+K56</f>
        <v>-1775.0699999995995</v>
      </c>
      <c r="L58" s="9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2023-03-29T21:54:04Z</dcterms:modified>
</cp:coreProperties>
</file>