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0" yWindow="0" windowWidth="17190" windowHeight="10725" firstSheet="6" activeTab="6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OCTUBRE   2 0 2 1             " sheetId="7" r:id="rId5"/>
    <sheet name="REMISIONES OCTUBRE  2021     " sheetId="8" r:id="rId6"/>
    <sheet name="    NOVIEMBRE     2 0 2 1      " sheetId="9" r:id="rId7"/>
    <sheet name="   REMISIONES  NOVIEMBRE  2021" sheetId="10" r:id="rId8"/>
    <sheet name="Hoja2" sheetId="11" r:id="rId9"/>
    <sheet name="CANCELACIONES         " sheetId="6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9" l="1"/>
  <c r="M5" i="9"/>
  <c r="E98" i="10"/>
  <c r="C98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K57" i="9"/>
  <c r="L51" i="9"/>
  <c r="I51" i="9"/>
  <c r="C51" i="9"/>
  <c r="N40" i="9"/>
  <c r="P39" i="9"/>
  <c r="Q39" i="9" s="1"/>
  <c r="P38" i="9"/>
  <c r="Q38" i="9" s="1"/>
  <c r="P37" i="9"/>
  <c r="Q37" i="9" s="1"/>
  <c r="P36" i="9"/>
  <c r="Q36" i="9" s="1"/>
  <c r="P35" i="9"/>
  <c r="Q35" i="9" s="1"/>
  <c r="P34" i="9"/>
  <c r="Q34" i="9" s="1"/>
  <c r="P33" i="9"/>
  <c r="Q33" i="9" s="1"/>
  <c r="P32" i="9"/>
  <c r="Q32" i="9" s="1"/>
  <c r="F51" i="9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P10" i="9"/>
  <c r="Q10" i="9" s="1"/>
  <c r="P9" i="9"/>
  <c r="Q9" i="9" s="1"/>
  <c r="P8" i="9"/>
  <c r="Q8" i="9" s="1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Q5" i="9" l="1"/>
  <c r="Q40" i="9" s="1"/>
  <c r="P40" i="9"/>
  <c r="N40" i="7" l="1"/>
  <c r="M40" i="7"/>
  <c r="P40" i="7"/>
  <c r="F51" i="7"/>
  <c r="Q39" i="7" l="1"/>
  <c r="P39" i="7"/>
  <c r="M39" i="7"/>
  <c r="M38" i="7"/>
  <c r="P38" i="7" s="1"/>
  <c r="M37" i="7"/>
  <c r="M36" i="7"/>
  <c r="P36" i="7" s="1"/>
  <c r="M35" i="7"/>
  <c r="M34" i="7"/>
  <c r="P33" i="7"/>
  <c r="P34" i="7"/>
  <c r="P35" i="7"/>
  <c r="P37" i="7"/>
  <c r="M33" i="7"/>
  <c r="F32" i="7" l="1"/>
  <c r="M32" i="7"/>
  <c r="M31" i="7"/>
  <c r="M30" i="7"/>
  <c r="M29" i="7"/>
  <c r="M28" i="7" l="1"/>
  <c r="M27" i="7"/>
  <c r="M26" i="7"/>
  <c r="M25" i="7"/>
  <c r="M24" i="7"/>
  <c r="M23" i="7" l="1"/>
  <c r="M22" i="7" l="1"/>
  <c r="M21" i="7"/>
  <c r="M20" i="7"/>
  <c r="M19" i="7"/>
  <c r="M18" i="7"/>
  <c r="M17" i="7" l="1"/>
  <c r="M16" i="7"/>
  <c r="M15" i="7" l="1"/>
  <c r="M14" i="7"/>
  <c r="M13" i="7"/>
  <c r="M12" i="7"/>
  <c r="M11" i="7"/>
  <c r="M10" i="7"/>
  <c r="M9" i="7"/>
  <c r="M8" i="7"/>
  <c r="M7" i="7"/>
  <c r="M6" i="7"/>
  <c r="M5" i="7"/>
  <c r="E98" i="8" l="1"/>
  <c r="C98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K57" i="7"/>
  <c r="L51" i="7"/>
  <c r="I51" i="7"/>
  <c r="C51" i="7"/>
  <c r="Q38" i="7"/>
  <c r="Q37" i="7"/>
  <c r="Q36" i="7"/>
  <c r="Q35" i="7"/>
  <c r="Q34" i="7"/>
  <c r="Q33" i="7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P5" i="7"/>
  <c r="K56" i="3"/>
  <c r="K53" i="7" l="1"/>
  <c r="F54" i="7" s="1"/>
  <c r="F57" i="7" s="1"/>
  <c r="K55" i="7" s="1"/>
  <c r="K59" i="7" s="1"/>
  <c r="M53" i="7"/>
  <c r="Q5" i="7"/>
  <c r="Q40" i="7" s="1"/>
  <c r="M32" i="3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<sst xmlns="http://schemas.openxmlformats.org/spreadsheetml/2006/main" count="418" uniqueCount="268">
  <si>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</si>
  <si>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</si>
  <si>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</si>
  <si>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</si>
  <si>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</si>
  <si>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</si>
  <si>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</si>
  <si>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</si>
  <si>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</si>
  <si>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</si>
  <si>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</si>
  <si>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</si>
  <si>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</si>
  <si>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</si>
  <si>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</si>
  <si>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</si>
  <si>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</si>
  <si>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</si>
  <si>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</si>
  <si>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</si>
  <si>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</si>
  <si>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</si>
  <si>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</si>
  <si>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</si>
  <si>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</si>
  <si>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</si>
  <si>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</si>
  <si>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</si>
  <si>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</si>
  <si>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</si>
  <si>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</si>
  <si>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</si>
  <si>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</si>
  <si>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</si>
  <si>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</si>
  <si>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</si>
  <si>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</si>
  <si>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</si>
  <si>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</si>
  <si>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</si>
  <si>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</si>
  <si>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</si>
  <si>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</si>
  <si>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</si>
  <si>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</si>
  <si>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</si>
  <si>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</si>
  <si>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</si>
  <si>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</si>
  <si>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</si>
  <si>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</si>
  <si>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</si>
  <si>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</si>
  <si>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</si>
  <si>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</si>
  <si>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</si>
  <si>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</si>
  <si>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</si>
  <si>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</si>
  <si>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</si>
  <si>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</si>
  <si>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</si>
  <si>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</si>
  <si>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</si>
  <si>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</si>
  <si>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</si>
  <si>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</si>
  <si>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</si>
  <si>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</si>
  <si>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</si>
  <si>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</si>
  <si>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</si>
  <si>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</si>
  <si>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</si>
  <si>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</si>
  <si>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</si>
  <si>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</si>
  <si>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</si>
  <si>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</si>
  <si>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</si>
  <si>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</si>
  <si>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</si>
  <si>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</si>
  <si>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</si>
  <si>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</si>
  <si>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</si>
  <si>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</si>
  <si>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</si>
  <si>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</si>
  <si>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</si>
  <si>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</si>
  <si>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</si>
  <si>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</si>
  <si>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</si>
  <si>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</si>
  <si>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</si>
  <si>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</si>
  <si>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</si>
  <si>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</si>
  <si>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</si>
  <si>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</si>
  <si>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</si>
  <si>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</si>
  <si>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</si>
  <si>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</si>
  <si>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</si>
  <si>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</si>
  <si>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</si>
  <si>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</si>
  <si>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</si>
  <si>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</si>
  <si>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</si>
  <si>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</si>
  <si>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</si>
  <si>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</si>
  <si>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</si>
  <si>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</si>
  <si>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</si>
  <si>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</si>
  <si>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</si>
  <si>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</si>
  <si>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</si>
  <si>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</si>
  <si>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</si>
  <si>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</si>
  <si>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</si>
  <si>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</si>
  <si>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</si>
  <si>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</si>
  <si>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</si>
  <si>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</si>
  <si>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</si>
  <si>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</si>
  <si>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</si>
  <si>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</si>
  <si>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</si>
  <si>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</si>
  <si>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</si>
  <si>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</si>
  <si>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</si>
  <si>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</si>
  <si>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</si>
  <si>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</si>
  <si>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</si>
  <si>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</si>
  <si>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</si>
  <si>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</si>
  <si>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</si>
  <si>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</si>
  <si>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</si>
  <si>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</si>
  <si>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</si>
  <si>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</si>
  <si>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</si>
  <si>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</si>
  <si>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</si>
  <si>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</si>
  <si>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</si>
  <si>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</si>
  <si>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</si>
  <si>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</si>
  <si>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</si>
  <si>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ALITAS-QUESOS-LONGANIZA-JAMON</t>
  </si>
  <si>
    <t>NOMINA # 40</t>
  </si>
  <si>
    <t>20629 B</t>
  </si>
  <si>
    <t>20728 B</t>
  </si>
  <si>
    <t>20764 B</t>
  </si>
  <si>
    <t>20875 B</t>
  </si>
  <si>
    <t>21070 B</t>
  </si>
  <si>
    <t>21071 B</t>
  </si>
  <si>
    <t>21130 B</t>
  </si>
  <si>
    <t>21206 B</t>
  </si>
  <si>
    <t>21336 B</t>
  </si>
  <si>
    <t>21390 B</t>
  </si>
  <si>
    <t>21463 B</t>
  </si>
  <si>
    <t>21474 B</t>
  </si>
  <si>
    <t>21559 B</t>
  </si>
  <si>
    <t>21666 B</t>
  </si>
  <si>
    <t>21845 B</t>
  </si>
  <si>
    <t>21945 B</t>
  </si>
  <si>
    <t>21974 B</t>
  </si>
  <si>
    <t>SEPT-,21</t>
  </si>
  <si>
    <t>BATAS</t>
  </si>
  <si>
    <t>XXXXX</t>
  </si>
  <si>
    <t>ADT</t>
  </si>
  <si>
    <t>BALANCE      ABASTO 4 CARNES    H E R R A D U R A     OCTUBRE            2 0 2 1</t>
  </si>
  <si>
    <t xml:space="preserve">FONDO DE CAJA </t>
  </si>
  <si>
    <t>TOSTADAS--JAMON-TOTOPOS</t>
  </si>
  <si>
    <t>HAMBURGUESA-QUESO-CECINA-LONGANIZA</t>
  </si>
  <si>
    <t>NOMINA # 41</t>
  </si>
  <si>
    <t>QUESO-PAPA-JAMON-</t>
  </si>
  <si>
    <t>SALCHICHA</t>
  </si>
  <si>
    <t>TOCINO-RETAZO-MAIZ-QUESO-JAMON</t>
  </si>
  <si>
    <t>NOMINA # 42</t>
  </si>
  <si>
    <t xml:space="preserve">QUESO  </t>
  </si>
  <si>
    <t>JAMON-SALCHICHA-QUESO-LONGANIZA</t>
  </si>
  <si>
    <t>PAPA-CECINA-TOCINO-ADOBO-QUESO</t>
  </si>
  <si>
    <t>TOSTADAS-CECINA-MAIZ-JAMON</t>
  </si>
  <si>
    <t>NOMINA # 43</t>
  </si>
  <si>
    <t>CEBOLLA-PEREJIL</t>
  </si>
  <si>
    <t>CHORIZO</t>
  </si>
  <si>
    <t xml:space="preserve"># </t>
  </si>
  <si>
    <t>NOMINA # 44</t>
  </si>
  <si>
    <t># 7966</t>
  </si>
  <si>
    <t>#  7967</t>
  </si>
  <si>
    <t>NOMINA # 45</t>
  </si>
  <si>
    <t>22165 B</t>
  </si>
  <si>
    <t>22166 B</t>
  </si>
  <si>
    <t>22214 B</t>
  </si>
  <si>
    <t>22335 B</t>
  </si>
  <si>
    <t>22461 B</t>
  </si>
  <si>
    <t>22462 B</t>
  </si>
  <si>
    <t>22550 B</t>
  </si>
  <si>
    <t>22650 B</t>
  </si>
  <si>
    <t>22621 B</t>
  </si>
  <si>
    <t>22716 B</t>
  </si>
  <si>
    <t>22762 B</t>
  </si>
  <si>
    <t>22875 B</t>
  </si>
  <si>
    <t>23025 B</t>
  </si>
  <si>
    <t>23031 B</t>
  </si>
  <si>
    <t>23189 B</t>
  </si>
  <si>
    <t>23273 B</t>
  </si>
  <si>
    <t>23383 B</t>
  </si>
  <si>
    <t>23385 B</t>
  </si>
  <si>
    <t>23389 B</t>
  </si>
  <si>
    <t>23528 B</t>
  </si>
  <si>
    <t>23646 B</t>
  </si>
  <si>
    <t>23798 B</t>
  </si>
  <si>
    <t>23932 B</t>
  </si>
  <si>
    <t>23933 B</t>
  </si>
  <si>
    <t>23934 B</t>
  </si>
  <si>
    <t>23935 B</t>
  </si>
  <si>
    <t>24009 B</t>
  </si>
  <si>
    <t>24043 B</t>
  </si>
  <si>
    <t>24059 B</t>
  </si>
  <si>
    <t>24060 B</t>
  </si>
  <si>
    <t>24101 B</t>
  </si>
  <si>
    <t>24266 B</t>
  </si>
  <si>
    <t>24426 B</t>
  </si>
  <si>
    <t>24599 B</t>
  </si>
  <si>
    <t>24626 B</t>
  </si>
  <si>
    <t>24661 B</t>
  </si>
  <si>
    <t>24713 B</t>
  </si>
  <si>
    <t>24756 B</t>
  </si>
  <si>
    <t>24761 B</t>
  </si>
  <si>
    <t>24762 B</t>
  </si>
  <si>
    <t>24801 B</t>
  </si>
  <si>
    <t>00067 C</t>
  </si>
  <si>
    <t>00070 C</t>
  </si>
  <si>
    <t>00224 C</t>
  </si>
  <si>
    <t>00225 C</t>
  </si>
  <si>
    <t>00279 C</t>
  </si>
  <si>
    <t>00301 C</t>
  </si>
  <si>
    <t>00461 C</t>
  </si>
  <si>
    <t>00464 C</t>
  </si>
  <si>
    <t>00504 C</t>
  </si>
  <si>
    <t>00507 C</t>
  </si>
  <si>
    <t>00512 C</t>
  </si>
  <si>
    <t>00638 C</t>
  </si>
  <si>
    <t>00708 C</t>
  </si>
  <si>
    <t>00804 C</t>
  </si>
  <si>
    <t>00814 C</t>
  </si>
  <si>
    <t>00895 C</t>
  </si>
  <si>
    <t>COMISION ??</t>
  </si>
  <si>
    <t>OCTUBRE.,</t>
  </si>
  <si>
    <t xml:space="preserve">COMISION P.V. </t>
  </si>
  <si>
    <t>BALANCE      ABASTO 4 CARNES    H E R R A D U R A     NOVIEMBRE            2 0 2 1</t>
  </si>
  <si>
    <t>LONGANIZA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</si>
</sst>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6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44" fontId="44" fillId="0" borderId="0" xfId="1" applyFont="1" applyFill="1"/>
    <xf numFmtId="44" fontId="44" fillId="3" borderId="0" xfId="1" applyFont="1" applyFill="1"/>
    <xf numFmtId="0" fontId="12" fillId="4" borderId="0" xfId="0" applyFont="1" applyFill="1" applyAlignment="1">
      <alignment horizontal="left" wrapText="1"/>
    </xf>
    <xf numFmtId="0" fontId="20" fillId="4" borderId="23" xfId="0" applyFont="1" applyFill="1" applyBorder="1" applyAlignment="1">
      <alignment horizontal="left"/>
    </xf>
    <xf numFmtId="0" fontId="12" fillId="0" borderId="0" xfId="0" applyFont="1" applyFill="1" applyAlignment="1">
      <alignment horizontal="left" wrapText="1"/>
    </xf>
    <xf numFmtId="44" fontId="3" fillId="7" borderId="0" xfId="1" applyFont="1" applyFill="1"/>
    <xf numFmtId="44" fontId="41" fillId="0" borderId="0" xfId="1" applyFont="1" applyFill="1"/>
    <xf numFmtId="44" fontId="2" fillId="0" borderId="31" xfId="1" applyFont="1" applyFill="1" applyBorder="1"/>
    <xf numFmtId="44" fontId="17" fillId="0" borderId="58" xfId="1" applyFont="1" applyFill="1" applyBorder="1"/>
    <xf numFmtId="44" fontId="2" fillId="0" borderId="56" xfId="1" applyFont="1" applyFill="1" applyBorder="1"/>
    <xf numFmtId="164" fontId="12" fillId="0" borderId="23" xfId="0" applyNumberFormat="1" applyFont="1" applyFill="1" applyBorder="1" applyAlignment="1">
      <alignment vertical="center" wrapText="1"/>
    </xf>
    <xf numFmtId="44" fontId="2" fillId="7" borderId="0" xfId="1" applyFont="1" applyFill="1"/>
    <xf numFmtId="0" fontId="20" fillId="7" borderId="23" xfId="0" applyFont="1" applyFill="1" applyBorder="1" applyAlignment="1">
      <alignment horizontal="left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  <color rgb="FF33CCFF"/>
      <color rgb="FF00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C41" sqref="C4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30"/>
      <c r="C1" s="239" t="s">
        <v>19</v>
      </c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18" ht="16.5" thickBot="1" x14ac:dyDescent="0.3">
      <c r="B2" s="23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32" t="s">
        <v>0</v>
      </c>
      <c r="C3" s="233"/>
      <c r="D3" s="10"/>
      <c r="E3" s="11"/>
      <c r="F3" s="11"/>
      <c r="H3" s="234" t="s">
        <v>18</v>
      </c>
      <c r="I3" s="23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35" t="s">
        <v>2</v>
      </c>
      <c r="F4" s="236"/>
      <c r="H4" s="237" t="s">
        <v>3</v>
      </c>
      <c r="I4" s="238"/>
      <c r="J4" s="17"/>
      <c r="K4" s="18"/>
      <c r="L4" s="19"/>
      <c r="M4" s="159" t="s">
        <v>20</v>
      </c>
      <c r="N4" s="160" t="s">
        <v>29</v>
      </c>
      <c r="P4" s="224" t="s">
        <v>28</v>
      </c>
      <c r="Q4" s="225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4">
        <f t="shared" si="1"/>
        <v>-5426</v>
      </c>
      <c r="R13" s="176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5">
        <f t="shared" si="1"/>
        <v>5426</v>
      </c>
      <c r="R14" s="176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7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3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4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8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26">
        <f>SUM(M5:M38)</f>
        <v>1393675.5</v>
      </c>
      <c r="N39" s="228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27"/>
      <c r="N40" s="229"/>
      <c r="P40" s="83"/>
      <c r="Q40" s="9"/>
    </row>
    <row r="41" spans="1:17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 t="s">
        <v>108</v>
      </c>
      <c r="K41" s="205" t="s">
        <v>113</v>
      </c>
      <c r="L41" s="75">
        <v>7174.1</v>
      </c>
      <c r="M41" s="199"/>
      <c r="N41" s="198"/>
      <c r="P41" s="83"/>
      <c r="Q41" s="9"/>
    </row>
    <row r="42" spans="1:17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108</v>
      </c>
      <c r="K42" s="71" t="s">
        <v>110</v>
      </c>
      <c r="L42" s="75">
        <v>2552</v>
      </c>
      <c r="M42" s="199"/>
      <c r="N42" s="198"/>
      <c r="P42" s="83"/>
      <c r="Q42" s="9"/>
    </row>
    <row r="43" spans="1:17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108</v>
      </c>
      <c r="K43" s="71" t="s">
        <v>111</v>
      </c>
      <c r="L43" s="75">
        <v>6994</v>
      </c>
      <c r="M43" s="199"/>
      <c r="N43" s="198"/>
      <c r="P43" s="83"/>
      <c r="Q43" s="9"/>
    </row>
    <row r="44" spans="1:17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7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7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7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7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50" t="s">
        <v>8</v>
      </c>
      <c r="I52" s="251"/>
      <c r="J52" s="106"/>
      <c r="K52" s="252">
        <f>I50+L50</f>
        <v>80916.84</v>
      </c>
      <c r="L52" s="253"/>
      <c r="M52" s="241">
        <f>N39+M39</f>
        <v>1422075.47</v>
      </c>
      <c r="N52" s="242"/>
      <c r="P52" s="83"/>
      <c r="Q52" s="9"/>
    </row>
    <row r="53" spans="1:17" ht="15.75" x14ac:dyDescent="0.25">
      <c r="D53" s="254" t="s">
        <v>9</v>
      </c>
      <c r="E53" s="254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55" t="s">
        <v>10</v>
      </c>
      <c r="E54" s="255"/>
      <c r="F54" s="102">
        <v>-1523111</v>
      </c>
      <c r="I54" s="256" t="s">
        <v>11</v>
      </c>
      <c r="J54" s="257"/>
      <c r="K54" s="258">
        <f>F56+F57+F58</f>
        <v>9305.2099999999336</v>
      </c>
      <c r="L54" s="259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43">
        <v>0</v>
      </c>
      <c r="L56" s="244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45" t="s">
        <v>16</v>
      </c>
      <c r="E58" s="246"/>
      <c r="F58" s="121">
        <v>136234.76999999999</v>
      </c>
      <c r="I58" s="247" t="s">
        <v>17</v>
      </c>
      <c r="J58" s="248"/>
      <c r="K58" s="249">
        <f>K54+K56</f>
        <v>9305.2099999999336</v>
      </c>
      <c r="L58" s="249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P4:Q4"/>
    <mergeCell ref="M39:M40"/>
    <mergeCell ref="N39:N40"/>
    <mergeCell ref="B1:B2"/>
    <mergeCell ref="B3:C3"/>
    <mergeCell ref="H3:I3"/>
    <mergeCell ref="E4:F4"/>
    <mergeCell ref="H4:I4"/>
    <mergeCell ref="C1:M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4"/>
  <sheetViews>
    <sheetView topLeftCell="A23" workbookViewId="0">
      <selection activeCell="F47" sqref="F4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44" spans="1:7" ht="15.75" thickBot="1" x14ac:dyDescent="0.3"/>
    <row r="45" spans="1:7" ht="16.5" thickBot="1" x14ac:dyDescent="0.3">
      <c r="A45" s="163"/>
      <c r="B45" s="263" t="s">
        <v>31</v>
      </c>
      <c r="C45" s="264"/>
      <c r="D45" s="264"/>
      <c r="E45" s="265"/>
      <c r="F45" s="3"/>
    </row>
    <row r="46" spans="1:7" ht="19.5" customHeight="1" x14ac:dyDescent="0.25">
      <c r="A46" s="168">
        <v>44504</v>
      </c>
      <c r="B46" s="169" t="s">
        <v>203</v>
      </c>
      <c r="C46" s="170">
        <v>9981.4500000000007</v>
      </c>
      <c r="D46" s="171" t="s">
        <v>32</v>
      </c>
      <c r="E46" s="172" t="s">
        <v>204</v>
      </c>
      <c r="F46" s="107">
        <v>2781</v>
      </c>
      <c r="G46" s="209"/>
    </row>
    <row r="47" spans="1:7" ht="19.5" customHeight="1" x14ac:dyDescent="0.25">
      <c r="A47" s="168"/>
      <c r="B47" s="169" t="s">
        <v>201</v>
      </c>
      <c r="C47" s="170">
        <v>0</v>
      </c>
      <c r="D47" s="173" t="s">
        <v>32</v>
      </c>
      <c r="E47" s="172" t="s">
        <v>33</v>
      </c>
      <c r="F47" s="107">
        <v>0</v>
      </c>
      <c r="G47" s="208"/>
    </row>
    <row r="48" spans="1:7" ht="19.5" hidden="1" customHeight="1" x14ac:dyDescent="0.25">
      <c r="A48" s="168"/>
      <c r="B48" s="169" t="s">
        <v>201</v>
      </c>
      <c r="C48" s="170">
        <v>0</v>
      </c>
      <c r="D48" s="173" t="s">
        <v>32</v>
      </c>
      <c r="E48" s="172" t="s">
        <v>33</v>
      </c>
      <c r="F48" s="107">
        <v>0</v>
      </c>
    </row>
    <row r="49" spans="1:6" ht="18.75" hidden="1" customHeight="1" x14ac:dyDescent="0.25">
      <c r="A49" s="168"/>
      <c r="B49" s="169" t="s">
        <v>201</v>
      </c>
      <c r="C49" s="170">
        <v>0</v>
      </c>
      <c r="D49" s="173" t="s">
        <v>32</v>
      </c>
      <c r="E49" s="172" t="s">
        <v>33</v>
      </c>
      <c r="F49" s="107">
        <v>0</v>
      </c>
    </row>
    <row r="50" spans="1:6" ht="15.75" hidden="1" x14ac:dyDescent="0.25">
      <c r="A50" s="164"/>
      <c r="B50" s="169" t="s">
        <v>201</v>
      </c>
      <c r="C50" s="170">
        <v>0</v>
      </c>
      <c r="D50" s="165" t="s">
        <v>32</v>
      </c>
      <c r="E50" s="172" t="s">
        <v>33</v>
      </c>
      <c r="F50" s="107">
        <v>0</v>
      </c>
    </row>
    <row r="51" spans="1:6" ht="15.75" hidden="1" x14ac:dyDescent="0.25">
      <c r="A51" s="164"/>
      <c r="B51" s="169" t="s">
        <v>201</v>
      </c>
      <c r="C51" s="170">
        <v>0</v>
      </c>
      <c r="D51" s="165" t="s">
        <v>32</v>
      </c>
      <c r="E51" s="172" t="s">
        <v>33</v>
      </c>
      <c r="F51" s="107">
        <v>0</v>
      </c>
    </row>
    <row r="52" spans="1:6" ht="15.75" hidden="1" x14ac:dyDescent="0.25">
      <c r="A52" s="164"/>
      <c r="B52" s="169" t="s">
        <v>201</v>
      </c>
      <c r="C52" s="170">
        <v>0</v>
      </c>
      <c r="D52" s="165" t="s">
        <v>32</v>
      </c>
      <c r="E52" s="172" t="s">
        <v>33</v>
      </c>
      <c r="F52" s="107">
        <v>0</v>
      </c>
    </row>
    <row r="53" spans="1:6" ht="16.5" hidden="1" thickBot="1" x14ac:dyDescent="0.3">
      <c r="A53" s="166"/>
      <c r="B53" s="169" t="s">
        <v>201</v>
      </c>
      <c r="C53" s="170">
        <v>0</v>
      </c>
      <c r="D53" s="167" t="s">
        <v>32</v>
      </c>
      <c r="E53" s="172" t="s">
        <v>33</v>
      </c>
      <c r="F53" s="107">
        <v>0</v>
      </c>
    </row>
    <row r="54" spans="1:6" ht="14.25" customHeight="1" x14ac:dyDescent="0.25"/>
  </sheetData>
  <sortState ref="A46:F47">
    <sortCondition ref="B46:B47"/>
  </sortState>
  <mergeCells count="1">
    <mergeCell ref="B45:E45"/>
  </mergeCells>
  <pageMargins left="0.39" right="0.13" top="0.75" bottom="0.27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79">
        <v>2232</v>
      </c>
      <c r="C3" s="35">
        <v>3015.96</v>
      </c>
      <c r="D3" s="260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79">
        <v>2233</v>
      </c>
      <c r="C4" s="35">
        <v>10281</v>
      </c>
      <c r="D4" s="261"/>
      <c r="E4" s="180"/>
      <c r="F4" s="145">
        <f>F3+C4-E4</f>
        <v>13296.96</v>
      </c>
      <c r="G4" s="146"/>
    </row>
    <row r="5" spans="1:7" ht="15.75" x14ac:dyDescent="0.25">
      <c r="A5" s="141">
        <v>44422</v>
      </c>
      <c r="B5" s="179">
        <v>2234</v>
      </c>
      <c r="C5" s="35">
        <v>12746.2</v>
      </c>
      <c r="D5" s="261"/>
      <c r="E5" s="180"/>
      <c r="F5" s="145">
        <f t="shared" ref="F5:F68" si="0">F4+C5-E5</f>
        <v>26043.16</v>
      </c>
    </row>
    <row r="6" spans="1:7" ht="15.75" x14ac:dyDescent="0.25">
      <c r="A6" s="141">
        <v>44422</v>
      </c>
      <c r="B6" s="179">
        <v>2235</v>
      </c>
      <c r="C6" s="35">
        <v>28974.78</v>
      </c>
      <c r="D6" s="261"/>
      <c r="E6" s="180"/>
      <c r="F6" s="145">
        <f t="shared" si="0"/>
        <v>55017.94</v>
      </c>
    </row>
    <row r="7" spans="1:7" ht="15.75" x14ac:dyDescent="0.25">
      <c r="A7" s="141">
        <v>44422</v>
      </c>
      <c r="B7" s="179">
        <v>2236</v>
      </c>
      <c r="C7" s="35">
        <v>44758.6</v>
      </c>
      <c r="D7" s="261"/>
      <c r="E7" s="180"/>
      <c r="F7" s="145">
        <f t="shared" si="0"/>
        <v>99776.540000000008</v>
      </c>
    </row>
    <row r="8" spans="1:7" ht="15.75" x14ac:dyDescent="0.25">
      <c r="A8" s="141">
        <v>44422</v>
      </c>
      <c r="B8" s="179">
        <v>2237</v>
      </c>
      <c r="C8" s="35">
        <v>12841.78</v>
      </c>
      <c r="D8" s="261"/>
      <c r="E8" s="180"/>
      <c r="F8" s="145">
        <f t="shared" si="0"/>
        <v>112618.32</v>
      </c>
    </row>
    <row r="9" spans="1:7" ht="15.75" x14ac:dyDescent="0.25">
      <c r="A9" s="141">
        <v>44422</v>
      </c>
      <c r="B9" s="179">
        <v>2238</v>
      </c>
      <c r="C9" s="35">
        <v>3898.05</v>
      </c>
      <c r="D9" s="261"/>
      <c r="E9" s="180"/>
      <c r="F9" s="145">
        <f t="shared" si="0"/>
        <v>116516.37000000001</v>
      </c>
    </row>
    <row r="10" spans="1:7" ht="19.5" thickBot="1" x14ac:dyDescent="0.35">
      <c r="A10" s="141">
        <v>44422</v>
      </c>
      <c r="B10" s="179">
        <v>2239</v>
      </c>
      <c r="C10" s="35">
        <v>1429</v>
      </c>
      <c r="D10" s="262"/>
      <c r="E10" s="180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1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2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2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opLeftCell="A22" workbookViewId="0">
      <selection activeCell="E36" sqref="E3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30"/>
      <c r="C1" s="239" t="s">
        <v>112</v>
      </c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18" ht="16.5" thickBot="1" x14ac:dyDescent="0.3">
      <c r="B2" s="23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32" t="s">
        <v>0</v>
      </c>
      <c r="C3" s="233"/>
      <c r="D3" s="10"/>
      <c r="E3" s="11"/>
      <c r="F3" s="11"/>
      <c r="H3" s="234" t="s">
        <v>18</v>
      </c>
      <c r="I3" s="23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35" t="s">
        <v>2</v>
      </c>
      <c r="F4" s="236"/>
      <c r="H4" s="237" t="s">
        <v>3</v>
      </c>
      <c r="I4" s="238"/>
      <c r="J4" s="17"/>
      <c r="K4" s="18"/>
      <c r="L4" s="19"/>
      <c r="M4" s="159" t="s">
        <v>20</v>
      </c>
      <c r="N4" s="160" t="s">
        <v>29</v>
      </c>
      <c r="P4" s="224" t="s">
        <v>28</v>
      </c>
      <c r="Q4" s="225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2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44447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44448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6"/>
      <c r="P8" s="83">
        <f t="shared" si="0"/>
        <v>50471</v>
      </c>
      <c r="Q8" s="212">
        <f t="shared" si="1"/>
        <v>-40</v>
      </c>
      <c r="R8" s="51"/>
    </row>
    <row r="9" spans="1:18" ht="18" thickBot="1" x14ac:dyDescent="0.35">
      <c r="A9" s="20"/>
      <c r="B9" s="21">
        <v>44449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44450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44451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44452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7"/>
      <c r="P12" s="83">
        <f t="shared" si="0"/>
        <v>46630</v>
      </c>
      <c r="Q12" s="183">
        <f t="shared" si="1"/>
        <v>50</v>
      </c>
      <c r="R12" s="26"/>
    </row>
    <row r="13" spans="1:18" ht="18" thickBot="1" x14ac:dyDescent="0.35">
      <c r="A13" s="20"/>
      <c r="B13" s="21">
        <v>44453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4"/>
    </row>
    <row r="14" spans="1:18" ht="18" thickBot="1" x14ac:dyDescent="0.35">
      <c r="A14" s="20"/>
      <c r="B14" s="21">
        <v>44454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4"/>
    </row>
    <row r="15" spans="1:18" ht="18" thickBot="1" x14ac:dyDescent="0.35">
      <c r="A15" s="20"/>
      <c r="B15" s="21">
        <v>44455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44456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44457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44458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44459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44460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44461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7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44462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44463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44464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44465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44466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0">
        <f t="shared" si="1"/>
        <v>159.5</v>
      </c>
      <c r="R26" s="51"/>
    </row>
    <row r="27" spans="1:19" ht="18" thickBot="1" x14ac:dyDescent="0.35">
      <c r="A27" s="20"/>
      <c r="B27" s="21">
        <v>44467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44468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11">
        <f t="shared" si="1"/>
        <v>-3</v>
      </c>
      <c r="R28" s="26"/>
    </row>
    <row r="29" spans="1:19" ht="18" thickBot="1" x14ac:dyDescent="0.35">
      <c r="A29" s="20"/>
      <c r="B29" s="21">
        <v>44469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44470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44471</v>
      </c>
      <c r="C31" s="22">
        <v>4573</v>
      </c>
      <c r="D31" s="70" t="s">
        <v>162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163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11">
        <f t="shared" si="1"/>
        <v>-6</v>
      </c>
      <c r="R31" s="26"/>
    </row>
    <row r="32" spans="1:19" ht="18" thickBot="1" x14ac:dyDescent="0.35">
      <c r="A32" s="20"/>
      <c r="B32" s="21">
        <v>44472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>
        <v>0</v>
      </c>
      <c r="D33" s="74"/>
      <c r="E33" s="24"/>
      <c r="F33" s="25"/>
      <c r="G33" s="26"/>
      <c r="H33" s="32"/>
      <c r="I33" s="28"/>
      <c r="J33" s="67" t="s">
        <v>181</v>
      </c>
      <c r="K33" s="71" t="s">
        <v>182</v>
      </c>
      <c r="L33" s="75">
        <v>3422</v>
      </c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 t="s">
        <v>181</v>
      </c>
      <c r="K34" s="213" t="s">
        <v>183</v>
      </c>
      <c r="L34" s="76">
        <v>4999.6000000000004</v>
      </c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 t="s">
        <v>181</v>
      </c>
      <c r="K35" s="214" t="s">
        <v>183</v>
      </c>
      <c r="L35" s="75">
        <v>1195.68</v>
      </c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 t="s">
        <v>181</v>
      </c>
      <c r="K36" s="78" t="s">
        <v>110</v>
      </c>
      <c r="L36" s="76">
        <v>1392</v>
      </c>
      <c r="M36" s="138">
        <v>0</v>
      </c>
      <c r="N36" s="30">
        <v>0</v>
      </c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 t="s">
        <v>181</v>
      </c>
      <c r="K37" s="184" t="s">
        <v>184</v>
      </c>
      <c r="L37" s="76">
        <v>836.84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26">
        <f>SUM(M5:M38)</f>
        <v>1464441</v>
      </c>
      <c r="N39" s="228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27"/>
      <c r="N40" s="229"/>
      <c r="P40" s="83"/>
      <c r="Q40" s="9"/>
    </row>
    <row r="41" spans="1:18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/>
      <c r="K41" s="71"/>
      <c r="L41" s="75"/>
      <c r="M41" s="199"/>
      <c r="N41" s="19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59103.27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50" t="s">
        <v>8</v>
      </c>
      <c r="I52" s="251"/>
      <c r="J52" s="106"/>
      <c r="K52" s="252">
        <f>I50+L50</f>
        <v>69642.26999999999</v>
      </c>
      <c r="L52" s="253"/>
      <c r="M52" s="241">
        <f>N39+M39</f>
        <v>1517935</v>
      </c>
      <c r="N52" s="242"/>
      <c r="P52" s="83"/>
      <c r="Q52" s="9"/>
    </row>
    <row r="53" spans="1:17" ht="15.75" x14ac:dyDescent="0.25">
      <c r="D53" s="254" t="s">
        <v>9</v>
      </c>
      <c r="E53" s="254"/>
      <c r="F53" s="107">
        <f>F50-K52-C50</f>
        <v>1505921.23</v>
      </c>
      <c r="I53" s="108"/>
      <c r="J53" s="109"/>
      <c r="P53" s="83"/>
      <c r="Q53" s="9"/>
    </row>
    <row r="54" spans="1:17" ht="18.75" x14ac:dyDescent="0.3">
      <c r="D54" s="255" t="s">
        <v>10</v>
      </c>
      <c r="E54" s="255"/>
      <c r="F54" s="102">
        <v>-1424333.95</v>
      </c>
      <c r="I54" s="256" t="s">
        <v>11</v>
      </c>
      <c r="J54" s="257"/>
      <c r="K54" s="258">
        <f>F56+F57+F58</f>
        <v>222140.17000000004</v>
      </c>
      <c r="L54" s="259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81587.280000000028</v>
      </c>
      <c r="H56" s="20"/>
      <c r="I56" s="116" t="s">
        <v>13</v>
      </c>
      <c r="J56" s="117"/>
      <c r="K56" s="243">
        <f>-C4</f>
        <v>-136234.76999999999</v>
      </c>
      <c r="L56" s="244"/>
    </row>
    <row r="57" spans="1:17" ht="16.5" thickBot="1" x14ac:dyDescent="0.3">
      <c r="D57" s="118" t="s">
        <v>14</v>
      </c>
      <c r="E57" s="104" t="s">
        <v>15</v>
      </c>
      <c r="F57" s="119">
        <v>5704</v>
      </c>
    </row>
    <row r="58" spans="1:17" ht="20.25" thickTop="1" thickBot="1" x14ac:dyDescent="0.35">
      <c r="C58" s="120">
        <v>44472</v>
      </c>
      <c r="D58" s="245" t="s">
        <v>16</v>
      </c>
      <c r="E58" s="246"/>
      <c r="F58" s="121">
        <v>134848.89000000001</v>
      </c>
      <c r="I58" s="247" t="s">
        <v>17</v>
      </c>
      <c r="J58" s="248"/>
      <c r="K58" s="249">
        <f>K54+K56</f>
        <v>85905.400000000052</v>
      </c>
      <c r="L58" s="249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25" workbookViewId="0">
      <selection activeCell="E45" sqref="E45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44445</v>
      </c>
      <c r="B3" s="179" t="s">
        <v>122</v>
      </c>
      <c r="C3" s="79">
        <v>42896.2</v>
      </c>
      <c r="D3" s="203"/>
      <c r="E3" s="79"/>
      <c r="F3" s="143">
        <f>C3-E3</f>
        <v>42896.2</v>
      </c>
    </row>
    <row r="4" spans="1:7" ht="18.75" x14ac:dyDescent="0.3">
      <c r="A4" s="141">
        <v>44446</v>
      </c>
      <c r="B4" s="179" t="s">
        <v>123</v>
      </c>
      <c r="C4" s="79">
        <v>673.2</v>
      </c>
      <c r="D4" s="203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79" t="s">
        <v>124</v>
      </c>
      <c r="C5" s="79">
        <v>59000.22</v>
      </c>
      <c r="D5" s="203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79" t="s">
        <v>125</v>
      </c>
      <c r="C6" s="79">
        <v>11075.4</v>
      </c>
      <c r="D6" s="203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79" t="s">
        <v>126</v>
      </c>
      <c r="C7" s="79">
        <v>8608.6</v>
      </c>
      <c r="D7" s="203"/>
      <c r="E7" s="79"/>
      <c r="F7" s="145">
        <f t="shared" si="0"/>
        <v>122253.62</v>
      </c>
    </row>
    <row r="8" spans="1:7" ht="15.75" x14ac:dyDescent="0.25">
      <c r="A8" s="141">
        <v>44448</v>
      </c>
      <c r="B8" s="179" t="s">
        <v>127</v>
      </c>
      <c r="C8" s="79">
        <v>45033.9</v>
      </c>
      <c r="D8" s="203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79" t="s">
        <v>128</v>
      </c>
      <c r="C9" s="79">
        <v>2191.8000000000002</v>
      </c>
      <c r="D9" s="203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79" t="s">
        <v>129</v>
      </c>
      <c r="C10" s="79">
        <v>6894.34</v>
      </c>
      <c r="D10" s="203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44">
        <v>44459</v>
      </c>
      <c r="B28" s="142" t="s">
        <v>164</v>
      </c>
      <c r="C28" s="7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>
        <v>44460</v>
      </c>
      <c r="B29" s="142" t="s">
        <v>165</v>
      </c>
      <c r="C29" s="79">
        <v>36425.199999999997</v>
      </c>
      <c r="D29" s="144"/>
      <c r="E29" s="79"/>
      <c r="F29" s="145">
        <f t="shared" si="0"/>
        <v>60278.670000000086</v>
      </c>
    </row>
    <row r="30" spans="1:7" ht="18.75" x14ac:dyDescent="0.3">
      <c r="A30" s="144">
        <v>44461</v>
      </c>
      <c r="B30" s="142" t="s">
        <v>166</v>
      </c>
      <c r="C30" s="79">
        <v>50568.800000000003</v>
      </c>
      <c r="D30" s="144"/>
      <c r="E30" s="79"/>
      <c r="F30" s="145">
        <f t="shared" si="0"/>
        <v>110847.47000000009</v>
      </c>
      <c r="G30" s="146"/>
    </row>
    <row r="31" spans="1:7" ht="15.75" x14ac:dyDescent="0.25">
      <c r="A31" s="144">
        <v>44462</v>
      </c>
      <c r="B31" s="142" t="s">
        <v>167</v>
      </c>
      <c r="C31" s="79">
        <v>59040.6</v>
      </c>
      <c r="D31" s="144"/>
      <c r="E31" s="79"/>
      <c r="F31" s="145">
        <f t="shared" si="0"/>
        <v>169888.07000000009</v>
      </c>
    </row>
    <row r="32" spans="1:7" ht="15.75" x14ac:dyDescent="0.25">
      <c r="A32" s="144">
        <v>44463</v>
      </c>
      <c r="B32" s="142" t="s">
        <v>168</v>
      </c>
      <c r="C32" s="79">
        <v>79386.06</v>
      </c>
      <c r="D32" s="144"/>
      <c r="E32" s="79"/>
      <c r="F32" s="145">
        <f t="shared" si="0"/>
        <v>249274.13000000009</v>
      </c>
    </row>
    <row r="33" spans="1:6" ht="15.75" x14ac:dyDescent="0.25">
      <c r="A33" s="144">
        <v>44463</v>
      </c>
      <c r="B33" s="142" t="s">
        <v>169</v>
      </c>
      <c r="C33" s="79">
        <v>975</v>
      </c>
      <c r="D33" s="144"/>
      <c r="E33" s="79"/>
      <c r="F33" s="145">
        <f t="shared" si="0"/>
        <v>250249.13000000009</v>
      </c>
    </row>
    <row r="34" spans="1:6" ht="15.75" x14ac:dyDescent="0.25">
      <c r="A34" s="144">
        <v>44464</v>
      </c>
      <c r="B34" s="142" t="s">
        <v>170</v>
      </c>
      <c r="C34" s="79">
        <v>26659.84</v>
      </c>
      <c r="D34" s="144"/>
      <c r="E34" s="79"/>
      <c r="F34" s="145">
        <f t="shared" si="0"/>
        <v>276908.97000000009</v>
      </c>
    </row>
    <row r="35" spans="1:6" ht="15.75" x14ac:dyDescent="0.25">
      <c r="A35" s="144">
        <v>44464</v>
      </c>
      <c r="B35" s="142" t="s">
        <v>171</v>
      </c>
      <c r="C35" s="79">
        <v>63162.2</v>
      </c>
      <c r="D35" s="144"/>
      <c r="E35" s="79"/>
      <c r="F35" s="145">
        <f t="shared" si="0"/>
        <v>340071.1700000001</v>
      </c>
    </row>
    <row r="36" spans="1:6" ht="15.75" x14ac:dyDescent="0.25">
      <c r="A36" s="144">
        <v>44466</v>
      </c>
      <c r="B36" s="142" t="s">
        <v>172</v>
      </c>
      <c r="C36" s="79">
        <v>42269.1</v>
      </c>
      <c r="D36" s="144"/>
      <c r="E36" s="79"/>
      <c r="F36" s="145">
        <f t="shared" si="0"/>
        <v>382340.27000000008</v>
      </c>
    </row>
    <row r="37" spans="1:6" ht="15.75" x14ac:dyDescent="0.25">
      <c r="A37" s="144">
        <v>44466</v>
      </c>
      <c r="B37" s="142" t="s">
        <v>173</v>
      </c>
      <c r="C37" s="79">
        <v>3041</v>
      </c>
      <c r="D37" s="144"/>
      <c r="E37" s="79"/>
      <c r="F37" s="145">
        <f t="shared" si="0"/>
        <v>385381.27000000008</v>
      </c>
    </row>
    <row r="38" spans="1:6" ht="15.75" x14ac:dyDescent="0.25">
      <c r="A38" s="187">
        <v>44467</v>
      </c>
      <c r="B38" s="185" t="s">
        <v>174</v>
      </c>
      <c r="C38" s="186">
        <v>59570.38</v>
      </c>
      <c r="D38" s="144">
        <v>44470</v>
      </c>
      <c r="E38" s="79">
        <v>400000</v>
      </c>
      <c r="F38" s="145">
        <f t="shared" si="0"/>
        <v>44951.650000000081</v>
      </c>
    </row>
    <row r="39" spans="1:6" ht="15.75" x14ac:dyDescent="0.25">
      <c r="A39" s="187">
        <v>44467</v>
      </c>
      <c r="B39" s="185" t="s">
        <v>175</v>
      </c>
      <c r="C39" s="186">
        <v>7939.6</v>
      </c>
      <c r="D39" s="144"/>
      <c r="E39" s="79"/>
      <c r="F39" s="145">
        <f t="shared" si="0"/>
        <v>52891.25000000008</v>
      </c>
    </row>
    <row r="40" spans="1:6" ht="15.75" x14ac:dyDescent="0.25">
      <c r="A40" s="187">
        <v>44468</v>
      </c>
      <c r="B40" s="185" t="s">
        <v>176</v>
      </c>
      <c r="C40" s="186">
        <v>38874.400000000001</v>
      </c>
      <c r="D40" s="144"/>
      <c r="E40" s="79"/>
      <c r="F40" s="145">
        <f t="shared" si="0"/>
        <v>91765.650000000081</v>
      </c>
    </row>
    <row r="41" spans="1:6" ht="15.75" x14ac:dyDescent="0.25">
      <c r="A41" s="187">
        <v>44469</v>
      </c>
      <c r="B41" s="185" t="s">
        <v>177</v>
      </c>
      <c r="C41" s="186">
        <v>92182.8</v>
      </c>
      <c r="D41" s="144"/>
      <c r="E41" s="79"/>
      <c r="F41" s="145">
        <f t="shared" si="0"/>
        <v>183948.45000000007</v>
      </c>
    </row>
    <row r="42" spans="1:6" ht="15.75" x14ac:dyDescent="0.25">
      <c r="A42" s="187">
        <v>44470</v>
      </c>
      <c r="B42" s="185" t="s">
        <v>178</v>
      </c>
      <c r="C42" s="186">
        <v>66246</v>
      </c>
      <c r="D42" s="144"/>
      <c r="E42" s="79"/>
      <c r="F42" s="145">
        <f t="shared" si="0"/>
        <v>250194.45000000007</v>
      </c>
    </row>
    <row r="43" spans="1:6" ht="15.75" x14ac:dyDescent="0.25">
      <c r="A43" s="187">
        <v>44471</v>
      </c>
      <c r="B43" s="185" t="s">
        <v>179</v>
      </c>
      <c r="C43" s="186">
        <v>85535.7</v>
      </c>
      <c r="D43" s="144"/>
      <c r="E43" s="79"/>
      <c r="F43" s="145">
        <f t="shared" si="0"/>
        <v>335730.15000000008</v>
      </c>
    </row>
    <row r="44" spans="1:6" ht="15.75" x14ac:dyDescent="0.25">
      <c r="A44" s="187">
        <v>44471</v>
      </c>
      <c r="B44" s="185" t="s">
        <v>180</v>
      </c>
      <c r="C44" s="186">
        <v>1725</v>
      </c>
      <c r="D44" s="144">
        <v>44477</v>
      </c>
      <c r="E44" s="79">
        <v>337455.15</v>
      </c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1424333.9499999997</v>
      </c>
      <c r="D98" s="103"/>
      <c r="E98" s="3">
        <f>SUM(E3:E97)</f>
        <v>1424333.9500000002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S81"/>
  <sheetViews>
    <sheetView topLeftCell="A28" workbookViewId="0">
      <selection activeCell="A28" sqref="A1:XFD104857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30"/>
      <c r="C1" s="239" t="s">
        <v>185</v>
      </c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18" ht="16.5" thickBot="1" x14ac:dyDescent="0.3">
      <c r="B2" s="23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32" t="s">
        <v>0</v>
      </c>
      <c r="C3" s="233"/>
      <c r="D3" s="10"/>
      <c r="E3" s="11"/>
      <c r="F3" s="11"/>
      <c r="H3" s="234" t="s">
        <v>18</v>
      </c>
      <c r="I3" s="23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134848.89000000001</v>
      </c>
      <c r="D4" s="16">
        <v>44472</v>
      </c>
      <c r="E4" s="235" t="s">
        <v>2</v>
      </c>
      <c r="F4" s="236"/>
      <c r="H4" s="237" t="s">
        <v>3</v>
      </c>
      <c r="I4" s="238"/>
      <c r="J4" s="17"/>
      <c r="K4" s="18"/>
      <c r="L4" s="19"/>
      <c r="M4" s="159" t="s">
        <v>20</v>
      </c>
      <c r="N4" s="160" t="s">
        <v>29</v>
      </c>
      <c r="P4" s="224" t="s">
        <v>28</v>
      </c>
      <c r="Q4" s="225"/>
    </row>
    <row r="5" spans="1:18" ht="18" thickBot="1" x14ac:dyDescent="0.35">
      <c r="A5" s="20" t="s">
        <v>4</v>
      </c>
      <c r="B5" s="21">
        <v>44473</v>
      </c>
      <c r="C5" s="22">
        <v>0</v>
      </c>
      <c r="D5" s="23"/>
      <c r="E5" s="24">
        <v>44473</v>
      </c>
      <c r="F5" s="25">
        <v>45417</v>
      </c>
      <c r="G5" s="26"/>
      <c r="H5" s="27">
        <v>44473</v>
      </c>
      <c r="I5" s="28">
        <v>10</v>
      </c>
      <c r="J5" s="7"/>
      <c r="K5" s="29"/>
      <c r="L5" s="9"/>
      <c r="M5" s="138">
        <f>23000+24867</f>
        <v>47867</v>
      </c>
      <c r="N5" s="30">
        <v>0</v>
      </c>
      <c r="O5" s="26"/>
      <c r="P5" s="83">
        <f>N5+M5+L5+I5+C5</f>
        <v>47877</v>
      </c>
      <c r="Q5" s="216">
        <f>P5-F5</f>
        <v>2460</v>
      </c>
      <c r="R5" s="51"/>
    </row>
    <row r="6" spans="1:18" ht="18" thickBot="1" x14ac:dyDescent="0.35">
      <c r="A6" s="20"/>
      <c r="B6" s="21">
        <v>44474</v>
      </c>
      <c r="C6" s="22">
        <v>0</v>
      </c>
      <c r="D6" s="31"/>
      <c r="E6" s="24">
        <v>44474</v>
      </c>
      <c r="F6" s="25">
        <v>39717</v>
      </c>
      <c r="G6" s="26"/>
      <c r="H6" s="32">
        <v>44474</v>
      </c>
      <c r="I6" s="28">
        <v>0</v>
      </c>
      <c r="J6" s="33">
        <v>44474</v>
      </c>
      <c r="K6" s="46" t="s">
        <v>186</v>
      </c>
      <c r="L6" s="35">
        <v>2000</v>
      </c>
      <c r="M6" s="138">
        <f>17261+23000</f>
        <v>40261</v>
      </c>
      <c r="N6" s="30">
        <v>700</v>
      </c>
      <c r="O6" s="26"/>
      <c r="P6" s="83">
        <f t="shared" ref="P6:P39" si="0">N6+M6+L6+I6+C6</f>
        <v>42961</v>
      </c>
      <c r="Q6" s="216">
        <f t="shared" ref="Q6:Q39" si="1">P6-F6</f>
        <v>3244</v>
      </c>
      <c r="R6" s="26"/>
    </row>
    <row r="7" spans="1:18" ht="18" thickBot="1" x14ac:dyDescent="0.35">
      <c r="A7" s="20"/>
      <c r="B7" s="21">
        <v>44475</v>
      </c>
      <c r="C7" s="22">
        <v>1148</v>
      </c>
      <c r="D7" s="38" t="s">
        <v>187</v>
      </c>
      <c r="E7" s="24">
        <v>44475</v>
      </c>
      <c r="F7" s="25">
        <v>33467</v>
      </c>
      <c r="G7" s="26"/>
      <c r="H7" s="32">
        <v>44475</v>
      </c>
      <c r="I7" s="28">
        <v>8</v>
      </c>
      <c r="J7" s="33"/>
      <c r="K7" s="37"/>
      <c r="L7" s="35"/>
      <c r="M7" s="138">
        <f>15000+16393</f>
        <v>31393</v>
      </c>
      <c r="N7" s="30">
        <v>918</v>
      </c>
      <c r="O7" s="26"/>
      <c r="P7" s="83">
        <f t="shared" si="0"/>
        <v>33467</v>
      </c>
      <c r="Q7" s="9">
        <f t="shared" si="1"/>
        <v>0</v>
      </c>
      <c r="R7" s="26"/>
    </row>
    <row r="8" spans="1:18" ht="18" thickBot="1" x14ac:dyDescent="0.35">
      <c r="A8" s="20"/>
      <c r="B8" s="21">
        <v>44476</v>
      </c>
      <c r="C8" s="22">
        <v>0</v>
      </c>
      <c r="D8" s="38"/>
      <c r="E8" s="24">
        <v>44476</v>
      </c>
      <c r="F8" s="25">
        <v>61488</v>
      </c>
      <c r="G8" s="26"/>
      <c r="H8" s="32">
        <v>44476</v>
      </c>
      <c r="I8" s="28">
        <v>20</v>
      </c>
      <c r="J8" s="39"/>
      <c r="K8" s="40"/>
      <c r="L8" s="35"/>
      <c r="M8" s="138">
        <f>30629+30000</f>
        <v>60629</v>
      </c>
      <c r="N8" s="30">
        <v>839</v>
      </c>
      <c r="O8" s="26"/>
      <c r="P8" s="83">
        <f t="shared" si="0"/>
        <v>61488</v>
      </c>
      <c r="Q8" s="76">
        <f t="shared" si="1"/>
        <v>0</v>
      </c>
      <c r="R8" s="51"/>
    </row>
    <row r="9" spans="1:18" ht="18" thickBot="1" x14ac:dyDescent="0.35">
      <c r="A9" s="20"/>
      <c r="B9" s="21">
        <v>44477</v>
      </c>
      <c r="C9" s="22">
        <v>0</v>
      </c>
      <c r="D9" s="38"/>
      <c r="E9" s="24">
        <v>44477</v>
      </c>
      <c r="F9" s="25">
        <v>76038</v>
      </c>
      <c r="G9" s="26"/>
      <c r="H9" s="32">
        <v>44477</v>
      </c>
      <c r="I9" s="28">
        <v>52</v>
      </c>
      <c r="J9" s="33"/>
      <c r="K9" s="41"/>
      <c r="L9" s="35"/>
      <c r="M9" s="138">
        <f>40000+34832</f>
        <v>74832</v>
      </c>
      <c r="N9" s="30">
        <v>1154</v>
      </c>
      <c r="O9" s="26"/>
      <c r="P9" s="83">
        <f>N9+M9+L9+I9+C9</f>
        <v>76038</v>
      </c>
      <c r="Q9" s="9">
        <f>P9-F9</f>
        <v>0</v>
      </c>
      <c r="R9" s="26"/>
    </row>
    <row r="10" spans="1:18" ht="18" thickBot="1" x14ac:dyDescent="0.35">
      <c r="A10" s="20"/>
      <c r="B10" s="21">
        <v>44478</v>
      </c>
      <c r="C10" s="22">
        <v>4462</v>
      </c>
      <c r="D10" s="31" t="s">
        <v>188</v>
      </c>
      <c r="E10" s="24">
        <v>44478</v>
      </c>
      <c r="F10" s="25">
        <v>78963</v>
      </c>
      <c r="G10" s="26"/>
      <c r="H10" s="32">
        <v>44478</v>
      </c>
      <c r="I10" s="28">
        <v>0</v>
      </c>
      <c r="J10" s="33">
        <v>44478</v>
      </c>
      <c r="K10" s="42" t="s">
        <v>189</v>
      </c>
      <c r="L10" s="43">
        <v>11214</v>
      </c>
      <c r="M10" s="138">
        <f>18690+35000</f>
        <v>53690</v>
      </c>
      <c r="N10" s="30">
        <v>9600</v>
      </c>
      <c r="O10" s="26"/>
      <c r="P10" s="83">
        <f t="shared" si="0"/>
        <v>78966</v>
      </c>
      <c r="Q10" s="9">
        <f t="shared" si="1"/>
        <v>3</v>
      </c>
      <c r="R10" s="51"/>
    </row>
    <row r="11" spans="1:18" ht="18" thickBot="1" x14ac:dyDescent="0.35">
      <c r="A11" s="20"/>
      <c r="B11" s="21">
        <v>44479</v>
      </c>
      <c r="C11" s="22">
        <v>0</v>
      </c>
      <c r="D11" s="31"/>
      <c r="E11" s="24">
        <v>44479</v>
      </c>
      <c r="F11" s="25">
        <v>67914</v>
      </c>
      <c r="G11" s="26"/>
      <c r="H11" s="32">
        <v>44479</v>
      </c>
      <c r="I11" s="28">
        <v>0</v>
      </c>
      <c r="J11" s="39">
        <v>44479</v>
      </c>
      <c r="K11" s="44" t="s">
        <v>157</v>
      </c>
      <c r="L11" s="35">
        <v>3000</v>
      </c>
      <c r="M11" s="138">
        <f>50000+14016</f>
        <v>64016</v>
      </c>
      <c r="N11" s="30">
        <v>898</v>
      </c>
      <c r="O11" s="26"/>
      <c r="P11" s="83">
        <f>N11+M11+L11+I11+C11</f>
        <v>67914</v>
      </c>
      <c r="Q11" s="9">
        <f t="shared" si="1"/>
        <v>0</v>
      </c>
      <c r="R11" s="26"/>
    </row>
    <row r="12" spans="1:18" ht="18" thickBot="1" x14ac:dyDescent="0.35">
      <c r="A12" s="20"/>
      <c r="B12" s="21">
        <v>44480</v>
      </c>
      <c r="C12" s="22">
        <v>2188</v>
      </c>
      <c r="D12" s="31" t="s">
        <v>190</v>
      </c>
      <c r="E12" s="24">
        <v>44480</v>
      </c>
      <c r="F12" s="25">
        <v>52127</v>
      </c>
      <c r="G12" s="26"/>
      <c r="H12" s="32">
        <v>44480</v>
      </c>
      <c r="I12" s="28">
        <v>10</v>
      </c>
      <c r="J12" s="33"/>
      <c r="K12" s="45"/>
      <c r="L12" s="35"/>
      <c r="M12" s="138">
        <f>100+21200+28206</f>
        <v>49506</v>
      </c>
      <c r="N12" s="30">
        <v>425</v>
      </c>
      <c r="O12" s="26"/>
      <c r="P12" s="83">
        <f t="shared" si="0"/>
        <v>52129</v>
      </c>
      <c r="Q12" s="9">
        <f t="shared" si="1"/>
        <v>2</v>
      </c>
      <c r="R12" s="26"/>
    </row>
    <row r="13" spans="1:18" ht="18" thickBot="1" x14ac:dyDescent="0.35">
      <c r="A13" s="20"/>
      <c r="B13" s="21">
        <v>44481</v>
      </c>
      <c r="C13" s="22">
        <v>0</v>
      </c>
      <c r="D13" s="38"/>
      <c r="E13" s="24">
        <v>44481</v>
      </c>
      <c r="F13" s="25">
        <v>48834</v>
      </c>
      <c r="G13" s="26" t="s">
        <v>4</v>
      </c>
      <c r="H13" s="32">
        <v>44481</v>
      </c>
      <c r="I13" s="28">
        <v>10</v>
      </c>
      <c r="J13" s="33"/>
      <c r="K13" s="46"/>
      <c r="L13" s="35"/>
      <c r="M13" s="138">
        <f>25000+23824</f>
        <v>48824</v>
      </c>
      <c r="N13" s="30">
        <v>0</v>
      </c>
      <c r="O13" s="26"/>
      <c r="P13" s="83">
        <f t="shared" si="0"/>
        <v>48834</v>
      </c>
      <c r="Q13" s="136">
        <f t="shared" si="1"/>
        <v>0</v>
      </c>
      <c r="R13" s="204"/>
    </row>
    <row r="14" spans="1:18" ht="18" thickBot="1" x14ac:dyDescent="0.35">
      <c r="A14" s="20"/>
      <c r="B14" s="21">
        <v>44482</v>
      </c>
      <c r="C14" s="22">
        <v>0</v>
      </c>
      <c r="D14" s="36"/>
      <c r="E14" s="24">
        <v>44482</v>
      </c>
      <c r="F14" s="25">
        <v>31591</v>
      </c>
      <c r="G14" s="26"/>
      <c r="H14" s="32">
        <v>44482</v>
      </c>
      <c r="I14" s="28">
        <v>0</v>
      </c>
      <c r="J14" s="33"/>
      <c r="K14" s="40"/>
      <c r="L14" s="35"/>
      <c r="M14" s="138">
        <f>15000+16600</f>
        <v>31600</v>
      </c>
      <c r="N14" s="30">
        <v>0</v>
      </c>
      <c r="O14" s="26"/>
      <c r="P14" s="83">
        <f t="shared" si="0"/>
        <v>31600</v>
      </c>
      <c r="Q14" s="136">
        <f t="shared" si="1"/>
        <v>9</v>
      </c>
      <c r="R14" s="204"/>
    </row>
    <row r="15" spans="1:18" ht="18" thickBot="1" x14ac:dyDescent="0.35">
      <c r="A15" s="20"/>
      <c r="B15" s="21">
        <v>44483</v>
      </c>
      <c r="C15" s="22">
        <v>321</v>
      </c>
      <c r="D15" s="36" t="s">
        <v>191</v>
      </c>
      <c r="E15" s="24">
        <v>44483</v>
      </c>
      <c r="F15" s="25">
        <v>58526</v>
      </c>
      <c r="G15" s="26"/>
      <c r="H15" s="32">
        <v>44483</v>
      </c>
      <c r="I15" s="28">
        <v>52</v>
      </c>
      <c r="J15" s="33"/>
      <c r="K15" s="40"/>
      <c r="L15" s="35"/>
      <c r="M15" s="138">
        <f>37100+20000</f>
        <v>57100</v>
      </c>
      <c r="N15" s="30">
        <v>1050</v>
      </c>
      <c r="P15" s="83">
        <f t="shared" si="0"/>
        <v>58523</v>
      </c>
      <c r="Q15" s="217">
        <f t="shared" si="1"/>
        <v>-3</v>
      </c>
      <c r="R15" s="26"/>
    </row>
    <row r="16" spans="1:18" ht="18" thickBot="1" x14ac:dyDescent="0.35">
      <c r="A16" s="20"/>
      <c r="B16" s="21">
        <v>44484</v>
      </c>
      <c r="C16" s="22">
        <v>0</v>
      </c>
      <c r="D16" s="31"/>
      <c r="E16" s="24">
        <v>44484</v>
      </c>
      <c r="F16" s="25">
        <v>68808</v>
      </c>
      <c r="G16" s="26"/>
      <c r="H16" s="32">
        <v>44484</v>
      </c>
      <c r="I16" s="28">
        <v>10</v>
      </c>
      <c r="J16" s="33"/>
      <c r="K16" s="40"/>
      <c r="L16" s="9"/>
      <c r="M16" s="138">
        <f>35000+33430</f>
        <v>68430</v>
      </c>
      <c r="N16" s="30">
        <v>368</v>
      </c>
      <c r="P16" s="83">
        <f t="shared" si="0"/>
        <v>68808</v>
      </c>
      <c r="Q16" s="9">
        <f t="shared" si="1"/>
        <v>0</v>
      </c>
      <c r="R16" s="26"/>
    </row>
    <row r="17" spans="1:19" ht="18" thickBot="1" x14ac:dyDescent="0.35">
      <c r="A17" s="20"/>
      <c r="B17" s="21">
        <v>44485</v>
      </c>
      <c r="C17" s="22">
        <v>6242</v>
      </c>
      <c r="D17" s="38" t="s">
        <v>192</v>
      </c>
      <c r="E17" s="24">
        <v>44485</v>
      </c>
      <c r="F17" s="25">
        <v>72182</v>
      </c>
      <c r="G17" s="26"/>
      <c r="H17" s="32">
        <v>44485</v>
      </c>
      <c r="I17" s="28">
        <v>0</v>
      </c>
      <c r="J17" s="33">
        <v>44485</v>
      </c>
      <c r="K17" s="40" t="s">
        <v>193</v>
      </c>
      <c r="L17" s="43">
        <v>12019</v>
      </c>
      <c r="M17" s="138">
        <f>30000+16890</f>
        <v>46890</v>
      </c>
      <c r="N17" s="30">
        <v>7036</v>
      </c>
      <c r="P17" s="83">
        <f t="shared" si="0"/>
        <v>72187</v>
      </c>
      <c r="Q17" s="9">
        <f t="shared" si="1"/>
        <v>5</v>
      </c>
      <c r="R17" s="26"/>
    </row>
    <row r="18" spans="1:19" ht="18" thickBot="1" x14ac:dyDescent="0.35">
      <c r="A18" s="20"/>
      <c r="B18" s="21">
        <v>44486</v>
      </c>
      <c r="C18" s="22">
        <v>214</v>
      </c>
      <c r="D18" s="31" t="s">
        <v>194</v>
      </c>
      <c r="E18" s="24">
        <v>44486</v>
      </c>
      <c r="F18" s="25">
        <v>89324</v>
      </c>
      <c r="G18" s="26"/>
      <c r="H18" s="32">
        <v>44486</v>
      </c>
      <c r="I18" s="28">
        <v>7.5</v>
      </c>
      <c r="J18" s="33"/>
      <c r="K18" s="47"/>
      <c r="L18" s="35"/>
      <c r="M18" s="138">
        <f>19690+65000</f>
        <v>84690</v>
      </c>
      <c r="N18" s="30">
        <v>4413</v>
      </c>
      <c r="P18" s="83">
        <f t="shared" si="0"/>
        <v>89324.5</v>
      </c>
      <c r="Q18" s="9">
        <f t="shared" si="1"/>
        <v>0.5</v>
      </c>
      <c r="R18" s="26"/>
    </row>
    <row r="19" spans="1:19" ht="18" thickBot="1" x14ac:dyDescent="0.35">
      <c r="A19" s="20"/>
      <c r="B19" s="21">
        <v>44487</v>
      </c>
      <c r="C19" s="22">
        <v>0</v>
      </c>
      <c r="D19" s="31"/>
      <c r="E19" s="24">
        <v>44487</v>
      </c>
      <c r="F19" s="25">
        <v>57179</v>
      </c>
      <c r="G19" s="26"/>
      <c r="H19" s="32">
        <v>44487</v>
      </c>
      <c r="I19" s="28">
        <v>10</v>
      </c>
      <c r="J19" s="33"/>
      <c r="K19" s="48"/>
      <c r="L19" s="49"/>
      <c r="M19" s="138">
        <f>22800+34369</f>
        <v>57169</v>
      </c>
      <c r="N19" s="30">
        <v>0</v>
      </c>
      <c r="P19" s="83">
        <f t="shared" si="0"/>
        <v>57179</v>
      </c>
      <c r="Q19" s="9">
        <f t="shared" si="1"/>
        <v>0</v>
      </c>
      <c r="R19" s="26"/>
    </row>
    <row r="20" spans="1:19" ht="18" thickBot="1" x14ac:dyDescent="0.35">
      <c r="A20" s="20"/>
      <c r="B20" s="21">
        <v>44488</v>
      </c>
      <c r="C20" s="22">
        <v>0</v>
      </c>
      <c r="D20" s="31"/>
      <c r="E20" s="24">
        <v>44488</v>
      </c>
      <c r="F20" s="25">
        <v>49927</v>
      </c>
      <c r="G20" s="26"/>
      <c r="H20" s="32">
        <v>44488</v>
      </c>
      <c r="I20" s="28">
        <v>10</v>
      </c>
      <c r="J20" s="33"/>
      <c r="K20" s="50"/>
      <c r="L20" s="43"/>
      <c r="M20" s="138">
        <f>15000+31972</f>
        <v>46972</v>
      </c>
      <c r="N20" s="30">
        <v>2945</v>
      </c>
      <c r="P20" s="83">
        <f t="shared" si="0"/>
        <v>49927</v>
      </c>
      <c r="Q20" s="9">
        <f t="shared" si="1"/>
        <v>0</v>
      </c>
      <c r="R20" s="26"/>
    </row>
    <row r="21" spans="1:19" ht="18" thickBot="1" x14ac:dyDescent="0.35">
      <c r="A21" s="20"/>
      <c r="B21" s="21">
        <v>44489</v>
      </c>
      <c r="C21" s="22">
        <v>5743</v>
      </c>
      <c r="D21" s="31" t="s">
        <v>195</v>
      </c>
      <c r="E21" s="24">
        <v>44489</v>
      </c>
      <c r="F21" s="25">
        <v>33425</v>
      </c>
      <c r="G21" s="26"/>
      <c r="H21" s="32">
        <v>44489</v>
      </c>
      <c r="I21" s="28">
        <v>15</v>
      </c>
      <c r="J21" s="33"/>
      <c r="K21" s="177"/>
      <c r="L21" s="43"/>
      <c r="M21" s="138">
        <f>10000+17627</f>
        <v>27627</v>
      </c>
      <c r="N21" s="30">
        <v>40</v>
      </c>
      <c r="P21" s="83">
        <f t="shared" si="0"/>
        <v>33425</v>
      </c>
      <c r="Q21" s="9">
        <f t="shared" si="1"/>
        <v>0</v>
      </c>
      <c r="R21" s="26"/>
    </row>
    <row r="22" spans="1:19" ht="18" thickBot="1" x14ac:dyDescent="0.35">
      <c r="A22" s="20"/>
      <c r="B22" s="21">
        <v>44490</v>
      </c>
      <c r="C22" s="22">
        <v>0</v>
      </c>
      <c r="D22" s="31"/>
      <c r="E22" s="24">
        <v>44490</v>
      </c>
      <c r="F22" s="25">
        <v>35561</v>
      </c>
      <c r="G22" s="26"/>
      <c r="H22" s="32">
        <v>44490</v>
      </c>
      <c r="I22" s="28">
        <v>885</v>
      </c>
      <c r="J22" s="33"/>
      <c r="K22" s="51"/>
      <c r="L22" s="52"/>
      <c r="M22" s="138">
        <f>10000+23676</f>
        <v>33676</v>
      </c>
      <c r="N22" s="30">
        <v>1000</v>
      </c>
      <c r="P22" s="83">
        <f t="shared" si="0"/>
        <v>35561</v>
      </c>
      <c r="Q22" s="9" t="s">
        <v>4</v>
      </c>
      <c r="R22" s="26"/>
    </row>
    <row r="23" spans="1:19" ht="18" thickBot="1" x14ac:dyDescent="0.35">
      <c r="A23" s="20"/>
      <c r="B23" s="21">
        <v>44491</v>
      </c>
      <c r="C23" s="22">
        <v>1612</v>
      </c>
      <c r="D23" s="31" t="s">
        <v>196</v>
      </c>
      <c r="E23" s="24">
        <v>44491</v>
      </c>
      <c r="F23" s="25">
        <v>97455</v>
      </c>
      <c r="G23" s="26"/>
      <c r="H23" s="32">
        <v>44491</v>
      </c>
      <c r="I23" s="28">
        <v>20</v>
      </c>
      <c r="J23" s="53"/>
      <c r="K23" s="54"/>
      <c r="L23" s="43"/>
      <c r="M23" s="138">
        <f>30000+45000+18535</f>
        <v>93535</v>
      </c>
      <c r="N23" s="30">
        <v>2288</v>
      </c>
      <c r="P23" s="83">
        <f t="shared" si="0"/>
        <v>97455</v>
      </c>
      <c r="Q23" s="9">
        <f t="shared" si="1"/>
        <v>0</v>
      </c>
      <c r="R23" s="26"/>
    </row>
    <row r="24" spans="1:19" ht="18" thickBot="1" x14ac:dyDescent="0.35">
      <c r="A24" s="20"/>
      <c r="B24" s="21">
        <v>44492</v>
      </c>
      <c r="C24" s="22">
        <v>1203</v>
      </c>
      <c r="D24" s="31" t="s">
        <v>197</v>
      </c>
      <c r="E24" s="24">
        <v>44492</v>
      </c>
      <c r="F24" s="25">
        <v>90650</v>
      </c>
      <c r="G24" s="26"/>
      <c r="H24" s="32">
        <v>44492</v>
      </c>
      <c r="I24" s="28">
        <v>15</v>
      </c>
      <c r="J24" s="55">
        <v>44492</v>
      </c>
      <c r="K24" s="56" t="s">
        <v>198</v>
      </c>
      <c r="L24" s="57">
        <v>13007</v>
      </c>
      <c r="M24" s="138">
        <f>35000+34635</f>
        <v>69635</v>
      </c>
      <c r="N24" s="30">
        <v>6790</v>
      </c>
      <c r="P24" s="83">
        <f t="shared" si="0"/>
        <v>90650</v>
      </c>
      <c r="Q24" s="9">
        <f t="shared" si="1"/>
        <v>0</v>
      </c>
      <c r="R24" s="26"/>
    </row>
    <row r="25" spans="1:19" ht="18" thickBot="1" x14ac:dyDescent="0.35">
      <c r="A25" s="20"/>
      <c r="B25" s="21">
        <v>44493</v>
      </c>
      <c r="C25" s="22">
        <v>14</v>
      </c>
      <c r="D25" s="31" t="s">
        <v>199</v>
      </c>
      <c r="E25" s="24">
        <v>44493</v>
      </c>
      <c r="F25" s="25">
        <v>77766</v>
      </c>
      <c r="G25" s="26"/>
      <c r="H25" s="32">
        <v>44493</v>
      </c>
      <c r="I25" s="28">
        <v>105</v>
      </c>
      <c r="J25" s="58"/>
      <c r="K25" s="59"/>
      <c r="L25" s="60"/>
      <c r="M25" s="138">
        <f>60000+16647</f>
        <v>76647</v>
      </c>
      <c r="N25" s="30">
        <v>1000</v>
      </c>
      <c r="P25" s="83">
        <f t="shared" si="0"/>
        <v>77766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44494</v>
      </c>
      <c r="C26" s="22">
        <v>0</v>
      </c>
      <c r="D26" s="31"/>
      <c r="E26" s="24">
        <v>44494</v>
      </c>
      <c r="F26" s="25">
        <v>36129</v>
      </c>
      <c r="G26" s="26"/>
      <c r="H26" s="32">
        <v>44494</v>
      </c>
      <c r="I26" s="28">
        <v>0</v>
      </c>
      <c r="J26" s="33"/>
      <c r="K26" s="56"/>
      <c r="L26" s="43"/>
      <c r="M26" s="138">
        <f>13400+22729</f>
        <v>36129</v>
      </c>
      <c r="N26" s="30">
        <v>0</v>
      </c>
      <c r="P26" s="83">
        <f t="shared" si="0"/>
        <v>36129</v>
      </c>
      <c r="Q26" s="9">
        <f t="shared" si="1"/>
        <v>0</v>
      </c>
      <c r="R26" s="51"/>
    </row>
    <row r="27" spans="1:19" ht="18" thickBot="1" x14ac:dyDescent="0.35">
      <c r="A27" s="20"/>
      <c r="B27" s="21">
        <v>44495</v>
      </c>
      <c r="C27" s="22">
        <v>0</v>
      </c>
      <c r="D27" s="38"/>
      <c r="E27" s="24">
        <v>44495</v>
      </c>
      <c r="F27" s="25">
        <v>61533</v>
      </c>
      <c r="G27" s="26"/>
      <c r="H27" s="32">
        <v>44495</v>
      </c>
      <c r="I27" s="28">
        <v>150</v>
      </c>
      <c r="J27" s="61"/>
      <c r="K27" s="62"/>
      <c r="L27" s="60"/>
      <c r="M27" s="138">
        <f>31383+30000</f>
        <v>61383</v>
      </c>
      <c r="N27" s="30">
        <v>0</v>
      </c>
      <c r="P27" s="83">
        <f t="shared" si="0"/>
        <v>61533</v>
      </c>
      <c r="Q27" s="9">
        <f t="shared" si="1"/>
        <v>0</v>
      </c>
      <c r="R27" s="26"/>
    </row>
    <row r="28" spans="1:19" ht="18" thickBot="1" x14ac:dyDescent="0.35">
      <c r="A28" s="20"/>
      <c r="B28" s="21">
        <v>44496</v>
      </c>
      <c r="C28" s="22">
        <v>4153.5</v>
      </c>
      <c r="D28" s="38" t="s">
        <v>200</v>
      </c>
      <c r="E28" s="24">
        <v>44496</v>
      </c>
      <c r="F28" s="25">
        <v>47918</v>
      </c>
      <c r="G28" s="26"/>
      <c r="H28" s="32">
        <v>44496</v>
      </c>
      <c r="I28" s="28">
        <v>12</v>
      </c>
      <c r="J28" s="63"/>
      <c r="K28" s="34"/>
      <c r="L28" s="60"/>
      <c r="M28" s="138">
        <f>15000+28517.5</f>
        <v>43517.5</v>
      </c>
      <c r="N28" s="30">
        <v>235</v>
      </c>
      <c r="P28" s="83">
        <f t="shared" si="0"/>
        <v>47918</v>
      </c>
      <c r="Q28" s="9">
        <f t="shared" si="1"/>
        <v>0</v>
      </c>
      <c r="R28" s="26"/>
    </row>
    <row r="29" spans="1:19" ht="18" thickBot="1" x14ac:dyDescent="0.35">
      <c r="A29" s="20"/>
      <c r="B29" s="21">
        <v>44497</v>
      </c>
      <c r="C29" s="22">
        <v>0</v>
      </c>
      <c r="D29" s="64"/>
      <c r="E29" s="24">
        <v>44497</v>
      </c>
      <c r="F29" s="25">
        <v>57506</v>
      </c>
      <c r="G29" s="26"/>
      <c r="H29" s="32">
        <v>44497</v>
      </c>
      <c r="I29" s="28">
        <v>41</v>
      </c>
      <c r="J29" s="65"/>
      <c r="K29" s="66"/>
      <c r="L29" s="60"/>
      <c r="M29" s="138">
        <f>20000+36825</f>
        <v>56825</v>
      </c>
      <c r="N29" s="30">
        <v>640</v>
      </c>
      <c r="P29" s="83">
        <f t="shared" si="0"/>
        <v>57506</v>
      </c>
      <c r="Q29" s="9">
        <f t="shared" si="1"/>
        <v>0</v>
      </c>
      <c r="R29" s="26"/>
    </row>
    <row r="30" spans="1:19" ht="18" thickBot="1" x14ac:dyDescent="0.35">
      <c r="A30" s="20"/>
      <c r="B30" s="21">
        <v>44498</v>
      </c>
      <c r="C30" s="22">
        <v>0</v>
      </c>
      <c r="D30" s="64"/>
      <c r="E30" s="24">
        <v>44498</v>
      </c>
      <c r="F30" s="25">
        <v>73966</v>
      </c>
      <c r="G30" s="26"/>
      <c r="H30" s="32">
        <v>44498</v>
      </c>
      <c r="I30" s="28">
        <v>15</v>
      </c>
      <c r="J30" s="67"/>
      <c r="K30" s="68"/>
      <c r="L30" s="69"/>
      <c r="M30" s="138">
        <f>20000+52129+109</f>
        <v>72238</v>
      </c>
      <c r="N30" s="30">
        <v>1713</v>
      </c>
      <c r="P30" s="83">
        <f t="shared" si="0"/>
        <v>73966</v>
      </c>
      <c r="Q30" s="9">
        <f t="shared" si="1"/>
        <v>0</v>
      </c>
      <c r="R30" s="26"/>
    </row>
    <row r="31" spans="1:19" ht="18" thickBot="1" x14ac:dyDescent="0.35">
      <c r="A31" s="20"/>
      <c r="B31" s="21">
        <v>44499</v>
      </c>
      <c r="C31" s="22">
        <v>0</v>
      </c>
      <c r="D31" s="70"/>
      <c r="E31" s="24">
        <v>44499</v>
      </c>
      <c r="F31" s="25">
        <v>68798</v>
      </c>
      <c r="G31" s="26"/>
      <c r="H31" s="32">
        <v>44499</v>
      </c>
      <c r="I31" s="28">
        <v>35</v>
      </c>
      <c r="J31" s="67">
        <v>44499</v>
      </c>
      <c r="K31" s="71" t="s">
        <v>202</v>
      </c>
      <c r="L31" s="72">
        <v>11707</v>
      </c>
      <c r="M31" s="138">
        <f>30000+23056</f>
        <v>53056</v>
      </c>
      <c r="N31" s="30">
        <v>4000</v>
      </c>
      <c r="P31" s="83">
        <f t="shared" si="0"/>
        <v>68798</v>
      </c>
      <c r="Q31" s="9">
        <f t="shared" si="1"/>
        <v>0</v>
      </c>
      <c r="R31" s="26"/>
    </row>
    <row r="32" spans="1:19" ht="18" thickBot="1" x14ac:dyDescent="0.35">
      <c r="A32" s="20"/>
      <c r="B32" s="21">
        <v>44500</v>
      </c>
      <c r="C32" s="22">
        <v>0</v>
      </c>
      <c r="D32" s="73"/>
      <c r="E32" s="24">
        <v>44500</v>
      </c>
      <c r="F32" s="25">
        <f>77638+3511</f>
        <v>81149</v>
      </c>
      <c r="G32" s="26"/>
      <c r="H32" s="32">
        <v>44500</v>
      </c>
      <c r="I32" s="28">
        <v>0</v>
      </c>
      <c r="J32" s="67"/>
      <c r="K32" s="68"/>
      <c r="L32" s="69"/>
      <c r="M32" s="138">
        <f>60000+20883</f>
        <v>80883</v>
      </c>
      <c r="N32" s="30">
        <v>266</v>
      </c>
      <c r="P32" s="83">
        <f t="shared" si="0"/>
        <v>81149</v>
      </c>
      <c r="Q32" s="9">
        <f t="shared" si="1"/>
        <v>0</v>
      </c>
      <c r="R32" s="26"/>
    </row>
    <row r="33" spans="1:18" ht="18" thickBot="1" x14ac:dyDescent="0.35">
      <c r="A33" s="20"/>
      <c r="B33" s="21">
        <v>44501</v>
      </c>
      <c r="C33" s="22"/>
      <c r="D33" s="74"/>
      <c r="E33" s="24">
        <v>44501</v>
      </c>
      <c r="F33" s="25">
        <v>67587</v>
      </c>
      <c r="G33" s="26"/>
      <c r="H33" s="32">
        <v>44501</v>
      </c>
      <c r="I33" s="28">
        <v>30</v>
      </c>
      <c r="J33" s="67">
        <v>44501</v>
      </c>
      <c r="K33" s="71" t="s">
        <v>202</v>
      </c>
      <c r="L33" s="75">
        <v>2082</v>
      </c>
      <c r="M33" s="138">
        <f>30000+33788</f>
        <v>63788</v>
      </c>
      <c r="N33" s="30">
        <v>1687</v>
      </c>
      <c r="P33" s="83">
        <f t="shared" si="0"/>
        <v>67587</v>
      </c>
      <c r="Q33" s="9">
        <f t="shared" si="1"/>
        <v>0</v>
      </c>
      <c r="R33" s="26"/>
    </row>
    <row r="34" spans="1:18" ht="18" thickBot="1" x14ac:dyDescent="0.35">
      <c r="A34" s="20"/>
      <c r="B34" s="21">
        <v>44502</v>
      </c>
      <c r="C34" s="22">
        <v>0</v>
      </c>
      <c r="D34" s="73"/>
      <c r="E34" s="24">
        <v>44502</v>
      </c>
      <c r="F34" s="25">
        <v>36382</v>
      </c>
      <c r="G34" s="26"/>
      <c r="H34" s="32">
        <v>44502</v>
      </c>
      <c r="I34" s="28">
        <v>219</v>
      </c>
      <c r="J34" s="67"/>
      <c r="K34" s="215"/>
      <c r="L34" s="76"/>
      <c r="M34" s="138">
        <f>25417+10000</f>
        <v>35417</v>
      </c>
      <c r="N34" s="30">
        <v>746</v>
      </c>
      <c r="P34" s="83">
        <f t="shared" si="0"/>
        <v>36382</v>
      </c>
      <c r="Q34" s="9">
        <f t="shared" si="1"/>
        <v>0</v>
      </c>
      <c r="R34" s="26"/>
    </row>
    <row r="35" spans="1:18" ht="18" thickBot="1" x14ac:dyDescent="0.35">
      <c r="A35" s="20"/>
      <c r="B35" s="21">
        <v>44503</v>
      </c>
      <c r="C35" s="22">
        <v>3220</v>
      </c>
      <c r="D35" s="77" t="s">
        <v>200</v>
      </c>
      <c r="E35" s="24">
        <v>44503</v>
      </c>
      <c r="F35" s="25">
        <v>50413</v>
      </c>
      <c r="G35" s="26"/>
      <c r="H35" s="32">
        <v>44503</v>
      </c>
      <c r="I35" s="28">
        <v>70</v>
      </c>
      <c r="J35" s="67"/>
      <c r="K35" s="71"/>
      <c r="L35" s="75"/>
      <c r="M35" s="138">
        <f>20000+26083</f>
        <v>46083</v>
      </c>
      <c r="N35" s="30">
        <v>1040</v>
      </c>
      <c r="P35" s="83">
        <f t="shared" si="0"/>
        <v>50413</v>
      </c>
      <c r="Q35" s="9">
        <f t="shared" si="1"/>
        <v>0</v>
      </c>
      <c r="R35" s="26"/>
    </row>
    <row r="36" spans="1:18" ht="18" thickBot="1" x14ac:dyDescent="0.35">
      <c r="A36" s="20"/>
      <c r="B36" s="21">
        <v>44504</v>
      </c>
      <c r="C36" s="22">
        <v>0</v>
      </c>
      <c r="D36" s="70"/>
      <c r="E36" s="24">
        <v>44504</v>
      </c>
      <c r="F36" s="25">
        <v>54630</v>
      </c>
      <c r="G36" s="26"/>
      <c r="H36" s="32">
        <v>44504</v>
      </c>
      <c r="I36" s="28">
        <v>57</v>
      </c>
      <c r="J36" s="67"/>
      <c r="K36" s="78"/>
      <c r="L36" s="76"/>
      <c r="M36" s="138">
        <f>20000+34573</f>
        <v>54573</v>
      </c>
      <c r="N36" s="30">
        <v>0</v>
      </c>
      <c r="P36" s="83">
        <f t="shared" si="0"/>
        <v>54630</v>
      </c>
      <c r="Q36" s="9">
        <f t="shared" si="1"/>
        <v>0</v>
      </c>
      <c r="R36" s="26"/>
    </row>
    <row r="37" spans="1:18" ht="18" thickBot="1" x14ac:dyDescent="0.35">
      <c r="A37" s="20"/>
      <c r="B37" s="21">
        <v>44505</v>
      </c>
      <c r="C37" s="22">
        <v>0</v>
      </c>
      <c r="D37" s="73"/>
      <c r="E37" s="24">
        <v>44505</v>
      </c>
      <c r="F37" s="25">
        <v>67914</v>
      </c>
      <c r="G37" s="26"/>
      <c r="H37" s="32">
        <v>44505</v>
      </c>
      <c r="I37" s="28">
        <v>45</v>
      </c>
      <c r="J37" s="67"/>
      <c r="K37" s="184"/>
      <c r="L37" s="76"/>
      <c r="M37" s="138">
        <f>30000+36687</f>
        <v>66687</v>
      </c>
      <c r="N37" s="30">
        <v>1182</v>
      </c>
      <c r="P37" s="83">
        <f t="shared" si="0"/>
        <v>67914</v>
      </c>
      <c r="Q37" s="9">
        <f t="shared" si="1"/>
        <v>0</v>
      </c>
    </row>
    <row r="38" spans="1:18" ht="18" thickBot="1" x14ac:dyDescent="0.35">
      <c r="A38" s="20"/>
      <c r="B38" s="21">
        <v>44506</v>
      </c>
      <c r="C38" s="22">
        <v>0</v>
      </c>
      <c r="D38" s="74"/>
      <c r="E38" s="24">
        <v>44506</v>
      </c>
      <c r="F38" s="25">
        <v>68932</v>
      </c>
      <c r="G38" s="26"/>
      <c r="H38" s="32">
        <v>44506</v>
      </c>
      <c r="I38" s="28">
        <v>15</v>
      </c>
      <c r="J38" s="67">
        <v>44506</v>
      </c>
      <c r="K38" s="71" t="s">
        <v>205</v>
      </c>
      <c r="L38" s="75">
        <v>12521.31</v>
      </c>
      <c r="M38" s="138">
        <f>35000+16076</f>
        <v>51076</v>
      </c>
      <c r="N38" s="30">
        <v>5320</v>
      </c>
      <c r="P38" s="83">
        <f t="shared" si="0"/>
        <v>68932.31</v>
      </c>
      <c r="Q38" s="9">
        <f t="shared" si="1"/>
        <v>0.30999999999767169</v>
      </c>
    </row>
    <row r="39" spans="1:18" ht="18" thickBot="1" x14ac:dyDescent="0.35">
      <c r="A39" s="20"/>
      <c r="B39" s="21">
        <v>44507</v>
      </c>
      <c r="C39" s="22">
        <v>0</v>
      </c>
      <c r="D39" s="74"/>
      <c r="E39" s="24">
        <v>44507</v>
      </c>
      <c r="F39" s="218">
        <v>100049</v>
      </c>
      <c r="G39" s="26"/>
      <c r="H39" s="32">
        <v>44507</v>
      </c>
      <c r="I39" s="28">
        <v>0</v>
      </c>
      <c r="J39" s="67"/>
      <c r="K39" s="71"/>
      <c r="L39" s="69"/>
      <c r="M39" s="219">
        <f>80000+16300</f>
        <v>96300</v>
      </c>
      <c r="N39" s="220">
        <v>3755</v>
      </c>
      <c r="P39" s="83">
        <f t="shared" si="0"/>
        <v>100055</v>
      </c>
      <c r="Q39" s="9">
        <f t="shared" si="1"/>
        <v>6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>
        <v>44476</v>
      </c>
      <c r="K40" s="82" t="s">
        <v>263</v>
      </c>
      <c r="L40" s="69">
        <v>1195.68</v>
      </c>
      <c r="M40" s="226">
        <f>SUM(M5:M39)</f>
        <v>1982944.5</v>
      </c>
      <c r="N40" s="228">
        <f>SUM(N5:N39)</f>
        <v>62048</v>
      </c>
      <c r="P40" s="83">
        <f>SUM(P5:P39)</f>
        <v>2144991.81</v>
      </c>
      <c r="Q40" s="222">
        <f>SUM(Q5:Q38)</f>
        <v>5720.8099999999977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 t="s">
        <v>264</v>
      </c>
      <c r="K41" s="71" t="s">
        <v>265</v>
      </c>
      <c r="L41" s="69">
        <v>942.84</v>
      </c>
      <c r="M41" s="227"/>
      <c r="N41" s="229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264</v>
      </c>
      <c r="K42" s="71" t="s">
        <v>110</v>
      </c>
      <c r="L42" s="75">
        <v>1392</v>
      </c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264</v>
      </c>
      <c r="K43" s="71" t="s">
        <v>184</v>
      </c>
      <c r="L43" s="75">
        <v>836.84</v>
      </c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 t="s">
        <v>264</v>
      </c>
      <c r="K44" s="223" t="s">
        <v>46</v>
      </c>
      <c r="L44" s="75">
        <v>30293</v>
      </c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30520.5</v>
      </c>
      <c r="D51" s="94"/>
      <c r="E51" s="95" t="s">
        <v>5</v>
      </c>
      <c r="F51" s="96">
        <f>SUM(F5:F50)</f>
        <v>2139265</v>
      </c>
      <c r="G51" s="94"/>
      <c r="H51" s="97" t="s">
        <v>6</v>
      </c>
      <c r="I51" s="98">
        <f>SUM(I5:I50)</f>
        <v>1928.5</v>
      </c>
      <c r="J51" s="99"/>
      <c r="K51" s="100" t="s">
        <v>7</v>
      </c>
      <c r="L51" s="101">
        <f>SUM(L5:L50)</f>
        <v>102210.66999999998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50" t="s">
        <v>8</v>
      </c>
      <c r="I53" s="251"/>
      <c r="J53" s="106"/>
      <c r="K53" s="252">
        <f>I51+L51</f>
        <v>104139.16999999998</v>
      </c>
      <c r="L53" s="253"/>
      <c r="M53" s="241">
        <f>N40+M40</f>
        <v>2044992.5</v>
      </c>
      <c r="N53" s="242"/>
      <c r="P53" s="83"/>
      <c r="Q53" s="9"/>
    </row>
    <row r="54" spans="1:17" ht="15.75" x14ac:dyDescent="0.25">
      <c r="D54" s="254" t="s">
        <v>9</v>
      </c>
      <c r="E54" s="254"/>
      <c r="F54" s="107">
        <f>F51-K53-C51</f>
        <v>2004605.33</v>
      </c>
      <c r="I54" s="108"/>
      <c r="J54" s="109"/>
      <c r="P54" s="83"/>
      <c r="Q54" s="9"/>
    </row>
    <row r="55" spans="1:17" ht="18.75" x14ac:dyDescent="0.3">
      <c r="D55" s="255" t="s">
        <v>10</v>
      </c>
      <c r="E55" s="255"/>
      <c r="F55" s="102">
        <v>-2026393.17</v>
      </c>
      <c r="I55" s="256" t="s">
        <v>11</v>
      </c>
      <c r="J55" s="257"/>
      <c r="K55" s="258">
        <f>F57+F58+F59</f>
        <v>178711.56000000014</v>
      </c>
      <c r="L55" s="259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-21787.839999999851</v>
      </c>
      <c r="H57" s="20"/>
      <c r="I57" s="116" t="s">
        <v>13</v>
      </c>
      <c r="J57" s="117"/>
      <c r="K57" s="243">
        <f>-C4</f>
        <v>-134848.89000000001</v>
      </c>
      <c r="L57" s="244"/>
    </row>
    <row r="58" spans="1:17" ht="16.5" thickBot="1" x14ac:dyDescent="0.3">
      <c r="D58" s="118" t="s">
        <v>14</v>
      </c>
      <c r="E58" s="104" t="s">
        <v>15</v>
      </c>
      <c r="F58" s="119">
        <v>7970</v>
      </c>
    </row>
    <row r="59" spans="1:17" ht="20.25" thickTop="1" thickBot="1" x14ac:dyDescent="0.35">
      <c r="C59" s="120">
        <v>44507</v>
      </c>
      <c r="D59" s="245" t="s">
        <v>16</v>
      </c>
      <c r="E59" s="246"/>
      <c r="F59" s="121">
        <v>192529.4</v>
      </c>
      <c r="I59" s="247" t="s">
        <v>17</v>
      </c>
      <c r="J59" s="248"/>
      <c r="K59" s="249">
        <f>K55+K57</f>
        <v>43862.670000000129</v>
      </c>
      <c r="L59" s="249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15748031496062992" right="0.15748031496062992" top="0.31496062992125984" bottom="0.23622047244094491" header="0.31496062992125984" footer="0.31496062992125984"/>
  <pageSetup scale="75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G134"/>
  <sheetViews>
    <sheetView topLeftCell="A46" workbookViewId="0">
      <selection activeCell="A46" sqref="A1:XFD1048576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44473</v>
      </c>
      <c r="B3" s="179" t="s">
        <v>206</v>
      </c>
      <c r="C3" s="79">
        <v>50651.9</v>
      </c>
      <c r="D3" s="203"/>
      <c r="E3" s="79"/>
      <c r="F3" s="143">
        <f>C3-E3</f>
        <v>50651.9</v>
      </c>
    </row>
    <row r="4" spans="1:7" ht="18.75" x14ac:dyDescent="0.3">
      <c r="A4" s="141">
        <v>44473</v>
      </c>
      <c r="B4" s="179" t="s">
        <v>207</v>
      </c>
      <c r="C4" s="79">
        <v>2150</v>
      </c>
      <c r="D4" s="203"/>
      <c r="E4" s="79"/>
      <c r="F4" s="145">
        <f>F3+C4-E4</f>
        <v>52801.9</v>
      </c>
      <c r="G4" s="146"/>
    </row>
    <row r="5" spans="1:7" ht="15.75" x14ac:dyDescent="0.25">
      <c r="A5" s="141">
        <v>44474</v>
      </c>
      <c r="B5" s="179" t="s">
        <v>208</v>
      </c>
      <c r="C5" s="79">
        <v>46347</v>
      </c>
      <c r="D5" s="221">
        <v>44477</v>
      </c>
      <c r="E5" s="79">
        <v>99148.9</v>
      </c>
      <c r="F5" s="145">
        <f t="shared" ref="F5:F68" si="0">F4+C5-E5</f>
        <v>0</v>
      </c>
    </row>
    <row r="6" spans="1:7" ht="15.75" x14ac:dyDescent="0.25">
      <c r="A6" s="141">
        <v>44475</v>
      </c>
      <c r="B6" s="179" t="s">
        <v>209</v>
      </c>
      <c r="C6" s="79">
        <v>54073</v>
      </c>
      <c r="D6" s="203"/>
      <c r="E6" s="79"/>
      <c r="F6" s="145">
        <f t="shared" si="0"/>
        <v>54073</v>
      </c>
    </row>
    <row r="7" spans="1:7" ht="15.75" x14ac:dyDescent="0.25">
      <c r="A7" s="141">
        <v>44476</v>
      </c>
      <c r="B7" s="179" t="s">
        <v>210</v>
      </c>
      <c r="C7" s="79">
        <v>86045.04</v>
      </c>
      <c r="D7" s="203"/>
      <c r="E7" s="79"/>
      <c r="F7" s="145">
        <f t="shared" si="0"/>
        <v>140118.03999999998</v>
      </c>
    </row>
    <row r="8" spans="1:7" ht="15.75" x14ac:dyDescent="0.25">
      <c r="A8" s="141">
        <v>44476</v>
      </c>
      <c r="B8" s="179" t="s">
        <v>211</v>
      </c>
      <c r="C8" s="79">
        <v>1402</v>
      </c>
      <c r="D8" s="203"/>
      <c r="E8" s="79"/>
      <c r="F8" s="145">
        <f t="shared" si="0"/>
        <v>141520.03999999998</v>
      </c>
    </row>
    <row r="9" spans="1:7" ht="15.75" x14ac:dyDescent="0.25">
      <c r="A9" s="141">
        <v>44477</v>
      </c>
      <c r="B9" s="179" t="s">
        <v>212</v>
      </c>
      <c r="C9" s="79">
        <v>61000.3</v>
      </c>
      <c r="D9" s="203"/>
      <c r="E9" s="79"/>
      <c r="F9" s="145">
        <f t="shared" si="0"/>
        <v>202520.33999999997</v>
      </c>
    </row>
    <row r="10" spans="1:7" ht="18.75" x14ac:dyDescent="0.3">
      <c r="A10" s="141">
        <v>44477</v>
      </c>
      <c r="B10" s="179" t="s">
        <v>214</v>
      </c>
      <c r="C10" s="79">
        <v>8808.7999999999993</v>
      </c>
      <c r="D10" s="203"/>
      <c r="E10" s="79"/>
      <c r="F10" s="145">
        <f t="shared" si="0"/>
        <v>211329.13999999996</v>
      </c>
      <c r="G10" s="146"/>
    </row>
    <row r="11" spans="1:7" ht="15.75" x14ac:dyDescent="0.25">
      <c r="A11" s="141">
        <v>44477</v>
      </c>
      <c r="B11" s="142" t="s">
        <v>213</v>
      </c>
      <c r="C11" s="79">
        <v>7339.8</v>
      </c>
      <c r="D11" s="144"/>
      <c r="E11" s="79"/>
      <c r="F11" s="145">
        <f t="shared" si="0"/>
        <v>218668.93999999994</v>
      </c>
    </row>
    <row r="12" spans="1:7" ht="15.75" x14ac:dyDescent="0.25">
      <c r="A12" s="144">
        <v>44478</v>
      </c>
      <c r="B12" s="142" t="s">
        <v>215</v>
      </c>
      <c r="C12" s="79">
        <v>67018.02</v>
      </c>
      <c r="D12" s="144"/>
      <c r="E12" s="79"/>
      <c r="F12" s="145">
        <f t="shared" si="0"/>
        <v>285686.95999999996</v>
      </c>
    </row>
    <row r="13" spans="1:7" ht="15.75" x14ac:dyDescent="0.25">
      <c r="A13" s="144">
        <v>44478</v>
      </c>
      <c r="B13" s="142" t="s">
        <v>216</v>
      </c>
      <c r="C13" s="79">
        <v>1500</v>
      </c>
      <c r="D13" s="144"/>
      <c r="E13" s="79"/>
      <c r="F13" s="145">
        <f t="shared" si="0"/>
        <v>287186.95999999996</v>
      </c>
    </row>
    <row r="14" spans="1:7" ht="15.75" x14ac:dyDescent="0.25">
      <c r="A14" s="144">
        <v>44480</v>
      </c>
      <c r="B14" s="142" t="s">
        <v>217</v>
      </c>
      <c r="C14" s="79">
        <v>22710.65</v>
      </c>
      <c r="D14" s="144"/>
      <c r="E14" s="79"/>
      <c r="F14" s="145">
        <f t="shared" si="0"/>
        <v>309897.61</v>
      </c>
    </row>
    <row r="15" spans="1:7" ht="15.75" x14ac:dyDescent="0.25">
      <c r="A15" s="144">
        <v>44481</v>
      </c>
      <c r="B15" s="142" t="s">
        <v>218</v>
      </c>
      <c r="C15" s="79">
        <v>55325.3</v>
      </c>
      <c r="D15" s="144"/>
      <c r="E15" s="79"/>
      <c r="F15" s="145">
        <f t="shared" si="0"/>
        <v>365222.91</v>
      </c>
    </row>
    <row r="16" spans="1:7" ht="15.75" x14ac:dyDescent="0.25">
      <c r="A16" s="144">
        <v>44481</v>
      </c>
      <c r="B16" s="142" t="s">
        <v>219</v>
      </c>
      <c r="C16" s="79">
        <v>13416.8</v>
      </c>
      <c r="D16" s="144">
        <v>44484</v>
      </c>
      <c r="E16" s="79">
        <v>378639.71</v>
      </c>
      <c r="F16" s="145">
        <f t="shared" si="0"/>
        <v>0</v>
      </c>
    </row>
    <row r="17" spans="1:7" ht="15.75" x14ac:dyDescent="0.25">
      <c r="A17" s="144">
        <v>44483</v>
      </c>
      <c r="B17" s="142" t="s">
        <v>220</v>
      </c>
      <c r="C17" s="79">
        <v>82451</v>
      </c>
      <c r="D17" s="144"/>
      <c r="E17" s="79"/>
      <c r="F17" s="145">
        <f t="shared" si="0"/>
        <v>82451</v>
      </c>
    </row>
    <row r="18" spans="1:7" ht="15.75" x14ac:dyDescent="0.25">
      <c r="A18" s="144">
        <v>44483</v>
      </c>
      <c r="B18" s="142" t="s">
        <v>221</v>
      </c>
      <c r="C18" s="79">
        <v>20148.8</v>
      </c>
      <c r="D18" s="144"/>
      <c r="E18" s="79"/>
      <c r="F18" s="145">
        <f t="shared" si="0"/>
        <v>102599.8</v>
      </c>
    </row>
    <row r="19" spans="1:7" ht="15.75" x14ac:dyDescent="0.25">
      <c r="A19" s="144">
        <v>44484</v>
      </c>
      <c r="B19" s="142" t="s">
        <v>222</v>
      </c>
      <c r="C19" s="79">
        <v>77495.8</v>
      </c>
      <c r="D19" s="144"/>
      <c r="E19" s="79"/>
      <c r="F19" s="145">
        <f t="shared" si="0"/>
        <v>180095.6</v>
      </c>
    </row>
    <row r="20" spans="1:7" ht="15.75" x14ac:dyDescent="0.25">
      <c r="A20" s="144">
        <v>44484</v>
      </c>
      <c r="B20" s="142" t="s">
        <v>223</v>
      </c>
      <c r="C20" s="79">
        <v>7988.6</v>
      </c>
      <c r="D20" s="144"/>
      <c r="E20" s="79"/>
      <c r="F20" s="145">
        <f t="shared" si="0"/>
        <v>188084.2</v>
      </c>
    </row>
    <row r="21" spans="1:7" ht="15.75" x14ac:dyDescent="0.25">
      <c r="A21" s="144">
        <v>44484</v>
      </c>
      <c r="B21" s="142" t="s">
        <v>224</v>
      </c>
      <c r="C21" s="79">
        <v>9648.2000000000007</v>
      </c>
      <c r="D21" s="144"/>
      <c r="E21" s="79"/>
      <c r="F21" s="145">
        <f t="shared" si="0"/>
        <v>197732.40000000002</v>
      </c>
    </row>
    <row r="22" spans="1:7" ht="18.75" x14ac:dyDescent="0.3">
      <c r="A22" s="144">
        <v>44485</v>
      </c>
      <c r="B22" s="142" t="s">
        <v>225</v>
      </c>
      <c r="C22" s="79">
        <v>51666.2</v>
      </c>
      <c r="D22" s="144"/>
      <c r="E22" s="79"/>
      <c r="F22" s="145">
        <f t="shared" si="0"/>
        <v>249398.60000000003</v>
      </c>
      <c r="G22" s="146"/>
    </row>
    <row r="23" spans="1:7" ht="15.75" x14ac:dyDescent="0.25">
      <c r="A23" s="144">
        <v>44487</v>
      </c>
      <c r="B23" s="142" t="s">
        <v>226</v>
      </c>
      <c r="C23" s="79">
        <v>79833.2</v>
      </c>
      <c r="D23" s="144"/>
      <c r="E23" s="79"/>
      <c r="F23" s="145">
        <f t="shared" si="0"/>
        <v>329231.80000000005</v>
      </c>
    </row>
    <row r="24" spans="1:7" ht="15.75" x14ac:dyDescent="0.25">
      <c r="A24" s="144">
        <v>44488</v>
      </c>
      <c r="B24" s="142" t="s">
        <v>227</v>
      </c>
      <c r="C24" s="79">
        <v>64076</v>
      </c>
      <c r="D24" s="144"/>
      <c r="E24" s="79"/>
      <c r="F24" s="145">
        <f t="shared" si="0"/>
        <v>393307.80000000005</v>
      </c>
    </row>
    <row r="25" spans="1:7" ht="15.75" x14ac:dyDescent="0.25">
      <c r="A25" s="144">
        <v>44489</v>
      </c>
      <c r="B25" s="142" t="s">
        <v>228</v>
      </c>
      <c r="C25" s="79">
        <v>31164.799999999999</v>
      </c>
      <c r="D25" s="144"/>
      <c r="E25" s="79"/>
      <c r="F25" s="145">
        <f t="shared" si="0"/>
        <v>424472.60000000003</v>
      </c>
    </row>
    <row r="26" spans="1:7" ht="15.75" x14ac:dyDescent="0.25">
      <c r="A26" s="144">
        <v>44489</v>
      </c>
      <c r="B26" s="142" t="s">
        <v>229</v>
      </c>
      <c r="C26" s="79">
        <v>5946.6</v>
      </c>
      <c r="D26" s="144">
        <v>44491</v>
      </c>
      <c r="E26" s="79">
        <v>430419.20000000001</v>
      </c>
      <c r="F26" s="145">
        <f t="shared" si="0"/>
        <v>0</v>
      </c>
    </row>
    <row r="27" spans="1:7" ht="15.75" x14ac:dyDescent="0.25">
      <c r="A27" s="144">
        <v>44489</v>
      </c>
      <c r="B27" s="142" t="s">
        <v>230</v>
      </c>
      <c r="C27" s="79">
        <v>3243.6</v>
      </c>
      <c r="D27" s="144"/>
      <c r="E27" s="79"/>
      <c r="F27" s="145">
        <f t="shared" si="0"/>
        <v>3243.6</v>
      </c>
    </row>
    <row r="28" spans="1:7" ht="15.75" x14ac:dyDescent="0.25">
      <c r="A28" s="144">
        <v>44489</v>
      </c>
      <c r="B28" s="142" t="s">
        <v>231</v>
      </c>
      <c r="C28" s="79">
        <v>3376.1</v>
      </c>
      <c r="D28" s="144"/>
      <c r="E28" s="79"/>
      <c r="F28" s="145">
        <f t="shared" si="0"/>
        <v>6619.7</v>
      </c>
    </row>
    <row r="29" spans="1:7" ht="15.75" x14ac:dyDescent="0.25">
      <c r="A29" s="144">
        <v>44490</v>
      </c>
      <c r="B29" s="142" t="s">
        <v>232</v>
      </c>
      <c r="C29" s="79">
        <v>8052</v>
      </c>
      <c r="D29" s="144"/>
      <c r="E29" s="79"/>
      <c r="F29" s="145">
        <f t="shared" si="0"/>
        <v>14671.7</v>
      </c>
    </row>
    <row r="30" spans="1:7" ht="18.75" x14ac:dyDescent="0.3">
      <c r="A30" s="144">
        <v>44490</v>
      </c>
      <c r="B30" s="142" t="s">
        <v>233</v>
      </c>
      <c r="C30" s="79">
        <v>1760</v>
      </c>
      <c r="D30" s="144"/>
      <c r="E30" s="79"/>
      <c r="F30" s="145">
        <f t="shared" si="0"/>
        <v>16431.7</v>
      </c>
      <c r="G30" s="146"/>
    </row>
    <row r="31" spans="1:7" ht="15.75" x14ac:dyDescent="0.25">
      <c r="A31" s="144">
        <v>44490</v>
      </c>
      <c r="B31" s="142" t="s">
        <v>234</v>
      </c>
      <c r="C31" s="79">
        <v>81570.8</v>
      </c>
      <c r="D31" s="144"/>
      <c r="E31" s="79"/>
      <c r="F31" s="145">
        <f t="shared" si="0"/>
        <v>98002.5</v>
      </c>
    </row>
    <row r="32" spans="1:7" ht="15.75" x14ac:dyDescent="0.25">
      <c r="A32" s="144">
        <v>44490</v>
      </c>
      <c r="B32" s="142" t="s">
        <v>235</v>
      </c>
      <c r="C32" s="79">
        <v>7662.2</v>
      </c>
      <c r="D32" s="144"/>
      <c r="E32" s="79"/>
      <c r="F32" s="145">
        <f t="shared" si="0"/>
        <v>105664.7</v>
      </c>
    </row>
    <row r="33" spans="1:6" ht="15.75" x14ac:dyDescent="0.25">
      <c r="A33" s="144">
        <v>44491</v>
      </c>
      <c r="B33" s="142" t="s">
        <v>236</v>
      </c>
      <c r="C33" s="79">
        <v>90125.7</v>
      </c>
      <c r="D33" s="144"/>
      <c r="E33" s="79"/>
      <c r="F33" s="145">
        <f t="shared" si="0"/>
        <v>195790.4</v>
      </c>
    </row>
    <row r="34" spans="1:6" ht="15.75" x14ac:dyDescent="0.25">
      <c r="A34" s="144">
        <v>44492</v>
      </c>
      <c r="B34" s="142" t="s">
        <v>237</v>
      </c>
      <c r="C34" s="79">
        <v>53388.5</v>
      </c>
      <c r="D34" s="144"/>
      <c r="E34" s="79"/>
      <c r="F34" s="145">
        <f t="shared" si="0"/>
        <v>249178.9</v>
      </c>
    </row>
    <row r="35" spans="1:6" ht="15.75" x14ac:dyDescent="0.25">
      <c r="A35" s="144">
        <v>44494</v>
      </c>
      <c r="B35" s="142" t="s">
        <v>238</v>
      </c>
      <c r="C35" s="79">
        <v>42608.7</v>
      </c>
      <c r="D35" s="144"/>
      <c r="E35" s="79"/>
      <c r="F35" s="145">
        <f t="shared" si="0"/>
        <v>291787.59999999998</v>
      </c>
    </row>
    <row r="36" spans="1:6" ht="15.75" x14ac:dyDescent="0.25">
      <c r="A36" s="144">
        <v>44495</v>
      </c>
      <c r="B36" s="142" t="s">
        <v>239</v>
      </c>
      <c r="C36" s="79">
        <v>30691.21</v>
      </c>
      <c r="D36" s="144"/>
      <c r="E36" s="79"/>
      <c r="F36" s="145">
        <f t="shared" si="0"/>
        <v>322478.81</v>
      </c>
    </row>
    <row r="37" spans="1:6" ht="15.75" x14ac:dyDescent="0.25">
      <c r="A37" s="144">
        <v>44496</v>
      </c>
      <c r="B37" s="142" t="s">
        <v>240</v>
      </c>
      <c r="C37" s="79">
        <v>47177.54</v>
      </c>
      <c r="D37" s="144"/>
      <c r="E37" s="79"/>
      <c r="F37" s="145">
        <f t="shared" si="0"/>
        <v>369656.35</v>
      </c>
    </row>
    <row r="38" spans="1:6" ht="15.75" x14ac:dyDescent="0.25">
      <c r="A38" s="144">
        <v>44496</v>
      </c>
      <c r="B38" s="142" t="s">
        <v>241</v>
      </c>
      <c r="C38" s="79">
        <v>2020.8</v>
      </c>
      <c r="D38" s="144"/>
      <c r="E38" s="79"/>
      <c r="F38" s="145">
        <f t="shared" si="0"/>
        <v>371677.14999999997</v>
      </c>
    </row>
    <row r="39" spans="1:6" ht="15.75" x14ac:dyDescent="0.25">
      <c r="A39" s="144">
        <v>44496</v>
      </c>
      <c r="B39" s="142" t="s">
        <v>242</v>
      </c>
      <c r="C39" s="79">
        <v>30822.799999999999</v>
      </c>
      <c r="D39" s="144">
        <v>44498</v>
      </c>
      <c r="E39" s="79">
        <v>402499.95</v>
      </c>
      <c r="F39" s="145">
        <f t="shared" si="0"/>
        <v>0</v>
      </c>
    </row>
    <row r="40" spans="1:6" ht="15.75" x14ac:dyDescent="0.25">
      <c r="A40" s="144">
        <v>44497</v>
      </c>
      <c r="B40" s="142" t="s">
        <v>243</v>
      </c>
      <c r="C40" s="79">
        <v>50703.199999999997</v>
      </c>
      <c r="D40" s="144"/>
      <c r="E40" s="79"/>
      <c r="F40" s="145">
        <f t="shared" si="0"/>
        <v>50703.199999999997</v>
      </c>
    </row>
    <row r="41" spans="1:6" ht="15.75" x14ac:dyDescent="0.25">
      <c r="A41" s="144">
        <v>44497</v>
      </c>
      <c r="B41" s="142" t="s">
        <v>244</v>
      </c>
      <c r="C41" s="79">
        <v>4844</v>
      </c>
      <c r="D41" s="144"/>
      <c r="E41" s="79"/>
      <c r="F41" s="145">
        <f t="shared" si="0"/>
        <v>55547.199999999997</v>
      </c>
    </row>
    <row r="42" spans="1:6" ht="15.75" x14ac:dyDescent="0.25">
      <c r="A42" s="144">
        <v>44497</v>
      </c>
      <c r="B42" s="142" t="s">
        <v>245</v>
      </c>
      <c r="C42" s="79">
        <v>6003.8</v>
      </c>
      <c r="D42" s="144"/>
      <c r="E42" s="79"/>
      <c r="F42" s="145">
        <f t="shared" si="0"/>
        <v>61551</v>
      </c>
    </row>
    <row r="43" spans="1:6" ht="15.75" x14ac:dyDescent="0.25">
      <c r="A43" s="144">
        <v>44497</v>
      </c>
      <c r="B43" s="142" t="s">
        <v>246</v>
      </c>
      <c r="C43" s="79">
        <v>92738</v>
      </c>
      <c r="D43" s="144"/>
      <c r="E43" s="79"/>
      <c r="F43" s="145">
        <f t="shared" si="0"/>
        <v>154289</v>
      </c>
    </row>
    <row r="44" spans="1:6" ht="15.75" x14ac:dyDescent="0.25">
      <c r="A44" s="144">
        <v>44499</v>
      </c>
      <c r="B44" s="142" t="s">
        <v>247</v>
      </c>
      <c r="C44" s="79">
        <v>139699.70000000001</v>
      </c>
      <c r="D44" s="144"/>
      <c r="E44" s="79"/>
      <c r="F44" s="145">
        <f t="shared" si="0"/>
        <v>293988.7</v>
      </c>
    </row>
    <row r="45" spans="1:6" ht="15.75" x14ac:dyDescent="0.25">
      <c r="A45" s="144">
        <v>44499</v>
      </c>
      <c r="B45" s="142" t="s">
        <v>248</v>
      </c>
      <c r="C45" s="79">
        <v>4552.51</v>
      </c>
      <c r="D45" s="144"/>
      <c r="E45" s="79"/>
      <c r="F45" s="145">
        <f t="shared" si="0"/>
        <v>298541.21000000002</v>
      </c>
    </row>
    <row r="46" spans="1:6" ht="15.75" x14ac:dyDescent="0.25">
      <c r="A46" s="144">
        <v>44501</v>
      </c>
      <c r="B46" s="142" t="s">
        <v>249</v>
      </c>
      <c r="C46" s="79">
        <v>6162.7</v>
      </c>
      <c r="D46" s="144"/>
      <c r="E46" s="79"/>
      <c r="F46" s="145">
        <f t="shared" si="0"/>
        <v>304703.91000000003</v>
      </c>
    </row>
    <row r="47" spans="1:6" ht="15.75" x14ac:dyDescent="0.25">
      <c r="A47" s="144">
        <v>44501</v>
      </c>
      <c r="B47" s="142" t="s">
        <v>250</v>
      </c>
      <c r="C47" s="79">
        <v>9660</v>
      </c>
      <c r="D47" s="144"/>
      <c r="E47" s="79"/>
      <c r="F47" s="145">
        <f t="shared" si="0"/>
        <v>314363.91000000003</v>
      </c>
    </row>
    <row r="48" spans="1:6" ht="15.75" x14ac:dyDescent="0.25">
      <c r="A48" s="144">
        <v>44501</v>
      </c>
      <c r="B48" s="142" t="s">
        <v>251</v>
      </c>
      <c r="C48" s="79">
        <v>9619.5</v>
      </c>
      <c r="D48" s="144"/>
      <c r="E48" s="79"/>
      <c r="F48" s="145">
        <f t="shared" si="0"/>
        <v>323983.41000000003</v>
      </c>
    </row>
    <row r="49" spans="1:6" ht="15.75" x14ac:dyDescent="0.25">
      <c r="A49" s="144">
        <v>44502</v>
      </c>
      <c r="B49" s="142" t="s">
        <v>252</v>
      </c>
      <c r="C49" s="79">
        <v>79346.8</v>
      </c>
      <c r="D49" s="144">
        <v>44505</v>
      </c>
      <c r="E49" s="79">
        <v>403330.21</v>
      </c>
      <c r="F49" s="145">
        <f t="shared" si="0"/>
        <v>0</v>
      </c>
    </row>
    <row r="50" spans="1:6" ht="15.75" x14ac:dyDescent="0.25">
      <c r="A50" s="187">
        <v>44503</v>
      </c>
      <c r="B50" s="185" t="s">
        <v>253</v>
      </c>
      <c r="C50" s="186">
        <v>76941.100000000006</v>
      </c>
      <c r="D50" s="144"/>
      <c r="E50" s="79"/>
      <c r="F50" s="145">
        <f t="shared" si="0"/>
        <v>76941.100000000006</v>
      </c>
    </row>
    <row r="51" spans="1:6" ht="15.75" x14ac:dyDescent="0.25">
      <c r="A51" s="187">
        <v>44503</v>
      </c>
      <c r="B51" s="185" t="s">
        <v>254</v>
      </c>
      <c r="C51" s="186">
        <v>13212</v>
      </c>
      <c r="D51" s="144"/>
      <c r="E51" s="79"/>
      <c r="F51" s="145">
        <f t="shared" si="0"/>
        <v>90153.1</v>
      </c>
    </row>
    <row r="52" spans="1:6" ht="15.75" x14ac:dyDescent="0.25">
      <c r="A52" s="187">
        <v>44504</v>
      </c>
      <c r="B52" s="185" t="s">
        <v>255</v>
      </c>
      <c r="C52" s="186">
        <v>5106</v>
      </c>
      <c r="D52" s="144"/>
      <c r="E52" s="79"/>
      <c r="F52" s="145">
        <f t="shared" si="0"/>
        <v>95259.1</v>
      </c>
    </row>
    <row r="53" spans="1:6" ht="15.75" x14ac:dyDescent="0.25">
      <c r="A53" s="187">
        <v>44504</v>
      </c>
      <c r="B53" s="185" t="s">
        <v>256</v>
      </c>
      <c r="C53" s="186">
        <v>2750</v>
      </c>
      <c r="D53" s="144"/>
      <c r="E53" s="79"/>
      <c r="F53" s="145">
        <f t="shared" si="0"/>
        <v>98009.1</v>
      </c>
    </row>
    <row r="54" spans="1:6" ht="15.75" x14ac:dyDescent="0.25">
      <c r="A54" s="188">
        <v>44504</v>
      </c>
      <c r="B54" s="185" t="s">
        <v>257</v>
      </c>
      <c r="C54" s="186">
        <v>5694</v>
      </c>
      <c r="D54" s="144"/>
      <c r="E54" s="79"/>
      <c r="F54" s="145">
        <f t="shared" si="0"/>
        <v>103703.1</v>
      </c>
    </row>
    <row r="55" spans="1:6" ht="15.75" x14ac:dyDescent="0.25">
      <c r="A55" s="188">
        <v>44505</v>
      </c>
      <c r="B55" s="185" t="s">
        <v>258</v>
      </c>
      <c r="C55" s="186">
        <v>97618</v>
      </c>
      <c r="D55" s="144"/>
      <c r="E55" s="79"/>
      <c r="F55" s="145">
        <f t="shared" si="0"/>
        <v>201321.1</v>
      </c>
    </row>
    <row r="56" spans="1:6" ht="15.75" x14ac:dyDescent="0.25">
      <c r="A56" s="188">
        <v>44505</v>
      </c>
      <c r="B56" s="185" t="s">
        <v>259</v>
      </c>
      <c r="C56" s="186">
        <v>6914</v>
      </c>
      <c r="D56" s="144"/>
      <c r="E56" s="79"/>
      <c r="F56" s="145">
        <f t="shared" si="0"/>
        <v>208235.1</v>
      </c>
    </row>
    <row r="57" spans="1:6" ht="15.75" x14ac:dyDescent="0.25">
      <c r="A57" s="187">
        <v>44506</v>
      </c>
      <c r="B57" s="185" t="s">
        <v>260</v>
      </c>
      <c r="C57" s="186">
        <v>96936.9</v>
      </c>
      <c r="D57" s="144"/>
      <c r="E57" s="79"/>
      <c r="F57" s="145">
        <f t="shared" si="0"/>
        <v>305172</v>
      </c>
    </row>
    <row r="58" spans="1:6" ht="15.75" x14ac:dyDescent="0.25">
      <c r="A58" s="144">
        <v>44506</v>
      </c>
      <c r="B58" s="142" t="s">
        <v>261</v>
      </c>
      <c r="C58" s="79">
        <v>6577.2</v>
      </c>
      <c r="D58" s="144"/>
      <c r="E58" s="79"/>
      <c r="F58" s="145">
        <f t="shared" si="0"/>
        <v>311749.2</v>
      </c>
    </row>
    <row r="59" spans="1:6" ht="15.75" x14ac:dyDescent="0.25">
      <c r="A59" s="144">
        <v>44507</v>
      </c>
      <c r="B59" s="142" t="s">
        <v>262</v>
      </c>
      <c r="C59" s="79">
        <v>606</v>
      </c>
      <c r="D59" s="144"/>
      <c r="E59" s="79"/>
      <c r="F59" s="145">
        <f t="shared" si="0"/>
        <v>312355.20000000001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312355.20000000001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312355.20000000001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312355.20000000001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312355.20000000001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312355.20000000001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312355.20000000001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312355.20000000001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312355.20000000001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312355.20000000001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312355.20000000001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312355.20000000001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312355.20000000001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312355.20000000001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312355.20000000001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312355.20000000001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312355.20000000001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312355.20000000001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312355.20000000001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312355.20000000001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312355.20000000001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312355.20000000001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312355.20000000001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312355.20000000001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312355.20000000001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312355.20000000001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312355.20000000001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312355.20000000001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312355.20000000001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312355.20000000001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312355.20000000001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312355.20000000001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312355.20000000001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312355.20000000001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312355.20000000001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312355.20000000001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312355.20000000001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312355.20000000001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312355.20000000001</v>
      </c>
    </row>
    <row r="98" spans="1:6" ht="18.75" x14ac:dyDescent="0.3">
      <c r="B98" s="104"/>
      <c r="C98" s="3">
        <f>SUM(C3:C97)</f>
        <v>2026393.17</v>
      </c>
      <c r="D98" s="103"/>
      <c r="E98" s="3">
        <f>SUM(E3:E97)</f>
        <v>1714037.97</v>
      </c>
      <c r="F98" s="153">
        <f>F97</f>
        <v>312355.20000000001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81"/>
  <sheetViews>
    <sheetView tabSelected="1" topLeftCell="I1" workbookViewId="0">
      <selection activeCell="P6" sqref="P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30"/>
      <c r="C1" s="239" t="s">
        <v>266</v>
      </c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18" ht="16.5" thickBot="1" x14ac:dyDescent="0.3">
      <c r="B2" s="23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32" t="s">
        <v>0</v>
      </c>
      <c r="C3" s="233"/>
      <c r="D3" s="10"/>
      <c r="E3" s="11"/>
      <c r="F3" s="11"/>
      <c r="H3" s="234" t="s">
        <v>18</v>
      </c>
      <c r="I3" s="23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192529.4</v>
      </c>
      <c r="D4" s="16">
        <v>44507</v>
      </c>
      <c r="E4" s="235" t="s">
        <v>2</v>
      </c>
      <c r="F4" s="236"/>
      <c r="H4" s="237" t="s">
        <v>3</v>
      </c>
      <c r="I4" s="238"/>
      <c r="J4" s="17"/>
      <c r="K4" s="18"/>
      <c r="L4" s="19"/>
      <c r="M4" s="159" t="s">
        <v>20</v>
      </c>
      <c r="N4" s="160" t="s">
        <v>29</v>
      </c>
      <c r="P4" s="224" t="s">
        <v>28</v>
      </c>
      <c r="Q4" s="225"/>
    </row>
    <row r="5" spans="1:18" ht="18" thickBot="1" x14ac:dyDescent="0.35">
      <c r="A5" s="20" t="s">
        <v>4</v>
      </c>
      <c r="B5" s="21">
        <v>44508</v>
      </c>
      <c r="C5" s="22"/>
      <c r="D5" s="23"/>
      <c r="E5" s="24">
        <v>44508</v>
      </c>
      <c r="F5" s="25">
        <v>40973</v>
      </c>
      <c r="G5" s="26"/>
      <c r="H5" s="27">
        <v>44508</v>
      </c>
      <c r="I5" s="28">
        <v>537</v>
      </c>
      <c r="J5" s="7"/>
      <c r="K5" s="29"/>
      <c r="L5" s="9"/>
      <c r="M5" s="138">
        <f>28400+20000+28</f>
        <v>48428</v>
      </c>
      <c r="N5" s="30">
        <v>0</v>
      </c>
      <c r="O5" s="26"/>
      <c r="P5" s="83">
        <f>N5+M5+L5+I5+C5</f>
        <v>48965</v>
      </c>
      <c r="Q5" s="216">
        <f>P5-F5</f>
        <v>7992</v>
      </c>
      <c r="R5" s="51"/>
    </row>
    <row r="6" spans="1:18" ht="18" thickBot="1" x14ac:dyDescent="0.35">
      <c r="A6" s="20"/>
      <c r="B6" s="21">
        <v>44509</v>
      </c>
      <c r="C6" s="22">
        <v>2720</v>
      </c>
      <c r="D6" s="31" t="s">
        <v>267</v>
      </c>
      <c r="E6" s="24">
        <v>44509</v>
      </c>
      <c r="F6" s="25">
        <v>48658</v>
      </c>
      <c r="G6" s="26"/>
      <c r="H6" s="32">
        <v>44509</v>
      </c>
      <c r="I6" s="28">
        <v>10</v>
      </c>
      <c r="J6" s="33"/>
      <c r="K6" s="46"/>
      <c r="L6" s="35"/>
      <c r="M6" s="138">
        <f>15000+30930</f>
        <v>45930</v>
      </c>
      <c r="N6" s="30">
        <v>0</v>
      </c>
      <c r="O6" s="26"/>
      <c r="P6" s="83">
        <f t="shared" ref="P6:P39" si="0">N6+M6+L6+I6+C6</f>
        <v>48660</v>
      </c>
      <c r="Q6" s="136">
        <f t="shared" ref="Q6:Q39" si="1">P6-F6</f>
        <v>2</v>
      </c>
      <c r="R6" s="26"/>
    </row>
    <row r="7" spans="1:18" ht="18" thickBot="1" x14ac:dyDescent="0.35">
      <c r="A7" s="20"/>
      <c r="B7" s="21">
        <v>44510</v>
      </c>
      <c r="C7" s="22"/>
      <c r="D7" s="38"/>
      <c r="E7" s="24">
        <v>44510</v>
      </c>
      <c r="F7" s="25"/>
      <c r="G7" s="26"/>
      <c r="H7" s="32">
        <v>44510</v>
      </c>
      <c r="I7" s="28"/>
      <c r="J7" s="33"/>
      <c r="K7" s="37"/>
      <c r="L7" s="35"/>
      <c r="M7" s="138">
        <v>0</v>
      </c>
      <c r="N7" s="30">
        <v>0</v>
      </c>
      <c r="O7" s="26"/>
      <c r="P7" s="83">
        <f t="shared" si="0"/>
        <v>0</v>
      </c>
      <c r="Q7" s="9">
        <f t="shared" si="1"/>
        <v>0</v>
      </c>
      <c r="R7" s="26"/>
    </row>
    <row r="8" spans="1:18" ht="18" thickBot="1" x14ac:dyDescent="0.35">
      <c r="A8" s="20"/>
      <c r="B8" s="21">
        <v>44511</v>
      </c>
      <c r="C8" s="22"/>
      <c r="D8" s="38"/>
      <c r="E8" s="24">
        <v>44511</v>
      </c>
      <c r="F8" s="25"/>
      <c r="G8" s="26"/>
      <c r="H8" s="32">
        <v>44511</v>
      </c>
      <c r="I8" s="28"/>
      <c r="J8" s="39"/>
      <c r="K8" s="40"/>
      <c r="L8" s="35"/>
      <c r="M8" s="138">
        <v>0</v>
      </c>
      <c r="N8" s="30">
        <v>0</v>
      </c>
      <c r="O8" s="26"/>
      <c r="P8" s="83">
        <f t="shared" si="0"/>
        <v>0</v>
      </c>
      <c r="Q8" s="76">
        <f t="shared" si="1"/>
        <v>0</v>
      </c>
      <c r="R8" s="51"/>
    </row>
    <row r="9" spans="1:18" ht="18" thickBot="1" x14ac:dyDescent="0.35">
      <c r="A9" s="20"/>
      <c r="B9" s="21">
        <v>44512</v>
      </c>
      <c r="C9" s="22"/>
      <c r="D9" s="38"/>
      <c r="E9" s="24">
        <v>44512</v>
      </c>
      <c r="F9" s="25"/>
      <c r="G9" s="26"/>
      <c r="H9" s="32">
        <v>44512</v>
      </c>
      <c r="I9" s="28"/>
      <c r="J9" s="33"/>
      <c r="K9" s="41"/>
      <c r="L9" s="35"/>
      <c r="M9" s="138">
        <v>0</v>
      </c>
      <c r="N9" s="30">
        <v>0</v>
      </c>
      <c r="O9" s="26"/>
      <c r="P9" s="83">
        <f>N9+M9+L9+I9+C9</f>
        <v>0</v>
      </c>
      <c r="Q9" s="9">
        <f>P9-F9</f>
        <v>0</v>
      </c>
      <c r="R9" s="26"/>
    </row>
    <row r="10" spans="1:18" ht="18" thickBot="1" x14ac:dyDescent="0.35">
      <c r="A10" s="20"/>
      <c r="B10" s="21">
        <v>44513</v>
      </c>
      <c r="C10" s="22"/>
      <c r="D10" s="31"/>
      <c r="E10" s="24">
        <v>44513</v>
      </c>
      <c r="F10" s="25"/>
      <c r="G10" s="26"/>
      <c r="H10" s="32">
        <v>44513</v>
      </c>
      <c r="I10" s="28"/>
      <c r="J10" s="33"/>
      <c r="K10" s="42"/>
      <c r="L10" s="43"/>
      <c r="M10" s="138">
        <v>0</v>
      </c>
      <c r="N10" s="30">
        <v>0</v>
      </c>
      <c r="O10" s="26"/>
      <c r="P10" s="83">
        <f t="shared" si="0"/>
        <v>0</v>
      </c>
      <c r="Q10" s="9">
        <f t="shared" si="1"/>
        <v>0</v>
      </c>
      <c r="R10" s="51"/>
    </row>
    <row r="11" spans="1:18" ht="18" thickBot="1" x14ac:dyDescent="0.35">
      <c r="A11" s="20"/>
      <c r="B11" s="21">
        <v>44514</v>
      </c>
      <c r="C11" s="22"/>
      <c r="D11" s="31"/>
      <c r="E11" s="24">
        <v>44514</v>
      </c>
      <c r="F11" s="25"/>
      <c r="G11" s="26"/>
      <c r="H11" s="32">
        <v>44514</v>
      </c>
      <c r="I11" s="28"/>
      <c r="J11" s="39"/>
      <c r="K11" s="44"/>
      <c r="L11" s="35"/>
      <c r="M11" s="138">
        <v>0</v>
      </c>
      <c r="N11" s="30">
        <v>0</v>
      </c>
      <c r="O11" s="26"/>
      <c r="P11" s="83">
        <f>N11+M11+L11+I11+C11</f>
        <v>0</v>
      </c>
      <c r="Q11" s="9">
        <f t="shared" si="1"/>
        <v>0</v>
      </c>
      <c r="R11" s="26"/>
    </row>
    <row r="12" spans="1:18" ht="18" thickBot="1" x14ac:dyDescent="0.35">
      <c r="A12" s="20"/>
      <c r="B12" s="21">
        <v>44515</v>
      </c>
      <c r="C12" s="22"/>
      <c r="D12" s="31"/>
      <c r="E12" s="24">
        <v>44515</v>
      </c>
      <c r="F12" s="25"/>
      <c r="G12" s="26"/>
      <c r="H12" s="32">
        <v>44515</v>
      </c>
      <c r="I12" s="28"/>
      <c r="J12" s="33"/>
      <c r="K12" s="45"/>
      <c r="L12" s="35"/>
      <c r="M12" s="138">
        <v>0</v>
      </c>
      <c r="N12" s="30">
        <v>0</v>
      </c>
      <c r="O12" s="26"/>
      <c r="P12" s="83">
        <f t="shared" si="0"/>
        <v>0</v>
      </c>
      <c r="Q12" s="9">
        <f t="shared" si="1"/>
        <v>0</v>
      </c>
      <c r="R12" s="26"/>
    </row>
    <row r="13" spans="1:18" ht="18" thickBot="1" x14ac:dyDescent="0.35">
      <c r="A13" s="20"/>
      <c r="B13" s="21">
        <v>44516</v>
      </c>
      <c r="C13" s="22"/>
      <c r="D13" s="38"/>
      <c r="E13" s="24">
        <v>44516</v>
      </c>
      <c r="F13" s="25"/>
      <c r="G13" s="26"/>
      <c r="H13" s="32">
        <v>44516</v>
      </c>
      <c r="I13" s="28"/>
      <c r="J13" s="33"/>
      <c r="K13" s="46"/>
      <c r="L13" s="35"/>
      <c r="M13" s="138">
        <v>0</v>
      </c>
      <c r="N13" s="30">
        <v>0</v>
      </c>
      <c r="O13" s="26"/>
      <c r="P13" s="83">
        <f t="shared" si="0"/>
        <v>0</v>
      </c>
      <c r="Q13" s="136">
        <f t="shared" si="1"/>
        <v>0</v>
      </c>
      <c r="R13" s="204"/>
    </row>
    <row r="14" spans="1:18" ht="18" thickBot="1" x14ac:dyDescent="0.35">
      <c r="A14" s="20"/>
      <c r="B14" s="21">
        <v>44517</v>
      </c>
      <c r="C14" s="22"/>
      <c r="D14" s="36"/>
      <c r="E14" s="24">
        <v>44517</v>
      </c>
      <c r="F14" s="25"/>
      <c r="G14" s="26"/>
      <c r="H14" s="32">
        <v>44517</v>
      </c>
      <c r="I14" s="28"/>
      <c r="J14" s="33"/>
      <c r="K14" s="40"/>
      <c r="L14" s="35"/>
      <c r="M14" s="138">
        <v>0</v>
      </c>
      <c r="N14" s="30">
        <v>0</v>
      </c>
      <c r="O14" s="26"/>
      <c r="P14" s="83">
        <f t="shared" si="0"/>
        <v>0</v>
      </c>
      <c r="Q14" s="136">
        <f t="shared" si="1"/>
        <v>0</v>
      </c>
      <c r="R14" s="204"/>
    </row>
    <row r="15" spans="1:18" ht="18" thickBot="1" x14ac:dyDescent="0.35">
      <c r="A15" s="20"/>
      <c r="B15" s="21">
        <v>44518</v>
      </c>
      <c r="C15" s="22"/>
      <c r="D15" s="36"/>
      <c r="E15" s="24">
        <v>44518</v>
      </c>
      <c r="F15" s="25"/>
      <c r="G15" s="26"/>
      <c r="H15" s="32">
        <v>44518</v>
      </c>
      <c r="I15" s="28"/>
      <c r="J15" s="33"/>
      <c r="K15" s="40"/>
      <c r="L15" s="35"/>
      <c r="M15" s="138">
        <v>0</v>
      </c>
      <c r="N15" s="30">
        <v>0</v>
      </c>
      <c r="P15" s="83">
        <f t="shared" si="0"/>
        <v>0</v>
      </c>
      <c r="Q15" s="217">
        <f t="shared" si="1"/>
        <v>0</v>
      </c>
      <c r="R15" s="26"/>
    </row>
    <row r="16" spans="1:18" ht="18" thickBot="1" x14ac:dyDescent="0.35">
      <c r="A16" s="20"/>
      <c r="B16" s="21">
        <v>44519</v>
      </c>
      <c r="C16" s="22"/>
      <c r="D16" s="31"/>
      <c r="E16" s="24">
        <v>44519</v>
      </c>
      <c r="F16" s="25"/>
      <c r="G16" s="26"/>
      <c r="H16" s="32">
        <v>44519</v>
      </c>
      <c r="I16" s="28"/>
      <c r="J16" s="33"/>
      <c r="K16" s="40"/>
      <c r="L16" s="9"/>
      <c r="M16" s="138">
        <v>0</v>
      </c>
      <c r="N16" s="30">
        <v>0</v>
      </c>
      <c r="P16" s="83">
        <f t="shared" si="0"/>
        <v>0</v>
      </c>
      <c r="Q16" s="9">
        <f t="shared" si="1"/>
        <v>0</v>
      </c>
      <c r="R16" s="26"/>
    </row>
    <row r="17" spans="1:19" ht="18" thickBot="1" x14ac:dyDescent="0.35">
      <c r="A17" s="20"/>
      <c r="B17" s="21">
        <v>44520</v>
      </c>
      <c r="C17" s="22"/>
      <c r="D17" s="38"/>
      <c r="E17" s="24">
        <v>44520</v>
      </c>
      <c r="F17" s="25"/>
      <c r="G17" s="26"/>
      <c r="H17" s="32">
        <v>44520</v>
      </c>
      <c r="I17" s="28"/>
      <c r="J17" s="33"/>
      <c r="K17" s="40"/>
      <c r="L17" s="43"/>
      <c r="M17" s="138">
        <v>0</v>
      </c>
      <c r="N17" s="30">
        <v>0</v>
      </c>
      <c r="P17" s="83">
        <f t="shared" si="0"/>
        <v>0</v>
      </c>
      <c r="Q17" s="9">
        <f t="shared" si="1"/>
        <v>0</v>
      </c>
      <c r="R17" s="26"/>
    </row>
    <row r="18" spans="1:19" ht="18" thickBot="1" x14ac:dyDescent="0.35">
      <c r="A18" s="20"/>
      <c r="B18" s="21">
        <v>44521</v>
      </c>
      <c r="C18" s="22"/>
      <c r="D18" s="31"/>
      <c r="E18" s="24">
        <v>44521</v>
      </c>
      <c r="F18" s="25"/>
      <c r="G18" s="26"/>
      <c r="H18" s="32">
        <v>44521</v>
      </c>
      <c r="I18" s="28"/>
      <c r="J18" s="33"/>
      <c r="K18" s="47"/>
      <c r="L18" s="35"/>
      <c r="M18" s="138">
        <v>0</v>
      </c>
      <c r="N18" s="30">
        <v>0</v>
      </c>
      <c r="P18" s="83">
        <f t="shared" si="0"/>
        <v>0</v>
      </c>
      <c r="Q18" s="9">
        <f t="shared" si="1"/>
        <v>0</v>
      </c>
      <c r="R18" s="26"/>
    </row>
    <row r="19" spans="1:19" ht="18" thickBot="1" x14ac:dyDescent="0.35">
      <c r="A19" s="20"/>
      <c r="B19" s="21">
        <v>44522</v>
      </c>
      <c r="C19" s="22"/>
      <c r="D19" s="31"/>
      <c r="E19" s="24">
        <v>44522</v>
      </c>
      <c r="F19" s="25"/>
      <c r="G19" s="26"/>
      <c r="H19" s="32">
        <v>44522</v>
      </c>
      <c r="I19" s="28"/>
      <c r="J19" s="33"/>
      <c r="K19" s="48"/>
      <c r="L19" s="49"/>
      <c r="M19" s="138">
        <v>0</v>
      </c>
      <c r="N19" s="30">
        <v>0</v>
      </c>
      <c r="P19" s="83">
        <f t="shared" si="0"/>
        <v>0</v>
      </c>
      <c r="Q19" s="9">
        <f t="shared" si="1"/>
        <v>0</v>
      </c>
      <c r="R19" s="26"/>
    </row>
    <row r="20" spans="1:19" ht="18" thickBot="1" x14ac:dyDescent="0.35">
      <c r="A20" s="20"/>
      <c r="B20" s="21">
        <v>44523</v>
      </c>
      <c r="C20" s="22"/>
      <c r="D20" s="31"/>
      <c r="E20" s="24">
        <v>44523</v>
      </c>
      <c r="F20" s="25"/>
      <c r="G20" s="26"/>
      <c r="H20" s="32">
        <v>44523</v>
      </c>
      <c r="I20" s="28"/>
      <c r="J20" s="33"/>
      <c r="K20" s="50"/>
      <c r="L20" s="43"/>
      <c r="M20" s="138">
        <v>0</v>
      </c>
      <c r="N20" s="30">
        <v>0</v>
      </c>
      <c r="P20" s="83">
        <f t="shared" si="0"/>
        <v>0</v>
      </c>
      <c r="Q20" s="9">
        <f t="shared" si="1"/>
        <v>0</v>
      </c>
      <c r="R20" s="26"/>
    </row>
    <row r="21" spans="1:19" ht="18" thickBot="1" x14ac:dyDescent="0.35">
      <c r="A21" s="20"/>
      <c r="B21" s="21">
        <v>44524</v>
      </c>
      <c r="C21" s="22"/>
      <c r="D21" s="31"/>
      <c r="E21" s="24">
        <v>44524</v>
      </c>
      <c r="F21" s="25"/>
      <c r="G21" s="26"/>
      <c r="H21" s="32">
        <v>44524</v>
      </c>
      <c r="I21" s="28"/>
      <c r="J21" s="33"/>
      <c r="K21" s="177"/>
      <c r="L21" s="43"/>
      <c r="M21" s="138">
        <v>0</v>
      </c>
      <c r="N21" s="30">
        <v>0</v>
      </c>
      <c r="P21" s="83">
        <f t="shared" si="0"/>
        <v>0</v>
      </c>
      <c r="Q21" s="9">
        <f t="shared" si="1"/>
        <v>0</v>
      </c>
      <c r="R21" s="26"/>
    </row>
    <row r="22" spans="1:19" ht="18" thickBot="1" x14ac:dyDescent="0.35">
      <c r="A22" s="20"/>
      <c r="B22" s="21">
        <v>44525</v>
      </c>
      <c r="C22" s="22"/>
      <c r="D22" s="31"/>
      <c r="E22" s="24">
        <v>44525</v>
      </c>
      <c r="F22" s="25"/>
      <c r="G22" s="26"/>
      <c r="H22" s="32">
        <v>44525</v>
      </c>
      <c r="I22" s="28"/>
      <c r="J22" s="33"/>
      <c r="K22" s="51"/>
      <c r="L22" s="52"/>
      <c r="M22" s="138">
        <v>0</v>
      </c>
      <c r="N22" s="30">
        <v>0</v>
      </c>
      <c r="P22" s="83">
        <f t="shared" si="0"/>
        <v>0</v>
      </c>
      <c r="Q22" s="9" t="s">
        <v>4</v>
      </c>
      <c r="R22" s="26"/>
    </row>
    <row r="23" spans="1:19" ht="18" thickBot="1" x14ac:dyDescent="0.35">
      <c r="A23" s="20"/>
      <c r="B23" s="21">
        <v>44526</v>
      </c>
      <c r="C23" s="22"/>
      <c r="D23" s="31"/>
      <c r="E23" s="24">
        <v>44526</v>
      </c>
      <c r="F23" s="25"/>
      <c r="G23" s="26"/>
      <c r="H23" s="32">
        <v>44526</v>
      </c>
      <c r="I23" s="28"/>
      <c r="J23" s="53"/>
      <c r="K23" s="54"/>
      <c r="L23" s="43"/>
      <c r="M23" s="138">
        <v>0</v>
      </c>
      <c r="N23" s="30">
        <v>0</v>
      </c>
      <c r="P23" s="83">
        <f t="shared" si="0"/>
        <v>0</v>
      </c>
      <c r="Q23" s="9">
        <f t="shared" si="1"/>
        <v>0</v>
      </c>
      <c r="R23" s="26"/>
    </row>
    <row r="24" spans="1:19" ht="18" thickBot="1" x14ac:dyDescent="0.35">
      <c r="A24" s="20"/>
      <c r="B24" s="21">
        <v>44527</v>
      </c>
      <c r="C24" s="22"/>
      <c r="D24" s="31"/>
      <c r="E24" s="24">
        <v>44527</v>
      </c>
      <c r="F24" s="25"/>
      <c r="G24" s="26"/>
      <c r="H24" s="32">
        <v>44527</v>
      </c>
      <c r="I24" s="28"/>
      <c r="J24" s="55"/>
      <c r="K24" s="56"/>
      <c r="L24" s="57"/>
      <c r="M24" s="138">
        <v>0</v>
      </c>
      <c r="N24" s="30">
        <v>0</v>
      </c>
      <c r="P24" s="83">
        <f t="shared" si="0"/>
        <v>0</v>
      </c>
      <c r="Q24" s="9">
        <f t="shared" si="1"/>
        <v>0</v>
      </c>
      <c r="R24" s="26"/>
    </row>
    <row r="25" spans="1:19" ht="18" thickBot="1" x14ac:dyDescent="0.35">
      <c r="A25" s="20"/>
      <c r="B25" s="21">
        <v>44528</v>
      </c>
      <c r="C25" s="22"/>
      <c r="D25" s="31"/>
      <c r="E25" s="24">
        <v>44528</v>
      </c>
      <c r="F25" s="25"/>
      <c r="G25" s="26"/>
      <c r="H25" s="32">
        <v>44528</v>
      </c>
      <c r="I25" s="28"/>
      <c r="J25" s="58"/>
      <c r="K25" s="59"/>
      <c r="L25" s="60"/>
      <c r="M25" s="138">
        <v>0</v>
      </c>
      <c r="N25" s="30">
        <v>0</v>
      </c>
      <c r="P25" s="83">
        <f t="shared" si="0"/>
        <v>0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44529</v>
      </c>
      <c r="C26" s="22"/>
      <c r="D26" s="31"/>
      <c r="E26" s="24">
        <v>44529</v>
      </c>
      <c r="F26" s="25"/>
      <c r="G26" s="26"/>
      <c r="H26" s="32">
        <v>44529</v>
      </c>
      <c r="I26" s="28"/>
      <c r="J26" s="33"/>
      <c r="K26" s="56"/>
      <c r="L26" s="43"/>
      <c r="M26" s="138">
        <v>0</v>
      </c>
      <c r="N26" s="30">
        <v>0</v>
      </c>
      <c r="P26" s="83">
        <f t="shared" si="0"/>
        <v>0</v>
      </c>
      <c r="Q26" s="9">
        <f t="shared" si="1"/>
        <v>0</v>
      </c>
      <c r="R26" s="51"/>
    </row>
    <row r="27" spans="1:19" ht="18" thickBot="1" x14ac:dyDescent="0.35">
      <c r="A27" s="20"/>
      <c r="B27" s="21">
        <v>44530</v>
      </c>
      <c r="C27" s="22"/>
      <c r="D27" s="38"/>
      <c r="E27" s="24">
        <v>44530</v>
      </c>
      <c r="F27" s="25"/>
      <c r="G27" s="26"/>
      <c r="H27" s="32">
        <v>44530</v>
      </c>
      <c r="I27" s="28"/>
      <c r="J27" s="61"/>
      <c r="K27" s="62"/>
      <c r="L27" s="60"/>
      <c r="M27" s="138">
        <v>0</v>
      </c>
      <c r="N27" s="30">
        <v>0</v>
      </c>
      <c r="P27" s="83">
        <f t="shared" si="0"/>
        <v>0</v>
      </c>
      <c r="Q27" s="9">
        <f t="shared" si="1"/>
        <v>0</v>
      </c>
      <c r="R27" s="26"/>
    </row>
    <row r="28" spans="1:19" ht="18" thickBot="1" x14ac:dyDescent="0.35">
      <c r="A28" s="20"/>
      <c r="B28" s="21">
        <v>44531</v>
      </c>
      <c r="C28" s="22"/>
      <c r="D28" s="38"/>
      <c r="E28" s="24">
        <v>44531</v>
      </c>
      <c r="F28" s="25"/>
      <c r="G28" s="26"/>
      <c r="H28" s="32">
        <v>44531</v>
      </c>
      <c r="I28" s="28"/>
      <c r="J28" s="63"/>
      <c r="K28" s="34"/>
      <c r="L28" s="60"/>
      <c r="M28" s="138">
        <v>0</v>
      </c>
      <c r="N28" s="30">
        <v>0</v>
      </c>
      <c r="P28" s="83">
        <f t="shared" si="0"/>
        <v>0</v>
      </c>
      <c r="Q28" s="9">
        <f t="shared" si="1"/>
        <v>0</v>
      </c>
      <c r="R28" s="26"/>
    </row>
    <row r="29" spans="1:19" ht="18" thickBot="1" x14ac:dyDescent="0.35">
      <c r="A29" s="20"/>
      <c r="B29" s="21">
        <v>44532</v>
      </c>
      <c r="C29" s="22"/>
      <c r="D29" s="64"/>
      <c r="E29" s="24">
        <v>44532</v>
      </c>
      <c r="F29" s="25"/>
      <c r="G29" s="26"/>
      <c r="H29" s="32">
        <v>44532</v>
      </c>
      <c r="I29" s="28"/>
      <c r="J29" s="65"/>
      <c r="K29" s="66"/>
      <c r="L29" s="60"/>
      <c r="M29" s="138">
        <v>0</v>
      </c>
      <c r="N29" s="30">
        <v>0</v>
      </c>
      <c r="P29" s="83">
        <f t="shared" si="0"/>
        <v>0</v>
      </c>
      <c r="Q29" s="9">
        <f t="shared" si="1"/>
        <v>0</v>
      </c>
      <c r="R29" s="26"/>
    </row>
    <row r="30" spans="1:19" ht="18" thickBot="1" x14ac:dyDescent="0.35">
      <c r="A30" s="20"/>
      <c r="B30" s="21">
        <v>44533</v>
      </c>
      <c r="C30" s="22"/>
      <c r="D30" s="64"/>
      <c r="E30" s="24">
        <v>44533</v>
      </c>
      <c r="F30" s="25"/>
      <c r="G30" s="26"/>
      <c r="H30" s="32">
        <v>44533</v>
      </c>
      <c r="I30" s="28"/>
      <c r="J30" s="67"/>
      <c r="K30" s="68"/>
      <c r="L30" s="69"/>
      <c r="M30" s="138">
        <v>0</v>
      </c>
      <c r="N30" s="30">
        <v>0</v>
      </c>
      <c r="P30" s="83">
        <f t="shared" si="0"/>
        <v>0</v>
      </c>
      <c r="Q30" s="9">
        <f t="shared" si="1"/>
        <v>0</v>
      </c>
      <c r="R30" s="26"/>
    </row>
    <row r="31" spans="1:19" ht="18" thickBot="1" x14ac:dyDescent="0.35">
      <c r="A31" s="20"/>
      <c r="B31" s="21">
        <v>44534</v>
      </c>
      <c r="C31" s="22"/>
      <c r="D31" s="70"/>
      <c r="E31" s="24">
        <v>44534</v>
      </c>
      <c r="F31" s="25"/>
      <c r="G31" s="26"/>
      <c r="H31" s="32">
        <v>44534</v>
      </c>
      <c r="I31" s="28"/>
      <c r="J31" s="67"/>
      <c r="K31" s="71"/>
      <c r="L31" s="72"/>
      <c r="M31" s="138">
        <v>0</v>
      </c>
      <c r="N31" s="30">
        <v>0</v>
      </c>
      <c r="P31" s="83">
        <f t="shared" si="0"/>
        <v>0</v>
      </c>
      <c r="Q31" s="9">
        <f t="shared" si="1"/>
        <v>0</v>
      </c>
      <c r="R31" s="26"/>
    </row>
    <row r="32" spans="1:19" ht="18" thickBot="1" x14ac:dyDescent="0.35">
      <c r="A32" s="20"/>
      <c r="B32" s="21">
        <v>44535</v>
      </c>
      <c r="C32" s="22"/>
      <c r="D32" s="73"/>
      <c r="E32" s="24">
        <v>44535</v>
      </c>
      <c r="F32" s="25"/>
      <c r="G32" s="26"/>
      <c r="H32" s="32">
        <v>44535</v>
      </c>
      <c r="I32" s="28"/>
      <c r="J32" s="67"/>
      <c r="K32" s="68"/>
      <c r="L32" s="69"/>
      <c r="M32" s="138">
        <v>0</v>
      </c>
      <c r="N32" s="30">
        <v>0</v>
      </c>
      <c r="P32" s="83">
        <f t="shared" si="0"/>
        <v>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/>
      <c r="K33" s="71"/>
      <c r="L33" s="75"/>
      <c r="M33" s="138">
        <v>0</v>
      </c>
      <c r="N33" s="30">
        <v>0</v>
      </c>
      <c r="P33" s="83">
        <f t="shared" si="0"/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/>
      <c r="D34" s="73"/>
      <c r="E34" s="24"/>
      <c r="F34" s="25"/>
      <c r="G34" s="26"/>
      <c r="H34" s="32"/>
      <c r="I34" s="28"/>
      <c r="J34" s="67"/>
      <c r="K34" s="215"/>
      <c r="L34" s="76"/>
      <c r="M34" s="138">
        <v>0</v>
      </c>
      <c r="N34" s="30">
        <v>0</v>
      </c>
      <c r="P34" s="83">
        <f t="shared" si="0"/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/>
      <c r="D35" s="77"/>
      <c r="E35" s="24"/>
      <c r="F35" s="25"/>
      <c r="G35" s="26"/>
      <c r="H35" s="32"/>
      <c r="I35" s="28"/>
      <c r="J35" s="67"/>
      <c r="K35" s="71"/>
      <c r="L35" s="75"/>
      <c r="M35" s="138">
        <v>0</v>
      </c>
      <c r="N35" s="30">
        <v>0</v>
      </c>
      <c r="P35" s="83">
        <f t="shared" si="0"/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/>
      <c r="D36" s="70"/>
      <c r="E36" s="24"/>
      <c r="F36" s="25"/>
      <c r="G36" s="26"/>
      <c r="H36" s="32"/>
      <c r="I36" s="28"/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/>
      <c r="D37" s="73"/>
      <c r="E37" s="24"/>
      <c r="F37" s="25"/>
      <c r="G37" s="26"/>
      <c r="H37" s="32"/>
      <c r="I37" s="28"/>
      <c r="J37" s="67"/>
      <c r="K37" s="184"/>
      <c r="L37" s="76"/>
      <c r="M37" s="138">
        <v>0</v>
      </c>
      <c r="N37" s="30">
        <v>0</v>
      </c>
      <c r="P37" s="83">
        <f t="shared" si="0"/>
        <v>0</v>
      </c>
      <c r="Q37" s="9">
        <f t="shared" si="1"/>
        <v>0</v>
      </c>
    </row>
    <row r="38" spans="1:18" ht="18" thickBot="1" x14ac:dyDescent="0.35">
      <c r="A38" s="20"/>
      <c r="B38" s="21"/>
      <c r="C38" s="22"/>
      <c r="D38" s="74"/>
      <c r="E38" s="24"/>
      <c r="F38" s="25"/>
      <c r="G38" s="26"/>
      <c r="H38" s="32"/>
      <c r="I38" s="28"/>
      <c r="J38" s="67"/>
      <c r="K38" s="71"/>
      <c r="L38" s="75"/>
      <c r="M38" s="138">
        <v>0</v>
      </c>
      <c r="N38" s="30">
        <v>0</v>
      </c>
      <c r="P38" s="83">
        <f t="shared" si="0"/>
        <v>0</v>
      </c>
      <c r="Q38" s="9">
        <f t="shared" si="1"/>
        <v>0</v>
      </c>
    </row>
    <row r="39" spans="1:18" ht="18" thickBot="1" x14ac:dyDescent="0.35">
      <c r="A39" s="20"/>
      <c r="B39" s="21"/>
      <c r="C39" s="22"/>
      <c r="D39" s="74"/>
      <c r="E39" s="24"/>
      <c r="F39" s="218"/>
      <c r="G39" s="26"/>
      <c r="H39" s="32"/>
      <c r="I39" s="28"/>
      <c r="J39" s="67"/>
      <c r="K39" s="71"/>
      <c r="L39" s="69"/>
      <c r="M39" s="138">
        <v>0</v>
      </c>
      <c r="N39" s="30">
        <v>0</v>
      </c>
      <c r="P39" s="83">
        <f t="shared" si="0"/>
        <v>0</v>
      </c>
      <c r="Q39" s="9">
        <f t="shared" si="1"/>
        <v>0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82"/>
      <c r="L40" s="69"/>
      <c r="M40" s="226">
        <f>SUM(M5:M39)</f>
        <v>94358</v>
      </c>
      <c r="N40" s="228">
        <f>SUM(N5:N39)</f>
        <v>0</v>
      </c>
      <c r="P40" s="83">
        <f>SUM(P5:P39)</f>
        <v>97625</v>
      </c>
      <c r="Q40" s="222">
        <f>SUM(Q5:Q38)</f>
        <v>7994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/>
      <c r="K41" s="71"/>
      <c r="L41" s="69"/>
      <c r="M41" s="227"/>
      <c r="N41" s="229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2720</v>
      </c>
      <c r="D51" s="94"/>
      <c r="E51" s="95" t="s">
        <v>5</v>
      </c>
      <c r="F51" s="96">
        <f>SUM(F5:F50)</f>
        <v>89631</v>
      </c>
      <c r="G51" s="94"/>
      <c r="H51" s="97" t="s">
        <v>6</v>
      </c>
      <c r="I51" s="98">
        <f>SUM(I5:I50)</f>
        <v>547</v>
      </c>
      <c r="J51" s="99"/>
      <c r="K51" s="100" t="s">
        <v>7</v>
      </c>
      <c r="L51" s="101">
        <f>SUM(L5:L50)</f>
        <v>0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50" t="s">
        <v>8</v>
      </c>
      <c r="I53" s="251"/>
      <c r="J53" s="106"/>
      <c r="K53" s="252">
        <f>I51+L51</f>
        <v>547</v>
      </c>
      <c r="L53" s="253"/>
      <c r="M53" s="241">
        <f>N40+M40</f>
        <v>94358</v>
      </c>
      <c r="N53" s="242"/>
      <c r="P53" s="83"/>
      <c r="Q53" s="9"/>
    </row>
    <row r="54" spans="1:17" ht="15.75" x14ac:dyDescent="0.25">
      <c r="D54" s="254" t="s">
        <v>9</v>
      </c>
      <c r="E54" s="254"/>
      <c r="F54" s="107">
        <f>F51-K53-C51</f>
        <v>86364</v>
      </c>
      <c r="I54" s="108"/>
      <c r="J54" s="109"/>
      <c r="P54" s="83"/>
      <c r="Q54" s="9"/>
    </row>
    <row r="55" spans="1:17" ht="18.75" x14ac:dyDescent="0.3">
      <c r="D55" s="255" t="s">
        <v>10</v>
      </c>
      <c r="E55" s="255"/>
      <c r="F55" s="102">
        <v>0</v>
      </c>
      <c r="I55" s="256" t="s">
        <v>11</v>
      </c>
      <c r="J55" s="257"/>
      <c r="K55" s="258">
        <f>F57+F58+F59</f>
        <v>86364</v>
      </c>
      <c r="L55" s="259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86364</v>
      </c>
      <c r="H57" s="20"/>
      <c r="I57" s="116" t="s">
        <v>13</v>
      </c>
      <c r="J57" s="117"/>
      <c r="K57" s="243">
        <f>-C4</f>
        <v>-192529.4</v>
      </c>
      <c r="L57" s="244"/>
    </row>
    <row r="58" spans="1:17" ht="16.5" thickBot="1" x14ac:dyDescent="0.3">
      <c r="D58" s="118" t="s">
        <v>14</v>
      </c>
      <c r="E58" s="104" t="s">
        <v>15</v>
      </c>
      <c r="F58" s="119">
        <v>0</v>
      </c>
    </row>
    <row r="59" spans="1:17" ht="20.25" thickTop="1" thickBot="1" x14ac:dyDescent="0.35">
      <c r="C59" s="120"/>
      <c r="D59" s="245" t="s">
        <v>16</v>
      </c>
      <c r="E59" s="246"/>
      <c r="F59" s="121">
        <v>0</v>
      </c>
      <c r="I59" s="247" t="s">
        <v>17</v>
      </c>
      <c r="J59" s="248"/>
      <c r="K59" s="249">
        <f>K55+K57</f>
        <v>-106165.4</v>
      </c>
      <c r="L59" s="249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D54:E54"/>
    <mergeCell ref="D55:E55"/>
    <mergeCell ref="I55:J55"/>
    <mergeCell ref="K55:L55"/>
    <mergeCell ref="K57:L57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B1:B2"/>
    <mergeCell ref="C1:M1"/>
    <mergeCell ref="B3:C3"/>
    <mergeCell ref="H3:I3"/>
    <mergeCell ref="E4:F4"/>
    <mergeCell ref="H4:I4"/>
  </mergeCells>
  <pageMargins left="0.19685039370078741" right="0.15748031496062992" top="0.39370078740157483" bottom="0.19685039370078741" header="0.31496062992125984" footer="0.31496062992125984"/>
  <pageSetup scale="75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34"/>
  <sheetViews>
    <sheetView workbookViewId="0">
      <selection activeCell="E21" sqref="E21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/>
      <c r="B3" s="179"/>
      <c r="C3" s="79"/>
      <c r="D3" s="203"/>
      <c r="E3" s="79"/>
      <c r="F3" s="143">
        <f>C3-E3</f>
        <v>0</v>
      </c>
    </row>
    <row r="4" spans="1:7" ht="18.75" x14ac:dyDescent="0.3">
      <c r="A4" s="141"/>
      <c r="B4" s="179"/>
      <c r="C4" s="79"/>
      <c r="D4" s="203"/>
      <c r="E4" s="79"/>
      <c r="F4" s="145">
        <f>F3+C4-E4</f>
        <v>0</v>
      </c>
      <c r="G4" s="146"/>
    </row>
    <row r="5" spans="1:7" ht="15.75" x14ac:dyDescent="0.25">
      <c r="A5" s="141"/>
      <c r="B5" s="179"/>
      <c r="C5" s="79"/>
      <c r="D5" s="221"/>
      <c r="E5" s="79"/>
      <c r="F5" s="145">
        <f t="shared" ref="F5:F68" si="0">F4+C5-E5</f>
        <v>0</v>
      </c>
    </row>
    <row r="6" spans="1:7" ht="15.75" x14ac:dyDescent="0.25">
      <c r="A6" s="141"/>
      <c r="B6" s="179"/>
      <c r="C6" s="79"/>
      <c r="D6" s="203"/>
      <c r="E6" s="79"/>
      <c r="F6" s="145">
        <f t="shared" si="0"/>
        <v>0</v>
      </c>
    </row>
    <row r="7" spans="1:7" ht="15.75" x14ac:dyDescent="0.25">
      <c r="A7" s="141"/>
      <c r="B7" s="179"/>
      <c r="C7" s="79"/>
      <c r="D7" s="203"/>
      <c r="E7" s="79"/>
      <c r="F7" s="145">
        <f t="shared" si="0"/>
        <v>0</v>
      </c>
    </row>
    <row r="8" spans="1:7" ht="15.75" x14ac:dyDescent="0.25">
      <c r="A8" s="141"/>
      <c r="B8" s="179"/>
      <c r="C8" s="79"/>
      <c r="D8" s="203"/>
      <c r="E8" s="79"/>
      <c r="F8" s="145">
        <f t="shared" si="0"/>
        <v>0</v>
      </c>
    </row>
    <row r="9" spans="1:7" ht="15.75" x14ac:dyDescent="0.25">
      <c r="A9" s="141"/>
      <c r="B9" s="179"/>
      <c r="C9" s="79"/>
      <c r="D9" s="203"/>
      <c r="E9" s="79"/>
      <c r="F9" s="145">
        <f t="shared" si="0"/>
        <v>0</v>
      </c>
    </row>
    <row r="10" spans="1:7" ht="18.75" x14ac:dyDescent="0.3">
      <c r="A10" s="141"/>
      <c r="B10" s="179"/>
      <c r="C10" s="79"/>
      <c r="D10" s="203"/>
      <c r="E10" s="79"/>
      <c r="F10" s="145">
        <f t="shared" si="0"/>
        <v>0</v>
      </c>
      <c r="G10" s="146"/>
    </row>
    <row r="11" spans="1:7" ht="15.75" x14ac:dyDescent="0.25">
      <c r="A11" s="141"/>
      <c r="B11" s="142"/>
      <c r="C11" s="79"/>
      <c r="D11" s="144"/>
      <c r="E11" s="79"/>
      <c r="F11" s="145">
        <f t="shared" si="0"/>
        <v>0</v>
      </c>
    </row>
    <row r="12" spans="1:7" ht="15.75" x14ac:dyDescent="0.25">
      <c r="A12" s="144"/>
      <c r="B12" s="142"/>
      <c r="C12" s="79"/>
      <c r="D12" s="144"/>
      <c r="E12" s="79"/>
      <c r="F12" s="145">
        <f t="shared" si="0"/>
        <v>0</v>
      </c>
    </row>
    <row r="13" spans="1:7" ht="15.75" x14ac:dyDescent="0.25">
      <c r="A13" s="144"/>
      <c r="B13" s="142"/>
      <c r="C13" s="79"/>
      <c r="D13" s="144"/>
      <c r="E13" s="79"/>
      <c r="F13" s="145">
        <f t="shared" si="0"/>
        <v>0</v>
      </c>
    </row>
    <row r="14" spans="1:7" ht="15.75" x14ac:dyDescent="0.25">
      <c r="A14" s="144"/>
      <c r="B14" s="142"/>
      <c r="C14" s="79"/>
      <c r="D14" s="144"/>
      <c r="E14" s="79"/>
      <c r="F14" s="145">
        <f t="shared" si="0"/>
        <v>0</v>
      </c>
    </row>
    <row r="15" spans="1:7" ht="15.75" x14ac:dyDescent="0.25">
      <c r="A15" s="144"/>
      <c r="B15" s="142"/>
      <c r="C15" s="79"/>
      <c r="D15" s="144"/>
      <c r="E15" s="79"/>
      <c r="F15" s="145">
        <f t="shared" si="0"/>
        <v>0</v>
      </c>
    </row>
    <row r="16" spans="1:7" ht="15.75" x14ac:dyDescent="0.25">
      <c r="A16" s="144"/>
      <c r="B16" s="142"/>
      <c r="C16" s="79"/>
      <c r="D16" s="144"/>
      <c r="E16" s="79"/>
      <c r="F16" s="145">
        <f t="shared" si="0"/>
        <v>0</v>
      </c>
    </row>
    <row r="17" spans="1:7" ht="15.75" x14ac:dyDescent="0.25">
      <c r="A17" s="144"/>
      <c r="B17" s="142"/>
      <c r="C17" s="79"/>
      <c r="D17" s="144"/>
      <c r="E17" s="79"/>
      <c r="F17" s="145">
        <f t="shared" si="0"/>
        <v>0</v>
      </c>
    </row>
    <row r="18" spans="1:7" ht="15.75" x14ac:dyDescent="0.25">
      <c r="A18" s="144"/>
      <c r="B18" s="142"/>
      <c r="C18" s="79"/>
      <c r="D18" s="144"/>
      <c r="E18" s="79"/>
      <c r="F18" s="145">
        <f t="shared" si="0"/>
        <v>0</v>
      </c>
    </row>
    <row r="19" spans="1:7" ht="15.75" x14ac:dyDescent="0.25">
      <c r="A19" s="144"/>
      <c r="B19" s="142"/>
      <c r="C19" s="79"/>
      <c r="D19" s="144"/>
      <c r="E19" s="79"/>
      <c r="F19" s="145">
        <f t="shared" si="0"/>
        <v>0</v>
      </c>
    </row>
    <row r="20" spans="1:7" ht="15.75" x14ac:dyDescent="0.25">
      <c r="A20" s="144"/>
      <c r="B20" s="142"/>
      <c r="C20" s="79"/>
      <c r="D20" s="144"/>
      <c r="E20" s="79"/>
      <c r="F20" s="145">
        <f t="shared" si="0"/>
        <v>0</v>
      </c>
    </row>
    <row r="21" spans="1:7" ht="15.75" x14ac:dyDescent="0.25">
      <c r="A21" s="144"/>
      <c r="B21" s="142"/>
      <c r="C21" s="79"/>
      <c r="D21" s="144"/>
      <c r="E21" s="79"/>
      <c r="F21" s="145">
        <f t="shared" si="0"/>
        <v>0</v>
      </c>
    </row>
    <row r="22" spans="1:7" ht="18.75" x14ac:dyDescent="0.3">
      <c r="A22" s="144"/>
      <c r="B22" s="142"/>
      <c r="C22" s="79"/>
      <c r="D22" s="144"/>
      <c r="E22" s="79"/>
      <c r="F22" s="145">
        <f t="shared" si="0"/>
        <v>0</v>
      </c>
      <c r="G22" s="146"/>
    </row>
    <row r="23" spans="1:7" ht="15.75" x14ac:dyDescent="0.25">
      <c r="A23" s="144"/>
      <c r="B23" s="142"/>
      <c r="C23" s="79"/>
      <c r="D23" s="144"/>
      <c r="E23" s="79"/>
      <c r="F23" s="145">
        <f t="shared" si="0"/>
        <v>0</v>
      </c>
    </row>
    <row r="24" spans="1:7" ht="15.75" x14ac:dyDescent="0.25">
      <c r="A24" s="144"/>
      <c r="B24" s="142"/>
      <c r="C24" s="79"/>
      <c r="D24" s="144"/>
      <c r="E24" s="79"/>
      <c r="F24" s="145">
        <f t="shared" si="0"/>
        <v>0</v>
      </c>
    </row>
    <row r="25" spans="1:7" ht="15.75" x14ac:dyDescent="0.25">
      <c r="A25" s="144"/>
      <c r="B25" s="142"/>
      <c r="C25" s="79"/>
      <c r="D25" s="144"/>
      <c r="E25" s="79"/>
      <c r="F25" s="145">
        <f t="shared" si="0"/>
        <v>0</v>
      </c>
    </row>
    <row r="26" spans="1:7" ht="15.75" x14ac:dyDescent="0.25">
      <c r="A26" s="144"/>
      <c r="B26" s="142"/>
      <c r="C26" s="79"/>
      <c r="D26" s="144"/>
      <c r="E26" s="79"/>
      <c r="F26" s="145">
        <f t="shared" si="0"/>
        <v>0</v>
      </c>
    </row>
    <row r="27" spans="1:7" ht="15.75" x14ac:dyDescent="0.25">
      <c r="A27" s="144"/>
      <c r="B27" s="142"/>
      <c r="C27" s="79"/>
      <c r="D27" s="144"/>
      <c r="E27" s="79"/>
      <c r="F27" s="145">
        <f t="shared" si="0"/>
        <v>0</v>
      </c>
    </row>
    <row r="28" spans="1:7" ht="15.75" x14ac:dyDescent="0.25">
      <c r="A28" s="144"/>
      <c r="B28" s="142"/>
      <c r="C28" s="79"/>
      <c r="D28" s="144"/>
      <c r="E28" s="79"/>
      <c r="F28" s="145">
        <f t="shared" si="0"/>
        <v>0</v>
      </c>
    </row>
    <row r="29" spans="1:7" ht="15.75" x14ac:dyDescent="0.25">
      <c r="A29" s="144"/>
      <c r="B29" s="142"/>
      <c r="C29" s="79"/>
      <c r="D29" s="144"/>
      <c r="E29" s="79"/>
      <c r="F29" s="145">
        <f t="shared" si="0"/>
        <v>0</v>
      </c>
    </row>
    <row r="30" spans="1:7" ht="18.75" x14ac:dyDescent="0.3">
      <c r="A30" s="144"/>
      <c r="B30" s="142"/>
      <c r="C30" s="79"/>
      <c r="D30" s="144"/>
      <c r="E30" s="79"/>
      <c r="F30" s="145">
        <f t="shared" si="0"/>
        <v>0</v>
      </c>
      <c r="G30" s="146"/>
    </row>
    <row r="31" spans="1:7" ht="15.75" x14ac:dyDescent="0.25">
      <c r="A31" s="144"/>
      <c r="B31" s="142"/>
      <c r="C31" s="79"/>
      <c r="D31" s="144"/>
      <c r="E31" s="79"/>
      <c r="F31" s="145">
        <f t="shared" si="0"/>
        <v>0</v>
      </c>
    </row>
    <row r="32" spans="1:7" ht="15.75" x14ac:dyDescent="0.25">
      <c r="A32" s="144"/>
      <c r="B32" s="142"/>
      <c r="C32" s="79"/>
      <c r="D32" s="144"/>
      <c r="E32" s="79"/>
      <c r="F32" s="145">
        <f t="shared" si="0"/>
        <v>0</v>
      </c>
    </row>
    <row r="33" spans="1:6" ht="15.75" x14ac:dyDescent="0.25">
      <c r="A33" s="144"/>
      <c r="B33" s="142"/>
      <c r="C33" s="79"/>
      <c r="D33" s="144"/>
      <c r="E33" s="79"/>
      <c r="F33" s="145">
        <f t="shared" si="0"/>
        <v>0</v>
      </c>
    </row>
    <row r="34" spans="1:6" ht="15.75" x14ac:dyDescent="0.25">
      <c r="A34" s="144"/>
      <c r="B34" s="142"/>
      <c r="C34" s="79"/>
      <c r="D34" s="144"/>
      <c r="E34" s="79"/>
      <c r="F34" s="145">
        <f t="shared" si="0"/>
        <v>0</v>
      </c>
    </row>
    <row r="35" spans="1:6" ht="15.75" x14ac:dyDescent="0.25">
      <c r="A35" s="144"/>
      <c r="B35" s="142"/>
      <c r="C35" s="79"/>
      <c r="D35" s="144"/>
      <c r="E35" s="79"/>
      <c r="F35" s="145">
        <f t="shared" si="0"/>
        <v>0</v>
      </c>
    </row>
    <row r="36" spans="1:6" ht="15.75" x14ac:dyDescent="0.25">
      <c r="A36" s="144"/>
      <c r="B36" s="142"/>
      <c r="C36" s="79"/>
      <c r="D36" s="144"/>
      <c r="E36" s="79"/>
      <c r="F36" s="145">
        <f t="shared" si="0"/>
        <v>0</v>
      </c>
    </row>
    <row r="37" spans="1:6" ht="15.75" x14ac:dyDescent="0.25">
      <c r="A37" s="144"/>
      <c r="B37" s="142"/>
      <c r="C37" s="79"/>
      <c r="D37" s="144"/>
      <c r="E37" s="79"/>
      <c r="F37" s="145">
        <f t="shared" si="0"/>
        <v>0</v>
      </c>
    </row>
    <row r="38" spans="1:6" ht="15.75" x14ac:dyDescent="0.25">
      <c r="A38" s="144"/>
      <c r="B38" s="142"/>
      <c r="C38" s="79"/>
      <c r="D38" s="144"/>
      <c r="E38" s="79"/>
      <c r="F38" s="145">
        <f t="shared" si="0"/>
        <v>0</v>
      </c>
    </row>
    <row r="39" spans="1:6" ht="15.75" x14ac:dyDescent="0.25">
      <c r="A39" s="144"/>
      <c r="B39" s="142"/>
      <c r="C39" s="79"/>
      <c r="D39" s="144"/>
      <c r="E39" s="79"/>
      <c r="F39" s="145">
        <f t="shared" si="0"/>
        <v>0</v>
      </c>
    </row>
    <row r="40" spans="1:6" ht="15.75" x14ac:dyDescent="0.25">
      <c r="A40" s="144"/>
      <c r="B40" s="142"/>
      <c r="C40" s="79"/>
      <c r="D40" s="144"/>
      <c r="E40" s="79"/>
      <c r="F40" s="145">
        <f t="shared" si="0"/>
        <v>0</v>
      </c>
    </row>
    <row r="41" spans="1:6" ht="15.75" x14ac:dyDescent="0.25">
      <c r="A41" s="144"/>
      <c r="B41" s="142"/>
      <c r="C41" s="79"/>
      <c r="D41" s="144"/>
      <c r="E41" s="79"/>
      <c r="F41" s="145">
        <f t="shared" si="0"/>
        <v>0</v>
      </c>
    </row>
    <row r="42" spans="1:6" ht="15.75" x14ac:dyDescent="0.25">
      <c r="A42" s="144"/>
      <c r="B42" s="142"/>
      <c r="C42" s="79"/>
      <c r="D42" s="144"/>
      <c r="E42" s="79"/>
      <c r="F42" s="145">
        <f t="shared" si="0"/>
        <v>0</v>
      </c>
    </row>
    <row r="43" spans="1:6" ht="15.75" x14ac:dyDescent="0.25">
      <c r="A43" s="144"/>
      <c r="B43" s="142"/>
      <c r="C43" s="79"/>
      <c r="D43" s="144"/>
      <c r="E43" s="79"/>
      <c r="F43" s="145">
        <f t="shared" si="0"/>
        <v>0</v>
      </c>
    </row>
    <row r="44" spans="1:6" ht="15.75" x14ac:dyDescent="0.25">
      <c r="A44" s="144"/>
      <c r="B44" s="142"/>
      <c r="C44" s="79"/>
      <c r="D44" s="144"/>
      <c r="E44" s="79"/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0</v>
      </c>
      <c r="D98" s="103"/>
      <c r="E98" s="3">
        <f>SUM(E3:E97)</f>
        <v>0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F30" sqref="F3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 G O S T O    2 0 2 1     </vt:lpstr>
      <vt:lpstr>REMISIONES  AGOSTO 2021    </vt:lpstr>
      <vt:lpstr>SEPTIEMBRE    2 0 2 1   </vt:lpstr>
      <vt:lpstr>REMISIONES  SEPTIEMBRE  2021  </vt:lpstr>
      <vt:lpstr>OCTUBRE   2 0 2 1             </vt:lpstr>
      <vt:lpstr>REMISIONES OCTUBRE  2021     </vt:lpstr>
      <vt:lpstr>    NOVIEMBRE     2 0 2 1      </vt:lpstr>
      <vt:lpstr>   REMISIONES  NOVIEMBRE  2021</vt:lpstr>
      <vt:lpstr>Hoja2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2021-11-23T19:09:16Z</cp:lastPrinted>
  <dcterms:created xsi:type="dcterms:W3CDTF">2021-08-25T18:04:32Z</dcterms:created>
  <dcterms:modified xsi:type="dcterms:W3CDTF">2021-11-23T21:58:26Z</dcterms:modified>
</cp:coreProperties>
</file>