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8715" yWindow="1305" windowWidth="19275" windowHeight="13635" firstSheet="8" activeTab="9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Hoja1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1" l="1"/>
  <c r="N88" i="11" l="1"/>
  <c r="J88" i="11"/>
  <c r="I26" i="10" l="1"/>
  <c r="N77" i="10"/>
  <c r="J77" i="10"/>
  <c r="N76" i="10"/>
  <c r="J76" i="10"/>
  <c r="F59" i="10"/>
  <c r="J59" i="10" s="1"/>
  <c r="N59" i="10"/>
  <c r="N58" i="10"/>
  <c r="N60" i="10"/>
  <c r="J58" i="10"/>
  <c r="N61" i="10"/>
  <c r="J63" i="10"/>
  <c r="J64" i="10"/>
  <c r="F61" i="10"/>
  <c r="J61" i="10" s="1"/>
  <c r="F62" i="10"/>
  <c r="J62" i="10" s="1"/>
  <c r="X29" i="10" l="1"/>
  <c r="I24" i="10" l="1"/>
  <c r="N73" i="10" l="1"/>
  <c r="J73" i="10"/>
  <c r="N70" i="10" l="1"/>
  <c r="J70" i="10"/>
  <c r="N54" i="10" l="1"/>
  <c r="N55" i="10"/>
  <c r="J54" i="10"/>
  <c r="J55" i="10"/>
  <c r="F54" i="10"/>
  <c r="F83" i="9"/>
  <c r="N69" i="10"/>
  <c r="N71" i="10"/>
  <c r="N72" i="10"/>
  <c r="J69" i="10"/>
  <c r="J71" i="10"/>
  <c r="J72" i="10"/>
  <c r="J74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6" i="11" l="1"/>
  <c r="S256" i="11"/>
  <c r="Q256" i="11"/>
  <c r="L256" i="11"/>
  <c r="N255" i="11"/>
  <c r="N254" i="11"/>
  <c r="N253" i="11"/>
  <c r="N251" i="11"/>
  <c r="J251" i="11"/>
  <c r="N250" i="11"/>
  <c r="J250" i="11"/>
  <c r="N249" i="11"/>
  <c r="J249" i="11"/>
  <c r="N248" i="11"/>
  <c r="J248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52" i="11"/>
  <c r="N252" i="11" s="1"/>
  <c r="N74" i="10"/>
  <c r="N75" i="10"/>
  <c r="J75" i="10"/>
  <c r="J78" i="10"/>
  <c r="I8" i="10"/>
  <c r="N256" i="11" l="1"/>
  <c r="N259" i="11" s="1"/>
  <c r="N67" i="9"/>
  <c r="J67" i="9"/>
  <c r="J68" i="9"/>
  <c r="J69" i="9"/>
  <c r="F67" i="9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J61" i="9"/>
  <c r="F61" i="9"/>
  <c r="N60" i="9"/>
  <c r="J60" i="9"/>
  <c r="J59" i="9"/>
  <c r="N59" i="9"/>
  <c r="F59" i="9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4" i="10"/>
  <c r="S264" i="10"/>
  <c r="Q264" i="10"/>
  <c r="L264" i="10"/>
  <c r="N263" i="10"/>
  <c r="N262" i="10"/>
  <c r="N261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N68" i="10"/>
  <c r="J68" i="10"/>
  <c r="N67" i="10"/>
  <c r="J67" i="10"/>
  <c r="N66" i="10"/>
  <c r="J66" i="10"/>
  <c r="N65" i="10"/>
  <c r="J65" i="10"/>
  <c r="N64" i="10"/>
  <c r="N63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0" i="10"/>
  <c r="N260" i="10" s="1"/>
  <c r="N4" i="10"/>
  <c r="J4" i="10"/>
  <c r="J5" i="10" l="1"/>
  <c r="J6" i="10"/>
  <c r="J20" i="10"/>
  <c r="N5" i="10"/>
  <c r="N264" i="10" s="1"/>
  <c r="N267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62" i="9"/>
  <c r="J62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<sst xmlns="http://schemas.openxmlformats.org/spreadsheetml/2006/main" count="3099" uniqueCount="1006">
  <si>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</si>
  <si>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</si>
  <si>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</si>
  <si>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</si>
  <si>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</si>
  <si>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</si>
  <si>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</si>
  <si>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</si>
  <si>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</si>
  <si>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</si>
  <si>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</si>
  <si>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</si>
  <si>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</si>
  <si>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</si>
  <si>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</si>
  <si>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</si>
  <si>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</si>
  <si>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</si>
  <si>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</si>
  <si>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</si>
  <si>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</si>
  <si>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</si>
  <si>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</si>
  <si>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</si>
  <si>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</si>
  <si>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</si>
  <si>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</si>
  <si>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</si>
  <si>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</si>
  <si>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</si>
  <si>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</si>
  <si>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</si>
  <si>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</si>
  <si>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</si>
  <si>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</si>
  <si>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</si>
  <si>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</si>
  <si>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</si>
  <si>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</si>
  <si>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</si>
  <si>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</si>
  <si>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</si>
  <si>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</si>
  <si>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</si>
  <si>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</si>
  <si>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</si>
  <si>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</si>
  <si>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</si>
  <si>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</si>
  <si>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</si>
  <si>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</si>
  <si>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</si>
  <si>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</si>
  <si>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</si>
  <si>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</si>
  <si>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</si>
  <si>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</si>
  <si>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</si>
  <si>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</si>
  <si>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</si>
  <si>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</si>
  <si>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</si>
  <si>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</si>
  <si>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</si>
  <si>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</si>
  <si>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</si>
  <si>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</si>
  <si>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</si>
  <si>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</si>
  <si>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</si>
  <si>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</si>
  <si>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</si>
  <si>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</si>
  <si>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</si>
  <si>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</si>
  <si>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</si>
  <si>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</si>
  <si>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</si>
  <si>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</si>
  <si>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</si>
  <si>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</si>
  <si>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</si>
  <si>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</si>
  <si>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</si>
  <si>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</si>
  <si>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</si>
  <si>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</si>
  <si>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</si>
  <si>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</si>
  <si>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</si>
  <si>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</si>
  <si>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</si>
  <si>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</si>
  <si>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</si>
  <si>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</si>
  <si>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</si>
  <si>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</si>
  <si>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</si>
  <si>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</si>
  <si>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</si>
  <si>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</si>
  <si>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</si>
  <si>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</si>
  <si>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</si>
  <si>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</si>
  <si>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</si>
  <si>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</si>
  <si>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</si>
  <si>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</si>
  <si>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</si>
  <si>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</si>
  <si>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</si>
  <si>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</si>
  <si>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</si>
  <si>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</si>
  <si>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</si>
  <si>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</si>
  <si>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</si>
  <si>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</si>
  <si>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</si>
  <si>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</si>
  <si>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</si>
  <si>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</si>
  <si>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</si>
  <si>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</si>
  <si>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</si>
  <si>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</si>
  <si>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</si>
  <si>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</si>
  <si>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</si>
  <si>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</si>
  <si>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</si>
  <si>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</si>
  <si>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</si>
  <si>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</si>
  <si>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</si>
  <si>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</si>
  <si>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</si>
  <si>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</si>
  <si>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</si>
  <si>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</si>
  <si>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</si>
  <si>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</si>
  <si>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</si>
  <si>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</si>
  <si>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</si>
  <si>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</si>
  <si>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</si>
  <si>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</si>
  <si>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</si>
  <si>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</si>
  <si>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</si>
  <si>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</si>
  <si>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</si>
  <si>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</si>
  <si>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</si>
  <si>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</si>
  <si>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</si>
  <si>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</si>
  <si>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</si>
  <si>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</si>
  <si>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</si>
  <si>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</si>
  <si>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</si>
  <si>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</si>
  <si>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</si>
  <si>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</si>
  <si>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</si>
  <si>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</si>
  <si>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</si>
  <si>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</si>
  <si>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</si>
  <si>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</si>
  <si>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</si>
  <si>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</si>
  <si>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</si>
  <si>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</si>
  <si>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</si>
  <si>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</si>
  <si>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</si>
  <si>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</si>
  <si>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</si>
  <si>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</si>
  <si>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</si>
  <si>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</si>
  <si>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</si>
  <si>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</si>
  <si>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</si>
  <si>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</si>
  <si>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</si>
  <si>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</si>
  <si>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</si>
  <si>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</si>
  <si>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</si>
  <si>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</si>
  <si>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</si>
  <si>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</si>
  <si>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</si>
  <si>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</si>
  <si>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</si>
  <si>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</si>
  <si>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</si>
  <si>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</si>
  <si>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</si>
  <si>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</si>
  <si>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</si>
  <si>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</si>
  <si>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</si>
  <si>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</si>
  <si>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</si>
  <si>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</si>
  <si>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</si>
  <si>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</si>
  <si>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</si>
  <si>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</si>
  <si>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</si>
  <si>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</si>
  <si>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</si>
  <si>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</si>
  <si>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</si>
  <si>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</si>
  <si>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</si>
  <si>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</si>
  <si>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</si>
  <si>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</si>
  <si>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</si>
  <si>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</si>
  <si>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</si>
  <si>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</si>
  <si>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</si>
  <si>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</si>
  <si>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</si>
  <si>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</si>
  <si>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</si>
  <si>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</si>
  <si>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</si>
  <si>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</si>
  <si>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</si>
  <si>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</si>
  <si>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</si>
  <si>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</si>
  <si>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</si>
  <si>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</si>
  <si>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</si>
  <si>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</si>
  <si>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</si>
  <si>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</si>
  <si>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</si>
  <si>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</si>
  <si>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</si>
  <si>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</si>
  <si>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</si>
  <si>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</si>
  <si>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</si>
  <si>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</si>
  <si>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</si>
  <si>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</si>
  <si>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</si>
  <si>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</si>
  <si>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</si>
  <si>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</si>
  <si>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</si>
  <si>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</si>
  <si>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</si>
  <si>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</si>
  <si>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</si>
  <si>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</si>
  <si>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</si>
  <si>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</si>
  <si>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</si>
  <si>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</si>
  <si>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</si>
  <si>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</si>
  <si>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</si>
  <si>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</si>
  <si>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</si>
  <si>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</si>
  <si>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</si>
  <si>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</si>
  <si>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</si>
  <si>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</si>
  <si>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</si>
  <si>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</si>
  <si>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</si>
  <si>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</si>
  <si>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</si>
  <si>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</si>
  <si>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</si>
  <si>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</si>
  <si>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</si>
  <si>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</si>
  <si>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</si>
  <si>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</si>
  <si>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</si>
  <si>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</si>
  <si>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</si>
  <si>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</si>
  <si>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</si>
  <si>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</si>
  <si>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</si>
  <si>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</si>
  <si>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</si>
  <si>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</si>
  <si>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</si>
  <si>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</si>
  <si>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</si>
  <si>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</si>
  <si>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</si>
  <si>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</si>
  <si>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</si>
  <si>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</si>
  <si>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</si>
  <si>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</si>
  <si>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</si>
  <si>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</si>
  <si>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</si>
  <si>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</si>
  <si>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</si>
  <si>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</si>
  <si>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</si>
  <si>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</si>
  <si>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</si>
  <si>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</si>
  <si>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</si>
  <si>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</si>
  <si>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</si>
  <si>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</si>
  <si>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</si>
  <si>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</si>
  <si>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</si>
  <si>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</si>
  <si>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</si>
  <si>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</si>
  <si>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</si>
  <si>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</si>
  <si>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</si>
  <si>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</si>
  <si>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</si>
  <si>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</si>
  <si>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</si>
  <si>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</si>
  <si>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</si>
  <si>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</si>
  <si>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</si>
  <si>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</si>
  <si>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</si>
  <si>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</si>
  <si>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</si>
  <si>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</si>
  <si>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</si>
  <si>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</si>
  <si>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</si>
  <si>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</si>
  <si>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</si>
  <si>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</si>
  <si>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</si>
  <si>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</si>
  <si>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</si>
  <si>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</si>
  <si>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</si>
  <si>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</si>
  <si>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</si>
  <si>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</si>
  <si>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</si>
  <si>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</si>
  <si>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</si>
  <si>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</si>
  <si>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</si>
  <si>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</si>
  <si>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</si>
  <si>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</si>
  <si>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</si>
  <si>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</si>
  <si>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</si>
  <si>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</si>
  <si>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</si>
  <si>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</si>
  <si>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</si>
  <si>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</si>
  <si>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</si>
  <si>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</si>
  <si>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</si>
  <si>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</si>
  <si>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</si>
  <si>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</si>
  <si>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</si>
  <si>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</si>
  <si>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</si>
  <si>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</si>
  <si>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</si>
  <si>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</si>
  <si>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</si>
  <si>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</si>
  <si>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</si>
  <si>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</si>
  <si>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</si>
  <si>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</si>
  <si>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</si>
  <si>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</si>
  <si>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</si>
  <si>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</si>
  <si>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</si>
  <si>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</si>
  <si>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</si>
  <si>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</si>
  <si>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</si>
  <si>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</si>
  <si>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</si>
  <si>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</si>
  <si>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</si>
  <si>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</si>
  <si>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</si>
  <si>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</si>
  <si>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</si>
  <si>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</si>
  <si>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</si>
  <si>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</si>
  <si>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</si>
  <si>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</si>
  <si>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</si>
  <si>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</si>
  <si>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</si>
  <si>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</si>
  <si>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</si>
  <si>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</si>
  <si>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</si>
  <si>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</si>
  <si>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</si>
  <si>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</si>
  <si>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</si>
  <si>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</si>
  <si>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</si>
  <si>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</si>
  <si>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</si>
  <si>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</si>
  <si>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</si>
  <si>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</si>
  <si>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</si>
  <si>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</si>
  <si>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</si>
  <si>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</si>
  <si>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</si>
  <si>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</si>
  <si>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</si>
  <si>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</si>
  <si>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</si>
  <si>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</si>
  <si>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</si>
  <si>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</si>
  <si>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</si>
  <si>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</si>
  <si>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</si>
  <si>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</si>
  <si>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</si>
  <si>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</si>
  <si>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</si>
  <si>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</si>
  <si>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</si>
  <si>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</si>
  <si>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</si>
  <si>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</si>
  <si>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</si>
  <si>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</si>
  <si>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</si>
  <si>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</si>
  <si>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</si>
  <si>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</si>
  <si>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</si>
  <si>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</si>
  <si>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</si>
  <si>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</si>
  <si>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</si>
  <si>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</si>
  <si>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</si>
  <si>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</si>
  <si>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</si>
  <si>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</si>
  <si>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</si>
  <si>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</si>
  <si>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</si>
  <si>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</si>
  <si>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</si>
  <si>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</si>
  <si>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</si>
  <si>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</si>
  <si>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</si>
  <si>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</si>
  <si>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</si>
  <si>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</si>
  <si>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</si>
  <si>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</si>
  <si>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</si>
  <si>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</si>
  <si>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</si>
  <si>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</si>
  <si>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</si>
  <si>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</si>
  <si>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</si>
  <si>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</si>
  <si>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</si>
  <si>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</si>
  <si>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</si>
  <si>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</si>
  <si>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</si>
  <si>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</si>
  <si>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</si>
  <si>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</si>
  <si>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</si>
  <si>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</si>
  <si>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</si>
  <si>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</si>
  <si>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</si>
  <si>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</si>
  <si>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</si>
  <si>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</si>
  <si>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</si>
  <si>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</si>
  <si>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</si>
  <si>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</si>
  <si>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</si>
  <si>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</si>
  <si>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</si>
  <si>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</si>
  <si>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</si>
  <si>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</si>
  <si>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</si>
  <si>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</si>
  <si>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</si>
  <si>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</si>
  <si>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</si>
  <si>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</si>
  <si>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</si>
  <si>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</si>
  <si>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</si>
  <si>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</si>
  <si>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</si>
  <si>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</si>
  <si>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</si>
  <si>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</si>
  <si>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</si>
  <si>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</si>
  <si>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</si>
  <si>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</si>
  <si>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</si>
  <si>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</si>
  <si>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</si>
  <si>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</si>
  <si>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</si>
  <si>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</si>
  <si>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</si>
  <si>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</si>
  <si>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</si>
  <si>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</si>
  <si>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</si>
  <si>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</si>
  <si>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</si>
  <si>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</si>
  <si>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</si>
  <si>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</si>
  <si>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</si>
  <si>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</si>
  <si>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</si>
  <si>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</si>
  <si>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</si>
  <si>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</si>
  <si>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</si>
  <si>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</si>
  <si>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</si>
  <si>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</si>
  <si>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</si>
  <si>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</si>
  <si>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</si>
  <si>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</si>
  <si>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</si>
  <si>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</si>
  <si>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</si>
  <si>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</si>
  <si>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</si>
  <si>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</si>
  <si>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</si>
  <si>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</si>
  <si>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</si>
  <si>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</si>
  <si>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</si>
  <si>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</si>
  <si>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</si>
  <si>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</si>
  <si>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</si>
  <si>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</si>
  <si>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</si>
  <si>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</si>
  <si>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</si>
  <si>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</si>
  <si>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</si>
  <si>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</si>
  <si>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</si>
  <si>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</si>
  <si>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</si>
  <si>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</si>
  <si>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</si>
  <si>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</si>
  <si>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</si>
  <si>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</si>
  <si>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</si>
  <si>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</si>
  <si>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</si>
  <si>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</si>
  <si>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</si>
  <si>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</si>
  <si>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</si>
  <si>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</si>
  <si>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</si>
  <si>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</si>
  <si>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</si>
  <si>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</si>
  <si>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</si>
  <si>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</si>
  <si>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</si>
  <si>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</si>
  <si>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</si>
  <si>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</si>
  <si>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</si>
  <si>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</si>
  <si>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</si>
  <si>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</si>
  <si>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</si>
  <si>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</si>
  <si>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</si>
  <si>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</si>
  <si>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</si>
  <si>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</si>
  <si>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</si>
  <si>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</si>
  <si>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</si>
  <si>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</si>
  <si>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</si>
  <si>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</si>
  <si>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</si>
  <si>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</si>
  <si>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</si>
  <si>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</si>
  <si>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</si>
  <si>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</si>
  <si>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</si>
  <si>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</si>
  <si>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</si>
  <si>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</si>
  <si>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</si>
  <si>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</si>
  <si>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</si>
  <si>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</si>
  <si>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</si>
  <si>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</si>
  <si>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</si>
  <si>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</si>
  <si>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</si>
  <si>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</si>
  <si>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</si>
  <si>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</si>
  <si>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</si>
  <si>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</si>
  <si>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</si>
  <si>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</si>
  <si>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</si>
  <si>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</si>
  <si>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</si>
  <si>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</si>
  <si>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</si>
  <si>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</si>
  <si>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</si>
  <si>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</si>
  <si>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</si>
  <si>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</si>
  <si>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</si>
  <si>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</si>
  <si>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</si>
  <si>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</si>
  <si>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</si>
  <si>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</si>
  <si>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</si>
  <si>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</si>
  <si>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</si>
  <si>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</si>
  <si>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</si>
  <si>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</si>
  <si>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</si>
  <si>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</si>
  <si>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</si>
  <si>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</si>
  <si>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</si>
  <si>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</si>
  <si>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</si>
  <si>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</si>
  <si>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</si>
  <si>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</si>
  <si>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</si>
  <si>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</si>
  <si>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</si>
  <si>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</si>
  <si>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</si>
  <si>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</si>
  <si>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</si>
  <si>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</si>
  <si>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</si>
  <si>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</si>
  <si>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</si>
  <si>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</si>
  <si>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</si>
  <si>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</si>
  <si>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</si>
  <si>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</si>
  <si>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</si>
  <si>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</si>
  <si>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</si>
  <si>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</si>
  <si>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</si>
  <si>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</si>
  <si>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</si>
  <si>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</si>
  <si>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</si>
  <si>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</si>
  <si>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</si>
  <si>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</si>
  <si>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</si>
  <si>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</si>
  <si>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</si>
  <si>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</si>
  <si>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</si>
  <si>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</si>
  <si>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</si>
  <si>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</si>
  <si>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</si>
  <si>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</si>
  <si>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</si>
  <si>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</si>
  <si>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</si>
  <si>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</si>
  <si>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</si>
  <si>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</si>
  <si>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</si>
  <si>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</si>
  <si>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</si>
  <si>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</si>
  <si>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</si>
  <si>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</si>
  <si>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</si>
  <si>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</si>
  <si>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</si>
  <si>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</si>
  <si>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</si>
  <si>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</si>
  <si>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</si>
  <si>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</si>
  <si>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</si>
  <si>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</si>
  <si>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</si>
  <si>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</si>
  <si>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</si>
  <si>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</si>
  <si>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</si>
  <si>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</si>
  <si>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</si>
  <si>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</si>
  <si>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</si>
  <si>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</si>
  <si>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</si>
  <si>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</si>
  <si>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</si>
  <si>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</si>
  <si>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</si>
  <si>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</si>
  <si>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</si>
  <si>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</si>
  <si>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</si>
  <si>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</si>
  <si>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</si>
  <si>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</si>
  <si>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</si>
  <si>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</si>
  <si>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</si>
  <si>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</si>
  <si>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</si>
  <si>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</si>
  <si>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</si>
  <si>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</si>
  <si>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</si>
  <si>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</si>
  <si>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</si>
  <si>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</si>
  <si>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</si>
  <si>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</si>
  <si>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</si>
  <si>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</si>
  <si>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</si>
  <si>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</si>
  <si>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</si>
  <si>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</si>
  <si>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</si>
  <si>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</si>
  <si>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</si>
  <si>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</si>
  <si>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</si>
  <si>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</si>
  <si>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</si>
  <si>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</si>
  <si>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</si>
  <si>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</si>
  <si>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</si>
  <si>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</si>
  <si>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</si>
  <si>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</si>
  <si>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</si>
  <si>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</si>
  <si>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</si>
  <si>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</si>
  <si>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</si>
  <si>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</si>
  <si>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</si>
  <si>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</si>
  <si>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</si>
  <si>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</si>
  <si>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</si>
  <si>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</si>
  <si>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</si>
  <si>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</si>
  <si>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</si>
  <si>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</si>
  <si>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</si>
  <si>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</si>
  <si>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</si>
  <si>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</si>
  <si>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</si>
  <si>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</si>
  <si>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</si>
  <si>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</si>
  <si>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</si>
  <si>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</si>
  <si>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</si>
  <si>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</si>
  <si>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</si>
  <si>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</si>
  <si>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</si>
  <si>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</si>
  <si>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</si>
  <si>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</si>
  <si>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</si>
  <si>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</si>
  <si>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</si>
  <si>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</si>
  <si>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</si>
  <si>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</si>
  <si>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</si>
  <si>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</si>
  <si>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</si>
  <si>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</si>
  <si>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</si>
  <si>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</si>
  <si>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</si>
  <si>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</si>
  <si>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</si>
  <si>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</si>
  <si>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</si>
  <si>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</si>
  <si>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</si>
  <si>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</si>
  <si>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</si>
  <si>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</si>
  <si>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</si>
  <si>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</si>
  <si>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</si>
  <si>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</si>
  <si>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</si>
  <si>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</si>
  <si>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</si>
  <si>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</si>
  <si>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</si>
  <si>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</si>
  <si>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</si>
  <si>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</si>
  <si>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</si>
  <si>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</si>
  <si>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</si>
  <si>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</si>
  <si>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</si>
  <si>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</si>
  <si>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</si>
  <si>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</si>
  <si>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</si>
  <si>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</si>
  <si>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</si>
  <si>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</si>
  <si>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</si>
  <si>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</si>
  <si>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</si>
  <si>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</si>
  <si>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</si>
  <si>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</si>
  <si>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</si>
  <si>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</si>
  <si>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</si>
  <si>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</si>
  <si>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</si>
  <si>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</si>
  <si>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</si>
  <si>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</si>
  <si>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</si>
  <si>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</si>
  <si>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</si>
  <si>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</si>
  <si>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</si>
  <si>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</si>
  <si>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</si>
  <si>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</si>
  <si>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</si>
  <si>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</si>
  <si>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</si>
  <si>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</si>
  <si>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</si>
  <si>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</si>
  <si>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</si>
  <si>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</si>
  <si>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</si>
  <si>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</si>
  <si>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</si>
  <si>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</si>
  <si>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</si>
  <si>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</si>
  <si>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</si>
  <si>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</si>
  <si>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</si>
  <si>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</si>
  <si>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</si>
  <si>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</si>
  <si>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</si>
  <si>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</si>
  <si>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</si>
  <si>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</si>
  <si>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</si>
  <si>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</si>
  <si>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</si>
  <si>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</si>
  <si>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</si>
  <si>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</si>
  <si>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</si>
  <si>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</si>
  <si>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</si>
  <si>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</si>
  <si>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</si>
  <si>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</si>
  <si>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</si>
  <si>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</si>
  <si>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</si>
  <si>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</si>
  <si>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</si>
  <si>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</si>
  <si>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</si>
  <si>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</si>
  <si>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19495--</t>
  </si>
  <si>
    <t>19508--</t>
  </si>
  <si>
    <t>FOLIO CENTRAL 6855</t>
  </si>
  <si>
    <t>FOLIO 10431</t>
  </si>
  <si>
    <t>XX</t>
  </si>
  <si>
    <t>COMBOS INDIANA</t>
  </si>
  <si>
    <t>FOLIO 10501</t>
  </si>
  <si>
    <t>A-334280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</si>
  <si>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</si>
  <si>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</si>
  <si>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</si>
  <si>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</si>
  <si>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</si>
  <si>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</si>
  <si>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</si>
  <si>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</si>
  <si>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</si>
  <si>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</si>
  <si>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</si>
  <si>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</si>
  <si>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</si>
  <si>
    <t>FOLIO 10479</t>
  </si>
  <si>
    <t>A-993</t>
  </si>
  <si>
    <t>FOLIO 10469</t>
  </si>
  <si>
    <t>A-992</t>
  </si>
  <si>
    <t>FOLIO 10493</t>
  </si>
  <si>
    <t>A-998</t>
  </si>
  <si>
    <t>FOLIO 10494</t>
  </si>
  <si>
    <t>A-996</t>
  </si>
  <si>
    <t>FOLIO 10488</t>
  </si>
  <si>
    <t>A-334281</t>
  </si>
  <si>
    <t>CUERO PAPEL combo</t>
  </si>
  <si>
    <t>CHULETA AHUMADA</t>
  </si>
  <si>
    <t>19472--10270</t>
  </si>
  <si>
    <t>AGROPECUARIA  EL TOPETE   248</t>
  </si>
  <si>
    <t>AGROPECUARIA EL TOPETE     251</t>
  </si>
  <si>
    <t>19513--</t>
  </si>
  <si>
    <t>19526--</t>
  </si>
  <si>
    <t>19544--</t>
  </si>
  <si>
    <t>19550--</t>
  </si>
  <si>
    <t>CANALES  50-2</t>
  </si>
  <si>
    <t>19477--10279</t>
  </si>
  <si>
    <t>CANALES  200-2</t>
  </si>
  <si>
    <t>19477--10278-NC-492</t>
  </si>
  <si>
    <t>FOLIO 10505</t>
  </si>
  <si>
    <t>A-1000</t>
  </si>
  <si>
    <t>FACTURA MAESCY</t>
  </si>
  <si>
    <t>D-3286</t>
  </si>
  <si>
    <t>D-3343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</si>
</sst>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1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" fontId="11" fillId="0" borderId="18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FF00FF"/>
      <color rgb="FFFFCCFF"/>
      <color rgb="FF66FFFF"/>
      <color rgb="FF00FFCC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22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34" t="s">
        <v>55</v>
      </c>
      <c r="B55" s="328" t="s">
        <v>56</v>
      </c>
      <c r="C55" s="922" t="s">
        <v>62</v>
      </c>
      <c r="D55" s="329"/>
      <c r="E55" s="47"/>
      <c r="F55" s="320">
        <v>319.5</v>
      </c>
      <c r="G55" s="321">
        <v>44200</v>
      </c>
      <c r="H55" s="924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36" t="s">
        <v>35</v>
      </c>
      <c r="P55" s="938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35"/>
      <c r="B56" s="328" t="s">
        <v>58</v>
      </c>
      <c r="C56" s="923"/>
      <c r="D56" s="330"/>
      <c r="E56" s="47"/>
      <c r="F56" s="51">
        <v>184.1</v>
      </c>
      <c r="G56" s="87">
        <v>44200</v>
      </c>
      <c r="H56" s="925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37"/>
      <c r="P56" s="939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26" t="s">
        <v>55</v>
      </c>
      <c r="B60" s="292" t="s">
        <v>58</v>
      </c>
      <c r="C60" s="928" t="s">
        <v>57</v>
      </c>
      <c r="D60" s="293"/>
      <c r="E60" s="93"/>
      <c r="F60" s="51">
        <v>195.3</v>
      </c>
      <c r="G60" s="87">
        <v>44207</v>
      </c>
      <c r="H60" s="930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10" t="s">
        <v>35</v>
      </c>
      <c r="P60" s="932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27"/>
      <c r="B61" s="292" t="s">
        <v>56</v>
      </c>
      <c r="C61" s="929"/>
      <c r="D61" s="293"/>
      <c r="E61" s="93"/>
      <c r="F61" s="51">
        <v>344.7</v>
      </c>
      <c r="G61" s="87">
        <v>44207</v>
      </c>
      <c r="H61" s="931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11"/>
      <c r="P61" s="933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40" t="s">
        <v>55</v>
      </c>
      <c r="B63" s="86" t="s">
        <v>58</v>
      </c>
      <c r="C63" s="912" t="s">
        <v>115</v>
      </c>
      <c r="D63" s="91"/>
      <c r="E63" s="93"/>
      <c r="F63" s="51">
        <v>413.7</v>
      </c>
      <c r="G63" s="49">
        <v>44211</v>
      </c>
      <c r="H63" s="914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15" t="s">
        <v>35</v>
      </c>
      <c r="P63" s="917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41"/>
      <c r="B64" s="86" t="s">
        <v>56</v>
      </c>
      <c r="C64" s="913"/>
      <c r="D64" s="91"/>
      <c r="E64" s="93"/>
      <c r="F64" s="51">
        <v>542.70000000000005</v>
      </c>
      <c r="G64" s="419">
        <v>44211</v>
      </c>
      <c r="H64" s="902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16"/>
      <c r="P64" s="918"/>
      <c r="Q64" s="94"/>
      <c r="R64" s="40"/>
      <c r="S64" s="41"/>
      <c r="T64" s="42"/>
      <c r="U64" s="43"/>
      <c r="V64" s="44"/>
    </row>
    <row r="65" spans="1:22" ht="31.5" customHeight="1" x14ac:dyDescent="0.3">
      <c r="A65" s="898" t="s">
        <v>55</v>
      </c>
      <c r="B65" s="396" t="s">
        <v>56</v>
      </c>
      <c r="C65" s="900" t="s">
        <v>127</v>
      </c>
      <c r="D65" s="91"/>
      <c r="E65" s="93"/>
      <c r="F65" s="51">
        <v>874.2</v>
      </c>
      <c r="G65" s="420">
        <v>44214</v>
      </c>
      <c r="H65" s="902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04" t="s">
        <v>35</v>
      </c>
      <c r="P65" s="906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99"/>
      <c r="B66" s="396" t="s">
        <v>56</v>
      </c>
      <c r="C66" s="901"/>
      <c r="D66" s="96"/>
      <c r="E66" s="97"/>
      <c r="F66" s="51">
        <v>265.60000000000002</v>
      </c>
      <c r="G66" s="419">
        <v>44214</v>
      </c>
      <c r="H66" s="903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05"/>
      <c r="P66" s="907"/>
      <c r="Q66" s="94"/>
      <c r="R66" s="40"/>
      <c r="S66" s="41"/>
      <c r="T66" s="42"/>
      <c r="U66" s="43"/>
      <c r="V66" s="44"/>
    </row>
    <row r="67" spans="1:22" ht="17.25" customHeight="1" x14ac:dyDescent="0.3">
      <c r="A67" s="954" t="s">
        <v>55</v>
      </c>
      <c r="B67" s="396" t="s">
        <v>56</v>
      </c>
      <c r="C67" s="912" t="s">
        <v>186</v>
      </c>
      <c r="D67" s="96"/>
      <c r="E67" s="97"/>
      <c r="F67" s="418">
        <v>327.7</v>
      </c>
      <c r="G67" s="957">
        <v>44216</v>
      </c>
      <c r="H67" s="959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04" t="s">
        <v>35</v>
      </c>
      <c r="P67" s="906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55"/>
      <c r="B68" s="396" t="s">
        <v>58</v>
      </c>
      <c r="C68" s="956"/>
      <c r="D68" s="96"/>
      <c r="E68" s="97"/>
      <c r="F68" s="418">
        <v>308.2</v>
      </c>
      <c r="G68" s="958"/>
      <c r="H68" s="960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05"/>
      <c r="P68" s="907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52" t="s">
        <v>171</v>
      </c>
      <c r="B78" s="441" t="s">
        <v>172</v>
      </c>
      <c r="C78" s="946" t="s">
        <v>180</v>
      </c>
      <c r="D78" s="438"/>
      <c r="E78" s="97"/>
      <c r="F78" s="51">
        <v>151.80000000000001</v>
      </c>
      <c r="G78" s="49">
        <v>44221</v>
      </c>
      <c r="H78" s="948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04" t="s">
        <v>35</v>
      </c>
      <c r="P78" s="942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53"/>
      <c r="B79" s="437" t="s">
        <v>181</v>
      </c>
      <c r="C79" s="947"/>
      <c r="D79" s="438"/>
      <c r="E79" s="97"/>
      <c r="F79" s="51">
        <v>441</v>
      </c>
      <c r="G79" s="49">
        <v>44221</v>
      </c>
      <c r="H79" s="949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05"/>
      <c r="P79" s="943"/>
      <c r="Q79" s="39"/>
      <c r="R79" s="40"/>
      <c r="S79" s="41"/>
      <c r="T79" s="41"/>
      <c r="U79" s="43"/>
      <c r="V79" s="44"/>
    </row>
    <row r="80" spans="1:22" ht="17.25" x14ac:dyDescent="0.3">
      <c r="A80" s="944" t="s">
        <v>171</v>
      </c>
      <c r="B80" s="437" t="s">
        <v>181</v>
      </c>
      <c r="C80" s="946" t="s">
        <v>182</v>
      </c>
      <c r="D80" s="438"/>
      <c r="E80" s="97"/>
      <c r="F80" s="51">
        <v>103</v>
      </c>
      <c r="G80" s="49">
        <v>44226</v>
      </c>
      <c r="H80" s="948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50" t="s">
        <v>35</v>
      </c>
      <c r="P80" s="906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45"/>
      <c r="B81" s="442" t="s">
        <v>172</v>
      </c>
      <c r="C81" s="947"/>
      <c r="D81" s="438"/>
      <c r="E81" s="97"/>
      <c r="F81" s="51">
        <f>23.2+20+94.2</f>
        <v>137.4</v>
      </c>
      <c r="G81" s="49">
        <v>44226</v>
      </c>
      <c r="H81" s="949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51"/>
      <c r="P81" s="907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08" t="s">
        <v>19</v>
      </c>
      <c r="G236" s="908"/>
      <c r="H236" s="909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93"/>
  <sheetViews>
    <sheetView tabSelected="1" workbookViewId="0">
      <pane xSplit="7" ySplit="3" topLeftCell="S4" activePane="bottomRight" state="frozen"/>
      <selection pane="topRight" activeCell="H1" sqref="H1"/>
      <selection pane="bottomLeft" activeCell="A4" sqref="A4"/>
      <selection pane="bottomRight" activeCell="V28" sqref="V2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775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/>
      <c r="S1" s="5"/>
      <c r="T1" s="6"/>
      <c r="U1" s="7" t="s">
        <v>1003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088" t="s">
        <v>950</v>
      </c>
      <c r="P3" s="1089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9" t="s">
        <v>808</v>
      </c>
      <c r="I4" s="34">
        <f>23720-118.6</f>
        <v>23601.4</v>
      </c>
      <c r="J4" s="35">
        <f t="shared" ref="J4:J151" si="0">I4-F4</f>
        <v>5211.4000000000015</v>
      </c>
      <c r="K4" s="322">
        <v>33.5</v>
      </c>
      <c r="L4" s="758"/>
      <c r="M4" s="758"/>
      <c r="N4" s="38">
        <f t="shared" ref="N4:N155" si="1">K4*I4</f>
        <v>790646.9</v>
      </c>
      <c r="O4" s="875" t="s">
        <v>35</v>
      </c>
      <c r="P4" s="881">
        <v>44484</v>
      </c>
      <c r="Q4" s="643">
        <v>20040</v>
      </c>
      <c r="R4" s="644">
        <v>44470</v>
      </c>
      <c r="S4" s="483"/>
      <c r="T4" s="42"/>
      <c r="U4" s="897" t="s">
        <v>1004</v>
      </c>
      <c r="V4" s="44">
        <v>6032</v>
      </c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 t="s">
        <v>1004</v>
      </c>
      <c r="V5" s="44">
        <v>6032</v>
      </c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 t="s">
        <v>1004</v>
      </c>
      <c r="V6" s="44">
        <v>6032</v>
      </c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 t="s">
        <v>1004</v>
      </c>
      <c r="V7" s="44">
        <v>6032</v>
      </c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 t="s">
        <v>1004</v>
      </c>
      <c r="V8" s="44">
        <v>6032</v>
      </c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 t="s">
        <v>1004</v>
      </c>
      <c r="V9" s="44">
        <v>6032</v>
      </c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 t="s">
        <v>1004</v>
      </c>
      <c r="V10" s="44">
        <v>0</v>
      </c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 t="s">
        <v>1004</v>
      </c>
      <c r="V11" s="44">
        <v>6032</v>
      </c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 t="s">
        <v>1004</v>
      </c>
      <c r="V12" s="44">
        <v>0</v>
      </c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 t="s">
        <v>1004</v>
      </c>
      <c r="V13" s="44">
        <v>6032</v>
      </c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 t="s">
        <v>1004</v>
      </c>
      <c r="V14" s="44">
        <v>0</v>
      </c>
      <c r="W14" s="43" t="s">
        <v>943</v>
      </c>
      <c r="X14" s="361">
        <v>0</v>
      </c>
    </row>
    <row r="15" spans="1:24" ht="28.5" customHeight="1" x14ac:dyDescent="0.3">
      <c r="A15" s="835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6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63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 t="s">
        <v>1005</v>
      </c>
      <c r="V16" s="44">
        <v>6032</v>
      </c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63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 t="s">
        <v>1005</v>
      </c>
      <c r="V17" s="44">
        <v>0</v>
      </c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63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 t="s">
        <v>1005</v>
      </c>
      <c r="V18" s="44">
        <v>6032</v>
      </c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63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 t="s">
        <v>1005</v>
      </c>
      <c r="V19" s="44">
        <v>0</v>
      </c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63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 t="s">
        <v>1005</v>
      </c>
      <c r="V20" s="44">
        <v>6032</v>
      </c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63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 t="s">
        <v>1005</v>
      </c>
      <c r="V21" s="44">
        <v>0</v>
      </c>
      <c r="W21" s="43" t="s">
        <v>943</v>
      </c>
      <c r="X21" s="361">
        <v>0</v>
      </c>
    </row>
    <row r="22" spans="1:24" ht="24.75" customHeight="1" x14ac:dyDescent="0.3">
      <c r="A22" s="847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63" t="s">
        <v>294</v>
      </c>
      <c r="P22" s="732">
        <v>44508</v>
      </c>
      <c r="Q22" s="848">
        <v>0</v>
      </c>
      <c r="R22" s="849" t="s">
        <v>59</v>
      </c>
      <c r="S22" s="483"/>
      <c r="T22" s="42"/>
      <c r="U22" s="43" t="s">
        <v>59</v>
      </c>
      <c r="V22" s="44">
        <v>0</v>
      </c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63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 t="s">
        <v>1005</v>
      </c>
      <c r="V23" s="44">
        <v>6032</v>
      </c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 t="s">
        <v>1005</v>
      </c>
      <c r="V24" s="44">
        <v>6032</v>
      </c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63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 t="s">
        <v>1005</v>
      </c>
      <c r="V25" s="44">
        <v>6032</v>
      </c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966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63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 t="s">
        <v>1005</v>
      </c>
      <c r="V26" s="44">
        <v>6032</v>
      </c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965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63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 t="s">
        <v>1005</v>
      </c>
      <c r="V27" s="44">
        <v>6032</v>
      </c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62" t="s">
        <v>35</v>
      </c>
      <c r="P54" s="865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791" t="s">
        <v>55</v>
      </c>
      <c r="B55" s="292" t="s">
        <v>56</v>
      </c>
      <c r="C55" s="834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3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791" t="s">
        <v>55</v>
      </c>
      <c r="B56" s="292" t="s">
        <v>56</v>
      </c>
      <c r="C56" s="864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62" t="s">
        <v>459</v>
      </c>
      <c r="P56" s="865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791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62" t="s">
        <v>459</v>
      </c>
      <c r="P57" s="865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791" t="s">
        <v>55</v>
      </c>
      <c r="B58" s="292" t="s">
        <v>56</v>
      </c>
      <c r="C58" s="876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73" t="s">
        <v>35</v>
      </c>
      <c r="P58" s="878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791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73" t="s">
        <v>35</v>
      </c>
      <c r="P59" s="878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830" t="s">
        <v>811</v>
      </c>
      <c r="B60" s="292" t="s">
        <v>56</v>
      </c>
      <c r="C60" s="828" t="s">
        <v>812</v>
      </c>
      <c r="D60" s="792"/>
      <c r="E60" s="793"/>
      <c r="F60" s="626">
        <v>455.6</v>
      </c>
      <c r="G60" s="627">
        <v>44488</v>
      </c>
      <c r="H60" s="810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879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10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73" t="s">
        <v>35</v>
      </c>
      <c r="P61" s="878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279" t="s">
        <v>55</v>
      </c>
      <c r="B62" s="292" t="s">
        <v>56</v>
      </c>
      <c r="C62" s="801" t="s">
        <v>945</v>
      </c>
      <c r="D62" s="716"/>
      <c r="E62" s="607"/>
      <c r="F62" s="811">
        <f>193+193</f>
        <v>386</v>
      </c>
      <c r="G62" s="276">
        <v>44491</v>
      </c>
      <c r="H62" s="812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880" t="s">
        <v>35</v>
      </c>
      <c r="P62" s="878">
        <v>44516</v>
      </c>
      <c r="Q62" s="508"/>
      <c r="R62" s="324"/>
      <c r="S62" s="67"/>
      <c r="T62" s="67"/>
      <c r="U62" s="325"/>
      <c r="V62" s="326"/>
      <c r="W62"/>
      <c r="X62"/>
    </row>
    <row r="63" spans="1:24" ht="18.75" x14ac:dyDescent="0.3">
      <c r="A63" s="836" t="s">
        <v>55</v>
      </c>
      <c r="B63" s="292" t="s">
        <v>56</v>
      </c>
      <c r="C63" s="889" t="s">
        <v>960</v>
      </c>
      <c r="D63" s="717"/>
      <c r="E63" s="607"/>
      <c r="F63" s="51">
        <v>436</v>
      </c>
      <c r="G63" s="49">
        <v>44496</v>
      </c>
      <c r="H63" s="813">
        <v>675</v>
      </c>
      <c r="I63" s="51">
        <v>436</v>
      </c>
      <c r="J63" s="35">
        <f t="shared" si="0"/>
        <v>0</v>
      </c>
      <c r="K63" s="36">
        <v>82</v>
      </c>
      <c r="L63" s="52"/>
      <c r="M63" s="52"/>
      <c r="N63" s="331">
        <f t="shared" si="1"/>
        <v>35752</v>
      </c>
      <c r="O63" s="892" t="s">
        <v>35</v>
      </c>
      <c r="P63" s="893">
        <v>44525</v>
      </c>
      <c r="Q63" s="712"/>
      <c r="R63" s="40"/>
      <c r="S63" s="67"/>
      <c r="T63" s="67"/>
      <c r="U63" s="43"/>
      <c r="V63" s="44"/>
    </row>
    <row r="64" spans="1:24" ht="18.75" customHeight="1" thickBot="1" x14ac:dyDescent="0.35">
      <c r="A64" s="837"/>
      <c r="B64" s="292" t="s">
        <v>441</v>
      </c>
      <c r="C64" s="890"/>
      <c r="D64" s="717"/>
      <c r="E64" s="607"/>
      <c r="F64" s="51"/>
      <c r="G64" s="49"/>
      <c r="H64" s="813"/>
      <c r="I64" s="51"/>
      <c r="J64" s="35">
        <f t="shared" si="0"/>
        <v>0</v>
      </c>
      <c r="K64" s="36"/>
      <c r="L64" s="52"/>
      <c r="M64" s="52"/>
      <c r="N64" s="331">
        <f t="shared" si="1"/>
        <v>0</v>
      </c>
      <c r="O64" s="891"/>
      <c r="P64" s="838"/>
      <c r="Q64" s="712"/>
      <c r="R64" s="40"/>
      <c r="S64" s="67"/>
      <c r="T64" s="67"/>
      <c r="U64" s="43"/>
      <c r="V64" s="44"/>
    </row>
    <row r="65" spans="1:22" ht="18.75" customHeight="1" x14ac:dyDescent="0.3">
      <c r="A65" s="808"/>
      <c r="B65" s="328"/>
      <c r="C65" s="610"/>
      <c r="D65" s="608"/>
      <c r="E65" s="607"/>
      <c r="F65" s="51"/>
      <c r="G65" s="49"/>
      <c r="H65" s="620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67"/>
      <c r="T65" s="67"/>
      <c r="U65" s="43"/>
      <c r="V65" s="44"/>
    </row>
    <row r="66" spans="1:22" ht="17.25" x14ac:dyDescent="0.3">
      <c r="A66" s="291"/>
      <c r="B66" s="759"/>
      <c r="C66" s="708"/>
      <c r="D66" s="760"/>
      <c r="E66" s="761"/>
      <c r="F66" s="51"/>
      <c r="G66" s="49"/>
      <c r="H66" s="620"/>
      <c r="I66" s="51"/>
      <c r="J66" s="35">
        <f t="shared" si="0"/>
        <v>0</v>
      </c>
      <c r="K66" s="36"/>
      <c r="L66" s="52"/>
      <c r="M66" s="52"/>
      <c r="N66" s="38">
        <f t="shared" si="1"/>
        <v>0</v>
      </c>
      <c r="O66" s="508"/>
      <c r="P66" s="702"/>
      <c r="Q66" s="508"/>
      <c r="R66" s="40"/>
      <c r="S66" s="67"/>
      <c r="T66" s="67"/>
      <c r="U66" s="43"/>
      <c r="V66" s="44"/>
    </row>
    <row r="67" spans="1:22" ht="18" customHeight="1" x14ac:dyDescent="0.3">
      <c r="A67" s="102" t="s">
        <v>794</v>
      </c>
      <c r="B67" s="286" t="s">
        <v>33</v>
      </c>
      <c r="C67" s="619" t="s">
        <v>795</v>
      </c>
      <c r="D67" s="610"/>
      <c r="E67" s="609"/>
      <c r="F67" s="51">
        <v>410</v>
      </c>
      <c r="G67" s="49">
        <v>44471</v>
      </c>
      <c r="H67" s="621" t="s">
        <v>818</v>
      </c>
      <c r="I67" s="51">
        <v>410</v>
      </c>
      <c r="J67" s="35">
        <f t="shared" si="0"/>
        <v>0</v>
      </c>
      <c r="K67" s="36">
        <v>60</v>
      </c>
      <c r="L67" s="52"/>
      <c r="M67" s="52"/>
      <c r="N67" s="38">
        <f t="shared" si="1"/>
        <v>24600</v>
      </c>
      <c r="O67" s="508" t="s">
        <v>374</v>
      </c>
      <c r="P67" s="702">
        <v>44474</v>
      </c>
      <c r="Q67" s="508"/>
      <c r="R67" s="40"/>
      <c r="S67" s="41"/>
      <c r="T67" s="42"/>
      <c r="U67" s="43"/>
      <c r="V67" s="44"/>
    </row>
    <row r="68" spans="1:22" ht="18" customHeight="1" x14ac:dyDescent="0.3">
      <c r="A68" s="102" t="s">
        <v>794</v>
      </c>
      <c r="B68" s="286" t="s">
        <v>33</v>
      </c>
      <c r="C68" s="619" t="s">
        <v>796</v>
      </c>
      <c r="D68" s="610"/>
      <c r="E68" s="609"/>
      <c r="F68" s="51">
        <v>650</v>
      </c>
      <c r="G68" s="49">
        <v>44477</v>
      </c>
      <c r="H68" s="621" t="s">
        <v>819</v>
      </c>
      <c r="I68" s="51">
        <v>650</v>
      </c>
      <c r="J68" s="35">
        <f t="shared" si="0"/>
        <v>0</v>
      </c>
      <c r="K68" s="36">
        <v>60</v>
      </c>
      <c r="L68" s="52"/>
      <c r="M68" s="52"/>
      <c r="N68" s="38">
        <f t="shared" si="1"/>
        <v>39000</v>
      </c>
      <c r="O68" s="508" t="s">
        <v>374</v>
      </c>
      <c r="P68" s="702">
        <v>44477</v>
      </c>
      <c r="Q68" s="508"/>
      <c r="R68" s="40"/>
      <c r="S68" s="41"/>
      <c r="T68" s="42"/>
      <c r="U68" s="43"/>
      <c r="V68" s="44"/>
    </row>
    <row r="69" spans="1:22" ht="18" customHeight="1" x14ac:dyDescent="0.3">
      <c r="A69" s="102" t="s">
        <v>896</v>
      </c>
      <c r="B69" s="286" t="s">
        <v>897</v>
      </c>
      <c r="C69" s="619" t="s">
        <v>902</v>
      </c>
      <c r="D69" s="610"/>
      <c r="E69" s="609"/>
      <c r="F69" s="51">
        <v>2738</v>
      </c>
      <c r="G69" s="49">
        <v>44477</v>
      </c>
      <c r="H69" s="621" t="s">
        <v>898</v>
      </c>
      <c r="I69" s="51">
        <v>2738</v>
      </c>
      <c r="J69" s="35">
        <f t="shared" si="0"/>
        <v>0</v>
      </c>
      <c r="K69" s="36">
        <v>38</v>
      </c>
      <c r="L69" s="52"/>
      <c r="M69" s="52"/>
      <c r="N69" s="38">
        <f t="shared" si="1"/>
        <v>104044</v>
      </c>
      <c r="O69" s="454" t="s">
        <v>35</v>
      </c>
      <c r="P69" s="737">
        <v>44501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896</v>
      </c>
      <c r="B70" s="286" t="s">
        <v>917</v>
      </c>
      <c r="C70" s="619" t="s">
        <v>918</v>
      </c>
      <c r="D70" s="610"/>
      <c r="E70" s="609"/>
      <c r="F70" s="51">
        <v>2025</v>
      </c>
      <c r="G70" s="49">
        <v>44481</v>
      </c>
      <c r="H70" s="621" t="s">
        <v>919</v>
      </c>
      <c r="I70" s="51">
        <v>2025</v>
      </c>
      <c r="J70" s="35">
        <f t="shared" si="0"/>
        <v>0</v>
      </c>
      <c r="K70" s="36">
        <v>90</v>
      </c>
      <c r="L70" s="52"/>
      <c r="M70" s="52"/>
      <c r="N70" s="38">
        <f t="shared" si="1"/>
        <v>182250</v>
      </c>
      <c r="O70" s="454" t="s">
        <v>35</v>
      </c>
      <c r="P70" s="737">
        <v>44505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827</v>
      </c>
      <c r="B71" s="286" t="s">
        <v>828</v>
      </c>
      <c r="C71" s="619" t="s">
        <v>829</v>
      </c>
      <c r="D71" s="610"/>
      <c r="E71" s="609"/>
      <c r="F71" s="51">
        <v>308.2</v>
      </c>
      <c r="G71" s="49">
        <v>44481</v>
      </c>
      <c r="H71" s="622">
        <v>35092</v>
      </c>
      <c r="I71" s="51">
        <v>308.2</v>
      </c>
      <c r="J71" s="35">
        <f t="shared" si="0"/>
        <v>0</v>
      </c>
      <c r="K71" s="36">
        <v>56</v>
      </c>
      <c r="L71" s="52"/>
      <c r="M71" s="52"/>
      <c r="N71" s="38">
        <f t="shared" si="1"/>
        <v>17259.2</v>
      </c>
      <c r="O71" s="508" t="s">
        <v>294</v>
      </c>
      <c r="P71" s="702">
        <v>44491</v>
      </c>
      <c r="Q71" s="508"/>
      <c r="R71" s="40"/>
      <c r="S71" s="41"/>
      <c r="T71" s="42"/>
      <c r="U71" s="43"/>
      <c r="V71" s="44"/>
    </row>
    <row r="72" spans="1:22" ht="18.600000000000001" customHeight="1" x14ac:dyDescent="0.3">
      <c r="A72" s="102" t="s">
        <v>794</v>
      </c>
      <c r="B72" s="286" t="s">
        <v>33</v>
      </c>
      <c r="C72" s="619" t="s">
        <v>816</v>
      </c>
      <c r="D72" s="610"/>
      <c r="E72" s="609"/>
      <c r="F72" s="51">
        <v>750</v>
      </c>
      <c r="G72" s="49">
        <v>44484</v>
      </c>
      <c r="H72" s="621" t="s">
        <v>817</v>
      </c>
      <c r="I72" s="51">
        <v>750</v>
      </c>
      <c r="J72" s="35">
        <f t="shared" si="0"/>
        <v>0</v>
      </c>
      <c r="K72" s="322">
        <v>60</v>
      </c>
      <c r="L72" s="323"/>
      <c r="M72" s="52"/>
      <c r="N72" s="38">
        <f t="shared" si="1"/>
        <v>45000</v>
      </c>
      <c r="O72" s="508" t="s">
        <v>374</v>
      </c>
      <c r="P72" s="702">
        <v>44484</v>
      </c>
      <c r="Q72" s="508"/>
      <c r="R72" s="40"/>
      <c r="S72" s="41"/>
      <c r="T72" s="42"/>
      <c r="U72" s="43"/>
      <c r="V72" s="44"/>
    </row>
    <row r="73" spans="1:22" ht="18.600000000000001" customHeight="1" x14ac:dyDescent="0.3">
      <c r="A73" s="102" t="s">
        <v>896</v>
      </c>
      <c r="B73" s="286" t="s">
        <v>921</v>
      </c>
      <c r="C73" s="619" t="s">
        <v>922</v>
      </c>
      <c r="D73" s="610"/>
      <c r="E73" s="609"/>
      <c r="F73" s="51">
        <v>5126.07</v>
      </c>
      <c r="G73" s="49">
        <v>44491</v>
      </c>
      <c r="H73" s="621" t="s">
        <v>923</v>
      </c>
      <c r="I73" s="51">
        <v>5126.07</v>
      </c>
      <c r="J73" s="35">
        <f t="shared" si="0"/>
        <v>0</v>
      </c>
      <c r="K73" s="322">
        <v>20</v>
      </c>
      <c r="L73" s="323"/>
      <c r="M73" s="52"/>
      <c r="N73" s="38">
        <f t="shared" si="1"/>
        <v>102521.4</v>
      </c>
      <c r="O73" s="454" t="s">
        <v>224</v>
      </c>
      <c r="P73" s="737">
        <v>44512</v>
      </c>
      <c r="Q73" s="508"/>
      <c r="R73" s="40"/>
      <c r="S73" s="41"/>
      <c r="T73" s="42"/>
      <c r="U73" s="43"/>
      <c r="V73" s="44"/>
    </row>
    <row r="74" spans="1:22" ht="18.75" x14ac:dyDescent="0.3">
      <c r="A74" s="53" t="s">
        <v>794</v>
      </c>
      <c r="B74" s="286" t="s">
        <v>33</v>
      </c>
      <c r="C74" s="610" t="s">
        <v>833</v>
      </c>
      <c r="D74" s="610"/>
      <c r="E74" s="609"/>
      <c r="F74" s="51">
        <v>400</v>
      </c>
      <c r="G74" s="49">
        <v>44492</v>
      </c>
      <c r="H74" s="622" t="s">
        <v>834</v>
      </c>
      <c r="I74" s="51">
        <v>400</v>
      </c>
      <c r="J74" s="35">
        <f t="shared" si="0"/>
        <v>0</v>
      </c>
      <c r="K74" s="322">
        <v>60</v>
      </c>
      <c r="L74" s="323"/>
      <c r="M74" s="52"/>
      <c r="N74" s="38">
        <f t="shared" si="1"/>
        <v>24000</v>
      </c>
      <c r="O74" s="508" t="s">
        <v>374</v>
      </c>
      <c r="P74" s="702">
        <v>44494</v>
      </c>
      <c r="Q74" s="508"/>
      <c r="R74" s="40"/>
      <c r="S74" s="41"/>
      <c r="T74" s="42"/>
      <c r="U74" s="43"/>
      <c r="V74" s="44"/>
    </row>
    <row r="75" spans="1:22" ht="17.25" customHeight="1" thickBot="1" x14ac:dyDescent="0.35">
      <c r="A75" s="470" t="s">
        <v>794</v>
      </c>
      <c r="B75" s="286" t="s">
        <v>33</v>
      </c>
      <c r="C75" s="886" t="s">
        <v>844</v>
      </c>
      <c r="D75" s="610"/>
      <c r="E75" s="609"/>
      <c r="F75" s="51">
        <v>400</v>
      </c>
      <c r="G75" s="419">
        <v>44497</v>
      </c>
      <c r="H75" s="851" t="s">
        <v>845</v>
      </c>
      <c r="I75" s="51">
        <v>400</v>
      </c>
      <c r="J75" s="35">
        <f t="shared" si="0"/>
        <v>0</v>
      </c>
      <c r="K75" s="322">
        <v>65</v>
      </c>
      <c r="L75" s="323"/>
      <c r="M75" s="52"/>
      <c r="N75" s="38">
        <f t="shared" si="1"/>
        <v>26000</v>
      </c>
      <c r="O75" s="710" t="s">
        <v>374</v>
      </c>
      <c r="P75" s="627">
        <v>44498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1106" t="s">
        <v>827</v>
      </c>
      <c r="B76" s="599" t="s">
        <v>954</v>
      </c>
      <c r="C76" s="1043" t="s">
        <v>956</v>
      </c>
      <c r="D76" s="707"/>
      <c r="E76" s="609"/>
      <c r="F76" s="418">
        <v>563</v>
      </c>
      <c r="G76" s="957">
        <v>44497</v>
      </c>
      <c r="H76" s="1076">
        <v>35367</v>
      </c>
      <c r="I76" s="48">
        <v>563</v>
      </c>
      <c r="J76" s="35">
        <f t="shared" si="0"/>
        <v>0</v>
      </c>
      <c r="K76" s="322">
        <v>55</v>
      </c>
      <c r="L76" s="323"/>
      <c r="M76" s="52"/>
      <c r="N76" s="38">
        <f t="shared" si="1"/>
        <v>30965</v>
      </c>
      <c r="O76" s="1109" t="s">
        <v>35</v>
      </c>
      <c r="P76" s="1104">
        <v>44519</v>
      </c>
      <c r="Q76" s="712"/>
      <c r="R76" s="40"/>
      <c r="S76" s="41"/>
      <c r="T76" s="42"/>
      <c r="U76" s="43"/>
      <c r="V76" s="44"/>
    </row>
    <row r="77" spans="1:22" ht="17.25" customHeight="1" thickBot="1" x14ac:dyDescent="0.35">
      <c r="A77" s="1107"/>
      <c r="B77" s="599" t="s">
        <v>955</v>
      </c>
      <c r="C77" s="1044"/>
      <c r="D77" s="707"/>
      <c r="E77" s="609"/>
      <c r="F77" s="418">
        <v>1109.2</v>
      </c>
      <c r="G77" s="958"/>
      <c r="H77" s="1108"/>
      <c r="I77" s="48">
        <v>1109.2</v>
      </c>
      <c r="J77" s="35">
        <f t="shared" si="0"/>
        <v>0</v>
      </c>
      <c r="K77" s="322">
        <v>50</v>
      </c>
      <c r="L77" s="323"/>
      <c r="M77" s="52"/>
      <c r="N77" s="38">
        <f t="shared" si="1"/>
        <v>55460</v>
      </c>
      <c r="O77" s="1110"/>
      <c r="P77" s="1105"/>
      <c r="Q77" s="712"/>
      <c r="R77" s="40"/>
      <c r="S77" s="41"/>
      <c r="T77" s="42"/>
      <c r="U77" s="43"/>
      <c r="V77" s="44"/>
    </row>
    <row r="78" spans="1:22" ht="34.5" x14ac:dyDescent="0.3">
      <c r="A78" s="1074" t="s">
        <v>848</v>
      </c>
      <c r="B78" s="689" t="s">
        <v>849</v>
      </c>
      <c r="C78" s="887" t="s">
        <v>880</v>
      </c>
      <c r="D78" s="619" t="s">
        <v>853</v>
      </c>
      <c r="E78" s="609"/>
      <c r="F78" s="51">
        <v>2.81</v>
      </c>
      <c r="G78" s="888">
        <v>44498</v>
      </c>
      <c r="H78" s="1076" t="s">
        <v>850</v>
      </c>
      <c r="I78" s="48">
        <v>2.81</v>
      </c>
      <c r="J78" s="35">
        <f t="shared" si="0"/>
        <v>0</v>
      </c>
      <c r="K78" s="322">
        <v>433</v>
      </c>
      <c r="L78" s="323"/>
      <c r="M78" s="52"/>
      <c r="N78" s="38">
        <f t="shared" si="1"/>
        <v>1216.73</v>
      </c>
      <c r="O78" s="1082" t="s">
        <v>682</v>
      </c>
      <c r="P78" s="1085">
        <v>44498</v>
      </c>
      <c r="Q78" s="712"/>
      <c r="R78" s="40"/>
      <c r="S78" s="41"/>
      <c r="T78" s="42"/>
      <c r="U78" s="43"/>
      <c r="V78" s="44"/>
    </row>
    <row r="79" spans="1:22" ht="18.75" customHeight="1" x14ac:dyDescent="0.3">
      <c r="A79" s="1074"/>
      <c r="B79" s="286" t="s">
        <v>851</v>
      </c>
      <c r="C79" s="853" t="s">
        <v>880</v>
      </c>
      <c r="D79" s="610" t="s">
        <v>852</v>
      </c>
      <c r="E79" s="609"/>
      <c r="F79" s="51">
        <v>1</v>
      </c>
      <c r="G79" s="87">
        <v>44498</v>
      </c>
      <c r="H79" s="1077"/>
      <c r="I79" s="48">
        <v>1</v>
      </c>
      <c r="J79" s="35">
        <f t="shared" si="0"/>
        <v>0</v>
      </c>
      <c r="K79" s="322">
        <v>520</v>
      </c>
      <c r="L79" s="323"/>
      <c r="M79" s="52"/>
      <c r="N79" s="38">
        <f t="shared" si="1"/>
        <v>520</v>
      </c>
      <c r="O79" s="1083"/>
      <c r="P79" s="1086"/>
      <c r="Q79" s="712"/>
      <c r="R79" s="40"/>
      <c r="S79" s="41"/>
      <c r="T79" s="42"/>
      <c r="U79" s="43"/>
      <c r="V79" s="44"/>
    </row>
    <row r="80" spans="1:22" ht="18.75" customHeight="1" x14ac:dyDescent="0.3">
      <c r="A80" s="1074"/>
      <c r="B80" s="286" t="s">
        <v>854</v>
      </c>
      <c r="C80" s="853" t="s">
        <v>880</v>
      </c>
      <c r="D80" s="619" t="s">
        <v>853</v>
      </c>
      <c r="E80" s="609"/>
      <c r="F80" s="51">
        <v>1.1399999999999999</v>
      </c>
      <c r="G80" s="87">
        <v>44498</v>
      </c>
      <c r="H80" s="1077"/>
      <c r="I80" s="48">
        <v>1.1399999999999999</v>
      </c>
      <c r="J80" s="35">
        <f>I80-F80</f>
        <v>0</v>
      </c>
      <c r="K80" s="322">
        <v>433</v>
      </c>
      <c r="L80" s="323"/>
      <c r="M80" s="52"/>
      <c r="N80" s="38">
        <f>K80*I80</f>
        <v>493.61999999999995</v>
      </c>
      <c r="O80" s="1083"/>
      <c r="P80" s="1086"/>
      <c r="Q80" s="712"/>
      <c r="R80" s="40"/>
      <c r="S80" s="41"/>
      <c r="T80" s="42"/>
      <c r="U80" s="43"/>
      <c r="V80" s="44"/>
    </row>
    <row r="81" spans="1:22" ht="34.5" x14ac:dyDescent="0.3">
      <c r="A81" s="1074"/>
      <c r="B81" s="689" t="s">
        <v>855</v>
      </c>
      <c r="C81" s="853" t="s">
        <v>880</v>
      </c>
      <c r="D81" s="619" t="s">
        <v>856</v>
      </c>
      <c r="E81" s="609"/>
      <c r="F81" s="51">
        <v>1</v>
      </c>
      <c r="G81" s="87">
        <v>44498</v>
      </c>
      <c r="H81" s="1077"/>
      <c r="I81" s="48">
        <v>1</v>
      </c>
      <c r="J81" s="35">
        <f>I81-F81</f>
        <v>0</v>
      </c>
      <c r="K81" s="322">
        <v>430</v>
      </c>
      <c r="L81" s="323"/>
      <c r="M81" s="52"/>
      <c r="N81" s="38">
        <f>K81*I81</f>
        <v>430</v>
      </c>
      <c r="O81" s="1083"/>
      <c r="P81" s="1086"/>
      <c r="Q81" s="712"/>
      <c r="R81" s="40"/>
      <c r="S81" s="41"/>
      <c r="T81" s="42"/>
      <c r="U81" s="43"/>
      <c r="V81" s="44"/>
    </row>
    <row r="82" spans="1:22" ht="18.75" customHeight="1" x14ac:dyDescent="0.3">
      <c r="A82" s="1074"/>
      <c r="B82" s="286" t="s">
        <v>857</v>
      </c>
      <c r="C82" s="853" t="s">
        <v>880</v>
      </c>
      <c r="D82" s="610" t="s">
        <v>852</v>
      </c>
      <c r="E82" s="609"/>
      <c r="F82" s="51">
        <v>1</v>
      </c>
      <c r="G82" s="87">
        <v>44498</v>
      </c>
      <c r="H82" s="1077"/>
      <c r="I82" s="48">
        <v>1</v>
      </c>
      <c r="J82" s="35">
        <f t="shared" si="0"/>
        <v>0</v>
      </c>
      <c r="K82" s="322">
        <v>590</v>
      </c>
      <c r="L82" s="323"/>
      <c r="M82" s="52"/>
      <c r="N82" s="38">
        <f t="shared" si="1"/>
        <v>590</v>
      </c>
      <c r="O82" s="1083"/>
      <c r="P82" s="1086"/>
      <c r="Q82" s="712"/>
      <c r="R82" s="40"/>
      <c r="S82" s="41"/>
      <c r="T82" s="42"/>
      <c r="U82" s="43"/>
      <c r="V82" s="44"/>
    </row>
    <row r="83" spans="1:22" ht="16.5" customHeight="1" thickBot="1" x14ac:dyDescent="0.35">
      <c r="A83" s="1075"/>
      <c r="B83" s="286" t="s">
        <v>859</v>
      </c>
      <c r="C83" s="853" t="s">
        <v>880</v>
      </c>
      <c r="D83" s="181" t="s">
        <v>853</v>
      </c>
      <c r="E83" s="613"/>
      <c r="F83" s="51">
        <v>2.46</v>
      </c>
      <c r="G83" s="87">
        <v>44498</v>
      </c>
      <c r="H83" s="1077"/>
      <c r="I83" s="48">
        <v>2.46</v>
      </c>
      <c r="J83" s="35">
        <f t="shared" si="0"/>
        <v>0</v>
      </c>
      <c r="K83" s="56">
        <v>548.78</v>
      </c>
      <c r="L83" s="52"/>
      <c r="M83" s="52"/>
      <c r="N83" s="38">
        <f t="shared" si="1"/>
        <v>1349.9987999999998</v>
      </c>
      <c r="O83" s="1083"/>
      <c r="P83" s="1086"/>
      <c r="Q83" s="712"/>
      <c r="R83" s="40"/>
      <c r="S83" s="41"/>
      <c r="T83" s="42"/>
      <c r="U83" s="43"/>
      <c r="V83" s="44"/>
    </row>
    <row r="84" spans="1:22" s="327" customFormat="1" ht="16.5" customHeight="1" x14ac:dyDescent="0.3">
      <c r="A84" s="1078" t="s">
        <v>848</v>
      </c>
      <c r="B84" s="286" t="s">
        <v>860</v>
      </c>
      <c r="C84" s="855" t="s">
        <v>880</v>
      </c>
      <c r="D84" s="763" t="s">
        <v>861</v>
      </c>
      <c r="E84" s="97"/>
      <c r="F84" s="320">
        <v>5.31</v>
      </c>
      <c r="G84" s="321">
        <v>44498</v>
      </c>
      <c r="H84" s="1080" t="s">
        <v>864</v>
      </c>
      <c r="I84" s="852">
        <v>5.31</v>
      </c>
      <c r="J84" s="35">
        <f t="shared" si="0"/>
        <v>0</v>
      </c>
      <c r="K84" s="581">
        <v>146</v>
      </c>
      <c r="L84" s="323"/>
      <c r="M84" s="323"/>
      <c r="N84" s="38">
        <f t="shared" si="1"/>
        <v>775.26</v>
      </c>
      <c r="O84" s="1083"/>
      <c r="P84" s="1086"/>
      <c r="Q84" s="712"/>
      <c r="R84" s="324"/>
      <c r="S84" s="41"/>
      <c r="T84" s="42"/>
      <c r="U84" s="325"/>
      <c r="V84" s="326"/>
    </row>
    <row r="85" spans="1:22" s="327" customFormat="1" ht="16.5" customHeight="1" thickBot="1" x14ac:dyDescent="0.35">
      <c r="A85" s="1079"/>
      <c r="B85" s="286" t="s">
        <v>862</v>
      </c>
      <c r="C85" s="855" t="s">
        <v>880</v>
      </c>
      <c r="D85" s="629" t="s">
        <v>861</v>
      </c>
      <c r="E85" s="613"/>
      <c r="F85" s="320">
        <v>2.81</v>
      </c>
      <c r="G85" s="321">
        <v>44498</v>
      </c>
      <c r="H85" s="1081"/>
      <c r="I85" s="275">
        <v>2.81</v>
      </c>
      <c r="J85" s="35">
        <f t="shared" si="0"/>
        <v>0</v>
      </c>
      <c r="K85" s="581">
        <v>92</v>
      </c>
      <c r="L85" s="323"/>
      <c r="M85" s="323"/>
      <c r="N85" s="38">
        <f t="shared" si="1"/>
        <v>258.52</v>
      </c>
      <c r="O85" s="1083"/>
      <c r="P85" s="1086"/>
      <c r="Q85" s="712"/>
      <c r="R85" s="324"/>
      <c r="S85" s="41"/>
      <c r="T85" s="42"/>
      <c r="U85" s="325"/>
      <c r="V85" s="326"/>
    </row>
    <row r="86" spans="1:22" s="327" customFormat="1" ht="16.5" customHeight="1" thickBot="1" x14ac:dyDescent="0.35">
      <c r="A86" s="594" t="s">
        <v>848</v>
      </c>
      <c r="B86" s="425" t="s">
        <v>858</v>
      </c>
      <c r="C86" s="885"/>
      <c r="D86" s="629" t="s">
        <v>853</v>
      </c>
      <c r="E86" s="613"/>
      <c r="F86" s="320">
        <v>1.3</v>
      </c>
      <c r="G86" s="276">
        <v>44498</v>
      </c>
      <c r="H86" s="883" t="s">
        <v>863</v>
      </c>
      <c r="I86" s="320">
        <v>1.3</v>
      </c>
      <c r="J86" s="35">
        <f t="shared" si="0"/>
        <v>0</v>
      </c>
      <c r="K86" s="581">
        <v>145</v>
      </c>
      <c r="L86" s="323"/>
      <c r="M86" s="323"/>
      <c r="N86" s="38">
        <f t="shared" si="1"/>
        <v>188.5</v>
      </c>
      <c r="O86" s="1084"/>
      <c r="P86" s="1087"/>
      <c r="Q86" s="712"/>
      <c r="R86" s="324"/>
      <c r="S86" s="41"/>
      <c r="T86" s="42"/>
      <c r="U86" s="325"/>
      <c r="V86" s="326"/>
    </row>
    <row r="87" spans="1:22" s="327" customFormat="1" ht="16.5" customHeight="1" x14ac:dyDescent="0.3">
      <c r="A87" s="1090" t="s">
        <v>827</v>
      </c>
      <c r="B87" s="599" t="s">
        <v>393</v>
      </c>
      <c r="C87" s="1098" t="s">
        <v>952</v>
      </c>
      <c r="D87" s="884"/>
      <c r="E87" s="613"/>
      <c r="F87" s="320">
        <v>224.8</v>
      </c>
      <c r="G87" s="1092">
        <v>44499</v>
      </c>
      <c r="H87" s="1095">
        <v>35414</v>
      </c>
      <c r="I87" s="275">
        <v>224.8</v>
      </c>
      <c r="J87" s="35">
        <f t="shared" si="0"/>
        <v>0</v>
      </c>
      <c r="K87" s="581">
        <v>44</v>
      </c>
      <c r="L87" s="323"/>
      <c r="M87" s="323"/>
      <c r="N87" s="38">
        <f t="shared" si="1"/>
        <v>9891.2000000000007</v>
      </c>
      <c r="O87" s="1008" t="s">
        <v>35</v>
      </c>
      <c r="P87" s="1102">
        <v>44519</v>
      </c>
      <c r="Q87" s="508"/>
      <c r="R87" s="324"/>
      <c r="S87" s="41"/>
      <c r="T87" s="42"/>
      <c r="U87" s="325"/>
      <c r="V87" s="326"/>
    </row>
    <row r="88" spans="1:22" ht="16.5" customHeight="1" x14ac:dyDescent="0.3">
      <c r="A88" s="1090"/>
      <c r="B88" s="437" t="s">
        <v>953</v>
      </c>
      <c r="C88" s="1099"/>
      <c r="D88" s="660"/>
      <c r="E88" s="613"/>
      <c r="F88" s="51">
        <v>262.8</v>
      </c>
      <c r="G88" s="1093"/>
      <c r="H88" s="1096"/>
      <c r="I88" s="48">
        <v>262.8</v>
      </c>
      <c r="J88" s="35">
        <f t="shared" si="0"/>
        <v>0</v>
      </c>
      <c r="K88" s="56">
        <v>72</v>
      </c>
      <c r="L88" s="323"/>
      <c r="M88" s="323"/>
      <c r="N88" s="38">
        <f t="shared" si="1"/>
        <v>18921.600000000002</v>
      </c>
      <c r="O88" s="1101"/>
      <c r="P88" s="1103"/>
      <c r="Q88" s="508"/>
      <c r="R88" s="40"/>
      <c r="S88" s="41"/>
      <c r="T88" s="42"/>
      <c r="U88" s="43"/>
      <c r="V88" s="44"/>
    </row>
    <row r="89" spans="1:22" ht="17.25" x14ac:dyDescent="0.3">
      <c r="A89" s="1090"/>
      <c r="B89" s="437" t="s">
        <v>954</v>
      </c>
      <c r="C89" s="1099"/>
      <c r="D89" s="660"/>
      <c r="E89" s="613"/>
      <c r="F89" s="51">
        <v>113.8</v>
      </c>
      <c r="G89" s="1093"/>
      <c r="H89" s="1096"/>
      <c r="I89" s="48">
        <v>113.8</v>
      </c>
      <c r="J89" s="35">
        <f t="shared" si="0"/>
        <v>0</v>
      </c>
      <c r="K89" s="56">
        <v>55</v>
      </c>
      <c r="L89" s="1041"/>
      <c r="M89" s="1042"/>
      <c r="N89" s="57">
        <f t="shared" si="1"/>
        <v>6259</v>
      </c>
      <c r="O89" s="1101"/>
      <c r="P89" s="1103"/>
      <c r="Q89" s="508"/>
      <c r="R89" s="40"/>
      <c r="S89" s="41"/>
      <c r="T89" s="42"/>
      <c r="U89" s="43"/>
      <c r="V89" s="44"/>
    </row>
    <row r="90" spans="1:22" ht="18" thickBot="1" x14ac:dyDescent="0.35">
      <c r="A90" s="1091"/>
      <c r="B90" s="437" t="s">
        <v>955</v>
      </c>
      <c r="C90" s="1100"/>
      <c r="D90" s="660"/>
      <c r="E90" s="613"/>
      <c r="F90" s="51">
        <v>235.8</v>
      </c>
      <c r="G90" s="1094"/>
      <c r="H90" s="1097"/>
      <c r="I90" s="48">
        <v>235.8</v>
      </c>
      <c r="J90" s="35">
        <f t="shared" si="0"/>
        <v>0</v>
      </c>
      <c r="K90" s="56">
        <v>50</v>
      </c>
      <c r="L90" s="1041"/>
      <c r="M90" s="1042"/>
      <c r="N90" s="57">
        <f t="shared" si="1"/>
        <v>11790</v>
      </c>
      <c r="O90" s="905"/>
      <c r="P90" s="1059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874"/>
      <c r="D91" s="612"/>
      <c r="E91" s="613"/>
      <c r="F91" s="51"/>
      <c r="G91" s="49"/>
      <c r="H91" s="877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809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809"/>
      <c r="D122" s="809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809"/>
      <c r="D124" s="809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4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4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4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4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3"/>
      <c r="M157" s="133"/>
      <c r="N157" s="136">
        <f t="shared" ref="N157:N241" si="5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4"/>
        <v>0</v>
      </c>
      <c r="K158" s="56"/>
      <c r="L158" s="133"/>
      <c r="M158" s="133"/>
      <c r="N158" s="57">
        <f t="shared" si="5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4"/>
        <v>0</v>
      </c>
      <c r="K159" s="137"/>
      <c r="L159" s="133"/>
      <c r="M159" s="133"/>
      <c r="N159" s="136">
        <f t="shared" si="5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4"/>
        <v>0</v>
      </c>
      <c r="K160" s="137"/>
      <c r="L160" s="133"/>
      <c r="M160" s="133"/>
      <c r="N160" s="136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4"/>
        <v>0</v>
      </c>
      <c r="K161" s="137"/>
      <c r="L161" s="145"/>
      <c r="M161" s="145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45"/>
      <c r="M162" s="145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4"/>
        <v>0</v>
      </c>
      <c r="N176" s="57">
        <f t="shared" si="5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4"/>
        <v>0</v>
      </c>
      <c r="N177" s="57">
        <f t="shared" si="5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4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6">I216-F216</f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6"/>
        <v>0</v>
      </c>
      <c r="K242" s="56"/>
      <c r="L242" s="182"/>
      <c r="M242" s="183"/>
      <c r="N242" s="57">
        <f t="shared" ref="N242:N251" si="7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809"/>
      <c r="I243" s="48"/>
      <c r="J243" s="35">
        <f t="shared" si="6"/>
        <v>0</v>
      </c>
      <c r="K243" s="56"/>
      <c r="L243" s="182"/>
      <c r="M243" s="183"/>
      <c r="N243" s="57">
        <f t="shared" si="7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809"/>
      <c r="I244" s="48"/>
      <c r="J244" s="35">
        <f t="shared" si="6"/>
        <v>0</v>
      </c>
      <c r="K244" s="56"/>
      <c r="L244" s="182"/>
      <c r="M244" s="183"/>
      <c r="N244" s="57">
        <f t="shared" si="7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809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809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9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6"/>
        <v>0</v>
      </c>
      <c r="K248" s="56"/>
      <c r="L248" s="182"/>
      <c r="M248" s="191"/>
      <c r="N248" s="57">
        <f t="shared" si="7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6"/>
        <v>0</v>
      </c>
      <c r="K249" s="56"/>
      <c r="L249" s="182"/>
      <c r="M249" s="191"/>
      <c r="N249" s="57">
        <f t="shared" si="7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6"/>
        <v>0</v>
      </c>
      <c r="K252" s="198"/>
      <c r="L252" s="198"/>
      <c r="M252" s="198"/>
      <c r="N252" s="199">
        <f t="shared" ref="N252:N263" si="8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6"/>
        <v>0</v>
      </c>
      <c r="K253" s="198"/>
      <c r="L253" s="198"/>
      <c r="M253" s="198"/>
      <c r="N253" s="199">
        <f t="shared" si="8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si="8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6"/>
        <v>0</v>
      </c>
      <c r="K257" s="213"/>
      <c r="L257" s="213"/>
      <c r="M257" s="213"/>
      <c r="N257" s="199">
        <f t="shared" si="8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6"/>
        <v>0</v>
      </c>
      <c r="K258" s="213"/>
      <c r="L258" s="213"/>
      <c r="M258" s="213"/>
      <c r="N258" s="199">
        <f t="shared" si="8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08" t="s">
        <v>19</v>
      </c>
      <c r="G260" s="908"/>
      <c r="H260" s="909"/>
      <c r="I260" s="216">
        <f>SUM(I4:I259)</f>
        <v>444059.14999999997</v>
      </c>
      <c r="J260" s="217"/>
      <c r="K260" s="213"/>
      <c r="L260" s="218"/>
      <c r="M260" s="213"/>
      <c r="N260" s="199">
        <f t="shared" si="8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8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8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8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15177631.528799998</v>
      </c>
      <c r="O264" s="306"/>
      <c r="Q264" s="234">
        <f>SUM(Q4:Q263)</f>
        <v>336900</v>
      </c>
      <c r="R264" s="9"/>
      <c r="S264" s="235">
        <f>SUM(S17:S263)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15514531.528799998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mergeCells count="23">
    <mergeCell ref="P76:P77"/>
    <mergeCell ref="L89:M90"/>
    <mergeCell ref="A76:A77"/>
    <mergeCell ref="C76:C77"/>
    <mergeCell ref="G76:G77"/>
    <mergeCell ref="H76:H77"/>
    <mergeCell ref="O76:O77"/>
    <mergeCell ref="F260:H260"/>
    <mergeCell ref="A1:J2"/>
    <mergeCell ref="W1:X1"/>
    <mergeCell ref="A78:A83"/>
    <mergeCell ref="H78:H83"/>
    <mergeCell ref="A84:A85"/>
    <mergeCell ref="H84:H85"/>
    <mergeCell ref="O78:O86"/>
    <mergeCell ref="P78:P86"/>
    <mergeCell ref="O3:P3"/>
    <mergeCell ref="A87:A90"/>
    <mergeCell ref="G87:G90"/>
    <mergeCell ref="H87:H90"/>
    <mergeCell ref="C87:C90"/>
    <mergeCell ref="O87:O90"/>
    <mergeCell ref="P87:P90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5"/>
  <sheetViews>
    <sheetView topLeftCell="C1" workbookViewId="0">
      <pane ySplit="3" topLeftCell="A83" activePane="bottomLeft" state="frozen"/>
      <selection pane="bottomLeft" activeCell="K94" sqref="K94:K96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882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088" t="s">
        <v>950</v>
      </c>
      <c r="P3" s="1089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9" t="s">
        <v>967</v>
      </c>
      <c r="I4" s="34">
        <v>23500</v>
      </c>
      <c r="J4" s="35">
        <f t="shared" ref="J4:J143" si="0">I4-F4</f>
        <v>170</v>
      </c>
      <c r="K4" s="322">
        <v>31</v>
      </c>
      <c r="L4" s="758"/>
      <c r="M4" s="758"/>
      <c r="N4" s="38">
        <f t="shared" ref="N4:N147" si="1">K4*I4</f>
        <v>728500</v>
      </c>
      <c r="O4" s="875" t="s">
        <v>206</v>
      </c>
      <c r="P4" s="881">
        <v>44516</v>
      </c>
      <c r="Q4" s="643">
        <v>25140</v>
      </c>
      <c r="R4" s="644">
        <v>44505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968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970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971</v>
      </c>
      <c r="P6" s="722">
        <v>44518</v>
      </c>
      <c r="Q6" s="645">
        <v>25140</v>
      </c>
      <c r="R6" s="646">
        <v>44505</v>
      </c>
      <c r="S6" s="483"/>
      <c r="T6" s="42"/>
      <c r="U6" s="43"/>
      <c r="V6" s="44"/>
      <c r="W6" s="43"/>
      <c r="X6" s="361"/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969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/>
      <c r="V7" s="44"/>
      <c r="W7" s="43"/>
      <c r="X7" s="361"/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/>
      <c r="V8" s="44"/>
      <c r="W8" s="43"/>
      <c r="X8" s="361"/>
    </row>
    <row r="9" spans="1:24" ht="33" thickTop="1" thickBot="1" x14ac:dyDescent="0.35">
      <c r="A9" s="277" t="s">
        <v>886</v>
      </c>
      <c r="B9" s="273" t="s">
        <v>30</v>
      </c>
      <c r="C9" s="274"/>
      <c r="D9" s="93"/>
      <c r="E9" s="559">
        <f t="shared" si="2"/>
        <v>0</v>
      </c>
      <c r="F9" s="275">
        <v>22420</v>
      </c>
      <c r="G9" s="276">
        <v>44507</v>
      </c>
      <c r="H9" s="50" t="s">
        <v>973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/>
      <c r="V9" s="44"/>
      <c r="W9" s="43"/>
      <c r="X9" s="361"/>
    </row>
    <row r="10" spans="1:24" ht="33" thickTop="1" thickBot="1" x14ac:dyDescent="0.35">
      <c r="A10" s="277" t="s">
        <v>37</v>
      </c>
      <c r="B10" s="273" t="s">
        <v>28</v>
      </c>
      <c r="C10" s="274"/>
      <c r="D10" s="173"/>
      <c r="E10" s="559">
        <f t="shared" si="2"/>
        <v>0</v>
      </c>
      <c r="F10" s="275">
        <v>0</v>
      </c>
      <c r="G10" s="276">
        <v>44507</v>
      </c>
      <c r="H10" s="50" t="s">
        <v>972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/>
      <c r="V10" s="44"/>
      <c r="W10" s="43"/>
      <c r="X10" s="361"/>
    </row>
    <row r="11" spans="1:24" ht="33" thickTop="1" thickBot="1" x14ac:dyDescent="0.35">
      <c r="A11" s="277" t="s">
        <v>887</v>
      </c>
      <c r="B11" s="273" t="s">
        <v>283</v>
      </c>
      <c r="C11" s="274"/>
      <c r="D11" s="93"/>
      <c r="E11" s="559">
        <f t="shared" si="2"/>
        <v>0</v>
      </c>
      <c r="F11" s="275">
        <v>21370</v>
      </c>
      <c r="G11" s="276">
        <v>44509</v>
      </c>
      <c r="H11" s="50" t="s">
        <v>975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/>
      <c r="V11" s="44"/>
      <c r="W11" s="43"/>
      <c r="X11" s="361"/>
    </row>
    <row r="12" spans="1:24" ht="33" thickTop="1" thickBot="1" x14ac:dyDescent="0.35">
      <c r="A12" s="277" t="s">
        <v>37</v>
      </c>
      <c r="B12" s="273" t="s">
        <v>888</v>
      </c>
      <c r="C12" s="274"/>
      <c r="D12" s="93"/>
      <c r="E12" s="559">
        <f t="shared" si="2"/>
        <v>0</v>
      </c>
      <c r="F12" s="275">
        <v>0</v>
      </c>
      <c r="G12" s="276">
        <v>44509</v>
      </c>
      <c r="H12" s="677" t="s">
        <v>974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/>
      <c r="V12" s="44"/>
      <c r="W12" s="43"/>
      <c r="X12" s="361"/>
    </row>
    <row r="13" spans="1:24" ht="33" thickTop="1" thickBot="1" x14ac:dyDescent="0.35">
      <c r="A13" s="277" t="s">
        <v>889</v>
      </c>
      <c r="B13" s="273" t="s">
        <v>283</v>
      </c>
      <c r="C13" s="274"/>
      <c r="D13" s="93"/>
      <c r="E13" s="559">
        <f t="shared" si="2"/>
        <v>0</v>
      </c>
      <c r="F13" s="275">
        <v>21290</v>
      </c>
      <c r="G13" s="276">
        <v>44511</v>
      </c>
      <c r="H13" s="55" t="s">
        <v>977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/>
      <c r="V13" s="44"/>
      <c r="W13" s="43"/>
      <c r="X13" s="361"/>
    </row>
    <row r="14" spans="1:24" ht="20.25" customHeight="1" thickTop="1" thickBot="1" x14ac:dyDescent="0.35">
      <c r="A14" s="277" t="s">
        <v>48</v>
      </c>
      <c r="B14" s="273" t="s">
        <v>28</v>
      </c>
      <c r="C14" s="274"/>
      <c r="D14" s="93"/>
      <c r="E14" s="559">
        <f t="shared" si="2"/>
        <v>0</v>
      </c>
      <c r="F14" s="275">
        <v>0</v>
      </c>
      <c r="G14" s="276">
        <v>44511</v>
      </c>
      <c r="H14" s="55" t="s">
        <v>976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/>
      <c r="V14" s="44"/>
      <c r="W14" s="43"/>
      <c r="X14" s="361"/>
    </row>
    <row r="15" spans="1:24" ht="33" thickTop="1" thickBot="1" x14ac:dyDescent="0.35">
      <c r="A15" s="861" t="s">
        <v>890</v>
      </c>
      <c r="B15" s="273" t="s">
        <v>30</v>
      </c>
      <c r="C15" s="274"/>
      <c r="D15" s="93"/>
      <c r="E15" s="559">
        <f t="shared" si="2"/>
        <v>0</v>
      </c>
      <c r="F15" s="275">
        <v>17950</v>
      </c>
      <c r="G15" s="276">
        <v>44512</v>
      </c>
      <c r="H15" s="677" t="s">
        <v>990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 t="s">
        <v>35</v>
      </c>
      <c r="P15" s="699">
        <v>44526</v>
      </c>
      <c r="Q15" s="645">
        <v>20140</v>
      </c>
      <c r="R15" s="646">
        <v>44516</v>
      </c>
      <c r="S15" s="483"/>
      <c r="T15" s="42"/>
      <c r="U15" s="43"/>
      <c r="V15" s="44"/>
      <c r="W15" s="43"/>
      <c r="X15" s="361"/>
    </row>
    <row r="16" spans="1:24" ht="48.75" thickTop="1" thickBot="1" x14ac:dyDescent="0.35">
      <c r="A16" s="277" t="s">
        <v>944</v>
      </c>
      <c r="B16" s="273" t="s">
        <v>999</v>
      </c>
      <c r="C16" s="679"/>
      <c r="D16" s="93"/>
      <c r="E16" s="559">
        <f t="shared" si="2"/>
        <v>0</v>
      </c>
      <c r="F16" s="275">
        <v>21590</v>
      </c>
      <c r="G16" s="276">
        <v>44514</v>
      </c>
      <c r="H16" s="677" t="s">
        <v>1000</v>
      </c>
      <c r="I16" s="51">
        <f>21920-219.2</f>
        <v>21700.799999999999</v>
      </c>
      <c r="J16" s="35">
        <f t="shared" si="0"/>
        <v>110.79999999999927</v>
      </c>
      <c r="K16" s="322">
        <v>32</v>
      </c>
      <c r="L16" s="323"/>
      <c r="M16" s="323"/>
      <c r="N16" s="38">
        <f t="shared" si="1"/>
        <v>694425.59999999998</v>
      </c>
      <c r="O16" s="510" t="s">
        <v>35</v>
      </c>
      <c r="P16" s="699">
        <v>44529</v>
      </c>
      <c r="Q16" s="645">
        <v>25140</v>
      </c>
      <c r="R16" s="646">
        <v>44519</v>
      </c>
      <c r="S16" s="483"/>
      <c r="T16" s="42"/>
      <c r="U16" s="43"/>
      <c r="V16" s="44"/>
      <c r="W16" s="43"/>
      <c r="X16" s="361"/>
    </row>
    <row r="17" spans="1:24" ht="33" thickTop="1" thickBot="1" x14ac:dyDescent="0.35">
      <c r="A17" s="285" t="s">
        <v>37</v>
      </c>
      <c r="B17" s="273" t="s">
        <v>28</v>
      </c>
      <c r="C17" s="274"/>
      <c r="D17" s="93"/>
      <c r="E17" s="559">
        <f t="shared" si="2"/>
        <v>0</v>
      </c>
      <c r="F17" s="275">
        <v>0</v>
      </c>
      <c r="G17" s="276">
        <v>44514</v>
      </c>
      <c r="H17" s="677" t="s">
        <v>998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 t="s">
        <v>35</v>
      </c>
      <c r="P17" s="699">
        <v>44529</v>
      </c>
      <c r="Q17" s="645">
        <v>0</v>
      </c>
      <c r="R17" s="646">
        <v>44519</v>
      </c>
      <c r="S17" s="483"/>
      <c r="T17" s="42"/>
      <c r="U17" s="43"/>
      <c r="V17" s="44"/>
      <c r="W17" s="43"/>
      <c r="X17" s="361"/>
    </row>
    <row r="18" spans="1:24" ht="20.25" customHeight="1" thickTop="1" thickBot="1" x14ac:dyDescent="0.35">
      <c r="A18" s="279" t="s">
        <v>231</v>
      </c>
      <c r="B18" s="273" t="s">
        <v>30</v>
      </c>
      <c r="C18" s="274"/>
      <c r="D18" s="93"/>
      <c r="E18" s="559">
        <f t="shared" si="2"/>
        <v>0</v>
      </c>
      <c r="F18" s="275">
        <v>22410</v>
      </c>
      <c r="G18" s="276">
        <v>44517</v>
      </c>
      <c r="H18" s="677" t="s">
        <v>957</v>
      </c>
      <c r="I18" s="51">
        <v>23050</v>
      </c>
      <c r="J18" s="35">
        <f t="shared" si="0"/>
        <v>640</v>
      </c>
      <c r="K18" s="581">
        <v>32</v>
      </c>
      <c r="L18" s="323"/>
      <c r="M18" s="323"/>
      <c r="N18" s="57">
        <f t="shared" si="1"/>
        <v>737600</v>
      </c>
      <c r="O18" s="510"/>
      <c r="P18" s="699"/>
      <c r="Q18" s="645">
        <v>25208</v>
      </c>
      <c r="R18" s="646">
        <v>44519</v>
      </c>
      <c r="S18" s="483"/>
      <c r="T18" s="42"/>
      <c r="U18" s="43"/>
      <c r="V18" s="44"/>
      <c r="W18" s="43"/>
      <c r="X18" s="361"/>
    </row>
    <row r="19" spans="1:24" ht="20.25" customHeight="1" thickTop="1" thickBot="1" x14ac:dyDescent="0.35">
      <c r="A19" s="279" t="s">
        <v>37</v>
      </c>
      <c r="B19" s="273" t="s">
        <v>28</v>
      </c>
      <c r="C19" s="274"/>
      <c r="D19" s="93"/>
      <c r="E19" s="559">
        <f t="shared" si="2"/>
        <v>0</v>
      </c>
      <c r="F19" s="275">
        <v>0</v>
      </c>
      <c r="G19" s="276">
        <v>44517</v>
      </c>
      <c r="H19" s="677" t="s">
        <v>957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510"/>
      <c r="P19" s="699"/>
      <c r="Q19" s="647">
        <v>0</v>
      </c>
      <c r="R19" s="646">
        <v>44519</v>
      </c>
      <c r="S19" s="483"/>
      <c r="T19" s="42"/>
      <c r="U19" s="43"/>
      <c r="V19" s="44"/>
      <c r="W19" s="43"/>
      <c r="X19" s="361"/>
    </row>
    <row r="20" spans="1:24" ht="20.25" customHeight="1" thickTop="1" thickBot="1" x14ac:dyDescent="0.35">
      <c r="A20" s="715" t="s">
        <v>149</v>
      </c>
      <c r="B20" s="273" t="s">
        <v>30</v>
      </c>
      <c r="C20" s="274"/>
      <c r="D20" s="93"/>
      <c r="E20" s="559">
        <f t="shared" si="2"/>
        <v>0</v>
      </c>
      <c r="F20" s="275">
        <v>22220</v>
      </c>
      <c r="G20" s="276">
        <v>44519</v>
      </c>
      <c r="H20" s="677" t="s">
        <v>958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510"/>
      <c r="P20" s="699"/>
      <c r="Q20" s="647">
        <v>25140</v>
      </c>
      <c r="R20" s="646">
        <v>44519</v>
      </c>
      <c r="S20" s="483"/>
      <c r="T20" s="42"/>
      <c r="U20" s="43"/>
      <c r="V20" s="44"/>
      <c r="W20" s="43"/>
      <c r="X20" s="361"/>
    </row>
    <row r="21" spans="1:24" ht="20.25" customHeight="1" thickTop="1" thickBot="1" x14ac:dyDescent="0.35">
      <c r="A21" s="279" t="s">
        <v>95</v>
      </c>
      <c r="B21" s="273" t="s">
        <v>28</v>
      </c>
      <c r="C21" s="274"/>
      <c r="D21" s="93"/>
      <c r="E21" s="559">
        <f t="shared" si="2"/>
        <v>0</v>
      </c>
      <c r="F21" s="275">
        <v>0</v>
      </c>
      <c r="G21" s="276">
        <v>44519</v>
      </c>
      <c r="H21" s="677" t="s">
        <v>958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510"/>
      <c r="P21" s="699"/>
      <c r="Q21" s="647">
        <v>0</v>
      </c>
      <c r="R21" s="646">
        <v>44519</v>
      </c>
      <c r="S21" s="483"/>
      <c r="T21" s="42"/>
      <c r="U21" s="43"/>
      <c r="V21" s="44"/>
      <c r="W21" s="43"/>
      <c r="X21" s="361"/>
    </row>
    <row r="22" spans="1:24" ht="20.25" customHeight="1" thickTop="1" thickBot="1" x14ac:dyDescent="0.35">
      <c r="A22" s="280" t="s">
        <v>231</v>
      </c>
      <c r="B22" s="273" t="s">
        <v>30</v>
      </c>
      <c r="C22" s="274"/>
      <c r="D22" s="93"/>
      <c r="E22" s="559">
        <f t="shared" si="2"/>
        <v>0</v>
      </c>
      <c r="F22" s="275">
        <v>22770</v>
      </c>
      <c r="G22" s="276">
        <v>44521</v>
      </c>
      <c r="H22" s="50" t="s">
        <v>993</v>
      </c>
      <c r="I22" s="51">
        <v>23115</v>
      </c>
      <c r="J22" s="35">
        <f t="shared" si="0"/>
        <v>345</v>
      </c>
      <c r="K22" s="581">
        <v>33.5</v>
      </c>
      <c r="L22" s="323"/>
      <c r="M22" s="323"/>
      <c r="N22" s="57">
        <f t="shared" si="1"/>
        <v>774352.5</v>
      </c>
      <c r="O22" s="510"/>
      <c r="P22" s="699"/>
      <c r="Q22" s="647">
        <v>25140</v>
      </c>
      <c r="R22" s="646">
        <v>44529</v>
      </c>
      <c r="S22" s="483"/>
      <c r="T22" s="42"/>
      <c r="U22" s="43"/>
      <c r="V22" s="44"/>
      <c r="W22" s="43"/>
      <c r="X22" s="361"/>
    </row>
    <row r="23" spans="1:24" ht="20.25" customHeight="1" thickTop="1" thickBot="1" x14ac:dyDescent="0.35">
      <c r="A23" s="281" t="s">
        <v>37</v>
      </c>
      <c r="B23" s="273" t="s">
        <v>28</v>
      </c>
      <c r="C23" s="274"/>
      <c r="D23" s="93"/>
      <c r="E23" s="559">
        <f t="shared" si="2"/>
        <v>0</v>
      </c>
      <c r="F23" s="275">
        <v>0</v>
      </c>
      <c r="G23" s="276">
        <v>44521</v>
      </c>
      <c r="H23" s="50" t="s">
        <v>993</v>
      </c>
      <c r="I23" s="51">
        <v>5580</v>
      </c>
      <c r="J23" s="35">
        <f t="shared" si="0"/>
        <v>5580</v>
      </c>
      <c r="K23" s="581">
        <v>33.5</v>
      </c>
      <c r="L23" s="323"/>
      <c r="M23" s="323"/>
      <c r="N23" s="57">
        <f t="shared" si="1"/>
        <v>186930</v>
      </c>
      <c r="O23" s="510"/>
      <c r="P23" s="699"/>
      <c r="Q23" s="647">
        <v>0</v>
      </c>
      <c r="R23" s="646">
        <v>44529</v>
      </c>
      <c r="S23" s="483"/>
      <c r="T23" s="42"/>
      <c r="U23" s="43"/>
      <c r="V23" s="44"/>
      <c r="W23" s="43"/>
      <c r="X23" s="361"/>
    </row>
    <row r="24" spans="1:24" ht="20.25" customHeight="1" thickTop="1" thickBot="1" x14ac:dyDescent="0.35">
      <c r="A24" s="417" t="s">
        <v>37</v>
      </c>
      <c r="B24" s="273" t="s">
        <v>30</v>
      </c>
      <c r="C24" s="274"/>
      <c r="D24" s="93"/>
      <c r="E24" s="559">
        <f t="shared" si="2"/>
        <v>0</v>
      </c>
      <c r="F24" s="275">
        <v>18560</v>
      </c>
      <c r="G24" s="276">
        <v>44523</v>
      </c>
      <c r="H24" s="50" t="s">
        <v>994</v>
      </c>
      <c r="I24" s="51">
        <v>23230</v>
      </c>
      <c r="J24" s="35">
        <f t="shared" si="0"/>
        <v>4670</v>
      </c>
      <c r="K24" s="581">
        <v>33.5</v>
      </c>
      <c r="L24" s="323"/>
      <c r="M24" s="323"/>
      <c r="N24" s="62">
        <f t="shared" si="1"/>
        <v>778205</v>
      </c>
      <c r="O24" s="584"/>
      <c r="P24" s="699"/>
      <c r="Q24" s="647">
        <v>20140</v>
      </c>
      <c r="R24" s="646">
        <v>44529</v>
      </c>
      <c r="S24" s="484"/>
      <c r="T24" s="65"/>
      <c r="U24" s="43"/>
      <c r="V24" s="44"/>
      <c r="W24" s="43"/>
      <c r="X24" s="361"/>
    </row>
    <row r="25" spans="1:24" ht="20.25" customHeight="1" thickTop="1" thickBot="1" x14ac:dyDescent="0.35">
      <c r="A25" s="277" t="s">
        <v>944</v>
      </c>
      <c r="B25" s="273" t="s">
        <v>30</v>
      </c>
      <c r="C25" s="274"/>
      <c r="D25" s="93"/>
      <c r="E25" s="559">
        <f t="shared" si="2"/>
        <v>0</v>
      </c>
      <c r="F25" s="275">
        <v>22950</v>
      </c>
      <c r="G25" s="276">
        <v>44525</v>
      </c>
      <c r="H25" s="50" t="s">
        <v>995</v>
      </c>
      <c r="I25" s="51">
        <v>22945</v>
      </c>
      <c r="J25" s="35">
        <f t="shared" si="0"/>
        <v>-5</v>
      </c>
      <c r="K25" s="581">
        <v>34.5</v>
      </c>
      <c r="L25" s="323"/>
      <c r="M25" s="323"/>
      <c r="N25" s="57">
        <f t="shared" si="1"/>
        <v>791602.5</v>
      </c>
      <c r="O25" s="510"/>
      <c r="P25" s="699"/>
      <c r="Q25" s="647">
        <v>25140</v>
      </c>
      <c r="R25" s="646">
        <v>44529</v>
      </c>
      <c r="S25" s="483"/>
      <c r="T25" s="42"/>
      <c r="U25" s="43"/>
      <c r="V25" s="44"/>
      <c r="W25" s="43"/>
      <c r="X25" s="361"/>
    </row>
    <row r="26" spans="1:24" ht="20.25" customHeight="1" thickTop="1" thickBot="1" x14ac:dyDescent="0.35">
      <c r="A26" s="281" t="s">
        <v>68</v>
      </c>
      <c r="B26" s="273" t="s">
        <v>28</v>
      </c>
      <c r="C26" s="274"/>
      <c r="D26" s="93"/>
      <c r="E26" s="559">
        <f t="shared" si="2"/>
        <v>0</v>
      </c>
      <c r="F26" s="275">
        <v>0</v>
      </c>
      <c r="G26" s="276">
        <v>44525</v>
      </c>
      <c r="H26" s="50" t="s">
        <v>995</v>
      </c>
      <c r="I26" s="51">
        <v>6180</v>
      </c>
      <c r="J26" s="35">
        <f t="shared" si="0"/>
        <v>6180</v>
      </c>
      <c r="K26" s="581">
        <v>34.5</v>
      </c>
      <c r="L26" s="323"/>
      <c r="M26" s="323"/>
      <c r="N26" s="57">
        <f t="shared" si="1"/>
        <v>213210</v>
      </c>
      <c r="O26" s="510"/>
      <c r="P26" s="699"/>
      <c r="Q26" s="647">
        <v>0</v>
      </c>
      <c r="R26" s="646">
        <v>44529</v>
      </c>
      <c r="S26" s="483"/>
      <c r="T26" s="42"/>
      <c r="U26" s="43"/>
      <c r="V26" s="44"/>
      <c r="W26" s="43"/>
      <c r="X26" s="361"/>
    </row>
    <row r="27" spans="1:24" ht="20.25" customHeight="1" thickTop="1" thickBot="1" x14ac:dyDescent="0.35">
      <c r="A27" s="281" t="s">
        <v>991</v>
      </c>
      <c r="B27" s="273" t="s">
        <v>30</v>
      </c>
      <c r="C27" s="274"/>
      <c r="D27" s="93"/>
      <c r="E27" s="559">
        <f t="shared" si="2"/>
        <v>0</v>
      </c>
      <c r="F27" s="275">
        <v>24250</v>
      </c>
      <c r="G27" s="276">
        <v>44527</v>
      </c>
      <c r="H27" s="50" t="s">
        <v>996</v>
      </c>
      <c r="I27" s="51">
        <v>25110</v>
      </c>
      <c r="J27" s="35">
        <f t="shared" si="0"/>
        <v>860</v>
      </c>
      <c r="K27" s="581">
        <v>34.5</v>
      </c>
      <c r="L27" s="323"/>
      <c r="M27" s="323"/>
      <c r="N27" s="57">
        <f t="shared" si="1"/>
        <v>866295</v>
      </c>
      <c r="O27" s="510"/>
      <c r="P27" s="699"/>
      <c r="Q27" s="647">
        <v>24940</v>
      </c>
      <c r="R27" s="646">
        <v>44529</v>
      </c>
      <c r="S27" s="485"/>
      <c r="T27" s="67"/>
      <c r="U27" s="43"/>
      <c r="V27" s="44"/>
      <c r="W27" s="43"/>
      <c r="X27" s="361"/>
    </row>
    <row r="28" spans="1:24" ht="20.25" customHeight="1" thickTop="1" thickBot="1" x14ac:dyDescent="0.35">
      <c r="A28" s="281" t="s">
        <v>48</v>
      </c>
      <c r="B28" s="273" t="s">
        <v>997</v>
      </c>
      <c r="C28" s="274"/>
      <c r="D28" s="93"/>
      <c r="E28" s="559">
        <f t="shared" si="2"/>
        <v>0</v>
      </c>
      <c r="F28" s="275">
        <v>0</v>
      </c>
      <c r="G28" s="276">
        <v>44527</v>
      </c>
      <c r="H28" s="50" t="s">
        <v>996</v>
      </c>
      <c r="I28" s="51">
        <v>5895</v>
      </c>
      <c r="J28" s="35">
        <f t="shared" si="0"/>
        <v>5895</v>
      </c>
      <c r="K28" s="581">
        <v>34.5</v>
      </c>
      <c r="L28" s="323"/>
      <c r="M28" s="323"/>
      <c r="N28" s="57">
        <f t="shared" si="1"/>
        <v>203377.5</v>
      </c>
      <c r="O28" s="510"/>
      <c r="P28" s="699"/>
      <c r="Q28" s="645">
        <v>0</v>
      </c>
      <c r="R28" s="646">
        <v>44529</v>
      </c>
      <c r="S28" s="485"/>
      <c r="T28" s="67"/>
      <c r="U28" s="43"/>
      <c r="V28" s="44"/>
      <c r="W28" s="43"/>
      <c r="X28" s="361"/>
    </row>
    <row r="29" spans="1:24" ht="20.25" customHeight="1" thickTop="1" x14ac:dyDescent="0.3">
      <c r="A29" s="272" t="s">
        <v>992</v>
      </c>
      <c r="B29" s="283" t="s">
        <v>298</v>
      </c>
      <c r="C29" s="274"/>
      <c r="D29" s="93"/>
      <c r="E29" s="559">
        <f t="shared" si="2"/>
        <v>0</v>
      </c>
      <c r="F29" s="275">
        <v>24460</v>
      </c>
      <c r="G29" s="276">
        <v>44528</v>
      </c>
      <c r="H29" s="50"/>
      <c r="I29" s="51">
        <v>24770</v>
      </c>
      <c r="J29" s="35">
        <f t="shared" si="0"/>
        <v>310</v>
      </c>
      <c r="K29" s="581">
        <v>34.5</v>
      </c>
      <c r="L29" s="323"/>
      <c r="M29" s="323"/>
      <c r="N29" s="57">
        <f t="shared" si="1"/>
        <v>854565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20.25" customHeight="1" x14ac:dyDescent="0.3">
      <c r="A30" s="272" t="s">
        <v>48</v>
      </c>
      <c r="B30" s="283" t="s">
        <v>28</v>
      </c>
      <c r="C30" s="274"/>
      <c r="D30" s="93"/>
      <c r="E30" s="93">
        <f t="shared" ref="E30:E47" si="3">D30*F30</f>
        <v>0</v>
      </c>
      <c r="F30" s="275">
        <v>0</v>
      </c>
      <c r="G30" s="276">
        <v>44528</v>
      </c>
      <c r="H30" s="50"/>
      <c r="I30" s="51">
        <v>5865</v>
      </c>
      <c r="J30" s="35">
        <f t="shared" si="0"/>
        <v>5865</v>
      </c>
      <c r="K30" s="581">
        <v>34.5</v>
      </c>
      <c r="L30" s="323"/>
      <c r="M30" s="323"/>
      <c r="N30" s="57">
        <f t="shared" si="1"/>
        <v>202342.5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6" t="s">
        <v>959</v>
      </c>
      <c r="D54" s="792"/>
      <c r="E54" s="793"/>
      <c r="F54" s="860">
        <v>971</v>
      </c>
      <c r="G54" s="867">
        <v>44501</v>
      </c>
      <c r="H54" s="860">
        <v>679</v>
      </c>
      <c r="I54" s="860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873" t="s">
        <v>35</v>
      </c>
      <c r="P54" s="878">
        <v>44525</v>
      </c>
      <c r="Q54" s="795"/>
      <c r="R54" s="324"/>
      <c r="S54" s="67"/>
      <c r="T54" s="67"/>
      <c r="U54" s="325"/>
      <c r="V54" s="326"/>
    </row>
    <row r="55" spans="1:24" s="327" customFormat="1" ht="17.25" x14ac:dyDescent="0.3">
      <c r="A55" s="859"/>
      <c r="B55" s="292" t="s">
        <v>56</v>
      </c>
      <c r="C55" s="856"/>
      <c r="D55" s="792"/>
      <c r="E55" s="793"/>
      <c r="F55" s="860"/>
      <c r="G55" s="867"/>
      <c r="H55" s="860"/>
      <c r="I55" s="860"/>
      <c r="J55" s="35">
        <f t="shared" si="0"/>
        <v>0</v>
      </c>
      <c r="K55" s="322"/>
      <c r="L55" s="323"/>
      <c r="M55" s="323"/>
      <c r="N55" s="331">
        <f t="shared" si="1"/>
        <v>0</v>
      </c>
      <c r="O55" s="510"/>
      <c r="P55" s="702"/>
      <c r="Q55" s="39"/>
      <c r="R55" s="324"/>
      <c r="S55" s="67"/>
      <c r="T55" s="67"/>
      <c r="U55" s="325"/>
      <c r="V55" s="326"/>
    </row>
    <row r="56" spans="1:24" s="327" customFormat="1" ht="17.25" x14ac:dyDescent="0.3">
      <c r="A56" s="279"/>
      <c r="B56" s="292" t="s">
        <v>56</v>
      </c>
      <c r="C56" s="801"/>
      <c r="D56" s="716"/>
      <c r="E56" s="607"/>
      <c r="F56" s="860"/>
      <c r="G56" s="867"/>
      <c r="H56" s="860"/>
      <c r="I56" s="860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17.25" x14ac:dyDescent="0.3">
      <c r="A57" s="836"/>
      <c r="B57" s="292" t="s">
        <v>56</v>
      </c>
      <c r="C57" s="1062"/>
      <c r="D57" s="717"/>
      <c r="E57" s="607"/>
      <c r="F57" s="860"/>
      <c r="G57" s="867"/>
      <c r="H57" s="860"/>
      <c r="I57" s="860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x14ac:dyDescent="0.3">
      <c r="A58" s="837"/>
      <c r="B58" s="292" t="s">
        <v>441</v>
      </c>
      <c r="C58" s="1069"/>
      <c r="D58" s="717"/>
      <c r="E58" s="607"/>
      <c r="F58" s="860"/>
      <c r="G58" s="867"/>
      <c r="H58" s="860"/>
      <c r="I58" s="860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7.25" x14ac:dyDescent="0.3">
      <c r="A59" s="279"/>
      <c r="B59" s="292" t="s">
        <v>56</v>
      </c>
      <c r="C59" s="771"/>
      <c r="D59" s="716"/>
      <c r="E59" s="607"/>
      <c r="F59" s="860"/>
      <c r="G59" s="867"/>
      <c r="H59" s="860"/>
      <c r="I59" s="860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60"/>
      <c r="G60" s="867"/>
      <c r="H60" s="860"/>
      <c r="I60" s="860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7"/>
      <c r="B61" s="328"/>
      <c r="C61" s="610"/>
      <c r="D61" s="608"/>
      <c r="E61" s="607"/>
      <c r="F61" s="860"/>
      <c r="G61" s="867"/>
      <c r="H61" s="860"/>
      <c r="I61" s="860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60"/>
      <c r="G62" s="867"/>
      <c r="H62" s="860"/>
      <c r="I62" s="860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60"/>
      <c r="G63" s="867"/>
      <c r="H63" s="860"/>
      <c r="I63" s="860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60"/>
      <c r="G64" s="867"/>
      <c r="H64" s="860"/>
      <c r="I64" s="860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60"/>
      <c r="G65" s="867"/>
      <c r="H65" s="860"/>
      <c r="I65" s="860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60"/>
      <c r="G66" s="867"/>
      <c r="H66" s="860"/>
      <c r="I66" s="860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60"/>
      <c r="G67" s="867"/>
      <c r="H67" s="860"/>
      <c r="I67" s="860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60">
        <v>18205.740000000002</v>
      </c>
      <c r="G68" s="867">
        <v>44504</v>
      </c>
      <c r="H68" s="860">
        <v>2008</v>
      </c>
      <c r="I68" s="860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983" t="s">
        <v>848</v>
      </c>
      <c r="B69" s="689" t="s">
        <v>907</v>
      </c>
      <c r="C69" s="1112" t="s">
        <v>905</v>
      </c>
      <c r="D69" s="619"/>
      <c r="E69" s="609"/>
      <c r="F69" s="860">
        <v>4.4800000000000004</v>
      </c>
      <c r="G69" s="867">
        <v>44505</v>
      </c>
      <c r="H69" s="860" t="s">
        <v>906</v>
      </c>
      <c r="I69" s="860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987" t="s">
        <v>35</v>
      </c>
      <c r="P69" s="1116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111"/>
      <c r="B70" s="870" t="s">
        <v>908</v>
      </c>
      <c r="C70" s="1113"/>
      <c r="D70" s="610"/>
      <c r="E70" s="609"/>
      <c r="F70" s="860">
        <v>5.09</v>
      </c>
      <c r="G70" s="867">
        <v>44505</v>
      </c>
      <c r="H70" s="860" t="s">
        <v>909</v>
      </c>
      <c r="I70" s="860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115"/>
      <c r="P70" s="1117"/>
      <c r="Q70" s="508"/>
      <c r="R70" s="40"/>
      <c r="S70" s="41"/>
      <c r="T70" s="42"/>
      <c r="U70" s="43"/>
      <c r="V70" s="44"/>
    </row>
    <row r="71" spans="1:22" ht="18.75" customHeight="1" x14ac:dyDescent="0.3">
      <c r="A71" s="1111"/>
      <c r="B71" s="286" t="s">
        <v>910</v>
      </c>
      <c r="C71" s="1113"/>
      <c r="D71" s="619"/>
      <c r="E71" s="609"/>
      <c r="F71" s="860">
        <v>0.5</v>
      </c>
      <c r="G71" s="867">
        <v>44505</v>
      </c>
      <c r="H71" s="860" t="s">
        <v>911</v>
      </c>
      <c r="I71" s="860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115"/>
      <c r="P71" s="1117"/>
      <c r="Q71" s="508"/>
      <c r="R71" s="40"/>
      <c r="S71" s="41"/>
      <c r="T71" s="42"/>
      <c r="U71" s="43"/>
      <c r="V71" s="44"/>
    </row>
    <row r="72" spans="1:22" ht="17.25" customHeight="1" x14ac:dyDescent="0.3">
      <c r="A72" s="1111"/>
      <c r="B72" s="689" t="s">
        <v>912</v>
      </c>
      <c r="C72" s="1113"/>
      <c r="D72" s="619"/>
      <c r="E72" s="609"/>
      <c r="F72" s="860">
        <v>0.56000000000000005</v>
      </c>
      <c r="G72" s="867">
        <v>44505</v>
      </c>
      <c r="H72" s="860" t="s">
        <v>911</v>
      </c>
      <c r="I72" s="860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115"/>
      <c r="P72" s="1117"/>
      <c r="Q72" s="508"/>
      <c r="R72" s="40"/>
      <c r="S72" s="41"/>
      <c r="T72" s="42"/>
      <c r="U72" s="43"/>
      <c r="V72" s="44"/>
    </row>
    <row r="73" spans="1:22" ht="18.75" customHeight="1" x14ac:dyDescent="0.3">
      <c r="A73" s="1111"/>
      <c r="B73" s="286" t="s">
        <v>913</v>
      </c>
      <c r="C73" s="1113"/>
      <c r="D73" s="610"/>
      <c r="E73" s="609"/>
      <c r="F73" s="860">
        <v>1.56</v>
      </c>
      <c r="G73" s="867">
        <v>44505</v>
      </c>
      <c r="H73" s="860" t="s">
        <v>911</v>
      </c>
      <c r="I73" s="860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115"/>
      <c r="P73" s="1117"/>
      <c r="Q73" s="508"/>
      <c r="R73" s="40"/>
      <c r="S73" s="41"/>
      <c r="T73" s="42"/>
      <c r="U73" s="43"/>
      <c r="V73" s="44"/>
    </row>
    <row r="74" spans="1:22" ht="16.5" customHeight="1" x14ac:dyDescent="0.3">
      <c r="A74" s="1111"/>
      <c r="B74" s="286" t="s">
        <v>914</v>
      </c>
      <c r="C74" s="1113"/>
      <c r="D74" s="181"/>
      <c r="E74" s="613"/>
      <c r="F74" s="860">
        <v>0.4</v>
      </c>
      <c r="G74" s="867">
        <v>44505</v>
      </c>
      <c r="H74" s="860" t="s">
        <v>911</v>
      </c>
      <c r="I74" s="860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115"/>
      <c r="P74" s="1117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984"/>
      <c r="B75" s="286" t="s">
        <v>915</v>
      </c>
      <c r="C75" s="1114"/>
      <c r="D75" s="763"/>
      <c r="E75" s="97"/>
      <c r="F75" s="860">
        <v>2.8</v>
      </c>
      <c r="G75" s="867">
        <v>44505</v>
      </c>
      <c r="H75" s="860" t="s">
        <v>911</v>
      </c>
      <c r="I75" s="860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988"/>
      <c r="P75" s="1118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882" t="s">
        <v>951</v>
      </c>
      <c r="D76" s="629"/>
      <c r="E76" s="613"/>
      <c r="F76" s="860">
        <v>154</v>
      </c>
      <c r="G76" s="867">
        <v>44506</v>
      </c>
      <c r="H76" s="860">
        <v>35491</v>
      </c>
      <c r="I76" s="860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4"/>
      <c r="D77" s="629"/>
      <c r="E77" s="613"/>
      <c r="F77" s="860"/>
      <c r="G77" s="867"/>
      <c r="H77" s="860"/>
      <c r="I77" s="860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50" t="s">
        <v>936</v>
      </c>
      <c r="B78" s="425" t="s">
        <v>937</v>
      </c>
      <c r="C78" s="629" t="s">
        <v>938</v>
      </c>
      <c r="D78" s="628"/>
      <c r="E78" s="613"/>
      <c r="F78" s="860">
        <v>9324.66</v>
      </c>
      <c r="G78" s="867">
        <v>44508</v>
      </c>
      <c r="H78" s="872" t="s">
        <v>939</v>
      </c>
      <c r="I78" s="860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71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41"/>
      <c r="M80" s="1042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41"/>
      <c r="M81" s="104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894" t="s">
        <v>961</v>
      </c>
      <c r="B83" s="61"/>
      <c r="C83" s="858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32</v>
      </c>
      <c r="B84" s="61" t="s">
        <v>33</v>
      </c>
      <c r="C84" s="612" t="s">
        <v>980</v>
      </c>
      <c r="D84" s="612"/>
      <c r="E84" s="613"/>
      <c r="F84" s="51">
        <v>204</v>
      </c>
      <c r="G84" s="49">
        <v>44513</v>
      </c>
      <c r="H84" s="620" t="s">
        <v>981</v>
      </c>
      <c r="I84" s="51">
        <v>204</v>
      </c>
      <c r="J84" s="35">
        <f t="shared" si="0"/>
        <v>0</v>
      </c>
      <c r="K84" s="56">
        <v>65</v>
      </c>
      <c r="L84" s="323"/>
      <c r="M84" s="323"/>
      <c r="N84" s="57">
        <f t="shared" si="1"/>
        <v>13260</v>
      </c>
      <c r="O84" s="508" t="s">
        <v>374</v>
      </c>
      <c r="P84" s="702">
        <v>44516</v>
      </c>
      <c r="Q84" s="508"/>
      <c r="R84" s="40"/>
      <c r="S84" s="41"/>
      <c r="T84" s="42"/>
      <c r="U84" s="43"/>
      <c r="V84" s="44"/>
    </row>
    <row r="85" spans="1:22" ht="17.25" x14ac:dyDescent="0.3">
      <c r="A85" s="287" t="s">
        <v>59</v>
      </c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8" thickBot="1" x14ac:dyDescent="0.35">
      <c r="A86" s="287" t="s">
        <v>32</v>
      </c>
      <c r="B86" s="61" t="s">
        <v>33</v>
      </c>
      <c r="C86" s="612" t="s">
        <v>978</v>
      </c>
      <c r="D86" s="612"/>
      <c r="E86" s="613"/>
      <c r="F86" s="51">
        <v>360</v>
      </c>
      <c r="G86" s="49">
        <v>44516</v>
      </c>
      <c r="H86" s="895" t="s">
        <v>979</v>
      </c>
      <c r="I86" s="51">
        <v>360</v>
      </c>
      <c r="J86" s="35">
        <f t="shared" si="0"/>
        <v>0</v>
      </c>
      <c r="K86" s="56">
        <v>65</v>
      </c>
      <c r="L86" s="52"/>
      <c r="M86" s="52"/>
      <c r="N86" s="57">
        <f t="shared" si="1"/>
        <v>23400</v>
      </c>
      <c r="O86" s="508" t="s">
        <v>374</v>
      </c>
      <c r="P86" s="702">
        <v>44516</v>
      </c>
      <c r="Q86" s="508"/>
      <c r="R86" s="40"/>
      <c r="S86" s="41"/>
      <c r="T86" s="42"/>
      <c r="U86" s="43"/>
      <c r="V86" s="44"/>
    </row>
    <row r="87" spans="1:22" ht="17.25" x14ac:dyDescent="0.3">
      <c r="A87" s="1064" t="s">
        <v>606</v>
      </c>
      <c r="B87" s="61" t="s">
        <v>988</v>
      </c>
      <c r="C87" s="1119" t="s">
        <v>986</v>
      </c>
      <c r="D87" s="612"/>
      <c r="E87" s="613"/>
      <c r="F87" s="51">
        <v>8226.24</v>
      </c>
      <c r="G87" s="87">
        <v>44518</v>
      </c>
      <c r="H87" s="1022" t="s">
        <v>987</v>
      </c>
      <c r="I87" s="48">
        <v>8226.24</v>
      </c>
      <c r="J87" s="35">
        <f t="shared" si="0"/>
        <v>0</v>
      </c>
      <c r="K87" s="56">
        <v>22</v>
      </c>
      <c r="L87" s="52"/>
      <c r="M87" s="52"/>
      <c r="N87" s="57">
        <f t="shared" si="1"/>
        <v>180977.28</v>
      </c>
      <c r="O87" s="987" t="s">
        <v>35</v>
      </c>
      <c r="P87" s="1116">
        <v>44526</v>
      </c>
      <c r="Q87" s="508"/>
      <c r="R87" s="40"/>
      <c r="S87" s="41"/>
      <c r="T87" s="42"/>
      <c r="U87" s="43"/>
      <c r="V87" s="44"/>
    </row>
    <row r="88" spans="1:22" ht="18" thickBot="1" x14ac:dyDescent="0.35">
      <c r="A88" s="1066"/>
      <c r="B88" s="61" t="s">
        <v>989</v>
      </c>
      <c r="C88" s="1120"/>
      <c r="D88" s="612"/>
      <c r="E88" s="613"/>
      <c r="F88" s="51">
        <v>255.8</v>
      </c>
      <c r="G88" s="87">
        <v>44518</v>
      </c>
      <c r="H88" s="1023"/>
      <c r="I88" s="48">
        <v>255.8</v>
      </c>
      <c r="J88" s="35">
        <f t="shared" si="0"/>
        <v>0</v>
      </c>
      <c r="K88" s="56">
        <v>66</v>
      </c>
      <c r="L88" s="52"/>
      <c r="M88" s="52"/>
      <c r="N88" s="57">
        <f t="shared" si="1"/>
        <v>16882.8</v>
      </c>
      <c r="O88" s="988"/>
      <c r="P88" s="1118"/>
      <c r="Q88" s="508"/>
      <c r="R88" s="40"/>
      <c r="S88" s="41"/>
      <c r="T88" s="42"/>
      <c r="U88" s="43"/>
      <c r="V88" s="44"/>
    </row>
    <row r="89" spans="1:22" ht="17.25" x14ac:dyDescent="0.3">
      <c r="A89" s="61" t="s">
        <v>32</v>
      </c>
      <c r="B89" s="61" t="s">
        <v>33</v>
      </c>
      <c r="C89" s="612" t="s">
        <v>984</v>
      </c>
      <c r="D89" s="612"/>
      <c r="E89" s="613"/>
      <c r="F89" s="51">
        <v>214</v>
      </c>
      <c r="G89" s="49">
        <v>44520</v>
      </c>
      <c r="H89" s="896" t="s">
        <v>985</v>
      </c>
      <c r="I89" s="51">
        <v>214</v>
      </c>
      <c r="J89" s="35">
        <f t="shared" si="0"/>
        <v>0</v>
      </c>
      <c r="K89" s="56">
        <v>65</v>
      </c>
      <c r="L89" s="52"/>
      <c r="M89" s="52"/>
      <c r="N89" s="57">
        <f t="shared" si="1"/>
        <v>13910</v>
      </c>
      <c r="O89" s="508" t="s">
        <v>374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61" t="s">
        <v>606</v>
      </c>
      <c r="B90" s="61" t="s">
        <v>962</v>
      </c>
      <c r="C90" s="612" t="s">
        <v>963</v>
      </c>
      <c r="D90" s="612"/>
      <c r="E90" s="613"/>
      <c r="F90" s="51">
        <v>12122</v>
      </c>
      <c r="G90" s="49">
        <v>44520</v>
      </c>
      <c r="H90" s="620" t="s">
        <v>964</v>
      </c>
      <c r="I90" s="51">
        <v>12122</v>
      </c>
      <c r="J90" s="35">
        <f t="shared" si="0"/>
        <v>0</v>
      </c>
      <c r="K90" s="56">
        <v>36</v>
      </c>
      <c r="L90" s="52"/>
      <c r="M90" s="52"/>
      <c r="N90" s="57">
        <f t="shared" si="1"/>
        <v>436392</v>
      </c>
      <c r="O90" s="508" t="s">
        <v>224</v>
      </c>
      <c r="P90" s="702">
        <v>44525</v>
      </c>
      <c r="Q90" s="508"/>
      <c r="R90" s="40"/>
      <c r="S90" s="41"/>
      <c r="T90" s="42"/>
      <c r="U90" s="43"/>
      <c r="V90" s="44"/>
    </row>
    <row r="91" spans="1:22" ht="17.25" x14ac:dyDescent="0.3">
      <c r="A91" s="45" t="s">
        <v>59</v>
      </c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25">
      <c r="A92" s="102" t="s">
        <v>59</v>
      </c>
      <c r="B92" s="58"/>
      <c r="C92" s="91"/>
      <c r="D92" s="91"/>
      <c r="E92" s="93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25">
      <c r="A93" s="102" t="s">
        <v>32</v>
      </c>
      <c r="B93" s="58" t="s">
        <v>33</v>
      </c>
      <c r="C93" s="96" t="s">
        <v>982</v>
      </c>
      <c r="D93" s="96"/>
      <c r="E93" s="97"/>
      <c r="F93" s="51">
        <v>400</v>
      </c>
      <c r="G93" s="49">
        <v>44523</v>
      </c>
      <c r="H93" s="50" t="s">
        <v>983</v>
      </c>
      <c r="I93" s="51">
        <v>400</v>
      </c>
      <c r="J93" s="35">
        <f t="shared" si="0"/>
        <v>0</v>
      </c>
      <c r="K93" s="56">
        <v>65</v>
      </c>
      <c r="L93" s="52"/>
      <c r="M93" s="52"/>
      <c r="N93" s="57">
        <f t="shared" si="1"/>
        <v>26000</v>
      </c>
      <c r="O93" s="508" t="s">
        <v>374</v>
      </c>
      <c r="P93" s="702">
        <v>44525</v>
      </c>
      <c r="Q93" s="508"/>
      <c r="R93" s="40"/>
      <c r="S93" s="41"/>
      <c r="T93" s="42"/>
      <c r="U93" s="43"/>
      <c r="V93" s="44"/>
    </row>
    <row r="94" spans="1:22" ht="17.25" x14ac:dyDescent="0.25">
      <c r="A94" s="102" t="s">
        <v>59</v>
      </c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0" t="s">
        <v>59</v>
      </c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1"/>
      <c r="U95" s="43"/>
      <c r="V95" s="44"/>
    </row>
    <row r="96" spans="1:22" ht="17.25" x14ac:dyDescent="0.3">
      <c r="A96" s="60" t="s">
        <v>32</v>
      </c>
      <c r="B96" s="61" t="s">
        <v>33</v>
      </c>
      <c r="C96" s="96" t="s">
        <v>1001</v>
      </c>
      <c r="D96" s="96"/>
      <c r="E96" s="97"/>
      <c r="F96" s="51">
        <v>300</v>
      </c>
      <c r="G96" s="49">
        <v>44527</v>
      </c>
      <c r="H96" s="50" t="s">
        <v>1002</v>
      </c>
      <c r="I96" s="51">
        <v>300</v>
      </c>
      <c r="J96" s="35">
        <f t="shared" si="0"/>
        <v>0</v>
      </c>
      <c r="K96" s="56">
        <v>65</v>
      </c>
      <c r="L96" s="52"/>
      <c r="M96" s="52"/>
      <c r="N96" s="57">
        <f t="shared" si="1"/>
        <v>19500</v>
      </c>
      <c r="O96" s="508" t="s">
        <v>374</v>
      </c>
      <c r="P96" s="702">
        <v>44529</v>
      </c>
      <c r="Q96" s="508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1"/>
      <c r="U97" s="43"/>
      <c r="V97" s="44"/>
    </row>
    <row r="98" spans="1:22" ht="18.75" x14ac:dyDescent="0.3">
      <c r="A98" s="61"/>
      <c r="B98" s="103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102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53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5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858"/>
      <c r="D114" s="858"/>
      <c r="E114" s="109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858"/>
      <c r="D116" s="858"/>
      <c r="E116" s="109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6"/>
      <c r="D117" s="96"/>
      <c r="E117" s="97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1"/>
      <c r="D118" s="91"/>
      <c r="E118" s="93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40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690"/>
      <c r="Q122" s="508"/>
      <c r="R122" s="112"/>
      <c r="S122" s="41"/>
      <c r="T122" s="42"/>
      <c r="U122" s="43"/>
      <c r="V122" s="44"/>
    </row>
    <row r="123" spans="1:22" ht="17.25" x14ac:dyDescent="0.3">
      <c r="A123" s="45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1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15"/>
      <c r="B131" s="61"/>
      <c r="C131" s="116"/>
      <c r="D131" s="116"/>
      <c r="E131" s="117"/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10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49"/>
      <c r="H134" s="110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8.75" x14ac:dyDescent="0.3">
      <c r="A135" s="107"/>
      <c r="B135" s="61"/>
      <c r="C135" s="96"/>
      <c r="D135" s="96"/>
      <c r="E135" s="97"/>
      <c r="F135" s="51"/>
      <c r="G135" s="49"/>
      <c r="H135" s="119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2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21"/>
      <c r="B138" s="61"/>
      <c r="C138" s="96"/>
      <c r="D138" s="96"/>
      <c r="E138" s="97"/>
      <c r="F138" s="51"/>
      <c r="G138" s="49"/>
      <c r="H138" s="122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66"/>
      <c r="B139" s="61"/>
      <c r="C139" s="96"/>
      <c r="D139" s="96"/>
      <c r="E139" s="97"/>
      <c r="F139" s="51"/>
      <c r="G139" s="125"/>
      <c r="H139" s="126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2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6"/>
      <c r="I141" s="51"/>
      <c r="J141" s="35">
        <f t="shared" si="0"/>
        <v>0</v>
      </c>
      <c r="K141" s="128"/>
      <c r="L141" s="52"/>
      <c r="M141" s="52" t="s">
        <v>18</v>
      </c>
      <c r="N141" s="57">
        <f t="shared" si="1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/>
      <c r="N142" s="57">
        <f t="shared" si="1"/>
        <v>0</v>
      </c>
      <c r="O142" s="299"/>
      <c r="P142" s="127"/>
      <c r="Q142" s="6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29"/>
      <c r="D143" s="129"/>
      <c r="E143" s="130"/>
      <c r="F143" s="51"/>
      <c r="G143" s="127"/>
      <c r="H143" s="131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300"/>
      <c r="P143" s="315"/>
      <c r="Q143" s="39"/>
      <c r="R143" s="40"/>
      <c r="S143" s="41"/>
      <c r="T143" s="42"/>
      <c r="U143" s="43"/>
      <c r="V143" s="44"/>
    </row>
    <row r="144" spans="1:22" ht="17.25" x14ac:dyDescent="0.3">
      <c r="A144" s="132"/>
      <c r="B144" s="61"/>
      <c r="C144" s="96"/>
      <c r="D144" s="96"/>
      <c r="E144" s="97"/>
      <c r="F144" s="51"/>
      <c r="G144" s="127"/>
      <c r="H144" s="110"/>
      <c r="I144" s="51"/>
      <c r="J144" s="35">
        <f t="shared" ref="J144:J207" si="4">I144-F144</f>
        <v>0</v>
      </c>
      <c r="K144" s="128"/>
      <c r="L144" s="133"/>
      <c r="M144" s="133"/>
      <c r="N144" s="57">
        <f t="shared" si="1"/>
        <v>0</v>
      </c>
      <c r="O144" s="300"/>
      <c r="P144" s="315"/>
      <c r="Q144" s="123"/>
      <c r="R144" s="124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28"/>
      <c r="L145" s="133"/>
      <c r="M145" s="133"/>
      <c r="N145" s="57">
        <f t="shared" si="1"/>
        <v>0</v>
      </c>
      <c r="O145" s="156"/>
      <c r="P145" s="312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34"/>
      <c r="I146" s="51"/>
      <c r="J146" s="35">
        <f t="shared" si="4"/>
        <v>0</v>
      </c>
      <c r="K146" s="135"/>
      <c r="L146" s="133"/>
      <c r="M146" s="133"/>
      <c r="N146" s="136">
        <f t="shared" si="1"/>
        <v>0</v>
      </c>
      <c r="O146" s="299"/>
      <c r="P146" s="127"/>
      <c r="Q146" s="123"/>
      <c r="R146" s="124"/>
      <c r="S146" s="41"/>
      <c r="T146" s="42"/>
      <c r="U146" s="43"/>
      <c r="V146" s="44"/>
    </row>
    <row r="147" spans="1:22" ht="18.75" x14ac:dyDescent="0.3">
      <c r="A147" s="108"/>
      <c r="B147" s="61"/>
      <c r="C147" s="96"/>
      <c r="D147" s="96"/>
      <c r="E147" s="97"/>
      <c r="F147" s="51"/>
      <c r="G147" s="127"/>
      <c r="H147" s="110"/>
      <c r="I147" s="51"/>
      <c r="J147" s="35">
        <f t="shared" si="4"/>
        <v>0</v>
      </c>
      <c r="K147" s="137"/>
      <c r="L147" s="138"/>
      <c r="M147" s="138"/>
      <c r="N147" s="136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39"/>
      <c r="B148" s="61"/>
      <c r="C148" s="96"/>
      <c r="D148" s="96"/>
      <c r="E148" s="97"/>
      <c r="F148" s="140"/>
      <c r="G148" s="127"/>
      <c r="H148" s="120"/>
      <c r="I148" s="51"/>
      <c r="J148" s="35">
        <f t="shared" si="4"/>
        <v>0</v>
      </c>
      <c r="K148" s="137"/>
      <c r="L148" s="141"/>
      <c r="M148" s="141"/>
      <c r="N148" s="136">
        <f>K148*I148</f>
        <v>0</v>
      </c>
      <c r="O148" s="299"/>
      <c r="P148" s="127"/>
      <c r="Q148" s="123"/>
      <c r="R148" s="124"/>
      <c r="S148" s="41"/>
      <c r="T148" s="42"/>
      <c r="U148" s="43"/>
      <c r="V148" s="44"/>
    </row>
    <row r="149" spans="1:22" ht="17.25" x14ac:dyDescent="0.3">
      <c r="A149" s="121"/>
      <c r="B149" s="61"/>
      <c r="C149" s="96"/>
      <c r="D149" s="96"/>
      <c r="E149" s="97"/>
      <c r="F149" s="51"/>
      <c r="G149" s="127"/>
      <c r="H149" s="110"/>
      <c r="I149" s="51"/>
      <c r="J149" s="35">
        <f t="shared" si="4"/>
        <v>0</v>
      </c>
      <c r="K149" s="137"/>
      <c r="L149" s="133"/>
      <c r="M149" s="133"/>
      <c r="N149" s="136">
        <f t="shared" ref="N149:N233" si="5">K149*I149</f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8.75" x14ac:dyDescent="0.3">
      <c r="A150" s="108"/>
      <c r="B150" s="61"/>
      <c r="C150" s="96"/>
      <c r="D150" s="96"/>
      <c r="E150" s="97"/>
      <c r="F150" s="51"/>
      <c r="G150" s="127"/>
      <c r="H150" s="142"/>
      <c r="I150" s="51"/>
      <c r="J150" s="35">
        <f t="shared" si="4"/>
        <v>0</v>
      </c>
      <c r="K150" s="56"/>
      <c r="L150" s="133"/>
      <c r="M150" s="133"/>
      <c r="N150" s="57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2"/>
      <c r="I151" s="51"/>
      <c r="J151" s="35">
        <f t="shared" si="4"/>
        <v>0</v>
      </c>
      <c r="K151" s="137"/>
      <c r="L151" s="133"/>
      <c r="M151" s="133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4"/>
      <c r="I153" s="51"/>
      <c r="J153" s="35">
        <f t="shared" si="4"/>
        <v>0</v>
      </c>
      <c r="K153" s="137"/>
      <c r="L153" s="145"/>
      <c r="M153" s="145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146"/>
      <c r="D157" s="146"/>
      <c r="E157" s="14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60"/>
      <c r="B159" s="61"/>
      <c r="C159" s="129"/>
      <c r="D159" s="129"/>
      <c r="E159" s="130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08"/>
      <c r="B160" s="61"/>
      <c r="C160" s="148"/>
      <c r="D160" s="148"/>
      <c r="E160" s="130"/>
      <c r="F160" s="51"/>
      <c r="G160" s="127"/>
      <c r="H160" s="50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29"/>
      <c r="D161" s="129"/>
      <c r="E161" s="130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8.75" x14ac:dyDescent="0.3">
      <c r="A162" s="149"/>
      <c r="B162" s="150"/>
      <c r="C162" s="95"/>
      <c r="D162" s="95"/>
      <c r="E162" s="114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0"/>
      <c r="P162" s="315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1"/>
      <c r="D163" s="151"/>
      <c r="E163" s="152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53"/>
      <c r="B165" s="61"/>
      <c r="C165" s="154"/>
      <c r="D165" s="154"/>
      <c r="E165" s="155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7"/>
      <c r="D166" s="157"/>
      <c r="E166" s="158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49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59"/>
      <c r="D168" s="159"/>
      <c r="E168" s="160"/>
      <c r="F168" s="161"/>
      <c r="G168" s="127"/>
      <c r="H168" s="162"/>
      <c r="I168" s="161"/>
      <c r="J168" s="35">
        <f t="shared" si="4"/>
        <v>0</v>
      </c>
      <c r="N168" s="57">
        <f t="shared" si="5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7.25" x14ac:dyDescent="0.3">
      <c r="A169" s="115"/>
      <c r="B169" s="61"/>
      <c r="C169" s="154"/>
      <c r="D169" s="154"/>
      <c r="E169" s="155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0"/>
      <c r="D175" s="170"/>
      <c r="E175" s="109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69"/>
      <c r="D176" s="169"/>
      <c r="E176" s="114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53"/>
      <c r="B181" s="107"/>
      <c r="C181" s="154"/>
      <c r="D181" s="154"/>
      <c r="E181" s="155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71"/>
      <c r="B182" s="61"/>
      <c r="C182" s="157"/>
      <c r="D182" s="157"/>
      <c r="E182" s="158"/>
      <c r="F182" s="51"/>
      <c r="G182" s="49"/>
      <c r="H182" s="131"/>
      <c r="I182" s="51"/>
      <c r="J182" s="35">
        <f t="shared" si="4"/>
        <v>0</v>
      </c>
      <c r="K182" s="56"/>
      <c r="L182" s="52"/>
      <c r="M182" s="52"/>
      <c r="N182" s="57">
        <f>K182*I182</f>
        <v>0</v>
      </c>
      <c r="O182" s="301"/>
      <c r="P182" s="317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74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07"/>
      <c r="B202" s="159"/>
      <c r="C202" s="148"/>
      <c r="D202" s="148"/>
      <c r="E202" s="130"/>
      <c r="F202" s="51"/>
      <c r="G202" s="49"/>
      <c r="H202" s="50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6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ref="J208:J251" si="6">I208-F208</f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7"/>
      <c r="D217" s="177"/>
      <c r="E217" s="97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69"/>
      <c r="D219" s="169"/>
      <c r="E219" s="114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0"/>
      <c r="D220" s="170"/>
      <c r="E220" s="109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69"/>
      <c r="D222" s="169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54"/>
      <c r="D223" s="154"/>
      <c r="E223" s="155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96"/>
      <c r="D224" s="96"/>
      <c r="E224" s="97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08"/>
      <c r="B225" s="107"/>
      <c r="C225" s="129"/>
      <c r="D225" s="129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78"/>
      <c r="B228" s="179"/>
      <c r="C228" s="129"/>
      <c r="D228" s="129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29"/>
      <c r="D229" s="129"/>
      <c r="E229" s="130"/>
      <c r="F229" s="51"/>
      <c r="G229" s="127"/>
      <c r="H229" s="50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08"/>
      <c r="B230" s="179"/>
      <c r="C230" s="129"/>
      <c r="D230" s="129"/>
      <c r="E230" s="130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79"/>
      <c r="C231" s="95"/>
      <c r="D231" s="95"/>
      <c r="E231" s="114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46"/>
      <c r="D233" s="146"/>
      <c r="E233" s="147"/>
      <c r="F233" s="51"/>
      <c r="G233" s="127"/>
      <c r="H233" s="143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81"/>
      <c r="D234" s="181"/>
      <c r="E234" s="158"/>
      <c r="F234" s="51"/>
      <c r="G234" s="127"/>
      <c r="H234" s="143"/>
      <c r="I234" s="51"/>
      <c r="J234" s="35">
        <f t="shared" si="6"/>
        <v>0</v>
      </c>
      <c r="K234" s="56"/>
      <c r="L234" s="182"/>
      <c r="M234" s="183"/>
      <c r="N234" s="57">
        <f t="shared" ref="N234:N243" si="7">K234*I234-M234</f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4"/>
      <c r="C235" s="116"/>
      <c r="D235" s="116"/>
      <c r="E235" s="117"/>
      <c r="F235" s="116"/>
      <c r="G235" s="868"/>
      <c r="H235" s="858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868"/>
      <c r="H236" s="858"/>
      <c r="I236" s="48"/>
      <c r="J236" s="35">
        <f t="shared" si="6"/>
        <v>0</v>
      </c>
      <c r="K236" s="56"/>
      <c r="L236" s="182"/>
      <c r="M236" s="183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5"/>
      <c r="C237" s="116"/>
      <c r="D237" s="116"/>
      <c r="E237" s="117"/>
      <c r="F237" s="116"/>
      <c r="G237" s="868"/>
      <c r="H237" s="858"/>
      <c r="I237" s="48"/>
      <c r="J237" s="35">
        <f t="shared" si="6"/>
        <v>0</v>
      </c>
      <c r="K237" s="56"/>
      <c r="L237" s="182"/>
      <c r="M237" s="183"/>
      <c r="N237" s="57">
        <f t="shared" si="7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868"/>
      <c r="H238" s="858"/>
      <c r="I238" s="48"/>
      <c r="J238" s="35">
        <f t="shared" si="6"/>
        <v>0</v>
      </c>
      <c r="K238" s="56"/>
      <c r="L238" s="182"/>
      <c r="M238" s="183"/>
      <c r="N238" s="57">
        <f t="shared" si="7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868"/>
      <c r="H239" s="858"/>
      <c r="I239" s="48"/>
      <c r="J239" s="35">
        <f t="shared" si="6"/>
        <v>0</v>
      </c>
      <c r="K239" s="56"/>
      <c r="L239" s="182"/>
      <c r="M239" s="183"/>
      <c r="N239" s="57">
        <f t="shared" si="7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86"/>
      <c r="D240" s="187"/>
      <c r="E240" s="188"/>
      <c r="F240" s="34"/>
      <c r="G240" s="189"/>
      <c r="H240" s="190"/>
      <c r="I240" s="51"/>
      <c r="J240" s="35">
        <f t="shared" si="6"/>
        <v>0</v>
      </c>
      <c r="K240" s="56"/>
      <c r="L240" s="182"/>
      <c r="M240" s="191"/>
      <c r="N240" s="57">
        <f t="shared" si="7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6"/>
      <c r="E241" s="192"/>
      <c r="F241" s="51"/>
      <c r="G241" s="127"/>
      <c r="H241" s="143"/>
      <c r="I241" s="51"/>
      <c r="J241" s="35">
        <f t="shared" si="6"/>
        <v>0</v>
      </c>
      <c r="K241" s="56"/>
      <c r="L241" s="182"/>
      <c r="M241" s="191"/>
      <c r="N241" s="57">
        <f t="shared" si="7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35">
        <f t="shared" si="6"/>
        <v>0</v>
      </c>
      <c r="K242" s="56"/>
      <c r="L242" s="182"/>
      <c r="M242" s="191"/>
      <c r="N242" s="57">
        <f t="shared" si="7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93"/>
      <c r="D243" s="193"/>
      <c r="E243" s="194"/>
      <c r="F243" s="51"/>
      <c r="G243" s="127"/>
      <c r="H243" s="143"/>
      <c r="I243" s="51"/>
      <c r="J243" s="35">
        <f t="shared" si="6"/>
        <v>0</v>
      </c>
      <c r="K243" s="56"/>
      <c r="L243" s="182"/>
      <c r="M243" s="191"/>
      <c r="N243" s="57">
        <f t="shared" si="7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162"/>
      <c r="I244" s="161">
        <v>0</v>
      </c>
      <c r="J244" s="35">
        <f t="shared" si="6"/>
        <v>0</v>
      </c>
      <c r="K244" s="198"/>
      <c r="L244" s="198"/>
      <c r="M244" s="198"/>
      <c r="N244" s="199">
        <f t="shared" ref="N244:N255" si="8">K244*I244</f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35">
        <f t="shared" si="6"/>
        <v>0</v>
      </c>
      <c r="K245" s="198"/>
      <c r="L245" s="198"/>
      <c r="M245" s="198"/>
      <c r="N245" s="199">
        <f t="shared" si="8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35">
        <f t="shared" si="6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203"/>
      <c r="I247" s="161">
        <v>0</v>
      </c>
      <c r="J247" s="35">
        <f t="shared" si="6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204"/>
      <c r="B248" s="107"/>
      <c r="C248" s="107"/>
      <c r="D248" s="107"/>
      <c r="E248" s="196"/>
      <c r="F248" s="161"/>
      <c r="G248" s="127"/>
      <c r="H248" s="205"/>
      <c r="I248" s="161">
        <v>0</v>
      </c>
      <c r="J248" s="35">
        <f t="shared" si="6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43"/>
      <c r="V248" s="44"/>
    </row>
    <row r="249" spans="1:22" x14ac:dyDescent="0.25">
      <c r="A249" s="206"/>
      <c r="B249" s="207"/>
      <c r="H249" s="212"/>
      <c r="I249" s="210">
        <v>0</v>
      </c>
      <c r="J249" s="35">
        <f t="shared" si="6"/>
        <v>0</v>
      </c>
      <c r="K249" s="213"/>
      <c r="L249" s="213"/>
      <c r="M249" s="213"/>
      <c r="N249" s="199">
        <f t="shared" si="8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x14ac:dyDescent="0.25">
      <c r="A250" s="206"/>
      <c r="B250" s="207"/>
      <c r="I250" s="210">
        <v>0</v>
      </c>
      <c r="J250" s="35">
        <f t="shared" si="6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6.5" thickBot="1" x14ac:dyDescent="0.3">
      <c r="A251" s="206"/>
      <c r="B251" s="207"/>
      <c r="I251" s="215">
        <v>0</v>
      </c>
      <c r="J251" s="35">
        <f t="shared" si="6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9.5" thickTop="1" x14ac:dyDescent="0.3">
      <c r="A252" s="206"/>
      <c r="B252" s="207"/>
      <c r="F252" s="908" t="s">
        <v>19</v>
      </c>
      <c r="G252" s="908"/>
      <c r="H252" s="909"/>
      <c r="I252" s="216">
        <f>SUM(I4:I251)</f>
        <v>467593.62999999995</v>
      </c>
      <c r="J252" s="217"/>
      <c r="K252" s="213"/>
      <c r="L252" s="218"/>
      <c r="M252" s="213"/>
      <c r="N252" s="199">
        <f t="shared" si="8"/>
        <v>0</v>
      </c>
      <c r="O252" s="303"/>
      <c r="P252" s="316"/>
      <c r="Q252" s="163"/>
      <c r="R252" s="200"/>
      <c r="S252" s="219"/>
      <c r="T252" s="166"/>
      <c r="U252" s="167"/>
      <c r="V252" s="44"/>
    </row>
    <row r="253" spans="1:22" ht="19.5" thickBot="1" x14ac:dyDescent="0.3">
      <c r="A253" s="220"/>
      <c r="B253" s="207"/>
      <c r="I253" s="221"/>
      <c r="J253" s="217"/>
      <c r="K253" s="213"/>
      <c r="L253" s="218"/>
      <c r="M253" s="213"/>
      <c r="N253" s="199">
        <f t="shared" si="8"/>
        <v>0</v>
      </c>
      <c r="O253" s="304"/>
      <c r="Q253" s="10"/>
      <c r="R253" s="222"/>
      <c r="S253" s="223"/>
      <c r="T253" s="224"/>
      <c r="V253" s="15"/>
    </row>
    <row r="254" spans="1:22" ht="16.5" thickTop="1" x14ac:dyDescent="0.25">
      <c r="A254" s="206"/>
      <c r="B254" s="207"/>
      <c r="J254" s="210"/>
      <c r="K254" s="213"/>
      <c r="L254" s="213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Bot="1" x14ac:dyDescent="0.3">
      <c r="A255" s="206"/>
      <c r="B255" s="207"/>
      <c r="J255" s="210"/>
      <c r="K255" s="226"/>
      <c r="N255" s="199">
        <f t="shared" si="8"/>
        <v>0</v>
      </c>
      <c r="O255" s="305"/>
      <c r="Q255" s="10"/>
      <c r="R255" s="222"/>
      <c r="S255" s="223"/>
      <c r="T255" s="227"/>
      <c r="V255" s="15"/>
    </row>
    <row r="256" spans="1:22" ht="17.25" thickTop="1" thickBot="1" x14ac:dyDescent="0.3">
      <c r="A256" s="206"/>
      <c r="H256" s="228"/>
      <c r="I256" s="229" t="s">
        <v>20</v>
      </c>
      <c r="J256" s="230"/>
      <c r="K256" s="230"/>
      <c r="L256" s="231">
        <f>SUM(L244:L255)</f>
        <v>0</v>
      </c>
      <c r="M256" s="232"/>
      <c r="N256" s="233">
        <f>SUM(N4:N255)</f>
        <v>15323438.211999999</v>
      </c>
      <c r="O256" s="306"/>
      <c r="Q256" s="234">
        <f>SUM(Q4:Q255)</f>
        <v>336795</v>
      </c>
      <c r="R256" s="9"/>
      <c r="S256" s="235">
        <f>SUM(S17:S255)</f>
        <v>0</v>
      </c>
      <c r="T256" s="236"/>
      <c r="U256" s="237"/>
      <c r="V256" s="238">
        <f>SUM(V244:V255)</f>
        <v>0</v>
      </c>
    </row>
    <row r="257" spans="1:22" x14ac:dyDescent="0.25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6.5" thickBot="1" x14ac:dyDescent="0.3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9.5" thickTop="1" x14ac:dyDescent="0.25">
      <c r="A259" s="206"/>
      <c r="I259" s="246" t="s">
        <v>21</v>
      </c>
      <c r="J259" s="247"/>
      <c r="K259" s="247"/>
      <c r="L259" s="248"/>
      <c r="M259" s="248"/>
      <c r="N259" s="249">
        <f>V256+S256+Q256+N256+L256</f>
        <v>15660233.211999999</v>
      </c>
      <c r="O259" s="307"/>
      <c r="R259" s="222"/>
      <c r="S259" s="243"/>
      <c r="U259" s="245"/>
      <c r="V259"/>
    </row>
    <row r="260" spans="1:22" ht="19.5" thickBot="1" x14ac:dyDescent="0.3">
      <c r="A260" s="250"/>
      <c r="I260" s="251"/>
      <c r="J260" s="252"/>
      <c r="K260" s="252"/>
      <c r="L260" s="253"/>
      <c r="M260" s="253"/>
      <c r="N260" s="254"/>
      <c r="O260" s="308"/>
      <c r="R260" s="222"/>
      <c r="S260" s="243"/>
      <c r="U260" s="245"/>
      <c r="V260"/>
    </row>
    <row r="261" spans="1:22" ht="16.5" thickTop="1" x14ac:dyDescent="0.25">
      <c r="A261" s="250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55"/>
      <c r="K263" s="241"/>
      <c r="L263" s="241"/>
      <c r="M263" s="241"/>
      <c r="N263" s="199"/>
      <c r="O263" s="309"/>
      <c r="R263" s="222"/>
      <c r="S263" s="243"/>
      <c r="U263" s="245"/>
      <c r="V263"/>
    </row>
    <row r="264" spans="1:22" x14ac:dyDescent="0.25">
      <c r="A264" s="250"/>
      <c r="N264" s="199"/>
      <c r="O264" s="310"/>
      <c r="R264" s="222"/>
      <c r="S264" s="243"/>
      <c r="U264" s="245"/>
      <c r="V264"/>
    </row>
    <row r="265" spans="1:22" x14ac:dyDescent="0.25">
      <c r="A265" s="250"/>
      <c r="O265" s="310"/>
      <c r="S265" s="243"/>
      <c r="U265" s="245"/>
      <c r="V265"/>
    </row>
    <row r="266" spans="1:22" x14ac:dyDescent="0.25">
      <c r="A266" s="206"/>
      <c r="B266" s="207"/>
      <c r="N266" s="199"/>
      <c r="O266" s="306"/>
      <c r="S266" s="243"/>
      <c r="U266" s="245"/>
      <c r="V266"/>
    </row>
    <row r="267" spans="1:22" x14ac:dyDescent="0.25">
      <c r="A267" s="250"/>
      <c r="B267" s="207"/>
      <c r="N267" s="199"/>
      <c r="O267" s="306"/>
      <c r="S267" s="243"/>
      <c r="U267" s="245"/>
      <c r="V267"/>
    </row>
    <row r="268" spans="1:22" x14ac:dyDescent="0.25">
      <c r="A268" s="206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50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06"/>
      <c r="B270" s="207"/>
      <c r="I270" s="258"/>
      <c r="J270" s="237"/>
      <c r="K270" s="237"/>
      <c r="N270" s="199"/>
      <c r="O270" s="306"/>
      <c r="S270" s="243"/>
      <c r="U270" s="245"/>
      <c r="V270"/>
    </row>
    <row r="271" spans="1:22" x14ac:dyDescent="0.25">
      <c r="A271" s="250"/>
      <c r="S271" s="243"/>
      <c r="U271" s="245"/>
      <c r="V271"/>
    </row>
    <row r="272" spans="1:22" x14ac:dyDescent="0.25">
      <c r="A272" s="206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 s="869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 s="869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 s="869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 s="869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64"/>
      <c r="B277" s="259"/>
      <c r="C277" s="259"/>
      <c r="D277" s="259"/>
      <c r="E277" s="260"/>
      <c r="F277" s="261"/>
      <c r="G277" s="869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20"/>
      <c r="B278" s="259"/>
      <c r="C278" s="259"/>
      <c r="D278" s="259"/>
      <c r="E278" s="260"/>
      <c r="F278" s="261"/>
      <c r="G278" s="869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9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9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 s="869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 s="869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 s="869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9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</sheetData>
  <mergeCells count="15">
    <mergeCell ref="L80:M81"/>
    <mergeCell ref="F252:H252"/>
    <mergeCell ref="A1:J2"/>
    <mergeCell ref="W1:X1"/>
    <mergeCell ref="C57:C58"/>
    <mergeCell ref="A69:A75"/>
    <mergeCell ref="C69:C75"/>
    <mergeCell ref="O69:O75"/>
    <mergeCell ref="P69:P75"/>
    <mergeCell ref="O3:P3"/>
    <mergeCell ref="C87:C88"/>
    <mergeCell ref="A87:A88"/>
    <mergeCell ref="H87:H88"/>
    <mergeCell ref="O87:O88"/>
    <mergeCell ref="P87:P88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21" t="s">
        <v>89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77" t="s">
        <v>138</v>
      </c>
      <c r="B38" s="328" t="s">
        <v>56</v>
      </c>
      <c r="C38" s="975" t="s">
        <v>184</v>
      </c>
      <c r="D38" s="329"/>
      <c r="E38" s="47"/>
      <c r="F38" s="320">
        <v>1321.6</v>
      </c>
      <c r="G38" s="321">
        <v>44228</v>
      </c>
      <c r="H38" s="979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36" t="s">
        <v>35</v>
      </c>
      <c r="P38" s="938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978"/>
      <c r="B39" s="328" t="s">
        <v>139</v>
      </c>
      <c r="C39" s="976"/>
      <c r="D39" s="330"/>
      <c r="E39" s="47"/>
      <c r="F39" s="51">
        <v>69.599999999999994</v>
      </c>
      <c r="G39" s="87">
        <v>44228</v>
      </c>
      <c r="H39" s="980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37"/>
      <c r="P39" s="939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69" t="s">
        <v>138</v>
      </c>
      <c r="B44" s="86" t="s">
        <v>56</v>
      </c>
      <c r="C44" s="965" t="s">
        <v>217</v>
      </c>
      <c r="D44" s="69"/>
      <c r="E44" s="47"/>
      <c r="F44" s="51">
        <v>961.2</v>
      </c>
      <c r="G44" s="971">
        <v>44242</v>
      </c>
      <c r="H44" s="967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73" t="s">
        <v>35</v>
      </c>
      <c r="P44" s="963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70"/>
      <c r="B45" s="292" t="s">
        <v>58</v>
      </c>
      <c r="C45" s="966"/>
      <c r="D45" s="293"/>
      <c r="E45" s="93"/>
      <c r="F45" s="51">
        <v>199.4</v>
      </c>
      <c r="G45" s="972"/>
      <c r="H45" s="968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74"/>
      <c r="P45" s="964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912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15"/>
      <c r="P50" s="917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56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961"/>
      <c r="P51" s="962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08" t="s">
        <v>19</v>
      </c>
      <c r="G67" s="908"/>
      <c r="H67" s="909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160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34" t="s">
        <v>55</v>
      </c>
      <c r="B55" s="328" t="s">
        <v>56</v>
      </c>
      <c r="C55" s="975" t="s">
        <v>316</v>
      </c>
      <c r="D55" s="330"/>
      <c r="E55" s="47"/>
      <c r="F55" s="519">
        <f>270.8+233.4</f>
        <v>504.20000000000005</v>
      </c>
      <c r="G55" s="87">
        <v>44270</v>
      </c>
      <c r="H55" s="924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987" t="s">
        <v>224</v>
      </c>
      <c r="P55" s="989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35"/>
      <c r="B56" s="328" t="s">
        <v>56</v>
      </c>
      <c r="C56" s="976"/>
      <c r="D56" s="330"/>
      <c r="E56" s="47"/>
      <c r="F56" s="519">
        <v>936.4</v>
      </c>
      <c r="G56" s="87">
        <v>44270</v>
      </c>
      <c r="H56" s="925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988"/>
      <c r="P56" s="990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983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985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15" t="s">
        <v>206</v>
      </c>
      <c r="P59" s="917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984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86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961"/>
      <c r="P60" s="962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981" t="s">
        <v>19</v>
      </c>
      <c r="G222" s="981"/>
      <c r="H222" s="982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267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91" t="s">
        <v>347</v>
      </c>
      <c r="M13" s="992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08" t="s">
        <v>19</v>
      </c>
      <c r="G226" s="908"/>
      <c r="H226" s="909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342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93" t="s">
        <v>35</v>
      </c>
      <c r="P59" s="995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94"/>
      <c r="P60" s="996"/>
      <c r="Q60" s="94"/>
      <c r="R60" s="40"/>
      <c r="S60" s="41"/>
      <c r="T60" s="42"/>
      <c r="U60" s="43"/>
      <c r="V60" s="44"/>
    </row>
    <row r="61" spans="1:24" ht="18.75" customHeight="1" x14ac:dyDescent="0.3">
      <c r="A61" s="1006" t="s">
        <v>55</v>
      </c>
      <c r="B61" s="328" t="s">
        <v>56</v>
      </c>
      <c r="C61" s="928" t="s">
        <v>456</v>
      </c>
      <c r="D61" s="293"/>
      <c r="E61" s="93"/>
      <c r="F61" s="51">
        <v>1021.2</v>
      </c>
      <c r="G61" s="49">
        <v>44347</v>
      </c>
      <c r="H61" s="1007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1008" t="s">
        <v>35</v>
      </c>
      <c r="P61" s="1009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984"/>
      <c r="B62" s="328" t="s">
        <v>397</v>
      </c>
      <c r="C62" s="929"/>
      <c r="D62" s="293"/>
      <c r="E62" s="93"/>
      <c r="F62" s="51">
        <v>97.9</v>
      </c>
      <c r="G62" s="49">
        <v>44347</v>
      </c>
      <c r="H62" s="903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05"/>
      <c r="P62" s="907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13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15"/>
      <c r="P63" s="917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56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961"/>
      <c r="P64" s="962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97" t="s">
        <v>24</v>
      </c>
      <c r="B68" s="599" t="s">
        <v>401</v>
      </c>
      <c r="C68" s="1000" t="s">
        <v>402</v>
      </c>
      <c r="D68" s="600"/>
      <c r="E68" s="97"/>
      <c r="F68" s="320">
        <f>115+102.2+84.9+48</f>
        <v>350.1</v>
      </c>
      <c r="G68" s="321">
        <v>44319</v>
      </c>
      <c r="H68" s="924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36" t="s">
        <v>224</v>
      </c>
      <c r="P68" s="938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98"/>
      <c r="B69" s="599" t="s">
        <v>399</v>
      </c>
      <c r="C69" s="1001"/>
      <c r="D69" s="600"/>
      <c r="E69" s="97"/>
      <c r="F69" s="320">
        <f>86.8+94.2+29.3</f>
        <v>210.3</v>
      </c>
      <c r="G69" s="321">
        <v>44319</v>
      </c>
      <c r="H69" s="1003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1004"/>
      <c r="P69" s="1005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99"/>
      <c r="B70" s="599" t="s">
        <v>403</v>
      </c>
      <c r="C70" s="1002"/>
      <c r="D70" s="600"/>
      <c r="E70" s="97"/>
      <c r="F70" s="320">
        <v>23.4</v>
      </c>
      <c r="G70" s="321">
        <v>44319</v>
      </c>
      <c r="H70" s="925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37"/>
      <c r="P70" s="939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1014" t="s">
        <v>24</v>
      </c>
      <c r="B82" s="659" t="s">
        <v>478</v>
      </c>
      <c r="C82" s="946" t="s">
        <v>479</v>
      </c>
      <c r="D82" s="438"/>
      <c r="E82" s="97"/>
      <c r="F82" s="418">
        <v>2525.1999999999998</v>
      </c>
      <c r="G82" s="957">
        <v>44341</v>
      </c>
      <c r="H82" s="967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93" t="s">
        <v>206</v>
      </c>
      <c r="P82" s="1011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1015"/>
      <c r="B83" s="659" t="s">
        <v>438</v>
      </c>
      <c r="C83" s="1017"/>
      <c r="D83" s="438"/>
      <c r="E83" s="97"/>
      <c r="F83" s="418">
        <v>4048</v>
      </c>
      <c r="G83" s="1019"/>
      <c r="H83" s="1018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1010"/>
      <c r="P83" s="1012"/>
      <c r="Q83" s="94"/>
      <c r="R83" s="40"/>
      <c r="S83" s="41"/>
      <c r="T83" s="42"/>
      <c r="U83" s="43"/>
      <c r="V83" s="44"/>
    </row>
    <row r="84" spans="1:22" ht="17.25" x14ac:dyDescent="0.3">
      <c r="A84" s="1015"/>
      <c r="B84" s="659" t="s">
        <v>481</v>
      </c>
      <c r="C84" s="1017"/>
      <c r="D84" s="438"/>
      <c r="E84" s="97"/>
      <c r="F84" s="418">
        <v>2185.8000000000002</v>
      </c>
      <c r="G84" s="1019"/>
      <c r="H84" s="1018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1010"/>
      <c r="P84" s="1012"/>
      <c r="Q84" s="94"/>
      <c r="R84" s="40"/>
      <c r="S84" s="41"/>
      <c r="T84" s="42"/>
      <c r="U84" s="43"/>
      <c r="V84" s="44"/>
    </row>
    <row r="85" spans="1:22" ht="17.25" x14ac:dyDescent="0.3">
      <c r="A85" s="1015"/>
      <c r="B85" s="659" t="s">
        <v>482</v>
      </c>
      <c r="C85" s="1017"/>
      <c r="D85" s="438"/>
      <c r="E85" s="97"/>
      <c r="F85" s="418">
        <v>413</v>
      </c>
      <c r="G85" s="1019"/>
      <c r="H85" s="1018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1010"/>
      <c r="P85" s="1012"/>
      <c r="Q85" s="94"/>
      <c r="R85" s="40"/>
      <c r="S85" s="41"/>
      <c r="T85" s="42"/>
      <c r="U85" s="43"/>
      <c r="V85" s="44"/>
    </row>
    <row r="86" spans="1:22" ht="17.25" x14ac:dyDescent="0.3">
      <c r="A86" s="1015"/>
      <c r="B86" s="659" t="s">
        <v>58</v>
      </c>
      <c r="C86" s="1017"/>
      <c r="D86" s="438"/>
      <c r="E86" s="97"/>
      <c r="F86" s="418">
        <v>518</v>
      </c>
      <c r="G86" s="1019"/>
      <c r="H86" s="1018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1010"/>
      <c r="P86" s="1012"/>
      <c r="Q86" s="94"/>
      <c r="R86" s="40"/>
      <c r="S86" s="41"/>
      <c r="T86" s="42"/>
      <c r="U86" s="43"/>
      <c r="V86" s="44"/>
    </row>
    <row r="87" spans="1:22" ht="17.25" x14ac:dyDescent="0.3">
      <c r="A87" s="1015"/>
      <c r="B87" s="659" t="s">
        <v>483</v>
      </c>
      <c r="C87" s="1017"/>
      <c r="D87" s="438"/>
      <c r="E87" s="97"/>
      <c r="F87" s="418">
        <v>1848.4</v>
      </c>
      <c r="G87" s="1019"/>
      <c r="H87" s="1018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1010"/>
      <c r="P87" s="1012"/>
      <c r="Q87" s="94"/>
      <c r="R87" s="40"/>
      <c r="S87" s="41"/>
      <c r="T87" s="42"/>
      <c r="U87" s="43"/>
      <c r="V87" s="44"/>
    </row>
    <row r="88" spans="1:22" ht="17.25" x14ac:dyDescent="0.3">
      <c r="A88" s="1015"/>
      <c r="B88" s="659" t="s">
        <v>484</v>
      </c>
      <c r="C88" s="1017"/>
      <c r="D88" s="438"/>
      <c r="E88" s="97"/>
      <c r="F88" s="418">
        <v>744</v>
      </c>
      <c r="G88" s="1019"/>
      <c r="H88" s="1018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1010"/>
      <c r="P88" s="1012"/>
      <c r="Q88" s="94"/>
      <c r="R88" s="40"/>
      <c r="S88" s="41"/>
      <c r="T88" s="42"/>
      <c r="U88" s="43"/>
      <c r="V88" s="44"/>
    </row>
    <row r="89" spans="1:22" ht="18" thickBot="1" x14ac:dyDescent="0.35">
      <c r="A89" s="1016"/>
      <c r="B89" s="659" t="s">
        <v>485</v>
      </c>
      <c r="C89" s="947"/>
      <c r="D89" s="438"/>
      <c r="E89" s="97"/>
      <c r="F89" s="418">
        <v>1469</v>
      </c>
      <c r="G89" s="958"/>
      <c r="H89" s="968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94"/>
      <c r="P89" s="1013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08" t="s">
        <v>19</v>
      </c>
      <c r="G253" s="908"/>
      <c r="H253" s="909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426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34" t="s">
        <v>55</v>
      </c>
      <c r="B54" s="328" t="s">
        <v>56</v>
      </c>
      <c r="C54" s="1034" t="s">
        <v>521</v>
      </c>
      <c r="D54" s="608"/>
      <c r="E54" s="607"/>
      <c r="F54" s="51">
        <v>1499.2</v>
      </c>
      <c r="G54" s="87">
        <v>44361</v>
      </c>
      <c r="H54" s="1039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32" t="s">
        <v>224</v>
      </c>
      <c r="P54" s="1033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35"/>
      <c r="B55" s="328" t="s">
        <v>441</v>
      </c>
      <c r="C55" s="1035"/>
      <c r="D55" s="608"/>
      <c r="E55" s="607"/>
      <c r="F55" s="51">
        <v>90</v>
      </c>
      <c r="G55" s="87">
        <v>44361</v>
      </c>
      <c r="H55" s="1040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32"/>
      <c r="P55" s="1033"/>
      <c r="Q55" s="508"/>
      <c r="R55" s="40"/>
      <c r="S55" s="67"/>
      <c r="T55" s="67"/>
      <c r="U55" s="43"/>
      <c r="V55" s="326"/>
    </row>
    <row r="56" spans="1:24" ht="23.25" customHeight="1" x14ac:dyDescent="0.3">
      <c r="A56" s="1036" t="s">
        <v>55</v>
      </c>
      <c r="B56" s="328" t="s">
        <v>56</v>
      </c>
      <c r="C56" s="1038" t="s">
        <v>524</v>
      </c>
      <c r="D56" s="608"/>
      <c r="E56" s="607"/>
      <c r="F56" s="51">
        <v>1318</v>
      </c>
      <c r="G56" s="87">
        <v>44368</v>
      </c>
      <c r="H56" s="967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04" t="s">
        <v>224</v>
      </c>
      <c r="P56" s="1020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37"/>
      <c r="B57" s="328" t="s">
        <v>441</v>
      </c>
      <c r="C57" s="1038"/>
      <c r="D57" s="608"/>
      <c r="E57" s="607"/>
      <c r="F57" s="51">
        <v>112.8</v>
      </c>
      <c r="G57" s="87">
        <v>44368</v>
      </c>
      <c r="H57" s="968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05"/>
      <c r="P57" s="1021"/>
      <c r="Q57" s="508"/>
      <c r="R57" s="40"/>
      <c r="S57" s="67"/>
      <c r="T57" s="67"/>
      <c r="U57" s="43"/>
      <c r="V57" s="44"/>
    </row>
    <row r="58" spans="1:24" ht="26.25" customHeight="1" x14ac:dyDescent="0.3">
      <c r="A58" s="969" t="s">
        <v>55</v>
      </c>
      <c r="B58" s="328" t="s">
        <v>56</v>
      </c>
      <c r="C58" s="900" t="s">
        <v>525</v>
      </c>
      <c r="D58" s="608"/>
      <c r="E58" s="607"/>
      <c r="F58" s="51">
        <v>1272.8</v>
      </c>
      <c r="G58" s="1024">
        <v>44375</v>
      </c>
      <c r="H58" s="1022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04" t="s">
        <v>224</v>
      </c>
      <c r="P58" s="1020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70"/>
      <c r="B59" s="292" t="s">
        <v>441</v>
      </c>
      <c r="C59" s="901"/>
      <c r="D59" s="610"/>
      <c r="E59" s="609"/>
      <c r="F59" s="51">
        <v>91.4</v>
      </c>
      <c r="G59" s="1025"/>
      <c r="H59" s="1023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05"/>
      <c r="P59" s="1021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28" t="s">
        <v>451</v>
      </c>
      <c r="B72" s="659" t="s">
        <v>452</v>
      </c>
      <c r="C72" s="1026" t="s">
        <v>453</v>
      </c>
      <c r="D72" s="660"/>
      <c r="E72" s="613"/>
      <c r="F72" s="51">
        <v>202.02</v>
      </c>
      <c r="G72" s="87">
        <v>44361</v>
      </c>
      <c r="H72" s="1022" t="s">
        <v>455</v>
      </c>
      <c r="I72" s="48">
        <v>202.02</v>
      </c>
      <c r="J72" s="35">
        <f t="shared" si="0"/>
        <v>0</v>
      </c>
      <c r="K72" s="56">
        <v>55</v>
      </c>
      <c r="L72" s="1030" t="s">
        <v>460</v>
      </c>
      <c r="M72" s="1031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29"/>
      <c r="B73" s="659" t="s">
        <v>454</v>
      </c>
      <c r="C73" s="1027"/>
      <c r="D73" s="660"/>
      <c r="E73" s="613"/>
      <c r="F73" s="51">
        <v>72.849999999999994</v>
      </c>
      <c r="G73" s="87">
        <v>44361</v>
      </c>
      <c r="H73" s="1023"/>
      <c r="I73" s="48">
        <v>72.849999999999994</v>
      </c>
      <c r="J73" s="35">
        <f t="shared" si="0"/>
        <v>0</v>
      </c>
      <c r="K73" s="56">
        <v>100</v>
      </c>
      <c r="L73" s="1030"/>
      <c r="M73" s="1031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08" t="s">
        <v>19</v>
      </c>
      <c r="G243" s="908"/>
      <c r="H243" s="909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502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49" t="s">
        <v>440</v>
      </c>
      <c r="B53" s="328" t="s">
        <v>56</v>
      </c>
      <c r="C53" s="975" t="s">
        <v>558</v>
      </c>
      <c r="D53" s="716"/>
      <c r="E53" s="607"/>
      <c r="F53" s="320">
        <v>1888.8</v>
      </c>
      <c r="G53" s="321">
        <v>44382</v>
      </c>
      <c r="H53" s="979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987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50"/>
      <c r="B54" s="328" t="s">
        <v>441</v>
      </c>
      <c r="C54" s="976"/>
      <c r="D54" s="717"/>
      <c r="E54" s="607"/>
      <c r="F54" s="51">
        <v>101.8</v>
      </c>
      <c r="G54" s="87">
        <v>44382</v>
      </c>
      <c r="H54" s="980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988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983" t="s">
        <v>551</v>
      </c>
      <c r="B60" s="736" t="s">
        <v>552</v>
      </c>
      <c r="C60" s="1043" t="s">
        <v>553</v>
      </c>
      <c r="D60" s="707"/>
      <c r="E60" s="609"/>
      <c r="F60" s="51">
        <v>9342.59</v>
      </c>
      <c r="G60" s="1045">
        <v>44391</v>
      </c>
      <c r="H60" s="914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36" t="s">
        <v>224</v>
      </c>
      <c r="P60" s="1047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984"/>
      <c r="B61" s="599" t="s">
        <v>53</v>
      </c>
      <c r="C61" s="1044"/>
      <c r="D61" s="707"/>
      <c r="E61" s="609"/>
      <c r="F61" s="51">
        <v>1320</v>
      </c>
      <c r="G61" s="1046"/>
      <c r="H61" s="903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37"/>
      <c r="P61" s="1048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41"/>
      <c r="M73" s="1042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41"/>
      <c r="M74" s="1042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08" t="s">
        <v>19</v>
      </c>
      <c r="G244" s="908"/>
      <c r="H244" s="909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598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60" t="s">
        <v>55</v>
      </c>
      <c r="B54" s="292" t="s">
        <v>56</v>
      </c>
      <c r="C54" s="1062" t="s">
        <v>621</v>
      </c>
      <c r="D54" s="716"/>
      <c r="E54" s="607"/>
      <c r="F54" s="327">
        <v>1300.4050999999999</v>
      </c>
      <c r="G54" s="321">
        <v>44410</v>
      </c>
      <c r="H54" s="1039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987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61"/>
      <c r="B55" s="292" t="s">
        <v>397</v>
      </c>
      <c r="C55" s="1063"/>
      <c r="D55" s="717"/>
      <c r="E55" s="607"/>
      <c r="F55" s="51">
        <v>99.4</v>
      </c>
      <c r="G55" s="87">
        <v>44410</v>
      </c>
      <c r="H55" s="1040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988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64" t="s">
        <v>55</v>
      </c>
      <c r="B59" s="328" t="s">
        <v>56</v>
      </c>
      <c r="C59" s="912" t="s">
        <v>675</v>
      </c>
      <c r="D59" s="608"/>
      <c r="E59" s="607"/>
      <c r="F59" s="51">
        <v>185</v>
      </c>
      <c r="G59" s="49">
        <v>44425</v>
      </c>
      <c r="H59" s="1056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04" t="s">
        <v>35</v>
      </c>
      <c r="P59" s="1058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65"/>
      <c r="B60" s="328" t="s">
        <v>397</v>
      </c>
      <c r="C60" s="956"/>
      <c r="D60" s="608"/>
      <c r="E60" s="607"/>
      <c r="F60" s="51">
        <v>112.5</v>
      </c>
      <c r="G60" s="49">
        <v>44425</v>
      </c>
      <c r="H60" s="1057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05"/>
      <c r="P60" s="1059"/>
      <c r="Q60" s="508"/>
      <c r="R60" s="40"/>
      <c r="S60" s="67"/>
      <c r="T60" s="67"/>
      <c r="U60" s="43"/>
      <c r="V60" s="44"/>
    </row>
    <row r="61" spans="1:24" ht="17.25" x14ac:dyDescent="0.3">
      <c r="A61" s="1064" t="s">
        <v>55</v>
      </c>
      <c r="B61" s="292" t="s">
        <v>56</v>
      </c>
      <c r="C61" s="912" t="s">
        <v>676</v>
      </c>
      <c r="D61" s="608"/>
      <c r="E61" s="607"/>
      <c r="F61" s="51">
        <v>190.4</v>
      </c>
      <c r="G61" s="49">
        <v>44427</v>
      </c>
      <c r="H61" s="1056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04" t="s">
        <v>35</v>
      </c>
      <c r="P61" s="1058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66"/>
      <c r="B62" s="292" t="s">
        <v>397</v>
      </c>
      <c r="C62" s="956"/>
      <c r="D62" s="608"/>
      <c r="E62" s="607"/>
      <c r="F62" s="51">
        <f>103.9+104.4</f>
        <v>208.3</v>
      </c>
      <c r="G62" s="49">
        <v>44427</v>
      </c>
      <c r="H62" s="1057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05"/>
      <c r="P62" s="1059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28" t="s">
        <v>55</v>
      </c>
      <c r="B64" s="292" t="s">
        <v>56</v>
      </c>
      <c r="C64" s="1026" t="s">
        <v>704</v>
      </c>
      <c r="D64" s="717"/>
      <c r="E64" s="607"/>
      <c r="F64" s="51">
        <v>1160.2</v>
      </c>
      <c r="G64" s="87">
        <v>44431</v>
      </c>
      <c r="H64" s="1022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52" t="s">
        <v>35</v>
      </c>
      <c r="P64" s="1054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51"/>
      <c r="B65" s="292" t="s">
        <v>397</v>
      </c>
      <c r="C65" s="1027"/>
      <c r="D65" s="717"/>
      <c r="E65" s="607"/>
      <c r="F65" s="51">
        <v>117.2</v>
      </c>
      <c r="G65" s="87">
        <v>44431</v>
      </c>
      <c r="H65" s="1023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53"/>
      <c r="P65" s="1055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28" t="s">
        <v>55</v>
      </c>
      <c r="B67" s="292" t="s">
        <v>56</v>
      </c>
      <c r="C67" s="912" t="s">
        <v>713</v>
      </c>
      <c r="D67" s="608"/>
      <c r="E67" s="607"/>
      <c r="F67" s="51">
        <v>162</v>
      </c>
      <c r="G67" s="49">
        <v>44434</v>
      </c>
      <c r="H67" s="1056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04" t="s">
        <v>35</v>
      </c>
      <c r="P67" s="1058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51"/>
      <c r="B68" s="292" t="s">
        <v>397</v>
      </c>
      <c r="C68" s="956"/>
      <c r="D68" s="608"/>
      <c r="E68" s="607"/>
      <c r="F68" s="51">
        <f>85.3+107.2</f>
        <v>192.5</v>
      </c>
      <c r="G68" s="49">
        <v>44434</v>
      </c>
      <c r="H68" s="1057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05"/>
      <c r="P68" s="1059"/>
      <c r="Q68" s="508"/>
      <c r="R68" s="40"/>
      <c r="S68" s="67"/>
      <c r="T68" s="67"/>
      <c r="U68" s="43"/>
      <c r="V68" s="44"/>
    </row>
    <row r="69" spans="1:22" ht="17.25" x14ac:dyDescent="0.3">
      <c r="A69" s="1028" t="s">
        <v>55</v>
      </c>
      <c r="B69" s="292" t="s">
        <v>56</v>
      </c>
      <c r="C69" s="912" t="s">
        <v>714</v>
      </c>
      <c r="D69" s="608"/>
      <c r="E69" s="607"/>
      <c r="F69" s="51">
        <f>164.4+166</f>
        <v>330.4</v>
      </c>
      <c r="G69" s="49">
        <v>44435</v>
      </c>
      <c r="H69" s="1056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04" t="s">
        <v>35</v>
      </c>
      <c r="P69" s="1058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29"/>
      <c r="B70" s="292" t="s">
        <v>397</v>
      </c>
      <c r="C70" s="956"/>
      <c r="D70" s="608"/>
      <c r="E70" s="607"/>
      <c r="F70" s="51">
        <v>140.5</v>
      </c>
      <c r="G70" s="49">
        <v>44435</v>
      </c>
      <c r="H70" s="1057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05"/>
      <c r="P70" s="1059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41"/>
      <c r="M89" s="104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41"/>
      <c r="M90" s="104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08" t="s">
        <v>19</v>
      </c>
      <c r="G260" s="908"/>
      <c r="H260" s="909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C61:C62"/>
    <mergeCell ref="H61:H62"/>
    <mergeCell ref="O61:O62"/>
    <mergeCell ref="P61:P62"/>
    <mergeCell ref="F260:H260"/>
    <mergeCell ref="O67:O68"/>
    <mergeCell ref="P67:P68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A69:A70"/>
    <mergeCell ref="C69:C70"/>
    <mergeCell ref="H69:H70"/>
    <mergeCell ref="O69:O70"/>
    <mergeCell ref="P69:P70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657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41"/>
      <c r="V3" s="842"/>
      <c r="W3" s="840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3" t="s">
        <v>835</v>
      </c>
      <c r="V19" s="844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3" t="s">
        <v>835</v>
      </c>
      <c r="V20" s="844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4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3" t="s">
        <v>836</v>
      </c>
      <c r="V21" s="844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4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3" t="s">
        <v>837</v>
      </c>
      <c r="V22" s="844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3" t="s">
        <v>837</v>
      </c>
      <c r="V23" s="844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4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3" t="s">
        <v>838</v>
      </c>
      <c r="V24" s="844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4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3" t="s">
        <v>839</v>
      </c>
      <c r="V25" s="844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4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3" t="s">
        <v>840</v>
      </c>
      <c r="V26" s="844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4" t="s">
        <v>206</v>
      </c>
      <c r="P27" s="732">
        <v>44480</v>
      </c>
      <c r="Q27" s="825">
        <v>25140</v>
      </c>
      <c r="R27" s="649">
        <v>44473</v>
      </c>
      <c r="S27" s="485"/>
      <c r="T27" s="67"/>
      <c r="U27" s="843" t="s">
        <v>841</v>
      </c>
      <c r="V27" s="844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4" t="s">
        <v>206</v>
      </c>
      <c r="P28" s="732">
        <v>44480</v>
      </c>
      <c r="Q28" s="825">
        <v>0</v>
      </c>
      <c r="R28" s="649">
        <v>44470</v>
      </c>
      <c r="S28" s="485"/>
      <c r="T28" s="67"/>
      <c r="U28" s="843" t="s">
        <v>839</v>
      </c>
      <c r="V28" s="844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4" t="s">
        <v>206</v>
      </c>
      <c r="P29" s="732">
        <v>44481</v>
      </c>
      <c r="Q29" s="825">
        <v>20140</v>
      </c>
      <c r="R29" s="649">
        <v>44470</v>
      </c>
      <c r="S29" s="485"/>
      <c r="T29" s="67"/>
      <c r="U29" s="843" t="s">
        <v>840</v>
      </c>
      <c r="V29" s="844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4" t="s">
        <v>35</v>
      </c>
      <c r="P30" s="732">
        <v>44483</v>
      </c>
      <c r="Q30" s="825">
        <v>25040</v>
      </c>
      <c r="R30" s="649">
        <v>44470</v>
      </c>
      <c r="S30" s="485"/>
      <c r="T30" s="67"/>
      <c r="U30" s="843" t="s">
        <v>842</v>
      </c>
      <c r="V30" s="844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6" t="s">
        <v>35</v>
      </c>
      <c r="P31" s="732">
        <v>44483</v>
      </c>
      <c r="Q31" s="492"/>
      <c r="R31" s="493"/>
      <c r="S31" s="485"/>
      <c r="T31" s="67"/>
      <c r="U31" s="843" t="s">
        <v>843</v>
      </c>
      <c r="V31" s="844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5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5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5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5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5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5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5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5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5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5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5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5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5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5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5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5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5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5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5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5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6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5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5"/>
      <c r="V54" s="326"/>
      <c r="W54"/>
      <c r="X54"/>
    </row>
    <row r="55" spans="1:24" ht="30.75" customHeight="1" x14ac:dyDescent="0.3">
      <c r="A55" s="1067" t="s">
        <v>55</v>
      </c>
      <c r="B55" s="292" t="s">
        <v>56</v>
      </c>
      <c r="C55" s="1062" t="s">
        <v>726</v>
      </c>
      <c r="D55" s="717"/>
      <c r="E55" s="607"/>
      <c r="F55" s="51">
        <v>1598</v>
      </c>
      <c r="G55" s="87">
        <v>44445</v>
      </c>
      <c r="H55" s="1039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070" t="s">
        <v>35</v>
      </c>
      <c r="P55" s="1072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68"/>
      <c r="B56" s="292" t="s">
        <v>441</v>
      </c>
      <c r="C56" s="1069"/>
      <c r="D56" s="717"/>
      <c r="E56" s="607"/>
      <c r="F56" s="51">
        <v>91.6</v>
      </c>
      <c r="G56" s="87">
        <v>44445</v>
      </c>
      <c r="H56" s="1040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071"/>
      <c r="P56" s="1073"/>
      <c r="Q56" s="712"/>
      <c r="R56" s="40"/>
      <c r="S56" s="67"/>
      <c r="T56" s="67"/>
      <c r="U56" s="43"/>
      <c r="V56" s="44"/>
    </row>
    <row r="57" spans="1:24" ht="18.75" customHeight="1" x14ac:dyDescent="0.3">
      <c r="A57" s="816" t="s">
        <v>55</v>
      </c>
      <c r="B57" s="292" t="s">
        <v>56</v>
      </c>
      <c r="C57" s="821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9" t="s">
        <v>35</v>
      </c>
      <c r="P57" s="820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6" t="s">
        <v>55</v>
      </c>
      <c r="B58" s="292" t="s">
        <v>56</v>
      </c>
      <c r="C58" s="821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9" t="s">
        <v>35</v>
      </c>
      <c r="P58" s="820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6" t="s">
        <v>55</v>
      </c>
      <c r="B59" s="292" t="s">
        <v>56</v>
      </c>
      <c r="C59" s="821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9" t="s">
        <v>35</v>
      </c>
      <c r="P59" s="820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6" t="s">
        <v>55</v>
      </c>
      <c r="B60" s="292" t="s">
        <v>56</v>
      </c>
      <c r="C60" s="817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9" t="s">
        <v>35</v>
      </c>
      <c r="P60" s="820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6" t="s">
        <v>55</v>
      </c>
      <c r="B61" s="292" t="s">
        <v>56</v>
      </c>
      <c r="C61" s="821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9" t="s">
        <v>35</v>
      </c>
      <c r="P61" s="820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3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4">
        <f t="shared" si="6"/>
        <v>73470</v>
      </c>
      <c r="O63" s="774" t="s">
        <v>35</v>
      </c>
      <c r="P63" s="815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2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8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9" t="s">
        <v>55</v>
      </c>
      <c r="B66" s="759" t="s">
        <v>56</v>
      </c>
      <c r="C66" s="831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9" t="s">
        <v>55</v>
      </c>
      <c r="B67" s="759" t="s">
        <v>56</v>
      </c>
      <c r="C67" s="832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8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7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7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41"/>
      <c r="M87" s="104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41"/>
      <c r="M88" s="104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08" t="s">
        <v>19</v>
      </c>
      <c r="G258" s="908"/>
      <c r="H258" s="909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2021-12-08T21:08:36Z</dcterms:modified>
</cp:coreProperties>
</file>