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UCHE  EN  CAJA     Morcon     " sheetId="157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r:id="rId33"/>
    <sheet name="TOCINO      NACIONAL        " sheetId="180" r:id="rId34"/>
    <sheet name="ENTRECOT   DE    CERDO    " sheetId="134" r:id="rId35"/>
    <sheet name="Hoja2" sheetId="183" r:id="rId36"/>
    <sheet name="Hoja10" sheetId="174" r:id="rId37"/>
  </sheets>
  <calcPr calcId="162913"/>
  <fileRecoveryPr autoRecover="0"/>
</workbook>
</file>

<file path=xl/calcChain.xml><?xml version="1.0" encoding="utf-8"?>
<calcChain xmlns="http://schemas.openxmlformats.org/spreadsheetml/2006/main"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Z78" i="188" s="1"/>
  <c r="AJ10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C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D66" i="65"/>
  <c r="AI66" i="65" s="1"/>
  <c r="AB66" i="65"/>
  <c r="AB65" i="65"/>
  <c r="AD65" i="65" s="1"/>
  <c r="AI65" i="65" s="1"/>
  <c r="AB64" i="65"/>
  <c r="AD64" i="65" s="1"/>
  <c r="AI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D50" i="65"/>
  <c r="AI50" i="65" s="1"/>
  <c r="AB50" i="65"/>
  <c r="AB49" i="65"/>
  <c r="AD49" i="65" s="1"/>
  <c r="AI49" i="65" s="1"/>
  <c r="AB48" i="65"/>
  <c r="AD48" i="65" s="1"/>
  <c r="AI48" i="65" s="1"/>
  <c r="AD47" i="65"/>
  <c r="AI47" i="65" s="1"/>
  <c r="AB47" i="65"/>
  <c r="AB46" i="65"/>
  <c r="AD46" i="65" s="1"/>
  <c r="AI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B41" i="65"/>
  <c r="AD41" i="65" s="1"/>
  <c r="AI41" i="65" s="1"/>
  <c r="AB40" i="65"/>
  <c r="AD40" i="65" s="1"/>
  <c r="AI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D27" i="65"/>
  <c r="AI27" i="65" s="1"/>
  <c r="AB27" i="65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D11" i="65"/>
  <c r="AI11" i="65" s="1"/>
  <c r="AB11" i="65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E36" i="134"/>
  <c r="B16" i="134"/>
  <c r="B17" i="134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F17" i="134"/>
  <c r="F18" i="134"/>
  <c r="F19" i="134"/>
  <c r="F20" i="134"/>
  <c r="F21" i="134"/>
  <c r="F22" i="134"/>
  <c r="F23" i="134"/>
  <c r="F24" i="134"/>
  <c r="F25" i="134"/>
  <c r="I16" i="134"/>
  <c r="I17" i="134"/>
  <c r="I18" i="134" s="1"/>
  <c r="I19" i="134" s="1"/>
  <c r="I20" i="134" s="1"/>
  <c r="I21" i="134" s="1"/>
  <c r="I22" i="134" s="1"/>
  <c r="I23" i="134" s="1"/>
  <c r="I24" i="134" s="1"/>
  <c r="I25" i="134" s="1"/>
  <c r="J15" i="134"/>
  <c r="J16" i="134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U8" i="163"/>
  <c r="T8" i="163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Y83" i="188"/>
  <c r="AA6" i="188"/>
  <c r="AB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S21" i="38"/>
  <c r="Q21" i="38"/>
  <c r="Q20" i="38"/>
  <c r="Q17" i="38"/>
  <c r="Q19" i="38"/>
  <c r="Q12" i="38"/>
  <c r="Q15" i="38"/>
  <c r="AI83" i="188" l="1"/>
  <c r="AK6" i="188"/>
  <c r="AL6" i="188" s="1"/>
  <c r="AC73" i="65"/>
  <c r="AE5" i="65"/>
  <c r="AF5" i="65" s="1"/>
  <c r="Q16" i="38"/>
  <c r="O44" i="163" l="1"/>
  <c r="N44" i="163"/>
  <c r="P45" i="163" s="1"/>
  <c r="Q43" i="163"/>
  <c r="O43" i="163"/>
  <c r="Q42" i="163"/>
  <c r="O42" i="163"/>
  <c r="Q41" i="163"/>
  <c r="O41" i="163"/>
  <c r="Q40" i="163"/>
  <c r="O40" i="163"/>
  <c r="Q39" i="163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42" i="163" s="1"/>
  <c r="Q8" i="163"/>
  <c r="Q44" i="163" s="1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D33" i="176"/>
  <c r="BA1" i="57"/>
  <c r="AP1" i="57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K78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P47" i="163" l="1"/>
  <c r="R5" i="163"/>
  <c r="S5" i="163" s="1"/>
  <c r="T9" i="163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T40" i="163" s="1"/>
  <c r="T41" i="163" s="1"/>
  <c r="T42" i="163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J83" i="57"/>
  <c r="AL6" i="57"/>
  <c r="AM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AI84" i="129" l="1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P33" i="1" s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K1" i="188" l="1"/>
  <c r="M1" i="65"/>
  <c r="U1" i="129"/>
  <c r="K1" i="129"/>
  <c r="V1" i="57"/>
  <c r="K1" i="57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P78" i="188" l="1"/>
  <c r="Q6" i="188" s="1"/>
  <c r="R6" i="188" s="1"/>
  <c r="O83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F78" i="188"/>
  <c r="G6" i="188" l="1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D12" i="178"/>
  <c r="F12" i="178" s="1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K28" i="65" s="1"/>
  <c r="D28" i="65"/>
  <c r="F28" i="65" s="1"/>
  <c r="D27" i="65"/>
  <c r="F27" i="65" s="1"/>
  <c r="D26" i="65"/>
  <c r="F26" i="65" s="1"/>
  <c r="D25" i="65"/>
  <c r="F25" i="65" s="1"/>
  <c r="K24" i="65" s="1"/>
  <c r="D24" i="65"/>
  <c r="F24" i="65" s="1"/>
  <c r="D23" i="65"/>
  <c r="F23" i="65" s="1"/>
  <c r="D22" i="65"/>
  <c r="F22" i="65" s="1"/>
  <c r="D21" i="65"/>
  <c r="F21" i="65" s="1"/>
  <c r="K20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79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K22" i="65" l="1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O84" i="129"/>
  <c r="Q6" i="129"/>
  <c r="R6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E73" i="65" l="1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K54" i="40"/>
  <c r="D54" i="40"/>
  <c r="F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l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2" i="150" l="1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40" i="134"/>
  <c r="E34" i="134"/>
  <c r="C33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H5" i="134"/>
  <c r="I9" i="134" l="1"/>
  <c r="I10" i="134" s="1"/>
  <c r="I11" i="134" s="1"/>
  <c r="I12" i="134" s="1"/>
  <c r="I13" i="134" s="1"/>
  <c r="I14" i="134" s="1"/>
  <c r="I15" i="134" s="1"/>
  <c r="F45" i="150"/>
  <c r="D45" i="150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32" i="134"/>
  <c r="F32" i="134" s="1"/>
  <c r="E48" i="150" l="1"/>
  <c r="G5" i="150"/>
  <c r="H6" i="150" s="1"/>
  <c r="E47" i="163"/>
  <c r="G5" i="163"/>
  <c r="H5" i="163" s="1"/>
  <c r="D26" i="134"/>
  <c r="F26" i="134" s="1"/>
  <c r="I26" i="134" s="1"/>
  <c r="B9" i="179"/>
  <c r="D27" i="134" l="1"/>
  <c r="F27" i="134" s="1"/>
  <c r="I27" i="134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D28" i="134" l="1"/>
  <c r="F28" i="134" s="1"/>
  <c r="I28" i="134" s="1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I29" i="134" l="1"/>
  <c r="KM29" i="1"/>
  <c r="D29" i="134"/>
  <c r="F29" i="13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I30" i="134" l="1"/>
  <c r="D30" i="134"/>
  <c r="F30" i="134" s="1"/>
  <c r="F31" i="185"/>
  <c r="G5" i="185"/>
  <c r="H5" i="185" s="1"/>
  <c r="D31" i="134" l="1"/>
  <c r="F31" i="134" s="1"/>
  <c r="I31" i="134" s="1"/>
  <c r="D33" i="134" l="1"/>
  <c r="F33" i="134" s="1"/>
  <c r="G5" i="134" l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F32" i="130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S18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<sst xmlns="http://schemas.openxmlformats.org/spreadsheetml/2006/main" count="2784" uniqueCount="368">
  <si>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</si>
  <si>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</si>
  <si>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</si>
  <si>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</si>
  <si>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</si>
  <si>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</si>
  <si>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</si>
  <si>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</si>
  <si>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</si>
  <si>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</si>
  <si>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</si>
  <si>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</si>
  <si>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</si>
  <si>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</si>
  <si>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</si>
  <si>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</si>
  <si>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</si>
  <si>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</si>
  <si>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</si>
  <si>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</si>
  <si>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</si>
  <si>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</si>
  <si>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</si>
  <si>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</si>
  <si>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</si>
  <si>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</si>
  <si>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</si>
  <si>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</si>
  <si>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</si>
  <si>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</si>
  <si>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</si>
  <si>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</si>
  <si>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</si>
  <si>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</si>
  <si>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</si>
  <si>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</si>
  <si>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</si>
  <si>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</si>
  <si>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</si>
  <si>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</si>
  <si>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</si>
  <si>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</si>
  <si>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</si>
  <si>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</si>
  <si>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</si>
  <si>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</si>
  <si>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</si>
  <si>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</si>
  <si>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</si>
  <si>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</si>
  <si>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</si>
  <si>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</si>
  <si>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</si>
  <si>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</si>
  <si>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</si>
  <si>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</si>
  <si>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</si>
  <si>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</si>
  <si>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</si>
  <si>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</si>
  <si>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</si>
  <si>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</si>
  <si>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</si>
  <si>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</si>
  <si>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</si>
  <si>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</si>
  <si>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</si>
  <si>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</si>
  <si>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</si>
  <si>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</si>
  <si>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</si>
  <si>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</si>
  <si>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</si>
  <si>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</si>
  <si>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</si>
  <si>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</si>
  <si>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</si>
  <si>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</si>
  <si>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</si>
  <si>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</si>
  <si>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</si>
  <si>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</si>
  <si>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</si>
  <si>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</si>
  <si>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</si>
  <si>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</si>
  <si>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</si>
  <si>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</si>
  <si>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</si>
  <si>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</si>
  <si>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</si>
  <si>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</si>
  <si>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</si>
  <si>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</si>
  <si>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</si>
  <si>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</si>
  <si>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</si>
  <si>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</si>
  <si>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</si>
  <si>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</si>
  <si>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</si>
  <si>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</si>
  <si>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</si>
  <si>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</si>
  <si>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</si>
  <si>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</si>
  <si>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</si>
  <si>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</si>
  <si>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</si>
  <si>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</si>
  <si>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</si>
  <si>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</si>
  <si>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</si>
  <si>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</si>
  <si>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</si>
  <si>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</si>
  <si>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</si>
  <si>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</si>
  <si>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</si>
  <si>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</si>
  <si>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</si>
  <si>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</si>
  <si>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</si>
  <si>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</si>
  <si>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</si>
  <si>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</si>
  <si>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</si>
  <si>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</si>
  <si>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</si>
  <si>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</si>
  <si>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</si>
  <si>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</si>
  <si>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</si>
  <si>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</si>
  <si>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</si>
  <si>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</si>
  <si>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</si>
  <si>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</si>
  <si>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</si>
  <si>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</si>
  <si>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</si>
  <si>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</si>
  <si>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</si>
  <si>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</si>
  <si>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</si>
  <si>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</si>
  <si>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</si>
  <si>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</si>
  <si>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</si>
  <si>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</si>
  <si>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</si>
  <si>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</si>
  <si>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</si>
  <si>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</si>
  <si>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</si>
  <si>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</si>
  <si>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</si>
  <si>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</si>
  <si>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</si>
  <si>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</si>
  <si>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</si>
  <si>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</si>
  <si>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</si>
  <si>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</si>
  <si>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</si>
  <si>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</si>
  <si>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</si>
  <si>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</si>
  <si>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</si>
  <si>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</si>
  <si>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</si>
  <si>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</si>
  <si>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</si>
  <si>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</si>
  <si>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</si>
  <si>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</si>
  <si>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</si>
  <si>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</si>
  <si>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</si>
  <si>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</si>
  <si>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</si>
  <si>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</si>
  <si>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</si>
  <si>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</si>
  <si>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</si>
  <si>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</si>
  <si>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</si>
  <si>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</si>
  <si>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</si>
  <si>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</si>
  <si>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</si>
  <si>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</si>
  <si>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</si>
  <si>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</si>
  <si>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</si>
  <si>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</si>
  <si>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</si>
  <si>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</si>
  <si>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</si>
  <si>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</si>
  <si>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</si>
  <si>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</si>
  <si>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</si>
  <si>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</si>
  <si>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</si>
  <si>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</si>
  <si>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</si>
  <si>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</si>
  <si>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</si>
  <si>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</si>
  <si>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</si>
  <si>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</si>
  <si>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</si>
  <si>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</si>
  <si>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</si>
  <si>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</si>
  <si>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</si>
  <si>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</si>
  <si>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</si>
  <si>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</si>
  <si>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</si>
  <si>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</si>
  <si>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</si>
  <si>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</si>
  <si>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</si>
  <si>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</si>
  <si>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</si>
  <si>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</si>
  <si>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</si>
  <si>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</si>
  <si>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</si>
  <si>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</si>
  <si>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</si>
  <si>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</si>
  <si>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</si>
  <si>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</si>
  <si>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</si>
  <si>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</si>
  <si>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</si>
  <si>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</si>
  <si>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</si>
  <si>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</si>
  <si>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</si>
  <si>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</si>
  <si>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</si>
  <si>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</si>
  <si>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</si>
  <si>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</si>
  <si>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</si>
  <si>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</si>
  <si>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</si>
  <si>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</si>
  <si>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</si>
  <si>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</si>
  <si>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</si>
  <si>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</si>
  <si>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</si>
  <si>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</si>
  <si>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</si>
  <si>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</si>
  <si>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</si>
  <si>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</si>
  <si>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ALIMENTOS CERTIFICADOS DE PUEBLA  INNOVA</t>
  </si>
  <si>
    <t>COSTILLA ESPECIAL DE CERDO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</si>
  <si>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</si>
  <si>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</si>
  <si>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</si>
  <si>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</si>
  <si>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</si>
  <si>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</si>
  <si>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</si>
  <si>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</si>
  <si>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</si>
  <si>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</si>
  <si>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</si>
  <si>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</si>
  <si>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</si>
  <si>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</si>
  <si>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</si>
  <si>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</si>
  <si>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</si>
  <si>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</si>
  <si>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</si>
  <si>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</si>
  <si>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</si>
  <si>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</si>
  <si>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</si>
  <si>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</si>
  <si>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</si>
  <si>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</si>
  <si>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</si>
  <si>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</si>
  <si>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</si>
  <si>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</si>
  <si>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</si>
  <si>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</si>
  <si>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</si>
  <si>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</si>
  <si>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</si>
  <si>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</si>
  <si>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</si>
  <si>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</si>
  <si>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</si>
  <si>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</si>
  <si>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</si>
  <si>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</si>
  <si>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</si>
  <si>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</si>
  <si>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</si>
  <si>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</si>
  <si>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</si>
  <si>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</si>
  <si>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</si>
  <si>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</si>
  <si>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</si>
  <si>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</si>
  <si>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</si>
  <si>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</si>
  <si>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</si>
  <si>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</si>
  <si>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</si>
  <si>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</si>
  <si>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</si>
  <si>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</si>
  <si>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</si>
  <si>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</si>
  <si>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 xml:space="preserve">ENTRECOT DE CERDO 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</si>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</sst>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9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164" fontId="17" fillId="0" borderId="80" xfId="0" applyNumberFormat="1" applyFont="1" applyFill="1" applyBorder="1" applyAlignment="1">
      <alignment horizont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CC99FF"/>
      <color rgb="FFCC66FF"/>
      <color rgb="FF9966FF"/>
      <color rgb="FF33CCFF"/>
      <color rgb="FFFF3399"/>
      <color rgb="FF0000FF"/>
      <color rgb="FF99FF99"/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617670.09730000002</c:v>
                </c:pt>
                <c:pt idx="4">
                  <c:v>595484.42331999994</c:v>
                </c:pt>
                <c:pt idx="5">
                  <c:v>609719.27520000003</c:v>
                </c:pt>
                <c:pt idx="6">
                  <c:v>623956.19325000001</c:v>
                </c:pt>
                <c:pt idx="7">
                  <c:v>621029.58560000011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0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0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0.1</c:v>
                </c:pt>
                <c:pt idx="3">
                  <c:v>32.707088589296212</c:v>
                </c:pt>
                <c:pt idx="4">
                  <c:v>31.639352572047191</c:v>
                </c:pt>
                <c:pt idx="5">
                  <c:v>33.130197281067424</c:v>
                </c:pt>
                <c:pt idx="6">
                  <c:v>32.905095307069892</c:v>
                </c:pt>
                <c:pt idx="7">
                  <c:v>32.94793272048323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0.1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0.1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K31" sqref="K31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5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80"/>
      <c r="F1" s="54"/>
      <c r="G1" s="738"/>
      <c r="H1" s="54"/>
      <c r="I1" s="382"/>
      <c r="K1" s="1099" t="s">
        <v>26</v>
      </c>
      <c r="L1" s="698"/>
      <c r="M1" s="1101" t="s">
        <v>27</v>
      </c>
      <c r="N1" s="486"/>
      <c r="P1" s="98" t="s">
        <v>38</v>
      </c>
      <c r="Q1" s="1097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81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00"/>
      <c r="L2" s="699" t="s">
        <v>29</v>
      </c>
      <c r="M2" s="1102"/>
      <c r="N2" s="487" t="s">
        <v>29</v>
      </c>
      <c r="O2" s="628" t="s">
        <v>30</v>
      </c>
      <c r="P2" s="99" t="s">
        <v>39</v>
      </c>
      <c r="Q2" s="1098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82">
        <f>PIERNA!E3</f>
        <v>0</v>
      </c>
      <c r="F3" s="773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700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73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20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73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16.5" x14ac:dyDescent="0.25">
      <c r="A6" s="101">
        <v>3</v>
      </c>
      <c r="B6" s="1019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73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614"/>
      <c r="Q6" s="614"/>
      <c r="R6" s="886"/>
      <c r="S6" s="66">
        <f t="shared" si="0"/>
        <v>0</v>
      </c>
      <c r="T6" s="66">
        <f>S6/H6+0.1</f>
        <v>0.1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73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354</v>
      </c>
      <c r="M7" s="611">
        <v>30160</v>
      </c>
      <c r="N7" s="613" t="s">
        <v>355</v>
      </c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617670.09730000002</v>
      </c>
      <c r="T7" s="66">
        <f>S7/H7</f>
        <v>32.707088589296212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73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73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354</v>
      </c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73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294</v>
      </c>
      <c r="K10" s="611">
        <v>11813</v>
      </c>
      <c r="L10" s="612" t="s">
        <v>354</v>
      </c>
      <c r="M10" s="611">
        <v>30160</v>
      </c>
      <c r="N10" s="613" t="s">
        <v>355</v>
      </c>
      <c r="O10" s="616">
        <v>1968048</v>
      </c>
      <c r="P10" s="614"/>
      <c r="Q10" s="614">
        <f>28396.35*20.495</f>
        <v>581983.19325000001</v>
      </c>
      <c r="R10" s="615" t="s">
        <v>324</v>
      </c>
      <c r="S10" s="66">
        <f>Q10+M10+K10+P10</f>
        <v>623956.19325000001</v>
      </c>
      <c r="T10" s="66">
        <f>S10/H10+0.1</f>
        <v>32.905095307069892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73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295</v>
      </c>
      <c r="K11" s="611">
        <v>11963</v>
      </c>
      <c r="L11" s="612" t="s">
        <v>355</v>
      </c>
      <c r="M11" s="611">
        <v>30160</v>
      </c>
      <c r="N11" s="613" t="s">
        <v>355</v>
      </c>
      <c r="O11" s="630">
        <v>1968389</v>
      </c>
      <c r="P11" s="756"/>
      <c r="Q11" s="614">
        <f>28322.24*20.44</f>
        <v>578906.58560000011</v>
      </c>
      <c r="R11" s="615" t="s">
        <v>325</v>
      </c>
      <c r="S11" s="66">
        <f t="shared" si="0"/>
        <v>621029.58560000011</v>
      </c>
      <c r="T11" s="66">
        <f>S11/H11+0.1</f>
        <v>32.94793272048323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73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300</v>
      </c>
      <c r="K12" s="611">
        <v>9663</v>
      </c>
      <c r="L12" s="612" t="s">
        <v>356</v>
      </c>
      <c r="M12" s="611">
        <v>30160</v>
      </c>
      <c r="N12" s="613" t="s">
        <v>357</v>
      </c>
      <c r="O12" s="630">
        <v>1969824</v>
      </c>
      <c r="P12" s="564"/>
      <c r="Q12" s="614">
        <f>28344.53*20.34</f>
        <v>576527.7402</v>
      </c>
      <c r="R12" s="615" t="s">
        <v>320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73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>
        <v>10963</v>
      </c>
      <c r="L13" s="612" t="s">
        <v>356</v>
      </c>
      <c r="M13" s="611">
        <v>30160</v>
      </c>
      <c r="N13" s="613" t="s">
        <v>351</v>
      </c>
      <c r="O13" s="630"/>
      <c r="P13" s="620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22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73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356</v>
      </c>
      <c r="M14" s="611">
        <v>30160</v>
      </c>
      <c r="N14" s="613" t="s">
        <v>357</v>
      </c>
      <c r="O14" s="616">
        <v>62400</v>
      </c>
      <c r="P14" s="564"/>
      <c r="Q14" s="617">
        <f>29576.53*20.78</f>
        <v>614600.29339999997</v>
      </c>
      <c r="R14" s="621" t="s">
        <v>322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18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73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>
        <v>10963</v>
      </c>
      <c r="L15" s="612" t="s">
        <v>357</v>
      </c>
      <c r="M15" s="611">
        <v>30160</v>
      </c>
      <c r="N15" s="622" t="s">
        <v>358</v>
      </c>
      <c r="O15" s="629">
        <v>62724</v>
      </c>
      <c r="P15" s="564"/>
      <c r="Q15" s="617">
        <f>29947.99*20.711</f>
        <v>620252.82088999997</v>
      </c>
      <c r="R15" s="623" t="s">
        <v>317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73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98" t="s">
        <v>305</v>
      </c>
      <c r="K16" s="611">
        <v>9663</v>
      </c>
      <c r="L16" s="612" t="s">
        <v>358</v>
      </c>
      <c r="M16" s="611">
        <v>30160</v>
      </c>
      <c r="N16" s="622" t="s">
        <v>359</v>
      </c>
      <c r="O16" s="630">
        <v>1970491</v>
      </c>
      <c r="P16" s="620"/>
      <c r="Q16" s="614">
        <f>30376.86*20.555</f>
        <v>624396.35730000003</v>
      </c>
      <c r="R16" s="615" t="s">
        <v>316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73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306</v>
      </c>
      <c r="K17" s="611">
        <v>11973</v>
      </c>
      <c r="L17" s="612" t="s">
        <v>358</v>
      </c>
      <c r="M17" s="611">
        <v>30160</v>
      </c>
      <c r="N17" s="622" t="s">
        <v>359</v>
      </c>
      <c r="O17" s="616">
        <v>1970492</v>
      </c>
      <c r="P17" s="620"/>
      <c r="Q17" s="614">
        <f>30551.63*20.765</f>
        <v>634404.59695000004</v>
      </c>
      <c r="R17" s="621" t="s">
        <v>321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5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73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701"/>
      <c r="M18" s="611"/>
      <c r="N18" s="613"/>
      <c r="O18" s="631">
        <v>232</v>
      </c>
      <c r="P18" s="614"/>
      <c r="Q18" s="614"/>
      <c r="R18" s="615"/>
      <c r="S18" s="66">
        <f t="shared" si="0"/>
        <v>0</v>
      </c>
      <c r="T18" s="66">
        <f t="shared" si="4"/>
        <v>0.1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73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309</v>
      </c>
      <c r="K19" s="611">
        <v>11813</v>
      </c>
      <c r="L19" s="612" t="s">
        <v>359</v>
      </c>
      <c r="M19" s="611">
        <v>30160</v>
      </c>
      <c r="N19" s="613" t="s">
        <v>359</v>
      </c>
      <c r="O19" s="616">
        <v>1971359</v>
      </c>
      <c r="P19" s="564"/>
      <c r="Q19" s="614">
        <f>30811.5*20.765</f>
        <v>639800.79749999999</v>
      </c>
      <c r="R19" s="624" t="s">
        <v>321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73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312</v>
      </c>
      <c r="K20" s="611">
        <v>10963</v>
      </c>
      <c r="L20" s="612" t="s">
        <v>360</v>
      </c>
      <c r="M20" s="611">
        <v>30160</v>
      </c>
      <c r="N20" s="613" t="s">
        <v>361</v>
      </c>
      <c r="O20" s="616">
        <v>1971872</v>
      </c>
      <c r="P20" s="614"/>
      <c r="Q20" s="614">
        <f>30840.98*20.765</f>
        <v>640412.9497</v>
      </c>
      <c r="R20" s="624" t="s">
        <v>321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73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313</v>
      </c>
      <c r="K21" s="611">
        <v>11973</v>
      </c>
      <c r="L21" s="612" t="s">
        <v>360</v>
      </c>
      <c r="M21" s="611">
        <v>30160</v>
      </c>
      <c r="N21" s="613" t="s">
        <v>361</v>
      </c>
      <c r="O21" s="616">
        <v>1971873</v>
      </c>
      <c r="P21" s="614"/>
      <c r="Q21" s="614">
        <f>30613.39*20.765</f>
        <v>635687.04335000005</v>
      </c>
      <c r="R21" s="624" t="s">
        <v>321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6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361</v>
      </c>
      <c r="M22" s="611">
        <v>30160</v>
      </c>
      <c r="N22" s="613" t="s">
        <v>361</v>
      </c>
      <c r="O22" s="630">
        <v>72671</v>
      </c>
      <c r="P22" s="591"/>
      <c r="Q22" s="614">
        <f>29903.03*21.73</f>
        <v>649792.8419</v>
      </c>
      <c r="R22" s="624" t="s">
        <v>323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58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6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614"/>
      <c r="Q23" s="614"/>
      <c r="R23" s="624"/>
      <c r="S23" s="66">
        <f t="shared" si="0"/>
        <v>0</v>
      </c>
      <c r="T23" s="66">
        <f t="shared" si="4"/>
        <v>0.1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010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6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362</v>
      </c>
      <c r="M24" s="611">
        <v>30160</v>
      </c>
      <c r="N24" s="613" t="s">
        <v>363</v>
      </c>
      <c r="O24" s="616">
        <v>72346</v>
      </c>
      <c r="P24" s="614"/>
      <c r="Q24" s="614">
        <f>29915.57*21.86</f>
        <v>653954.3602</v>
      </c>
      <c r="R24" s="624" t="s">
        <v>353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1011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6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340</v>
      </c>
      <c r="K25" s="611">
        <v>11973</v>
      </c>
      <c r="L25" s="612" t="s">
        <v>366</v>
      </c>
      <c r="M25" s="611">
        <v>30160</v>
      </c>
      <c r="N25" s="624" t="s">
        <v>366</v>
      </c>
      <c r="O25" s="616">
        <v>1973937</v>
      </c>
      <c r="P25" s="591"/>
      <c r="Q25" s="614">
        <f>29542.24*20.732</f>
        <v>612469.71967999998</v>
      </c>
      <c r="R25" s="597" t="s">
        <v>346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1012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6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341</v>
      </c>
      <c r="K26" s="680">
        <v>11973</v>
      </c>
      <c r="L26" s="612" t="s">
        <v>367</v>
      </c>
      <c r="M26" s="611">
        <v>30160</v>
      </c>
      <c r="N26" s="624" t="s">
        <v>364</v>
      </c>
      <c r="O26" s="616">
        <v>1973938</v>
      </c>
      <c r="P26" s="614"/>
      <c r="Q26" s="614">
        <f>29425.65*21.415</f>
        <v>630150.29475</v>
      </c>
      <c r="R26" s="624" t="s">
        <v>347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6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342</v>
      </c>
      <c r="K27" s="611">
        <v>9663</v>
      </c>
      <c r="L27" s="612" t="s">
        <v>364</v>
      </c>
      <c r="M27" s="611">
        <v>30160</v>
      </c>
      <c r="N27" s="624" t="s">
        <v>365</v>
      </c>
      <c r="O27" s="616">
        <v>1974236</v>
      </c>
      <c r="P27" s="614"/>
      <c r="Q27" s="614">
        <f>28854.91*21.245</f>
        <v>613022.56295000005</v>
      </c>
      <c r="R27" s="624" t="s">
        <v>352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6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343</v>
      </c>
      <c r="K28" s="611">
        <v>11973</v>
      </c>
      <c r="L28" s="612" t="s">
        <v>364</v>
      </c>
      <c r="M28" s="611">
        <v>30160</v>
      </c>
      <c r="N28" s="624" t="s">
        <v>350</v>
      </c>
      <c r="O28" s="616">
        <v>1974237</v>
      </c>
      <c r="P28" s="614"/>
      <c r="Q28" s="614">
        <f>29163.5*21</f>
        <v>612433.5</v>
      </c>
      <c r="R28" s="597" t="s">
        <v>318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>
        <f>PIERNA!JA5</f>
        <v>0</v>
      </c>
      <c r="C29" s="258">
        <f>PIERNA!JB5</f>
        <v>0</v>
      </c>
      <c r="D29" s="590">
        <f>PIERNA!JC5</f>
        <v>0</v>
      </c>
      <c r="E29" s="264">
        <f>PIERNA!JD5</f>
        <v>0</v>
      </c>
      <c r="F29" s="776">
        <f>PIERNA!JE5</f>
        <v>0</v>
      </c>
      <c r="G29" s="271">
        <f>PIERNA!JF5</f>
        <v>0</v>
      </c>
      <c r="H29" s="574">
        <f>PIERNA!JG5</f>
        <v>0</v>
      </c>
      <c r="I29" s="292">
        <f>PIERNA!I29</f>
        <v>0</v>
      </c>
      <c r="J29" s="564"/>
      <c r="K29" s="617"/>
      <c r="L29" s="612"/>
      <c r="M29" s="611"/>
      <c r="N29" s="624"/>
      <c r="O29" s="631"/>
      <c r="P29" s="614"/>
      <c r="Q29" s="614"/>
      <c r="R29" s="59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>
        <f>PIERNA!JK5</f>
        <v>0</v>
      </c>
      <c r="C30" s="258">
        <f>PIERNA!JL5</f>
        <v>0</v>
      </c>
      <c r="D30" s="590">
        <f>PIERNA!JM5</f>
        <v>0</v>
      </c>
      <c r="E30" s="484">
        <f>PIERNA!JN5</f>
        <v>0</v>
      </c>
      <c r="F30" s="896">
        <f>PIERNA!JO5</f>
        <v>0</v>
      </c>
      <c r="G30" s="897">
        <f>PIERNA!JP5</f>
        <v>0</v>
      </c>
      <c r="H30" s="676">
        <f>PIERNA!JQ5</f>
        <v>0</v>
      </c>
      <c r="I30" s="292">
        <f>PIERNA!I30</f>
        <v>0</v>
      </c>
      <c r="J30" s="564"/>
      <c r="K30" s="611"/>
      <c r="L30" s="612"/>
      <c r="M30" s="611"/>
      <c r="N30" s="624"/>
      <c r="O30" s="631"/>
      <c r="P30" s="614"/>
      <c r="Q30" s="614"/>
      <c r="R30" s="59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>
        <f>PIERNA!JU5</f>
        <v>0</v>
      </c>
      <c r="C31" s="882">
        <f>PIERNA!JV5</f>
        <v>0</v>
      </c>
      <c r="D31" s="590">
        <f>PIERNA!JW5</f>
        <v>0</v>
      </c>
      <c r="E31" s="484">
        <f>PIERNA!JX5</f>
        <v>0</v>
      </c>
      <c r="F31" s="896">
        <f>PIERNA!JY5</f>
        <v>0</v>
      </c>
      <c r="G31" s="897">
        <f>PIERNA!JZ5</f>
        <v>0</v>
      </c>
      <c r="H31" s="676">
        <f>PIERNA!KA5</f>
        <v>0</v>
      </c>
      <c r="I31" s="292">
        <f>PIERNA!I31</f>
        <v>0</v>
      </c>
      <c r="J31" s="564"/>
      <c r="K31" s="611"/>
      <c r="L31" s="612"/>
      <c r="M31" s="611"/>
      <c r="N31" s="624"/>
      <c r="O31" s="631"/>
      <c r="P31" s="614"/>
      <c r="Q31" s="614"/>
      <c r="R31" s="59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>
        <f>PIERNA!KE5</f>
        <v>0</v>
      </c>
      <c r="C32" s="258">
        <f>PIERNA!KF5</f>
        <v>0</v>
      </c>
      <c r="D32" s="590">
        <f>PIERNA!KG5</f>
        <v>0</v>
      </c>
      <c r="E32" s="484">
        <f>PIERNA!KH5</f>
        <v>0</v>
      </c>
      <c r="F32" s="896">
        <f>PIERNA!KI5</f>
        <v>0</v>
      </c>
      <c r="G32" s="897">
        <f>PIERNA!KJ5</f>
        <v>0</v>
      </c>
      <c r="H32" s="676">
        <f>PIERNA!KK5</f>
        <v>0</v>
      </c>
      <c r="I32" s="292">
        <f>PIERNA!I32</f>
        <v>0</v>
      </c>
      <c r="J32" s="564"/>
      <c r="K32" s="611"/>
      <c r="L32" s="612"/>
      <c r="M32" s="611"/>
      <c r="N32" s="624"/>
      <c r="O32" s="631"/>
      <c r="P32" s="614"/>
      <c r="Q32" s="614"/>
      <c r="R32" s="59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>
        <f>PIERNA!KO5</f>
        <v>0</v>
      </c>
      <c r="C33" s="258">
        <f>PIERNA!KP5</f>
        <v>0</v>
      </c>
      <c r="D33" s="590">
        <f>PIERNA!KQ5</f>
        <v>0</v>
      </c>
      <c r="E33" s="484">
        <f>PIERNA!KR5</f>
        <v>0</v>
      </c>
      <c r="F33" s="857">
        <f>PIERNA!KS5</f>
        <v>0</v>
      </c>
      <c r="G33" s="858">
        <f>PIERNA!KT5</f>
        <v>0</v>
      </c>
      <c r="H33" s="676">
        <f>PIERNA!KU5</f>
        <v>0</v>
      </c>
      <c r="I33" s="292">
        <f>PIERNA!I33</f>
        <v>0</v>
      </c>
      <c r="J33" s="564"/>
      <c r="K33" s="617"/>
      <c r="L33" s="612"/>
      <c r="M33" s="611"/>
      <c r="N33" s="624"/>
      <c r="O33" s="631"/>
      <c r="P33" s="678"/>
      <c r="Q33" s="614"/>
      <c r="R33" s="59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>
        <f>PIERNA!B34</f>
        <v>0</v>
      </c>
      <c r="C34" s="299">
        <f>PIERNA!C34</f>
        <v>0</v>
      </c>
      <c r="D34" s="590">
        <f>PIERNA!D34</f>
        <v>0</v>
      </c>
      <c r="E34" s="484">
        <f>PIERNA!E34</f>
        <v>0</v>
      </c>
      <c r="F34" s="857">
        <f>PIERNA!F34</f>
        <v>0</v>
      </c>
      <c r="G34" s="858">
        <f>PIERNA!G34</f>
        <v>0</v>
      </c>
      <c r="H34" s="676">
        <f>PIERNA!H34</f>
        <v>0</v>
      </c>
      <c r="I34" s="292">
        <f>PIERNA!I34</f>
        <v>0</v>
      </c>
      <c r="J34" s="564"/>
      <c r="K34" s="611"/>
      <c r="L34" s="612"/>
      <c r="M34" s="611"/>
      <c r="N34" s="624"/>
      <c r="O34" s="677"/>
      <c r="P34" s="614"/>
      <c r="Q34" s="680"/>
      <c r="R34" s="68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299">
        <f>PIERNA!C35</f>
        <v>0</v>
      </c>
      <c r="D35" s="590">
        <f>PIERNA!D35</f>
        <v>0</v>
      </c>
      <c r="E35" s="484">
        <f>PIERNA!E35</f>
        <v>0</v>
      </c>
      <c r="F35" s="857">
        <f>PIERNA!F35</f>
        <v>0</v>
      </c>
      <c r="G35" s="859">
        <f>PIERNA!G35</f>
        <v>0</v>
      </c>
      <c r="H35" s="676">
        <f>PIERNA!H35</f>
        <v>0</v>
      </c>
      <c r="I35" s="292">
        <f>PIERNA!I35</f>
        <v>0</v>
      </c>
      <c r="J35" s="564"/>
      <c r="K35" s="611"/>
      <c r="L35" s="612"/>
      <c r="M35" s="611"/>
      <c r="N35" s="624"/>
      <c r="O35" s="677"/>
      <c r="P35" s="678"/>
      <c r="Q35" s="611"/>
      <c r="R35" s="59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83">
        <f>PIERNA!E36</f>
        <v>0</v>
      </c>
      <c r="F36" s="777">
        <f>PIERNA!F36</f>
        <v>0</v>
      </c>
      <c r="G36" s="671">
        <f>PIERNA!G36</f>
        <v>0</v>
      </c>
      <c r="H36" s="670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7"/>
      <c r="P36" s="678"/>
      <c r="Q36" s="611"/>
      <c r="R36" s="67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3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32"/>
      <c r="R41" s="833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83">
        <f>PIERNA!C42</f>
        <v>0</v>
      </c>
      <c r="D42" s="188">
        <f>PIERNA!D42</f>
        <v>0</v>
      </c>
      <c r="E42" s="140">
        <f>PIERNA!E42</f>
        <v>0</v>
      </c>
      <c r="F42" s="773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3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3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3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3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3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3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3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3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3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3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3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3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8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3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3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3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3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3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702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3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3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3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3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3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3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3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3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3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3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3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3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3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3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3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3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3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3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3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3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3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3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3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3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3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3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3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3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3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3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3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3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3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3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3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73"/>
      <c r="G96" s="173"/>
      <c r="H96" s="573"/>
      <c r="I96" s="107"/>
      <c r="J96" s="526"/>
      <c r="K96" s="304"/>
      <c r="L96" s="312"/>
      <c r="M96" s="282"/>
      <c r="N96" s="550"/>
      <c r="O96" s="632"/>
      <c r="P96" s="786"/>
      <c r="Q96" s="757"/>
      <c r="R96" s="75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73"/>
      <c r="G97" s="173"/>
      <c r="H97" s="573"/>
      <c r="I97" s="107"/>
      <c r="J97" s="759"/>
      <c r="K97" s="611"/>
      <c r="L97" s="612"/>
      <c r="M97" s="611"/>
      <c r="N97" s="860"/>
      <c r="O97" s="808"/>
      <c r="P97" s="614"/>
      <c r="Q97" s="611"/>
      <c r="R97" s="679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9" t="s">
        <v>249</v>
      </c>
      <c r="C98" s="849"/>
      <c r="D98" s="849"/>
      <c r="E98" s="884"/>
      <c r="F98" s="1058"/>
      <c r="G98" s="849"/>
      <c r="H98" s="1058"/>
      <c r="I98" s="816">
        <f t="shared" ref="I98:I106" si="17">H98-F98</f>
        <v>0</v>
      </c>
      <c r="J98" s="759"/>
      <c r="K98" s="609"/>
      <c r="L98" s="639"/>
      <c r="M98" s="609"/>
      <c r="N98" s="609"/>
      <c r="O98" s="808"/>
      <c r="P98" s="893"/>
      <c r="Q98" s="609"/>
      <c r="R98" s="787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9" t="s">
        <v>249</v>
      </c>
      <c r="C99" s="849"/>
      <c r="D99" s="849"/>
      <c r="E99" s="884"/>
      <c r="F99" s="1058"/>
      <c r="G99" s="849"/>
      <c r="H99" s="1058"/>
      <c r="I99" s="816">
        <f t="shared" si="17"/>
        <v>0</v>
      </c>
      <c r="J99" s="759"/>
      <c r="K99" s="609"/>
      <c r="L99" s="639"/>
      <c r="M99" s="609"/>
      <c r="N99" s="609"/>
      <c r="O99" s="808"/>
      <c r="P99" s="894"/>
      <c r="Q99" s="609"/>
      <c r="R99" s="787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901" t="s">
        <v>249</v>
      </c>
      <c r="C100" s="849"/>
      <c r="D100" s="849"/>
      <c r="E100" s="884"/>
      <c r="F100" s="1058"/>
      <c r="G100" s="849"/>
      <c r="H100" s="1058"/>
      <c r="I100" s="816">
        <f t="shared" si="17"/>
        <v>0</v>
      </c>
      <c r="J100" s="759"/>
      <c r="K100" s="609"/>
      <c r="L100" s="639"/>
      <c r="M100" s="609"/>
      <c r="N100" s="609"/>
      <c r="O100" s="914"/>
      <c r="P100" s="894"/>
      <c r="Q100" s="609"/>
      <c r="R100" s="787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901" t="s">
        <v>249</v>
      </c>
      <c r="C101" s="579"/>
      <c r="D101" s="579"/>
      <c r="E101" s="913"/>
      <c r="F101" s="1059"/>
      <c r="G101" s="885"/>
      <c r="H101" s="1058"/>
      <c r="I101" s="816">
        <f>H101-F101</f>
        <v>0</v>
      </c>
      <c r="J101" s="759"/>
      <c r="K101" s="609"/>
      <c r="L101" s="639"/>
      <c r="M101" s="609"/>
      <c r="N101" s="609"/>
      <c r="O101" s="914"/>
      <c r="P101" s="894"/>
      <c r="Q101" s="609"/>
      <c r="R101" s="787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849" t="s">
        <v>67</v>
      </c>
      <c r="C102" s="579" t="s">
        <v>292</v>
      </c>
      <c r="D102" s="579"/>
      <c r="E102" s="913">
        <v>44508</v>
      </c>
      <c r="F102" s="1059">
        <v>1500.65</v>
      </c>
      <c r="G102" s="849">
        <v>55</v>
      </c>
      <c r="H102" s="1058">
        <v>1500.65</v>
      </c>
      <c r="I102" s="816">
        <f t="shared" si="17"/>
        <v>0</v>
      </c>
      <c r="J102" s="759"/>
      <c r="K102" s="609"/>
      <c r="L102" s="639"/>
      <c r="M102" s="609"/>
      <c r="N102" s="609"/>
      <c r="O102" s="914">
        <v>17104</v>
      </c>
      <c r="P102" s="894"/>
      <c r="Q102" s="609">
        <v>72031.199999999997</v>
      </c>
      <c r="R102" s="787" t="s">
        <v>349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18.75" x14ac:dyDescent="0.25">
      <c r="A103" s="101">
        <v>66</v>
      </c>
      <c r="B103" s="849" t="s">
        <v>67</v>
      </c>
      <c r="C103" s="579" t="s">
        <v>273</v>
      </c>
      <c r="D103" s="579"/>
      <c r="E103" s="913">
        <v>44510</v>
      </c>
      <c r="F103" s="1059">
        <v>953</v>
      </c>
      <c r="G103" s="849">
        <v>35</v>
      </c>
      <c r="H103" s="1058">
        <v>953</v>
      </c>
      <c r="I103" s="816">
        <f t="shared" si="17"/>
        <v>0</v>
      </c>
      <c r="J103" s="759"/>
      <c r="K103" s="609"/>
      <c r="L103" s="825"/>
      <c r="M103" s="609"/>
      <c r="N103" s="1008"/>
      <c r="O103" s="895"/>
      <c r="P103" s="609"/>
      <c r="Q103" s="609"/>
      <c r="R103" s="608"/>
      <c r="S103" s="66">
        <f t="shared" si="14"/>
        <v>0</v>
      </c>
      <c r="T103" s="192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103" t="s">
        <v>250</v>
      </c>
      <c r="C104" s="579" t="s">
        <v>251</v>
      </c>
      <c r="D104" s="579"/>
      <c r="E104" s="913">
        <v>44511</v>
      </c>
      <c r="F104" s="1059">
        <v>25.02</v>
      </c>
      <c r="G104" s="849">
        <v>40</v>
      </c>
      <c r="H104" s="1058">
        <v>25.02</v>
      </c>
      <c r="I104" s="1005">
        <f t="shared" si="17"/>
        <v>0</v>
      </c>
      <c r="J104" s="759"/>
      <c r="K104" s="609"/>
      <c r="L104" s="639"/>
      <c r="M104" s="609"/>
      <c r="N104" s="609"/>
      <c r="O104" s="836"/>
      <c r="P104" s="609"/>
      <c r="Q104" s="609">
        <v>1000.64</v>
      </c>
      <c r="R104" s="1095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04"/>
      <c r="C105" s="579" t="s">
        <v>252</v>
      </c>
      <c r="D105" s="579"/>
      <c r="E105" s="913">
        <v>44511</v>
      </c>
      <c r="F105" s="1059">
        <v>25.76</v>
      </c>
      <c r="G105" s="849">
        <v>64</v>
      </c>
      <c r="H105" s="1058">
        <v>25.76</v>
      </c>
      <c r="I105" s="292">
        <f t="shared" si="17"/>
        <v>0</v>
      </c>
      <c r="J105" s="759"/>
      <c r="K105" s="609"/>
      <c r="L105" s="639"/>
      <c r="M105" s="609"/>
      <c r="N105" s="609"/>
      <c r="O105" s="836"/>
      <c r="P105" s="893"/>
      <c r="Q105" s="609">
        <v>1648.83</v>
      </c>
      <c r="R105" s="1096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1004" t="s">
        <v>68</v>
      </c>
      <c r="C106" s="949" t="s">
        <v>293</v>
      </c>
      <c r="D106" s="579"/>
      <c r="E106" s="913">
        <v>44511</v>
      </c>
      <c r="F106" s="1059">
        <v>17842.46</v>
      </c>
      <c r="G106" s="849">
        <v>22</v>
      </c>
      <c r="H106" s="1058">
        <v>17725</v>
      </c>
      <c r="I106" s="292">
        <f t="shared" si="17"/>
        <v>-117.45999999999913</v>
      </c>
      <c r="J106" s="759"/>
      <c r="K106" s="609"/>
      <c r="L106" s="639"/>
      <c r="M106" s="609"/>
      <c r="N106" s="609"/>
      <c r="O106" s="836" t="s">
        <v>344</v>
      </c>
      <c r="P106" s="1068" t="s">
        <v>315</v>
      </c>
      <c r="Q106" s="609">
        <v>939431.28</v>
      </c>
      <c r="R106" s="608" t="s">
        <v>345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05" t="s">
        <v>296</v>
      </c>
      <c r="C107" s="579" t="s">
        <v>102</v>
      </c>
      <c r="D107" s="579"/>
      <c r="E107" s="913">
        <v>44513</v>
      </c>
      <c r="F107" s="1059">
        <v>113.15</v>
      </c>
      <c r="G107" s="849">
        <v>9.5</v>
      </c>
      <c r="H107" s="1058">
        <v>113.15</v>
      </c>
      <c r="I107" s="292">
        <f t="shared" ref="I107:I109" si="19">H107-F107</f>
        <v>0</v>
      </c>
      <c r="J107" s="759"/>
      <c r="K107" s="609"/>
      <c r="L107" s="639"/>
      <c r="M107" s="609"/>
      <c r="N107" s="609"/>
      <c r="O107" s="1092" t="s">
        <v>297</v>
      </c>
      <c r="P107" s="609"/>
      <c r="Q107" s="609">
        <v>9368.82</v>
      </c>
      <c r="R107" s="1095" t="s">
        <v>318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06"/>
      <c r="C108" s="579" t="s">
        <v>103</v>
      </c>
      <c r="D108" s="579"/>
      <c r="E108" s="913">
        <v>44513</v>
      </c>
      <c r="F108" s="1059">
        <v>1198.22</v>
      </c>
      <c r="G108" s="849">
        <v>94</v>
      </c>
      <c r="H108" s="1058">
        <v>1198.22</v>
      </c>
      <c r="I108" s="476">
        <f t="shared" si="19"/>
        <v>0</v>
      </c>
      <c r="J108" s="760"/>
      <c r="K108" s="609"/>
      <c r="L108" s="639"/>
      <c r="M108" s="609"/>
      <c r="N108" s="609"/>
      <c r="O108" s="1094"/>
      <c r="P108" s="835"/>
      <c r="Q108" s="609">
        <v>95977.42</v>
      </c>
      <c r="R108" s="1096"/>
      <c r="S108" s="856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901" t="s">
        <v>298</v>
      </c>
      <c r="C109" s="579" t="s">
        <v>268</v>
      </c>
      <c r="D109" s="579"/>
      <c r="E109" s="913">
        <v>44515</v>
      </c>
      <c r="F109" s="1059">
        <v>18217</v>
      </c>
      <c r="G109" s="849">
        <v>590</v>
      </c>
      <c r="H109" s="1058">
        <v>18217</v>
      </c>
      <c r="I109" s="476">
        <f t="shared" si="19"/>
        <v>0</v>
      </c>
      <c r="J109" s="760"/>
      <c r="K109" s="609"/>
      <c r="L109" s="639"/>
      <c r="M109" s="609"/>
      <c r="N109" s="609"/>
      <c r="O109" s="836"/>
      <c r="P109" s="835"/>
      <c r="Q109" s="609"/>
      <c r="R109" s="608"/>
      <c r="S109" s="924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296</v>
      </c>
      <c r="C110" s="579" t="s">
        <v>102</v>
      </c>
      <c r="D110" s="579"/>
      <c r="E110" s="1030">
        <v>44515</v>
      </c>
      <c r="F110" s="1059">
        <v>674.48</v>
      </c>
      <c r="G110" s="849">
        <v>59</v>
      </c>
      <c r="H110" s="1058">
        <v>674.48</v>
      </c>
      <c r="I110" s="107">
        <f t="shared" ref="I110:I183" si="20">H110-F110</f>
        <v>0</v>
      </c>
      <c r="J110" s="759"/>
      <c r="K110" s="609"/>
      <c r="L110" s="639"/>
      <c r="M110" s="609"/>
      <c r="N110" s="609"/>
      <c r="O110" s="1037" t="s">
        <v>299</v>
      </c>
      <c r="P110" s="835"/>
      <c r="Q110" s="609">
        <v>55846.94</v>
      </c>
      <c r="R110" s="608" t="s">
        <v>319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072" t="s">
        <v>301</v>
      </c>
      <c r="C111" s="579" t="s">
        <v>302</v>
      </c>
      <c r="D111" s="1028"/>
      <c r="E111" s="1086">
        <v>44517</v>
      </c>
      <c r="F111" s="1060">
        <v>504</v>
      </c>
      <c r="G111" s="849">
        <v>21</v>
      </c>
      <c r="H111" s="1058">
        <v>504</v>
      </c>
      <c r="I111" s="107">
        <f t="shared" si="20"/>
        <v>0</v>
      </c>
      <c r="J111" s="759"/>
      <c r="K111" s="609"/>
      <c r="L111" s="639"/>
      <c r="M111" s="609"/>
      <c r="N111" s="1032"/>
      <c r="O111" s="1080"/>
      <c r="P111" s="1034"/>
      <c r="Q111" s="609"/>
      <c r="R111" s="608"/>
      <c r="S111" s="66">
        <f t="shared" si="14"/>
        <v>0</v>
      </c>
      <c r="T111" s="192">
        <f t="shared" si="21"/>
        <v>0</v>
      </c>
    </row>
    <row r="112" spans="1:20" s="163" customFormat="1" ht="18.75" customHeight="1" x14ac:dyDescent="0.25">
      <c r="A112" s="101">
        <v>75</v>
      </c>
      <c r="B112" s="1073"/>
      <c r="C112" s="849" t="s">
        <v>303</v>
      </c>
      <c r="D112" s="1028"/>
      <c r="E112" s="1087"/>
      <c r="F112" s="1060">
        <v>245.97</v>
      </c>
      <c r="G112" s="849">
        <v>14</v>
      </c>
      <c r="H112" s="1058">
        <v>245.97</v>
      </c>
      <c r="I112" s="107">
        <f t="shared" si="20"/>
        <v>0</v>
      </c>
      <c r="J112" s="759"/>
      <c r="K112" s="609"/>
      <c r="L112" s="639"/>
      <c r="M112" s="609"/>
      <c r="N112" s="1032"/>
      <c r="O112" s="1081"/>
      <c r="P112" s="1034"/>
      <c r="Q112" s="609"/>
      <c r="R112" s="608"/>
      <c r="S112" s="66"/>
      <c r="T112" s="192"/>
    </row>
    <row r="113" spans="1:20" s="163" customFormat="1" ht="21.75" customHeight="1" x14ac:dyDescent="0.25">
      <c r="A113" s="101">
        <v>76</v>
      </c>
      <c r="B113" s="1073"/>
      <c r="C113" s="579" t="s">
        <v>273</v>
      </c>
      <c r="D113" s="1028"/>
      <c r="E113" s="1087"/>
      <c r="F113" s="1060">
        <v>328.28</v>
      </c>
      <c r="G113" s="849">
        <v>12</v>
      </c>
      <c r="H113" s="1058">
        <v>328.28</v>
      </c>
      <c r="I113" s="107">
        <f t="shared" si="20"/>
        <v>0</v>
      </c>
      <c r="J113" s="761"/>
      <c r="K113" s="609"/>
      <c r="L113" s="639"/>
      <c r="M113" s="609"/>
      <c r="N113" s="1033"/>
      <c r="O113" s="1081"/>
      <c r="P113" s="1034"/>
      <c r="Q113" s="609"/>
      <c r="R113" s="608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101">
        <v>77</v>
      </c>
      <c r="B114" s="1073"/>
      <c r="C114" s="579" t="s">
        <v>304</v>
      </c>
      <c r="D114" s="1029"/>
      <c r="E114" s="1087"/>
      <c r="F114" s="1060">
        <v>905.86</v>
      </c>
      <c r="G114" s="849">
        <v>37</v>
      </c>
      <c r="H114" s="1058">
        <v>905.86</v>
      </c>
      <c r="I114" s="107">
        <f t="shared" si="20"/>
        <v>0</v>
      </c>
      <c r="J114" s="761"/>
      <c r="K114" s="609"/>
      <c r="L114" s="639"/>
      <c r="M114" s="609"/>
      <c r="N114" s="1033"/>
      <c r="O114" s="1081"/>
      <c r="P114" s="1035"/>
      <c r="Q114" s="609"/>
      <c r="R114" s="608"/>
      <c r="S114" s="66">
        <f t="shared" si="14"/>
        <v>0</v>
      </c>
      <c r="T114" s="66">
        <f t="shared" si="21"/>
        <v>0</v>
      </c>
    </row>
    <row r="115" spans="1:20" s="163" customFormat="1" ht="19.5" customHeight="1" thickBot="1" x14ac:dyDescent="0.3">
      <c r="A115" s="101">
        <v>78</v>
      </c>
      <c r="B115" s="1083"/>
      <c r="C115" s="579" t="s">
        <v>74</v>
      </c>
      <c r="D115" s="1028"/>
      <c r="E115" s="1088"/>
      <c r="F115" s="1060">
        <v>916.18</v>
      </c>
      <c r="G115" s="901">
        <v>30</v>
      </c>
      <c r="H115" s="1058">
        <v>916.18</v>
      </c>
      <c r="I115" s="107">
        <f t="shared" si="20"/>
        <v>0</v>
      </c>
      <c r="J115" s="761"/>
      <c r="K115" s="609"/>
      <c r="L115" s="639"/>
      <c r="M115" s="609"/>
      <c r="N115" s="1033"/>
      <c r="O115" s="1082"/>
      <c r="P115" s="1036"/>
      <c r="Q115" s="609"/>
      <c r="R115" s="608"/>
      <c r="S115" s="66">
        <f t="shared" si="14"/>
        <v>0</v>
      </c>
      <c r="T115" s="66">
        <f t="shared" si="21"/>
        <v>0</v>
      </c>
    </row>
    <row r="116" spans="1:20" s="163" customFormat="1" ht="28.5" x14ac:dyDescent="0.25">
      <c r="A116" s="101">
        <v>79</v>
      </c>
      <c r="B116" s="849" t="s">
        <v>296</v>
      </c>
      <c r="C116" s="579" t="s">
        <v>307</v>
      </c>
      <c r="D116" s="579"/>
      <c r="E116" s="1031">
        <v>44519</v>
      </c>
      <c r="F116" s="1059">
        <v>474.01</v>
      </c>
      <c r="G116" s="849">
        <v>40</v>
      </c>
      <c r="H116" s="1058">
        <v>474.01</v>
      </c>
      <c r="I116" s="107">
        <f t="shared" si="20"/>
        <v>0</v>
      </c>
      <c r="J116" s="761"/>
      <c r="K116" s="609"/>
      <c r="L116" s="639"/>
      <c r="M116" s="609"/>
      <c r="N116" s="639"/>
      <c r="O116" s="1038" t="s">
        <v>308</v>
      </c>
      <c r="P116" s="610"/>
      <c r="Q116" s="609">
        <v>28440.6</v>
      </c>
      <c r="R116" s="608" t="s">
        <v>349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072" t="s">
        <v>301</v>
      </c>
      <c r="C117" s="579" t="s">
        <v>302</v>
      </c>
      <c r="D117" s="579"/>
      <c r="E117" s="1089">
        <v>44519</v>
      </c>
      <c r="F117" s="1059">
        <v>989.63</v>
      </c>
      <c r="G117" s="849">
        <v>40</v>
      </c>
      <c r="H117" s="1058">
        <v>989.63</v>
      </c>
      <c r="I117" s="107">
        <f t="shared" si="20"/>
        <v>0</v>
      </c>
      <c r="J117" s="761"/>
      <c r="K117" s="609"/>
      <c r="L117" s="639"/>
      <c r="M117" s="609"/>
      <c r="N117" s="639"/>
      <c r="O117" s="1092"/>
      <c r="P117" s="610"/>
      <c r="Q117" s="609"/>
      <c r="R117" s="608"/>
      <c r="S117" s="66"/>
      <c r="T117" s="66"/>
    </row>
    <row r="118" spans="1:20" s="163" customFormat="1" ht="18.75" customHeight="1" x14ac:dyDescent="0.25">
      <c r="A118" s="101"/>
      <c r="B118" s="1073"/>
      <c r="C118" s="579" t="s">
        <v>303</v>
      </c>
      <c r="D118" s="579"/>
      <c r="E118" s="1090"/>
      <c r="F118" s="1059">
        <v>307.74</v>
      </c>
      <c r="G118" s="849">
        <v>15</v>
      </c>
      <c r="H118" s="1058">
        <v>307.74</v>
      </c>
      <c r="I118" s="107">
        <f t="shared" si="20"/>
        <v>0</v>
      </c>
      <c r="J118" s="761"/>
      <c r="K118" s="609"/>
      <c r="L118" s="639"/>
      <c r="M118" s="609"/>
      <c r="N118" s="639"/>
      <c r="O118" s="1093"/>
      <c r="P118" s="610"/>
      <c r="Q118" s="609"/>
      <c r="R118" s="608"/>
      <c r="S118" s="66"/>
      <c r="T118" s="66"/>
    </row>
    <row r="119" spans="1:20" s="163" customFormat="1" ht="18.75" customHeight="1" x14ac:dyDescent="0.25">
      <c r="A119" s="101"/>
      <c r="B119" s="1083"/>
      <c r="C119" s="579" t="s">
        <v>332</v>
      </c>
      <c r="D119" s="579"/>
      <c r="E119" s="1091"/>
      <c r="F119" s="1059">
        <v>443.65</v>
      </c>
      <c r="G119" s="849">
        <v>21</v>
      </c>
      <c r="H119" s="1058">
        <v>443.65</v>
      </c>
      <c r="I119" s="107">
        <f t="shared" si="20"/>
        <v>0</v>
      </c>
      <c r="J119" s="761"/>
      <c r="K119" s="609"/>
      <c r="L119" s="639"/>
      <c r="M119" s="609"/>
      <c r="N119" s="639"/>
      <c r="O119" s="1094"/>
      <c r="P119" s="610"/>
      <c r="Q119" s="609"/>
      <c r="R119" s="608"/>
      <c r="S119" s="66"/>
      <c r="T119" s="66"/>
    </row>
    <row r="120" spans="1:20" s="163" customFormat="1" ht="28.5" x14ac:dyDescent="0.25">
      <c r="A120" s="101">
        <v>80</v>
      </c>
      <c r="B120" s="849" t="s">
        <v>310</v>
      </c>
      <c r="C120" s="579" t="s">
        <v>284</v>
      </c>
      <c r="D120" s="579"/>
      <c r="E120" s="913">
        <v>44522</v>
      </c>
      <c r="F120" s="1059">
        <v>6500</v>
      </c>
      <c r="G120" s="849">
        <v>500</v>
      </c>
      <c r="H120" s="1058">
        <v>6500</v>
      </c>
      <c r="I120" s="107">
        <f t="shared" si="20"/>
        <v>0</v>
      </c>
      <c r="J120" s="761"/>
      <c r="K120" s="609"/>
      <c r="L120" s="639"/>
      <c r="M120" s="609"/>
      <c r="N120" s="639"/>
      <c r="O120" s="836" t="s">
        <v>311</v>
      </c>
      <c r="P120" s="1039" t="s">
        <v>315</v>
      </c>
      <c r="Q120" s="609">
        <v>247000</v>
      </c>
      <c r="R120" s="608" t="s">
        <v>314</v>
      </c>
      <c r="S120" s="66">
        <f t="shared" si="14"/>
        <v>247000</v>
      </c>
      <c r="T120" s="66">
        <f t="shared" si="21"/>
        <v>38</v>
      </c>
    </row>
    <row r="121" spans="1:20" s="163" customFormat="1" ht="28.5" x14ac:dyDescent="0.25">
      <c r="A121" s="101">
        <v>81</v>
      </c>
      <c r="B121" s="849" t="s">
        <v>68</v>
      </c>
      <c r="C121" s="579" t="s">
        <v>333</v>
      </c>
      <c r="D121" s="579"/>
      <c r="E121" s="913">
        <v>44522</v>
      </c>
      <c r="F121" s="1059">
        <v>520.86</v>
      </c>
      <c r="G121" s="849">
        <v>29</v>
      </c>
      <c r="H121" s="1058">
        <v>520.86</v>
      </c>
      <c r="I121" s="107">
        <f t="shared" si="20"/>
        <v>0</v>
      </c>
      <c r="J121" s="761"/>
      <c r="K121" s="609"/>
      <c r="L121" s="639"/>
      <c r="M121" s="609"/>
      <c r="N121" s="639"/>
      <c r="O121" s="834"/>
      <c r="P121" s="610"/>
      <c r="Q121" s="609"/>
      <c r="R121" s="608"/>
      <c r="S121" s="66">
        <f t="shared" si="14"/>
        <v>0</v>
      </c>
      <c r="T121" s="66">
        <f t="shared" si="21"/>
        <v>0</v>
      </c>
    </row>
    <row r="122" spans="1:20" s="163" customFormat="1" ht="28.5" x14ac:dyDescent="0.25">
      <c r="A122" s="101">
        <v>82</v>
      </c>
      <c r="B122" s="849" t="s">
        <v>68</v>
      </c>
      <c r="C122" s="579" t="s">
        <v>334</v>
      </c>
      <c r="D122" s="579"/>
      <c r="E122" s="913">
        <v>44523</v>
      </c>
      <c r="F122" s="1059">
        <v>308.61</v>
      </c>
      <c r="G122" s="849">
        <v>25</v>
      </c>
      <c r="H122" s="1058">
        <v>308.61</v>
      </c>
      <c r="I122" s="107">
        <f t="shared" si="20"/>
        <v>0</v>
      </c>
      <c r="J122" s="761"/>
      <c r="K122" s="609"/>
      <c r="L122" s="639"/>
      <c r="M122" s="609"/>
      <c r="N122" s="639"/>
      <c r="O122" s="834"/>
      <c r="P122" s="610"/>
      <c r="Q122" s="609"/>
      <c r="R122" s="608"/>
      <c r="S122" s="66">
        <f t="shared" si="14"/>
        <v>0</v>
      </c>
      <c r="T122" s="66">
        <f t="shared" si="21"/>
        <v>0</v>
      </c>
    </row>
    <row r="123" spans="1:20" s="163" customFormat="1" ht="18.75" customHeight="1" x14ac:dyDescent="0.25">
      <c r="A123" s="101">
        <v>83</v>
      </c>
      <c r="B123" s="1072" t="s">
        <v>301</v>
      </c>
      <c r="C123" s="849" t="s">
        <v>303</v>
      </c>
      <c r="D123" s="849"/>
      <c r="E123" s="913">
        <v>44526</v>
      </c>
      <c r="F123" s="1058">
        <v>1027.9100000000001</v>
      </c>
      <c r="G123" s="849">
        <v>37</v>
      </c>
      <c r="H123" s="1058">
        <v>1027.9100000000001</v>
      </c>
      <c r="I123" s="107">
        <f t="shared" si="20"/>
        <v>0</v>
      </c>
      <c r="J123" s="761"/>
      <c r="K123" s="609"/>
      <c r="L123" s="639"/>
      <c r="M123" s="609"/>
      <c r="N123" s="639"/>
      <c r="O123" s="834"/>
      <c r="P123" s="610"/>
      <c r="Q123" s="609"/>
      <c r="R123" s="608"/>
      <c r="S123" s="66">
        <f t="shared" si="14"/>
        <v>0</v>
      </c>
      <c r="T123" s="66">
        <f t="shared" si="21"/>
        <v>0</v>
      </c>
    </row>
    <row r="124" spans="1:20" s="163" customFormat="1" ht="18.75" customHeight="1" thickBot="1" x14ac:dyDescent="0.3">
      <c r="A124" s="101">
        <v>84</v>
      </c>
      <c r="B124" s="1073"/>
      <c r="C124" s="579" t="s">
        <v>335</v>
      </c>
      <c r="D124" s="849"/>
      <c r="E124" s="1030">
        <v>44526</v>
      </c>
      <c r="F124" s="1058">
        <v>86.61</v>
      </c>
      <c r="G124" s="849">
        <v>3</v>
      </c>
      <c r="H124" s="1058">
        <v>86.61</v>
      </c>
      <c r="I124" s="107">
        <f t="shared" si="20"/>
        <v>0</v>
      </c>
      <c r="J124" s="761"/>
      <c r="K124" s="609"/>
      <c r="L124" s="639"/>
      <c r="M124" s="609"/>
      <c r="N124" s="639"/>
      <c r="O124" s="1037"/>
      <c r="P124" s="610"/>
      <c r="Q124" s="609"/>
      <c r="R124" s="608"/>
      <c r="S124" s="66">
        <f t="shared" si="14"/>
        <v>0</v>
      </c>
      <c r="T124" s="66">
        <f t="shared" si="21"/>
        <v>0</v>
      </c>
    </row>
    <row r="125" spans="1:20" s="163" customFormat="1" ht="15" customHeight="1" x14ac:dyDescent="0.25">
      <c r="A125" s="101">
        <v>85</v>
      </c>
      <c r="B125" s="1074" t="s">
        <v>336</v>
      </c>
      <c r="C125" s="1053" t="s">
        <v>45</v>
      </c>
      <c r="D125" s="1051"/>
      <c r="E125" s="1077">
        <v>44526</v>
      </c>
      <c r="F125" s="1061">
        <v>2043</v>
      </c>
      <c r="G125" s="849">
        <v>450</v>
      </c>
      <c r="H125" s="1058">
        <v>2043</v>
      </c>
      <c r="I125" s="107">
        <f t="shared" si="20"/>
        <v>0</v>
      </c>
      <c r="J125" s="761"/>
      <c r="K125" s="609"/>
      <c r="L125" s="639"/>
      <c r="M125" s="609"/>
      <c r="N125" s="1055"/>
      <c r="O125" s="1080" t="s">
        <v>339</v>
      </c>
      <c r="P125" s="1036"/>
      <c r="Q125" s="609">
        <v>112365</v>
      </c>
      <c r="R125" s="1069" t="s">
        <v>348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075"/>
      <c r="C126" s="1053" t="s">
        <v>337</v>
      </c>
      <c r="D126" s="1051"/>
      <c r="E126" s="1078"/>
      <c r="F126" s="1061">
        <v>100</v>
      </c>
      <c r="G126" s="849">
        <v>10</v>
      </c>
      <c r="H126" s="1058">
        <v>100</v>
      </c>
      <c r="I126" s="107">
        <f t="shared" si="20"/>
        <v>0</v>
      </c>
      <c r="J126" s="774"/>
      <c r="K126" s="609"/>
      <c r="L126" s="639"/>
      <c r="M126" s="609"/>
      <c r="N126" s="1056"/>
      <c r="O126" s="1081"/>
      <c r="P126" s="1036"/>
      <c r="Q126" s="609">
        <v>10000</v>
      </c>
      <c r="R126" s="1070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076"/>
      <c r="C127" s="1053" t="s">
        <v>338</v>
      </c>
      <c r="D127" s="1051"/>
      <c r="E127" s="1079"/>
      <c r="F127" s="1061">
        <v>100</v>
      </c>
      <c r="G127" s="849">
        <v>10</v>
      </c>
      <c r="H127" s="1058">
        <v>100</v>
      </c>
      <c r="I127" s="107">
        <f t="shared" si="20"/>
        <v>0</v>
      </c>
      <c r="J127" s="774"/>
      <c r="K127" s="609"/>
      <c r="L127" s="639"/>
      <c r="M127" s="609"/>
      <c r="N127" s="1057"/>
      <c r="O127" s="1082"/>
      <c r="P127" s="1034"/>
      <c r="Q127" s="609">
        <v>8800</v>
      </c>
      <c r="R127" s="1071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54" t="s">
        <v>68</v>
      </c>
      <c r="C128" s="849" t="s">
        <v>333</v>
      </c>
      <c r="D128" s="849"/>
      <c r="E128" s="1052">
        <v>44526</v>
      </c>
      <c r="F128" s="1058">
        <v>668.4</v>
      </c>
      <c r="G128" s="849">
        <v>35</v>
      </c>
      <c r="H128" s="1058">
        <v>668.4</v>
      </c>
      <c r="I128" s="292">
        <f t="shared" si="20"/>
        <v>0</v>
      </c>
      <c r="J128" s="564"/>
      <c r="K128" s="609"/>
      <c r="L128" s="639"/>
      <c r="M128" s="609"/>
      <c r="N128" s="1008"/>
      <c r="O128" s="1038"/>
      <c r="P128" s="610"/>
      <c r="Q128" s="609"/>
      <c r="R128" s="608"/>
      <c r="S128" s="66">
        <f t="shared" si="14"/>
        <v>0</v>
      </c>
      <c r="T128" s="66">
        <f t="shared" ref="T128:T134" si="22">S128/H128</f>
        <v>0</v>
      </c>
    </row>
    <row r="129" spans="1:20" s="163" customFormat="1" ht="28.5" x14ac:dyDescent="0.25">
      <c r="A129" s="101">
        <v>89</v>
      </c>
      <c r="B129" s="1072" t="s">
        <v>296</v>
      </c>
      <c r="C129" s="849" t="s">
        <v>102</v>
      </c>
      <c r="D129" s="849"/>
      <c r="E129" s="1084">
        <v>44530</v>
      </c>
      <c r="F129" s="1058">
        <v>851.01</v>
      </c>
      <c r="G129" s="849">
        <v>70</v>
      </c>
      <c r="H129" s="1058">
        <v>851.01</v>
      </c>
      <c r="I129" s="292">
        <f t="shared" si="20"/>
        <v>0</v>
      </c>
      <c r="J129" s="564"/>
      <c r="K129" s="609"/>
      <c r="L129" s="639"/>
      <c r="M129" s="609"/>
      <c r="N129" s="824"/>
      <c r="O129" s="925"/>
      <c r="P129" s="610"/>
      <c r="Q129" s="609"/>
      <c r="R129" s="608"/>
      <c r="S129" s="66"/>
      <c r="T129" s="66"/>
    </row>
    <row r="130" spans="1:20" s="163" customFormat="1" ht="18.75" x14ac:dyDescent="0.25">
      <c r="A130" s="101">
        <v>90</v>
      </c>
      <c r="B130" s="1083"/>
      <c r="C130" s="849" t="s">
        <v>307</v>
      </c>
      <c r="D130" s="849"/>
      <c r="E130" s="1085"/>
      <c r="F130" s="1058">
        <v>309.14999999999998</v>
      </c>
      <c r="G130" s="849">
        <v>25</v>
      </c>
      <c r="H130" s="1058">
        <v>309.14999999999998</v>
      </c>
      <c r="I130" s="292">
        <f t="shared" si="20"/>
        <v>0</v>
      </c>
      <c r="J130" s="564"/>
      <c r="K130" s="609"/>
      <c r="L130" s="639"/>
      <c r="M130" s="944"/>
      <c r="N130" s="1006"/>
      <c r="O130" s="925"/>
      <c r="P130" s="1007"/>
      <c r="Q130" s="944"/>
      <c r="R130" s="608"/>
      <c r="S130" s="66"/>
      <c r="T130" s="66"/>
    </row>
    <row r="131" spans="1:20" s="163" customFormat="1" ht="18.75" x14ac:dyDescent="0.25">
      <c r="A131" s="101">
        <v>91</v>
      </c>
      <c r="B131" s="901"/>
      <c r="C131" s="849"/>
      <c r="D131" s="849"/>
      <c r="E131" s="884"/>
      <c r="F131" s="1058"/>
      <c r="G131" s="849"/>
      <c r="H131" s="1058"/>
      <c r="I131" s="292">
        <f t="shared" si="20"/>
        <v>0</v>
      </c>
      <c r="J131" s="564"/>
      <c r="K131" s="609"/>
      <c r="L131" s="639"/>
      <c r="M131" s="609"/>
      <c r="N131" s="1008"/>
      <c r="O131" s="836"/>
      <c r="P131" s="610"/>
      <c r="Q131" s="609"/>
      <c r="R131" s="608"/>
      <c r="S131" s="66"/>
      <c r="T131" s="66"/>
    </row>
    <row r="132" spans="1:20" s="163" customFormat="1" ht="18.75" x14ac:dyDescent="0.25">
      <c r="A132" s="101">
        <v>92</v>
      </c>
      <c r="B132" s="1004"/>
      <c r="C132" s="949"/>
      <c r="D132" s="849"/>
      <c r="E132" s="884"/>
      <c r="F132" s="1058"/>
      <c r="G132" s="849"/>
      <c r="H132" s="1058"/>
      <c r="I132" s="292">
        <f t="shared" si="20"/>
        <v>0</v>
      </c>
      <c r="J132" s="564"/>
      <c r="K132" s="609"/>
      <c r="L132" s="639"/>
      <c r="M132" s="609"/>
      <c r="N132" s="1008"/>
      <c r="O132" s="836"/>
      <c r="P132" s="610"/>
      <c r="Q132" s="609"/>
      <c r="R132" s="608"/>
      <c r="S132" s="66"/>
      <c r="T132" s="66"/>
    </row>
    <row r="133" spans="1:20" s="163" customFormat="1" ht="15" customHeight="1" x14ac:dyDescent="0.25">
      <c r="A133" s="101">
        <v>93</v>
      </c>
      <c r="B133" s="849" t="s">
        <v>41</v>
      </c>
      <c r="C133" s="849"/>
      <c r="D133" s="849"/>
      <c r="E133" s="884"/>
      <c r="F133" s="1058"/>
      <c r="G133" s="849"/>
      <c r="H133" s="1058"/>
      <c r="I133" s="292">
        <f t="shared" si="20"/>
        <v>0</v>
      </c>
      <c r="J133" s="759"/>
      <c r="K133" s="609"/>
      <c r="L133" s="639"/>
      <c r="M133" s="609"/>
      <c r="N133" s="609"/>
      <c r="O133" s="834"/>
      <c r="P133" s="609"/>
      <c r="Q133" s="609"/>
      <c r="R133" s="608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9"/>
      <c r="C134" s="956"/>
      <c r="D134" s="849"/>
      <c r="E134" s="884"/>
      <c r="F134" s="1058"/>
      <c r="G134" s="849"/>
      <c r="H134" s="1058"/>
      <c r="I134" s="107">
        <f t="shared" si="20"/>
        <v>0</v>
      </c>
      <c r="J134" s="759"/>
      <c r="K134" s="609"/>
      <c r="L134" s="639"/>
      <c r="M134" s="609"/>
      <c r="N134" s="609"/>
      <c r="O134" s="834"/>
      <c r="P134" s="609"/>
      <c r="Q134" s="609"/>
      <c r="R134" s="787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9"/>
      <c r="C135" s="849"/>
      <c r="D135" s="849"/>
      <c r="E135" s="884"/>
      <c r="F135" s="1058"/>
      <c r="G135" s="849"/>
      <c r="H135" s="1058"/>
      <c r="I135" s="107">
        <f t="shared" si="20"/>
        <v>0</v>
      </c>
      <c r="J135" s="564"/>
      <c r="K135" s="609"/>
      <c r="L135" s="639"/>
      <c r="M135" s="609"/>
      <c r="N135" s="609"/>
      <c r="O135" s="1009"/>
      <c r="P135" s="609"/>
      <c r="Q135" s="609"/>
      <c r="R135" s="942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1003"/>
      <c r="C136" s="939"/>
      <c r="D136" s="999"/>
      <c r="E136" s="1000"/>
      <c r="F136" s="1062"/>
      <c r="G136" s="1001"/>
      <c r="H136" s="1065"/>
      <c r="I136" s="107">
        <f t="shared" si="20"/>
        <v>0</v>
      </c>
      <c r="J136" s="579"/>
      <c r="K136" s="609"/>
      <c r="L136" s="639"/>
      <c r="M136" s="609"/>
      <c r="N136" s="609"/>
      <c r="O136" s="947"/>
      <c r="P136" s="609"/>
      <c r="Q136" s="946"/>
      <c r="R136" s="608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1003"/>
      <c r="C137" s="939"/>
      <c r="D137" s="1002"/>
      <c r="E137" s="1000"/>
      <c r="F137" s="1062"/>
      <c r="G137" s="1001"/>
      <c r="H137" s="1065"/>
      <c r="I137" s="107">
        <f t="shared" si="20"/>
        <v>0</v>
      </c>
      <c r="J137" s="579"/>
      <c r="K137" s="609"/>
      <c r="L137" s="639"/>
      <c r="M137" s="609"/>
      <c r="N137" s="609"/>
      <c r="O137" s="947"/>
      <c r="P137" s="609"/>
      <c r="Q137" s="946"/>
      <c r="R137" s="608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1003"/>
      <c r="C138" s="939"/>
      <c r="D138" s="999"/>
      <c r="E138" s="1000"/>
      <c r="F138" s="1062"/>
      <c r="G138" s="1001"/>
      <c r="H138" s="1065"/>
      <c r="I138" s="292">
        <f t="shared" si="20"/>
        <v>0</v>
      </c>
      <c r="J138" s="762"/>
      <c r="K138" s="763"/>
      <c r="L138" s="612"/>
      <c r="M138" s="763"/>
      <c r="N138" s="622"/>
      <c r="O138" s="947"/>
      <c r="P138" s="809"/>
      <c r="Q138" s="946"/>
      <c r="R138" s="608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1003"/>
      <c r="C139" s="939"/>
      <c r="D139" s="999"/>
      <c r="E139" s="1000"/>
      <c r="F139" s="1062"/>
      <c r="G139" s="1001"/>
      <c r="H139" s="1065"/>
      <c r="I139" s="292">
        <f t="shared" si="20"/>
        <v>0</v>
      </c>
      <c r="J139" s="762"/>
      <c r="K139" s="763"/>
      <c r="L139" s="612"/>
      <c r="M139" s="763"/>
      <c r="N139" s="622"/>
      <c r="O139" s="947"/>
      <c r="P139" s="861"/>
      <c r="Q139" s="946"/>
      <c r="R139" s="608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1003"/>
      <c r="C140" s="940"/>
      <c r="D140" s="1002"/>
      <c r="E140" s="1000"/>
      <c r="F140" s="1062"/>
      <c r="G140" s="1001"/>
      <c r="H140" s="1065"/>
      <c r="I140" s="292">
        <f t="shared" si="20"/>
        <v>0</v>
      </c>
      <c r="J140" s="762"/>
      <c r="K140" s="763"/>
      <c r="L140" s="612"/>
      <c r="M140" s="763"/>
      <c r="N140" s="622"/>
      <c r="O140" s="947"/>
      <c r="P140" s="809"/>
      <c r="Q140" s="946"/>
      <c r="R140" s="608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43"/>
      <c r="C141" s="940"/>
      <c r="D141" s="941"/>
      <c r="E141" s="959"/>
      <c r="F141" s="1063"/>
      <c r="G141" s="494"/>
      <c r="H141" s="1066"/>
      <c r="I141" s="292">
        <f t="shared" si="20"/>
        <v>0</v>
      </c>
      <c r="J141" s="762"/>
      <c r="K141" s="763"/>
      <c r="L141" s="612"/>
      <c r="M141" s="763"/>
      <c r="N141" s="622"/>
      <c r="O141" s="947"/>
      <c r="P141" s="809"/>
      <c r="Q141" s="946"/>
      <c r="R141" s="608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49"/>
      <c r="C142" s="564"/>
      <c r="D142" s="591"/>
      <c r="E142" s="960"/>
      <c r="F142" s="1064"/>
      <c r="G142" s="593"/>
      <c r="H142" s="1067"/>
      <c r="I142" s="292">
        <f t="shared" si="20"/>
        <v>0</v>
      </c>
      <c r="J142" s="762"/>
      <c r="K142" s="763"/>
      <c r="L142" s="612"/>
      <c r="M142" s="763"/>
      <c r="N142" s="843"/>
      <c r="O142" s="945"/>
      <c r="P142" s="862"/>
      <c r="Q142" s="863"/>
      <c r="R142" s="864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95"/>
      <c r="C143" s="596"/>
      <c r="D143" s="591"/>
      <c r="E143" s="960"/>
      <c r="F143" s="1064"/>
      <c r="G143" s="593"/>
      <c r="H143" s="1067"/>
      <c r="I143" s="292">
        <f t="shared" si="20"/>
        <v>0</v>
      </c>
      <c r="J143" s="272"/>
      <c r="K143" s="255"/>
      <c r="L143" s="312"/>
      <c r="M143" s="254"/>
      <c r="N143" s="580"/>
      <c r="O143" s="865"/>
      <c r="P143" s="809"/>
      <c r="Q143" s="763"/>
      <c r="R143" s="810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95"/>
      <c r="C144" s="596"/>
      <c r="D144" s="591"/>
      <c r="E144" s="960"/>
      <c r="F144" s="592"/>
      <c r="G144" s="593"/>
      <c r="H144" s="1067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62"/>
      <c r="Q144" s="863"/>
      <c r="R144" s="864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84"/>
      <c r="F145" s="592"/>
      <c r="G145" s="593"/>
      <c r="H145" s="1067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9"/>
      <c r="Q145" s="763"/>
      <c r="R145" s="810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84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9"/>
      <c r="Q146" s="763"/>
      <c r="R146" s="810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84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9"/>
      <c r="Q147" s="763"/>
      <c r="R147" s="810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84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9"/>
      <c r="Q148" s="763"/>
      <c r="R148" s="810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84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9"/>
      <c r="Q149" s="763"/>
      <c r="R149" s="810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84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9"/>
      <c r="Q150" s="763"/>
      <c r="R150" s="810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84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9"/>
      <c r="Q151" s="763"/>
      <c r="R151" s="810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84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9"/>
      <c r="Q152" s="763"/>
      <c r="R152" s="810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84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9"/>
      <c r="Q153" s="763"/>
      <c r="R153" s="810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84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9"/>
      <c r="Q154" s="763"/>
      <c r="R154" s="810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84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9"/>
      <c r="Q155" s="763"/>
      <c r="R155" s="810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84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9"/>
      <c r="Q156" s="763"/>
      <c r="R156" s="810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84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9"/>
      <c r="Q157" s="763"/>
      <c r="R157" s="810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81"/>
      <c r="F158" s="691"/>
      <c r="G158" s="692"/>
      <c r="H158" s="693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9"/>
      <c r="Q158" s="763"/>
      <c r="R158" s="810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81"/>
      <c r="F159" s="691"/>
      <c r="G159" s="692"/>
      <c r="H159" s="693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9"/>
      <c r="Q159" s="763"/>
      <c r="R159" s="810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81"/>
      <c r="F160" s="691"/>
      <c r="G160" s="692"/>
      <c r="H160" s="693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9"/>
      <c r="Q160" s="763"/>
      <c r="R160" s="810"/>
      <c r="S160" s="66"/>
      <c r="T160" s="66"/>
    </row>
    <row r="161" spans="1:20" s="163" customFormat="1" x14ac:dyDescent="0.25">
      <c r="A161" s="101"/>
      <c r="B161" s="690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73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3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73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73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73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73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73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73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73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73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73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73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5"/>
      <c r="F183" s="773"/>
      <c r="G183" s="101"/>
      <c r="H183" s="573"/>
      <c r="I183" s="107">
        <f t="shared" si="20"/>
        <v>0</v>
      </c>
      <c r="J183" s="133"/>
      <c r="K183" s="175"/>
      <c r="L183" s="703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9" t="s">
        <v>31</v>
      </c>
      <c r="G184" s="73">
        <f>SUM(G5:G183)</f>
        <v>2886.5</v>
      </c>
      <c r="H184" s="575">
        <f>SUM(H3:H183)</f>
        <v>526847.72</v>
      </c>
      <c r="I184" s="817">
        <f>PIERNA!I37</f>
        <v>0</v>
      </c>
      <c r="J184" s="46"/>
      <c r="K184" s="177">
        <f>SUM(K5:K183)</f>
        <v>233733</v>
      </c>
      <c r="L184" s="704"/>
      <c r="M184" s="177">
        <f>SUM(M5:M183)</f>
        <v>633360</v>
      </c>
      <c r="N184" s="491"/>
      <c r="O184" s="637"/>
      <c r="P184" s="120"/>
      <c r="Q184" s="178">
        <f>SUM(Q5:Q183)</f>
        <v>13766889.47524</v>
      </c>
      <c r="R184" s="158"/>
      <c r="S184" s="189">
        <f>Q184+M184+K184</f>
        <v>14633982.47524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5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1"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25:R127"/>
    <mergeCell ref="B123:B124"/>
    <mergeCell ref="B125:B127"/>
    <mergeCell ref="E125:E127"/>
    <mergeCell ref="O125:O12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44"/>
    <col min="10" max="10" width="17.5703125" customWidth="1"/>
  </cols>
  <sheetData>
    <row r="1" spans="1:11" ht="40.5" x14ac:dyDescent="0.55000000000000004">
      <c r="A1" s="1121"/>
      <c r="B1" s="1121"/>
      <c r="C1" s="1121"/>
      <c r="D1" s="1121"/>
      <c r="E1" s="1121"/>
      <c r="F1" s="1121"/>
      <c r="G1" s="1121"/>
      <c r="H1" s="11">
        <v>1</v>
      </c>
    </row>
    <row r="2" spans="1:11" ht="16.5" thickBot="1" x14ac:dyDescent="0.3">
      <c r="K2" s="75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5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6">
        <f>E5+E6-F8+E4</f>
        <v>0</v>
      </c>
      <c r="J8" s="81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6">
        <f>I8-F9</f>
        <v>0</v>
      </c>
      <c r="J9" s="81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6">
        <f t="shared" ref="I10:I27" si="4">I9-F10</f>
        <v>0</v>
      </c>
      <c r="J10" s="81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6">
        <f t="shared" si="4"/>
        <v>0</v>
      </c>
      <c r="J11" s="81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6">
        <f t="shared" si="4"/>
        <v>0</v>
      </c>
      <c r="J12" s="81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6">
        <f t="shared" si="4"/>
        <v>0</v>
      </c>
      <c r="J13" s="81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6">
        <f t="shared" si="4"/>
        <v>0</v>
      </c>
      <c r="J14" s="81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6">
        <f t="shared" si="4"/>
        <v>0</v>
      </c>
      <c r="J15" s="81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7">
        <f t="shared" si="4"/>
        <v>0</v>
      </c>
      <c r="J16" s="78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7">
        <f t="shared" si="4"/>
        <v>0</v>
      </c>
      <c r="J17" s="78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7">
        <f t="shared" si="4"/>
        <v>0</v>
      </c>
      <c r="J18" s="78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7">
        <f t="shared" si="4"/>
        <v>0</v>
      </c>
      <c r="J19" s="78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7">
        <f t="shared" si="4"/>
        <v>0</v>
      </c>
      <c r="J20" s="78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7">
        <f t="shared" si="4"/>
        <v>0</v>
      </c>
      <c r="J21" s="78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7">
        <f t="shared" si="4"/>
        <v>0</v>
      </c>
      <c r="J22" s="78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7">
        <f t="shared" si="4"/>
        <v>0</v>
      </c>
      <c r="J23" s="78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7">
        <f t="shared" si="4"/>
        <v>0</v>
      </c>
      <c r="J24" s="78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7">
        <f t="shared" si="4"/>
        <v>0</v>
      </c>
      <c r="J25" s="78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7">
        <f t="shared" si="4"/>
        <v>0</v>
      </c>
      <c r="J26" s="78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7">
        <f t="shared" si="4"/>
        <v>0</v>
      </c>
      <c r="J27" s="78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8"/>
      <c r="J28" s="79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07" t="s">
        <v>21</v>
      </c>
      <c r="E31" s="1108"/>
      <c r="F31" s="147">
        <f>E4+E5-F29+E6</f>
        <v>0</v>
      </c>
    </row>
    <row r="32" spans="1:10" ht="16.5" thickBot="1" x14ac:dyDescent="0.3">
      <c r="A32" s="129"/>
      <c r="D32" s="841" t="s">
        <v>4</v>
      </c>
      <c r="E32" s="842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1"/>
      <c r="B1" s="1111"/>
      <c r="C1" s="1111"/>
      <c r="D1" s="1111"/>
      <c r="E1" s="1111"/>
      <c r="F1" s="1111"/>
      <c r="G1" s="1111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7"/>
      <c r="H4" s="159"/>
      <c r="I4" s="652"/>
    </row>
    <row r="5" spans="1:10" ht="18.75" customHeight="1" thickBot="1" x14ac:dyDescent="0.3">
      <c r="A5" s="804"/>
      <c r="B5" s="973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41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31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07" t="s">
        <v>21</v>
      </c>
      <c r="E32" s="1108"/>
      <c r="F32" s="147">
        <f>G5-F30</f>
        <v>0</v>
      </c>
    </row>
    <row r="33" spans="1:6" ht="15.75" thickBot="1" x14ac:dyDescent="0.3">
      <c r="A33" s="129"/>
      <c r="D33" s="805" t="s">
        <v>4</v>
      </c>
      <c r="E33" s="806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1"/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17"/>
    </row>
    <row r="5" spans="1:9" ht="15.75" x14ac:dyDescent="0.25">
      <c r="A5" s="76" t="s">
        <v>104</v>
      </c>
      <c r="B5" s="974"/>
      <c r="C5" s="330"/>
      <c r="D5" s="331"/>
      <c r="E5" s="975"/>
      <c r="F5" s="314"/>
      <c r="G5" s="293">
        <f>F26</f>
        <v>0</v>
      </c>
      <c r="H5" s="7">
        <f>E5-G5+E4+E6</f>
        <v>0</v>
      </c>
    </row>
    <row r="6" spans="1:9" ht="15.75" thickBot="1" x14ac:dyDescent="0.3">
      <c r="B6" s="976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11">
        <f>F4+F5+F6-C8</f>
        <v>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0</v>
      </c>
    </row>
    <row r="9" spans="1:9" x14ac:dyDescent="0.25">
      <c r="B9" s="711">
        <f>B8-C9</f>
        <v>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0</v>
      </c>
    </row>
    <row r="10" spans="1:9" x14ac:dyDescent="0.25">
      <c r="B10" s="711">
        <f>B9-C10</f>
        <v>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0</v>
      </c>
    </row>
    <row r="11" spans="1:9" x14ac:dyDescent="0.25">
      <c r="A11" s="56" t="s">
        <v>33</v>
      </c>
      <c r="B11" s="711">
        <f t="shared" ref="B11:B13" si="2">B10-C11</f>
        <v>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0</v>
      </c>
    </row>
    <row r="12" spans="1:9" x14ac:dyDescent="0.25">
      <c r="B12" s="711">
        <f t="shared" si="2"/>
        <v>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0</v>
      </c>
    </row>
    <row r="13" spans="1:9" x14ac:dyDescent="0.25">
      <c r="A13" s="19"/>
      <c r="B13" s="711">
        <f t="shared" si="2"/>
        <v>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0</v>
      </c>
    </row>
    <row r="14" spans="1:9" x14ac:dyDescent="0.25">
      <c r="B14" s="711">
        <f>B13-C14</f>
        <v>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0</v>
      </c>
    </row>
    <row r="15" spans="1:9" x14ac:dyDescent="0.25">
      <c r="B15" s="711">
        <f t="shared" ref="B15:B25" si="3">B14-C15</f>
        <v>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0</v>
      </c>
    </row>
    <row r="16" spans="1:9" x14ac:dyDescent="0.25">
      <c r="B16" s="711">
        <f t="shared" si="3"/>
        <v>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0</v>
      </c>
    </row>
    <row r="17" spans="1:9" x14ac:dyDescent="0.25">
      <c r="B17" s="711">
        <f t="shared" si="3"/>
        <v>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0</v>
      </c>
    </row>
    <row r="18" spans="1:9" x14ac:dyDescent="0.25">
      <c r="B18" s="711">
        <f t="shared" si="3"/>
        <v>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0</v>
      </c>
    </row>
    <row r="19" spans="1:9" x14ac:dyDescent="0.25">
      <c r="B19" s="711">
        <f t="shared" si="3"/>
        <v>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0</v>
      </c>
    </row>
    <row r="20" spans="1:9" x14ac:dyDescent="0.25">
      <c r="B20" s="711">
        <f t="shared" si="3"/>
        <v>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0</v>
      </c>
    </row>
    <row r="21" spans="1:9" x14ac:dyDescent="0.25">
      <c r="B21" s="711">
        <f t="shared" si="3"/>
        <v>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0</v>
      </c>
    </row>
    <row r="22" spans="1:9" x14ac:dyDescent="0.25">
      <c r="B22" s="711">
        <f t="shared" si="3"/>
        <v>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0</v>
      </c>
    </row>
    <row r="23" spans="1:9" x14ac:dyDescent="0.25">
      <c r="B23" s="711">
        <f t="shared" si="3"/>
        <v>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0</v>
      </c>
    </row>
    <row r="24" spans="1:9" x14ac:dyDescent="0.25">
      <c r="B24" s="711">
        <f t="shared" si="3"/>
        <v>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0</v>
      </c>
    </row>
    <row r="25" spans="1:9" ht="15.75" thickBot="1" x14ac:dyDescent="0.3">
      <c r="A25" s="125"/>
      <c r="B25" s="711">
        <f t="shared" si="3"/>
        <v>0</v>
      </c>
      <c r="C25" s="37"/>
      <c r="D25" s="70">
        <v>0</v>
      </c>
      <c r="E25" s="232"/>
      <c r="F25" s="764">
        <f t="shared" si="0"/>
        <v>0</v>
      </c>
      <c r="G25" s="765"/>
      <c r="H25" s="766"/>
      <c r="I25" s="278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07" t="s">
        <v>21</v>
      </c>
      <c r="E28" s="1108"/>
      <c r="F28" s="147">
        <f>E4+E5-F26+E6</f>
        <v>0</v>
      </c>
    </row>
    <row r="29" spans="1:9" ht="15.75" thickBot="1" x14ac:dyDescent="0.3">
      <c r="A29" s="129"/>
      <c r="D29" s="915" t="s">
        <v>4</v>
      </c>
      <c r="E29" s="916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21"/>
      <c r="B1" s="1121"/>
      <c r="C1" s="1121"/>
      <c r="D1" s="1121"/>
      <c r="E1" s="1121"/>
      <c r="F1" s="1121"/>
      <c r="G1" s="112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9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5" t="s">
        <v>7</v>
      </c>
      <c r="C8" s="716" t="s">
        <v>8</v>
      </c>
      <c r="D8" s="717" t="s">
        <v>17</v>
      </c>
      <c r="E8" s="718" t="s">
        <v>2</v>
      </c>
      <c r="F8" s="719" t="s">
        <v>18</v>
      </c>
      <c r="G8" s="714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20"/>
      <c r="D9" s="721"/>
      <c r="E9" s="722"/>
      <c r="F9" s="723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74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74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74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74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74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74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74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74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74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74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4"/>
      <c r="D29" s="725">
        <f>B29*C29</f>
        <v>0</v>
      </c>
      <c r="E29" s="726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7" t="s">
        <v>21</v>
      </c>
      <c r="E32" s="1108"/>
      <c r="F32" s="147">
        <f>E5-F30+E6+E7</f>
        <v>0</v>
      </c>
    </row>
    <row r="33" spans="1:6" ht="15.75" thickBot="1" x14ac:dyDescent="0.3">
      <c r="A33" s="129"/>
      <c r="D33" s="872" t="s">
        <v>4</v>
      </c>
      <c r="E33" s="87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1"/>
      <c r="B1" s="1121"/>
      <c r="C1" s="1121"/>
      <c r="D1" s="1121"/>
      <c r="E1" s="1121"/>
      <c r="F1" s="1121"/>
      <c r="G1" s="112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67"/>
    </row>
    <row r="6" spans="1:8" ht="15.75" customHeight="1" thickTop="1" x14ac:dyDescent="0.25">
      <c r="A6" s="1116" t="s">
        <v>104</v>
      </c>
      <c r="B6" s="919" t="s">
        <v>136</v>
      </c>
      <c r="C6" s="570"/>
      <c r="D6" s="331"/>
      <c r="E6" s="547"/>
      <c r="F6" s="314"/>
      <c r="G6" s="89"/>
      <c r="H6" s="7">
        <f>E6-G6+E5+E7+E4+E8-G5</f>
        <v>0</v>
      </c>
    </row>
    <row r="7" spans="1:8" ht="16.5" customHeight="1" thickBot="1" x14ac:dyDescent="0.3">
      <c r="A7" s="1116"/>
      <c r="B7" s="920"/>
      <c r="C7" s="571"/>
      <c r="D7" s="331"/>
      <c r="E7" s="548"/>
      <c r="F7" s="259"/>
    </row>
    <row r="8" spans="1:8" ht="16.5" customHeight="1" thickBot="1" x14ac:dyDescent="0.3">
      <c r="A8" s="686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0</v>
      </c>
      <c r="C10" s="15"/>
      <c r="D10" s="328">
        <v>0</v>
      </c>
      <c r="E10" s="812"/>
      <c r="F10" s="813">
        <f>D10</f>
        <v>0</v>
      </c>
      <c r="G10" s="814"/>
      <c r="H10" s="815"/>
    </row>
    <row r="11" spans="1:8" x14ac:dyDescent="0.25">
      <c r="B11" s="551">
        <f>B10-C11</f>
        <v>0</v>
      </c>
      <c r="C11" s="15"/>
      <c r="D11" s="328">
        <v>0</v>
      </c>
      <c r="E11" s="812"/>
      <c r="F11" s="813">
        <f>D11</f>
        <v>0</v>
      </c>
      <c r="G11" s="814"/>
      <c r="H11" s="815"/>
    </row>
    <row r="12" spans="1:8" x14ac:dyDescent="0.25">
      <c r="B12" s="551">
        <f t="shared" ref="B12:B27" si="0">B11-C12</f>
        <v>0</v>
      </c>
      <c r="C12" s="15"/>
      <c r="D12" s="328">
        <v>0</v>
      </c>
      <c r="E12" s="812"/>
      <c r="F12" s="813">
        <f>D12</f>
        <v>0</v>
      </c>
      <c r="G12" s="814"/>
      <c r="H12" s="815"/>
    </row>
    <row r="13" spans="1:8" x14ac:dyDescent="0.25">
      <c r="A13" s="56" t="s">
        <v>33</v>
      </c>
      <c r="B13" s="551">
        <f t="shared" si="0"/>
        <v>0</v>
      </c>
      <c r="C13" s="15"/>
      <c r="D13" s="328">
        <v>0</v>
      </c>
      <c r="E13" s="812"/>
      <c r="F13" s="813">
        <f>D13</f>
        <v>0</v>
      </c>
      <c r="G13" s="814"/>
      <c r="H13" s="815"/>
    </row>
    <row r="14" spans="1:8" x14ac:dyDescent="0.25">
      <c r="B14" s="551">
        <f t="shared" si="0"/>
        <v>0</v>
      </c>
      <c r="C14" s="15"/>
      <c r="D14" s="328">
        <v>0</v>
      </c>
      <c r="E14" s="812"/>
      <c r="F14" s="813">
        <f t="shared" ref="F14:F27" si="1">D14</f>
        <v>0</v>
      </c>
      <c r="G14" s="814"/>
      <c r="H14" s="815"/>
    </row>
    <row r="15" spans="1:8" x14ac:dyDescent="0.25">
      <c r="A15" s="19"/>
      <c r="B15" s="551">
        <f t="shared" si="0"/>
        <v>0</v>
      </c>
      <c r="C15" s="15"/>
      <c r="D15" s="328">
        <v>0</v>
      </c>
      <c r="E15" s="812"/>
      <c r="F15" s="813">
        <f t="shared" si="1"/>
        <v>0</v>
      </c>
      <c r="G15" s="814"/>
      <c r="H15" s="815"/>
    </row>
    <row r="16" spans="1:8" x14ac:dyDescent="0.25">
      <c r="B16" s="551">
        <f t="shared" si="0"/>
        <v>0</v>
      </c>
      <c r="C16" s="15"/>
      <c r="D16" s="328">
        <v>0</v>
      </c>
      <c r="E16" s="812"/>
      <c r="F16" s="813">
        <f t="shared" si="1"/>
        <v>0</v>
      </c>
      <c r="G16" s="814"/>
      <c r="H16" s="815"/>
    </row>
    <row r="17" spans="1:8" x14ac:dyDescent="0.25">
      <c r="B17" s="551">
        <f t="shared" si="0"/>
        <v>0</v>
      </c>
      <c r="C17" s="15"/>
      <c r="D17" s="328">
        <v>0</v>
      </c>
      <c r="E17" s="812"/>
      <c r="F17" s="813">
        <f t="shared" si="1"/>
        <v>0</v>
      </c>
      <c r="G17" s="814"/>
      <c r="H17" s="815"/>
    </row>
    <row r="18" spans="1:8" x14ac:dyDescent="0.25">
      <c r="B18" s="551">
        <f t="shared" si="0"/>
        <v>0</v>
      </c>
      <c r="C18" s="15"/>
      <c r="D18" s="328">
        <v>0</v>
      </c>
      <c r="E18" s="812"/>
      <c r="F18" s="813">
        <f t="shared" si="1"/>
        <v>0</v>
      </c>
      <c r="G18" s="814"/>
      <c r="H18" s="815"/>
    </row>
    <row r="19" spans="1:8" x14ac:dyDescent="0.25">
      <c r="B19" s="551">
        <f t="shared" si="0"/>
        <v>0</v>
      </c>
      <c r="C19" s="15"/>
      <c r="D19" s="328">
        <v>0</v>
      </c>
      <c r="E19" s="812"/>
      <c r="F19" s="813">
        <f t="shared" si="1"/>
        <v>0</v>
      </c>
      <c r="G19" s="814"/>
      <c r="H19" s="815"/>
    </row>
    <row r="20" spans="1:8" x14ac:dyDescent="0.25">
      <c r="B20" s="551">
        <f t="shared" si="0"/>
        <v>0</v>
      </c>
      <c r="C20" s="15"/>
      <c r="D20" s="328">
        <v>0</v>
      </c>
      <c r="E20" s="812"/>
      <c r="F20" s="813">
        <f t="shared" si="1"/>
        <v>0</v>
      </c>
      <c r="G20" s="814"/>
      <c r="H20" s="815"/>
    </row>
    <row r="21" spans="1:8" x14ac:dyDescent="0.25">
      <c r="B21" s="551">
        <f t="shared" si="0"/>
        <v>0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0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0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0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0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0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07" t="s">
        <v>21</v>
      </c>
      <c r="E30" s="1108"/>
      <c r="F30" s="147">
        <f>E5+E6-F28+E7+E4+E8</f>
        <v>0</v>
      </c>
    </row>
    <row r="31" spans="1:8" ht="15.75" thickBot="1" x14ac:dyDescent="0.3">
      <c r="A31" s="129"/>
      <c r="D31" s="684" t="s">
        <v>4</v>
      </c>
      <c r="E31" s="685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C1" zoomScale="98" zoomScaleNormal="98" workbookViewId="0">
      <selection activeCell="N1" sqref="N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39" t="s">
        <v>221</v>
      </c>
      <c r="B1" s="1139"/>
      <c r="C1" s="1139"/>
      <c r="D1" s="1139"/>
      <c r="E1" s="1139"/>
      <c r="F1" s="1139"/>
      <c r="G1" s="1139"/>
      <c r="H1" s="1139"/>
      <c r="I1" s="1139"/>
      <c r="J1" s="1139"/>
      <c r="K1" s="88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40" t="s">
        <v>110</v>
      </c>
      <c r="B4" s="341">
        <v>18506.759999999998</v>
      </c>
      <c r="C4" s="707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41"/>
      <c r="B5" s="12" t="s">
        <v>51</v>
      </c>
      <c r="C5" s="708"/>
      <c r="D5" s="141">
        <v>44467</v>
      </c>
      <c r="E5" s="136">
        <v>18509.599999999999</v>
      </c>
      <c r="F5" s="74">
        <v>680</v>
      </c>
      <c r="G5" s="47">
        <f>F94</f>
        <v>4327.9799999999987</v>
      </c>
      <c r="H5" s="165">
        <f>E5+E6-G5+E4</f>
        <v>33099.519999999997</v>
      </c>
    </row>
    <row r="6" spans="1:11" ht="15.75" customHeight="1" x14ac:dyDescent="0.25">
      <c r="A6" s="1141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902"/>
      <c r="B7" s="169"/>
      <c r="C7" s="962"/>
      <c r="D7" s="963" t="s">
        <v>214</v>
      </c>
      <c r="E7" s="964">
        <v>-108.88</v>
      </c>
      <c r="F7" s="965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3" t="s">
        <v>96</v>
      </c>
      <c r="I8" s="744" t="s">
        <v>97</v>
      </c>
      <c r="J8" s="744" t="s">
        <v>98</v>
      </c>
      <c r="K8" s="745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6">
        <f>E5-F9+E4+E6+E7</f>
        <v>36447.579999999994</v>
      </c>
      <c r="J9" s="747">
        <f>F5-C9+F4+F6+F7</f>
        <v>1339</v>
      </c>
      <c r="K9" s="748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9">
        <f>I9-F10</f>
        <v>36338.699999999997</v>
      </c>
      <c r="J10" s="750">
        <f>J9-C10</f>
        <v>1335</v>
      </c>
      <c r="K10" s="751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9">
        <f t="shared" ref="I11:I74" si="3">I10-F11</f>
        <v>36311.479999999996</v>
      </c>
      <c r="J11" s="750">
        <f t="shared" ref="J11" si="4">J10-C11</f>
        <v>1334</v>
      </c>
      <c r="K11" s="751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9">
        <f t="shared" si="3"/>
        <v>36284.259999999995</v>
      </c>
      <c r="J12" s="750">
        <f>J11-C12</f>
        <v>1333</v>
      </c>
      <c r="K12" s="751">
        <f t="shared" si="2"/>
        <v>1905.3999999999999</v>
      </c>
    </row>
    <row r="13" spans="1:11" ht="15" customHeight="1" x14ac:dyDescent="0.25">
      <c r="A13" s="706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9">
        <f t="shared" si="3"/>
        <v>35522.099999999991</v>
      </c>
      <c r="J13" s="750">
        <f t="shared" ref="J13:J76" si="5">J12-C13</f>
        <v>1305</v>
      </c>
      <c r="K13" s="751">
        <f t="shared" si="2"/>
        <v>53351.199999999997</v>
      </c>
    </row>
    <row r="14" spans="1:11" x14ac:dyDescent="0.25">
      <c r="A14" s="706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9">
        <f t="shared" si="3"/>
        <v>35467.659999999989</v>
      </c>
      <c r="J14" s="750">
        <f t="shared" si="5"/>
        <v>1303</v>
      </c>
      <c r="K14" s="751">
        <f t="shared" si="2"/>
        <v>3810.7999999999997</v>
      </c>
    </row>
    <row r="15" spans="1:11" x14ac:dyDescent="0.25">
      <c r="A15" s="706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9">
        <f t="shared" si="3"/>
        <v>35440.439999999988</v>
      </c>
      <c r="J15" s="750">
        <f t="shared" si="5"/>
        <v>1302</v>
      </c>
      <c r="K15" s="751">
        <f t="shared" si="2"/>
        <v>1905.3999999999999</v>
      </c>
    </row>
    <row r="16" spans="1:11" x14ac:dyDescent="0.25">
      <c r="A16" s="706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9">
        <f t="shared" si="3"/>
        <v>35331.55999999999</v>
      </c>
      <c r="J16" s="750">
        <f t="shared" si="5"/>
        <v>1298</v>
      </c>
      <c r="K16" s="751">
        <f t="shared" si="2"/>
        <v>7621.5999999999995</v>
      </c>
    </row>
    <row r="17" spans="1:11" x14ac:dyDescent="0.25">
      <c r="A17" s="706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9">
        <f t="shared" si="3"/>
        <v>35304.339999999989</v>
      </c>
      <c r="J17" s="750">
        <f t="shared" si="5"/>
        <v>1297</v>
      </c>
      <c r="K17" s="751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9">
        <f t="shared" si="3"/>
        <v>34324.419999999991</v>
      </c>
      <c r="J18" s="750">
        <f t="shared" si="5"/>
        <v>1261</v>
      </c>
      <c r="K18" s="751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9">
        <f t="shared" si="3"/>
        <v>34052.219999999994</v>
      </c>
      <c r="J19" s="750">
        <f t="shared" si="5"/>
        <v>1251</v>
      </c>
      <c r="K19" s="751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9">
        <f t="shared" si="3"/>
        <v>34024.999999999993</v>
      </c>
      <c r="J20" s="967">
        <f t="shared" si="5"/>
        <v>1250</v>
      </c>
      <c r="K20" s="751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9">
        <f t="shared" si="3"/>
        <v>33997.779999999992</v>
      </c>
      <c r="J21" s="750">
        <f t="shared" si="5"/>
        <v>1249</v>
      </c>
      <c r="K21" s="751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9">
        <f t="shared" si="3"/>
        <v>33970.55999999999</v>
      </c>
      <c r="J22" s="750">
        <f t="shared" si="5"/>
        <v>1248</v>
      </c>
      <c r="K22" s="751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9">
        <f t="shared" si="3"/>
        <v>33099.51999999999</v>
      </c>
      <c r="J23" s="750">
        <f t="shared" si="5"/>
        <v>1216</v>
      </c>
      <c r="K23" s="751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9">
        <f t="shared" si="3"/>
        <v>33072.299999999988</v>
      </c>
      <c r="J24" s="750">
        <f t="shared" si="5"/>
        <v>1215</v>
      </c>
      <c r="K24" s="751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9">
        <f t="shared" si="3"/>
        <v>32990.639999999985</v>
      </c>
      <c r="J25" s="750">
        <f t="shared" si="5"/>
        <v>1212</v>
      </c>
      <c r="K25" s="751">
        <f t="shared" si="2"/>
        <v>5716.2</v>
      </c>
    </row>
    <row r="26" spans="1:11" x14ac:dyDescent="0.25">
      <c r="B26" s="2">
        <v>27.22</v>
      </c>
      <c r="C26" s="15"/>
      <c r="D26" s="908">
        <f t="shared" si="0"/>
        <v>0</v>
      </c>
      <c r="E26" s="909"/>
      <c r="F26" s="242">
        <f t="shared" si="1"/>
        <v>0</v>
      </c>
      <c r="G26" s="183"/>
      <c r="H26" s="121"/>
      <c r="I26" s="749">
        <f t="shared" si="3"/>
        <v>32990.639999999985</v>
      </c>
      <c r="J26" s="750">
        <f t="shared" si="5"/>
        <v>1212</v>
      </c>
      <c r="K26" s="751">
        <f t="shared" si="2"/>
        <v>0</v>
      </c>
    </row>
    <row r="27" spans="1:11" x14ac:dyDescent="0.25">
      <c r="B27" s="2">
        <v>27.22</v>
      </c>
      <c r="C27" s="15"/>
      <c r="D27" s="908">
        <f t="shared" si="0"/>
        <v>0</v>
      </c>
      <c r="E27" s="909"/>
      <c r="F27" s="242">
        <f t="shared" si="1"/>
        <v>0</v>
      </c>
      <c r="G27" s="183"/>
      <c r="H27" s="121"/>
      <c r="I27" s="749">
        <f t="shared" si="3"/>
        <v>32990.639999999985</v>
      </c>
      <c r="J27" s="750">
        <f t="shared" si="5"/>
        <v>1212</v>
      </c>
      <c r="K27" s="751">
        <f t="shared" si="2"/>
        <v>0</v>
      </c>
    </row>
    <row r="28" spans="1:11" x14ac:dyDescent="0.25">
      <c r="B28" s="2">
        <v>27.22</v>
      </c>
      <c r="C28" s="15"/>
      <c r="D28" s="908">
        <f t="shared" si="0"/>
        <v>0</v>
      </c>
      <c r="E28" s="909"/>
      <c r="F28" s="242">
        <f t="shared" si="1"/>
        <v>0</v>
      </c>
      <c r="G28" s="183"/>
      <c r="H28" s="121"/>
      <c r="I28" s="749">
        <f t="shared" si="3"/>
        <v>32990.639999999985</v>
      </c>
      <c r="J28" s="750">
        <f t="shared" si="5"/>
        <v>1212</v>
      </c>
      <c r="K28" s="751">
        <f t="shared" si="2"/>
        <v>0</v>
      </c>
    </row>
    <row r="29" spans="1:11" x14ac:dyDescent="0.25">
      <c r="B29" s="2">
        <v>27.22</v>
      </c>
      <c r="C29" s="15"/>
      <c r="D29" s="908">
        <f t="shared" si="0"/>
        <v>0</v>
      </c>
      <c r="E29" s="909"/>
      <c r="F29" s="242">
        <f t="shared" si="1"/>
        <v>0</v>
      </c>
      <c r="G29" s="452"/>
      <c r="H29" s="453"/>
      <c r="I29" s="749">
        <f t="shared" si="3"/>
        <v>32990.639999999985</v>
      </c>
      <c r="J29" s="752">
        <f t="shared" si="5"/>
        <v>1212</v>
      </c>
      <c r="K29" s="751">
        <f t="shared" si="2"/>
        <v>0</v>
      </c>
    </row>
    <row r="30" spans="1:11" x14ac:dyDescent="0.25">
      <c r="B30" s="2">
        <v>27.22</v>
      </c>
      <c r="C30" s="15"/>
      <c r="D30" s="908">
        <f t="shared" si="0"/>
        <v>0</v>
      </c>
      <c r="E30" s="909"/>
      <c r="F30" s="242">
        <f t="shared" si="1"/>
        <v>0</v>
      </c>
      <c r="G30" s="452"/>
      <c r="H30" s="453"/>
      <c r="I30" s="749">
        <f t="shared" si="3"/>
        <v>32990.639999999985</v>
      </c>
      <c r="J30" s="752">
        <f t="shared" si="5"/>
        <v>1212</v>
      </c>
      <c r="K30" s="751">
        <f t="shared" si="2"/>
        <v>0</v>
      </c>
    </row>
    <row r="31" spans="1:11" x14ac:dyDescent="0.25">
      <c r="B31" s="2">
        <v>27.22</v>
      </c>
      <c r="C31" s="15"/>
      <c r="D31" s="908">
        <f t="shared" si="0"/>
        <v>0</v>
      </c>
      <c r="E31" s="909"/>
      <c r="F31" s="242">
        <f t="shared" si="1"/>
        <v>0</v>
      </c>
      <c r="G31" s="452"/>
      <c r="H31" s="453"/>
      <c r="I31" s="749">
        <f t="shared" si="3"/>
        <v>32990.639999999985</v>
      </c>
      <c r="J31" s="752">
        <f t="shared" si="5"/>
        <v>1212</v>
      </c>
      <c r="K31" s="751">
        <f t="shared" si="2"/>
        <v>0</v>
      </c>
    </row>
    <row r="32" spans="1:11" x14ac:dyDescent="0.25">
      <c r="B32" s="2">
        <v>27.22</v>
      </c>
      <c r="C32" s="15"/>
      <c r="D32" s="908">
        <f t="shared" si="0"/>
        <v>0</v>
      </c>
      <c r="E32" s="909"/>
      <c r="F32" s="242">
        <f t="shared" si="1"/>
        <v>0</v>
      </c>
      <c r="G32" s="452"/>
      <c r="H32" s="453"/>
      <c r="I32" s="749">
        <f t="shared" si="3"/>
        <v>32990.639999999985</v>
      </c>
      <c r="J32" s="752">
        <f t="shared" si="5"/>
        <v>1212</v>
      </c>
      <c r="K32" s="751">
        <f t="shared" si="2"/>
        <v>0</v>
      </c>
    </row>
    <row r="33" spans="2:11" x14ac:dyDescent="0.25">
      <c r="B33" s="2">
        <v>27.22</v>
      </c>
      <c r="C33" s="15"/>
      <c r="D33" s="908">
        <f t="shared" si="0"/>
        <v>0</v>
      </c>
      <c r="E33" s="909"/>
      <c r="F33" s="242">
        <f t="shared" si="1"/>
        <v>0</v>
      </c>
      <c r="G33" s="452"/>
      <c r="H33" s="453"/>
      <c r="I33" s="749">
        <f t="shared" si="3"/>
        <v>32990.639999999985</v>
      </c>
      <c r="J33" s="752">
        <f t="shared" si="5"/>
        <v>1212</v>
      </c>
      <c r="K33" s="751">
        <f t="shared" si="2"/>
        <v>0</v>
      </c>
    </row>
    <row r="34" spans="2:11" x14ac:dyDescent="0.25">
      <c r="B34" s="2">
        <v>27.22</v>
      </c>
      <c r="C34" s="15"/>
      <c r="D34" s="908">
        <f t="shared" si="0"/>
        <v>0</v>
      </c>
      <c r="E34" s="909"/>
      <c r="F34" s="242">
        <f t="shared" si="1"/>
        <v>0</v>
      </c>
      <c r="G34" s="183"/>
      <c r="H34" s="121"/>
      <c r="I34" s="749">
        <f t="shared" si="3"/>
        <v>32990.639999999985</v>
      </c>
      <c r="J34" s="750">
        <f t="shared" si="5"/>
        <v>1212</v>
      </c>
      <c r="K34" s="751">
        <f t="shared" si="2"/>
        <v>0</v>
      </c>
    </row>
    <row r="35" spans="2:11" x14ac:dyDescent="0.25">
      <c r="B35" s="2">
        <v>27.22</v>
      </c>
      <c r="C35" s="15"/>
      <c r="D35" s="908">
        <f t="shared" si="0"/>
        <v>0</v>
      </c>
      <c r="E35" s="909"/>
      <c r="F35" s="242">
        <f t="shared" si="1"/>
        <v>0</v>
      </c>
      <c r="G35" s="183"/>
      <c r="H35" s="121"/>
      <c r="I35" s="749">
        <f t="shared" si="3"/>
        <v>32990.639999999985</v>
      </c>
      <c r="J35" s="750">
        <f t="shared" si="5"/>
        <v>1212</v>
      </c>
      <c r="K35" s="751">
        <f t="shared" si="2"/>
        <v>0</v>
      </c>
    </row>
    <row r="36" spans="2:11" x14ac:dyDescent="0.25">
      <c r="B36" s="2">
        <v>27.22</v>
      </c>
      <c r="C36" s="15"/>
      <c r="D36" s="908">
        <f t="shared" si="0"/>
        <v>0</v>
      </c>
      <c r="E36" s="909"/>
      <c r="F36" s="242">
        <f t="shared" si="1"/>
        <v>0</v>
      </c>
      <c r="G36" s="183"/>
      <c r="H36" s="121"/>
      <c r="I36" s="749">
        <f t="shared" si="3"/>
        <v>32990.639999999985</v>
      </c>
      <c r="J36" s="750">
        <f t="shared" si="5"/>
        <v>1212</v>
      </c>
      <c r="K36" s="751">
        <f t="shared" si="2"/>
        <v>0</v>
      </c>
    </row>
    <row r="37" spans="2:11" x14ac:dyDescent="0.25">
      <c r="B37" s="2">
        <v>27.22</v>
      </c>
      <c r="C37" s="15"/>
      <c r="D37" s="242">
        <f t="shared" si="0"/>
        <v>0</v>
      </c>
      <c r="E37" s="349"/>
      <c r="F37" s="242">
        <f t="shared" si="1"/>
        <v>0</v>
      </c>
      <c r="G37" s="183"/>
      <c r="H37" s="121"/>
      <c r="I37" s="749">
        <f t="shared" si="3"/>
        <v>32990.639999999985</v>
      </c>
      <c r="J37" s="750">
        <f t="shared" si="5"/>
        <v>1212</v>
      </c>
      <c r="K37" s="751">
        <f t="shared" si="2"/>
        <v>0</v>
      </c>
    </row>
    <row r="38" spans="2:11" x14ac:dyDescent="0.25">
      <c r="B38" s="2">
        <v>27.22</v>
      </c>
      <c r="C38" s="15"/>
      <c r="D38" s="242">
        <f t="shared" si="0"/>
        <v>0</v>
      </c>
      <c r="E38" s="349"/>
      <c r="F38" s="242">
        <f t="shared" si="1"/>
        <v>0</v>
      </c>
      <c r="G38" s="183"/>
      <c r="H38" s="121"/>
      <c r="I38" s="749">
        <f t="shared" si="3"/>
        <v>32990.639999999985</v>
      </c>
      <c r="J38" s="750">
        <f t="shared" si="5"/>
        <v>1212</v>
      </c>
      <c r="K38" s="751">
        <f t="shared" si="2"/>
        <v>0</v>
      </c>
    </row>
    <row r="39" spans="2:11" x14ac:dyDescent="0.25">
      <c r="B39" s="2">
        <v>27.22</v>
      </c>
      <c r="C39" s="15"/>
      <c r="D39" s="242">
        <f t="shared" si="0"/>
        <v>0</v>
      </c>
      <c r="E39" s="349"/>
      <c r="F39" s="242">
        <f t="shared" si="1"/>
        <v>0</v>
      </c>
      <c r="G39" s="183"/>
      <c r="H39" s="121"/>
      <c r="I39" s="749">
        <f t="shared" si="3"/>
        <v>32990.639999999985</v>
      </c>
      <c r="J39" s="750">
        <f t="shared" si="5"/>
        <v>1212</v>
      </c>
      <c r="K39" s="751">
        <f t="shared" si="2"/>
        <v>0</v>
      </c>
    </row>
    <row r="40" spans="2:11" x14ac:dyDescent="0.25">
      <c r="B40" s="2">
        <v>27.22</v>
      </c>
      <c r="C40" s="15"/>
      <c r="D40" s="242">
        <f t="shared" si="0"/>
        <v>0</v>
      </c>
      <c r="E40" s="349"/>
      <c r="F40" s="242">
        <f t="shared" si="1"/>
        <v>0</v>
      </c>
      <c r="G40" s="183"/>
      <c r="H40" s="121"/>
      <c r="I40" s="749">
        <f t="shared" si="3"/>
        <v>32990.639999999985</v>
      </c>
      <c r="J40" s="750">
        <f t="shared" si="5"/>
        <v>1212</v>
      </c>
      <c r="K40" s="751">
        <f t="shared" si="2"/>
        <v>0</v>
      </c>
    </row>
    <row r="41" spans="2:11" x14ac:dyDescent="0.25">
      <c r="B41" s="2">
        <v>27.22</v>
      </c>
      <c r="C41" s="15"/>
      <c r="D41" s="242">
        <f t="shared" si="0"/>
        <v>0</v>
      </c>
      <c r="E41" s="349"/>
      <c r="F41" s="242">
        <f t="shared" si="1"/>
        <v>0</v>
      </c>
      <c r="G41" s="183"/>
      <c r="H41" s="121"/>
      <c r="I41" s="749">
        <f t="shared" si="3"/>
        <v>32990.639999999985</v>
      </c>
      <c r="J41" s="750">
        <f t="shared" si="5"/>
        <v>1212</v>
      </c>
      <c r="K41" s="751">
        <f t="shared" si="2"/>
        <v>0</v>
      </c>
    </row>
    <row r="42" spans="2:11" x14ac:dyDescent="0.25">
      <c r="B42" s="2">
        <v>27.22</v>
      </c>
      <c r="C42" s="15"/>
      <c r="D42" s="242">
        <f t="shared" si="0"/>
        <v>0</v>
      </c>
      <c r="E42" s="349"/>
      <c r="F42" s="242">
        <f t="shared" si="1"/>
        <v>0</v>
      </c>
      <c r="G42" s="183"/>
      <c r="H42" s="121"/>
      <c r="I42" s="749">
        <f t="shared" si="3"/>
        <v>32990.639999999985</v>
      </c>
      <c r="J42" s="750">
        <f t="shared" si="5"/>
        <v>1212</v>
      </c>
      <c r="K42" s="751">
        <f t="shared" si="2"/>
        <v>0</v>
      </c>
    </row>
    <row r="43" spans="2:11" x14ac:dyDescent="0.25">
      <c r="B43" s="2">
        <v>27.22</v>
      </c>
      <c r="C43" s="15"/>
      <c r="D43" s="242">
        <f t="shared" si="0"/>
        <v>0</v>
      </c>
      <c r="E43" s="349"/>
      <c r="F43" s="242">
        <f t="shared" si="1"/>
        <v>0</v>
      </c>
      <c r="G43" s="183"/>
      <c r="H43" s="121"/>
      <c r="I43" s="749">
        <f t="shared" si="3"/>
        <v>32990.639999999985</v>
      </c>
      <c r="J43" s="750">
        <f t="shared" si="5"/>
        <v>1212</v>
      </c>
      <c r="K43" s="751">
        <f t="shared" si="2"/>
        <v>0</v>
      </c>
    </row>
    <row r="44" spans="2:11" x14ac:dyDescent="0.25">
      <c r="B44" s="2">
        <v>27.22</v>
      </c>
      <c r="C44" s="15"/>
      <c r="D44" s="242">
        <f t="shared" si="0"/>
        <v>0</v>
      </c>
      <c r="E44" s="349"/>
      <c r="F44" s="242">
        <f t="shared" si="1"/>
        <v>0</v>
      </c>
      <c r="G44" s="183"/>
      <c r="H44" s="121"/>
      <c r="I44" s="749">
        <f t="shared" si="3"/>
        <v>32990.639999999985</v>
      </c>
      <c r="J44" s="750">
        <f t="shared" si="5"/>
        <v>1212</v>
      </c>
      <c r="K44" s="751">
        <f t="shared" si="2"/>
        <v>0</v>
      </c>
    </row>
    <row r="45" spans="2:11" x14ac:dyDescent="0.25">
      <c r="B45" s="2">
        <v>27.22</v>
      </c>
      <c r="C45" s="15"/>
      <c r="D45" s="242">
        <f t="shared" si="0"/>
        <v>0</v>
      </c>
      <c r="E45" s="349"/>
      <c r="F45" s="242">
        <f t="shared" si="1"/>
        <v>0</v>
      </c>
      <c r="G45" s="183"/>
      <c r="H45" s="121"/>
      <c r="I45" s="749">
        <f t="shared" si="3"/>
        <v>32990.639999999985</v>
      </c>
      <c r="J45" s="750">
        <f t="shared" si="5"/>
        <v>1212</v>
      </c>
      <c r="K45" s="751">
        <f t="shared" si="2"/>
        <v>0</v>
      </c>
    </row>
    <row r="46" spans="2:11" x14ac:dyDescent="0.25">
      <c r="B46" s="2">
        <v>27.22</v>
      </c>
      <c r="C46" s="15"/>
      <c r="D46" s="242">
        <f t="shared" si="0"/>
        <v>0</v>
      </c>
      <c r="E46" s="349"/>
      <c r="F46" s="242">
        <f t="shared" si="1"/>
        <v>0</v>
      </c>
      <c r="G46" s="183"/>
      <c r="H46" s="121"/>
      <c r="I46" s="749">
        <f t="shared" si="3"/>
        <v>32990.639999999985</v>
      </c>
      <c r="J46" s="750">
        <f t="shared" si="5"/>
        <v>1212</v>
      </c>
      <c r="K46" s="751">
        <f t="shared" si="2"/>
        <v>0</v>
      </c>
    </row>
    <row r="47" spans="2:11" x14ac:dyDescent="0.25">
      <c r="B47" s="2">
        <v>27.22</v>
      </c>
      <c r="C47" s="15"/>
      <c r="D47" s="242">
        <f t="shared" si="0"/>
        <v>0</v>
      </c>
      <c r="E47" s="349"/>
      <c r="F47" s="242">
        <f t="shared" si="1"/>
        <v>0</v>
      </c>
      <c r="G47" s="183"/>
      <c r="H47" s="121"/>
      <c r="I47" s="749">
        <f t="shared" si="3"/>
        <v>32990.639999999985</v>
      </c>
      <c r="J47" s="750">
        <f t="shared" si="5"/>
        <v>1212</v>
      </c>
      <c r="K47" s="751">
        <f t="shared" si="2"/>
        <v>0</v>
      </c>
    </row>
    <row r="48" spans="2:11" x14ac:dyDescent="0.25">
      <c r="B48" s="2">
        <v>27.22</v>
      </c>
      <c r="C48" s="15"/>
      <c r="D48" s="242">
        <f t="shared" si="0"/>
        <v>0</v>
      </c>
      <c r="E48" s="349"/>
      <c r="F48" s="242">
        <f t="shared" si="1"/>
        <v>0</v>
      </c>
      <c r="G48" s="183"/>
      <c r="H48" s="121"/>
      <c r="I48" s="749">
        <f t="shared" si="3"/>
        <v>32990.639999999985</v>
      </c>
      <c r="J48" s="750">
        <f t="shared" si="5"/>
        <v>1212</v>
      </c>
      <c r="K48" s="751">
        <f t="shared" si="2"/>
        <v>0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9">
        <f t="shared" si="3"/>
        <v>32990.639999999985</v>
      </c>
      <c r="J49" s="750">
        <f t="shared" si="5"/>
        <v>1212</v>
      </c>
      <c r="K49" s="751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9">
        <f t="shared" si="3"/>
        <v>32990.639999999985</v>
      </c>
      <c r="J50" s="750">
        <f t="shared" si="5"/>
        <v>1212</v>
      </c>
      <c r="K50" s="751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9">
        <f t="shared" si="3"/>
        <v>32990.639999999985</v>
      </c>
      <c r="J51" s="750">
        <f t="shared" si="5"/>
        <v>1212</v>
      </c>
      <c r="K51" s="751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9">
        <f t="shared" si="3"/>
        <v>32990.639999999985</v>
      </c>
      <c r="J52" s="750">
        <f t="shared" si="5"/>
        <v>1212</v>
      </c>
      <c r="K52" s="751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9">
        <f t="shared" si="3"/>
        <v>32990.639999999985</v>
      </c>
      <c r="J53" s="750">
        <f t="shared" si="5"/>
        <v>1212</v>
      </c>
      <c r="K53" s="751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9">
        <f t="shared" si="3"/>
        <v>32990.639999999985</v>
      </c>
      <c r="J54" s="750">
        <f t="shared" si="5"/>
        <v>1212</v>
      </c>
      <c r="K54" s="751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9">
        <f t="shared" si="3"/>
        <v>32990.639999999985</v>
      </c>
      <c r="J55" s="750">
        <f t="shared" si="5"/>
        <v>1212</v>
      </c>
      <c r="K55" s="751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9">
        <f t="shared" si="3"/>
        <v>32990.639999999985</v>
      </c>
      <c r="J56" s="750">
        <f t="shared" si="5"/>
        <v>1212</v>
      </c>
      <c r="K56" s="751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9">
        <f t="shared" si="3"/>
        <v>32990.639999999985</v>
      </c>
      <c r="J57" s="750">
        <f t="shared" si="5"/>
        <v>1212</v>
      </c>
      <c r="K57" s="751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9">
        <f t="shared" si="3"/>
        <v>32990.639999999985</v>
      </c>
      <c r="J58" s="750">
        <f t="shared" si="5"/>
        <v>1212</v>
      </c>
      <c r="K58" s="751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9">
        <f t="shared" si="3"/>
        <v>32990.639999999985</v>
      </c>
      <c r="J59" s="750">
        <f t="shared" si="5"/>
        <v>1212</v>
      </c>
      <c r="K59" s="751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9">
        <f t="shared" si="3"/>
        <v>32990.639999999985</v>
      </c>
      <c r="J60" s="750">
        <f t="shared" si="5"/>
        <v>1212</v>
      </c>
      <c r="K60" s="751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9">
        <f t="shared" si="3"/>
        <v>32990.639999999985</v>
      </c>
      <c r="J61" s="750">
        <f t="shared" si="5"/>
        <v>1212</v>
      </c>
      <c r="K61" s="751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9">
        <f t="shared" si="3"/>
        <v>32990.639999999985</v>
      </c>
      <c r="J62" s="750">
        <f t="shared" si="5"/>
        <v>1212</v>
      </c>
      <c r="K62" s="751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9">
        <f t="shared" si="3"/>
        <v>32990.639999999985</v>
      </c>
      <c r="J63" s="750">
        <f t="shared" si="5"/>
        <v>1212</v>
      </c>
      <c r="K63" s="751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9">
        <f t="shared" si="3"/>
        <v>32990.639999999985</v>
      </c>
      <c r="J64" s="750">
        <f t="shared" si="5"/>
        <v>1212</v>
      </c>
      <c r="K64" s="751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9">
        <f t="shared" si="3"/>
        <v>32990.639999999985</v>
      </c>
      <c r="J65" s="750">
        <f t="shared" si="5"/>
        <v>1212</v>
      </c>
      <c r="K65" s="751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9">
        <f t="shared" si="3"/>
        <v>32990.639999999985</v>
      </c>
      <c r="J66" s="750">
        <f t="shared" si="5"/>
        <v>1212</v>
      </c>
      <c r="K66" s="751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9">
        <f t="shared" si="3"/>
        <v>32990.639999999985</v>
      </c>
      <c r="J67" s="750">
        <f t="shared" si="5"/>
        <v>1212</v>
      </c>
      <c r="K67" s="751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9">
        <f t="shared" si="3"/>
        <v>32990.639999999985</v>
      </c>
      <c r="J68" s="750">
        <f t="shared" si="5"/>
        <v>1212</v>
      </c>
      <c r="K68" s="751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9">
        <f t="shared" si="3"/>
        <v>32990.639999999985</v>
      </c>
      <c r="J69" s="750">
        <f t="shared" si="5"/>
        <v>1212</v>
      </c>
      <c r="K69" s="751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9">
        <f t="shared" si="3"/>
        <v>32990.639999999985</v>
      </c>
      <c r="J70" s="752">
        <f t="shared" si="5"/>
        <v>1212</v>
      </c>
      <c r="K70" s="751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9">
        <f t="shared" si="3"/>
        <v>32990.639999999985</v>
      </c>
      <c r="J71" s="752">
        <f t="shared" si="5"/>
        <v>1212</v>
      </c>
      <c r="K71" s="751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9">
        <f t="shared" si="3"/>
        <v>32990.639999999985</v>
      </c>
      <c r="J72" s="752">
        <f t="shared" si="5"/>
        <v>1212</v>
      </c>
      <c r="K72" s="751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9">
        <f t="shared" si="3"/>
        <v>32990.639999999985</v>
      </c>
      <c r="J73" s="752">
        <f t="shared" si="5"/>
        <v>1212</v>
      </c>
      <c r="K73" s="751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9">
        <f t="shared" si="3"/>
        <v>32990.639999999985</v>
      </c>
      <c r="J74" s="752">
        <f t="shared" si="5"/>
        <v>1212</v>
      </c>
      <c r="K74" s="751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9">
        <f t="shared" ref="I75:I92" si="9">I74-F75</f>
        <v>32990.639999999985</v>
      </c>
      <c r="J75" s="752">
        <f t="shared" si="5"/>
        <v>1212</v>
      </c>
      <c r="K75" s="751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9">
        <f t="shared" si="9"/>
        <v>32990.639999999985</v>
      </c>
      <c r="J76" s="750">
        <f t="shared" si="5"/>
        <v>1212</v>
      </c>
      <c r="K76" s="751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9">
        <f t="shared" si="9"/>
        <v>32990.639999999985</v>
      </c>
      <c r="J77" s="750">
        <f t="shared" ref="J77:J91" si="10">J76-C77</f>
        <v>1212</v>
      </c>
      <c r="K77" s="751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9">
        <f t="shared" si="9"/>
        <v>32990.639999999985</v>
      </c>
      <c r="J78" s="750">
        <f t="shared" si="10"/>
        <v>1212</v>
      </c>
      <c r="K78" s="751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9">
        <f t="shared" si="9"/>
        <v>32990.639999999985</v>
      </c>
      <c r="J79" s="750">
        <f t="shared" si="10"/>
        <v>1212</v>
      </c>
      <c r="K79" s="751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9">
        <f t="shared" si="9"/>
        <v>32990.639999999985</v>
      </c>
      <c r="J80" s="750">
        <f t="shared" si="10"/>
        <v>1212</v>
      </c>
      <c r="K80" s="751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9">
        <f t="shared" si="9"/>
        <v>32990.639999999985</v>
      </c>
      <c r="J81" s="750">
        <f t="shared" si="10"/>
        <v>1212</v>
      </c>
      <c r="K81" s="751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9">
        <f t="shared" si="9"/>
        <v>32990.639999999985</v>
      </c>
      <c r="J82" s="750">
        <f t="shared" si="10"/>
        <v>1212</v>
      </c>
      <c r="K82" s="751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9">
        <f t="shared" si="9"/>
        <v>32990.639999999985</v>
      </c>
      <c r="J83" s="750">
        <f t="shared" si="10"/>
        <v>1212</v>
      </c>
      <c r="K83" s="751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9">
        <f t="shared" si="9"/>
        <v>32990.639999999985</v>
      </c>
      <c r="J84" s="750">
        <f t="shared" si="10"/>
        <v>1212</v>
      </c>
      <c r="K84" s="751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9">
        <f t="shared" si="9"/>
        <v>32990.639999999985</v>
      </c>
      <c r="J85" s="750">
        <f t="shared" si="10"/>
        <v>1212</v>
      </c>
      <c r="K85" s="751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9">
        <f t="shared" si="9"/>
        <v>32990.639999999985</v>
      </c>
      <c r="J86" s="750">
        <f t="shared" si="10"/>
        <v>1212</v>
      </c>
      <c r="K86" s="751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9">
        <f t="shared" si="9"/>
        <v>32990.639999999985</v>
      </c>
      <c r="J87" s="750">
        <f t="shared" si="10"/>
        <v>1212</v>
      </c>
      <c r="K87" s="751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9">
        <f t="shared" si="9"/>
        <v>32990.639999999985</v>
      </c>
      <c r="J88" s="750">
        <f t="shared" si="10"/>
        <v>1212</v>
      </c>
      <c r="K88" s="751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9">
        <f t="shared" si="9"/>
        <v>32990.639999999985</v>
      </c>
      <c r="J89" s="750">
        <f t="shared" si="10"/>
        <v>1212</v>
      </c>
      <c r="K89" s="751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9">
        <f t="shared" si="9"/>
        <v>32990.639999999985</v>
      </c>
      <c r="J90" s="750">
        <f t="shared" si="10"/>
        <v>1212</v>
      </c>
      <c r="K90" s="751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9">
        <f t="shared" si="9"/>
        <v>32990.639999999985</v>
      </c>
      <c r="J91" s="750">
        <f t="shared" si="10"/>
        <v>1212</v>
      </c>
      <c r="K91" s="751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9">
        <f t="shared" si="9"/>
        <v>32990.639999999985</v>
      </c>
      <c r="J92" s="753">
        <f>J60-C92</f>
        <v>1212</v>
      </c>
      <c r="K92" s="754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159</v>
      </c>
      <c r="D94" s="6">
        <f>SUM(D9:D93)</f>
        <v>4327.9799999999987</v>
      </c>
      <c r="F94" s="6">
        <f>SUM(F9:F93)</f>
        <v>4327.9799999999987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1216</v>
      </c>
    </row>
    <row r="98" spans="3:8" ht="15.75" thickBot="1" x14ac:dyDescent="0.3"/>
    <row r="99" spans="3:8" ht="15.75" thickBot="1" x14ac:dyDescent="0.3">
      <c r="C99" s="1119" t="s">
        <v>11</v>
      </c>
      <c r="D99" s="1120"/>
      <c r="E99" s="58">
        <f>E4+E5+E6-F94</f>
        <v>33099.520000000004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7" sqref="F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1" t="s">
        <v>258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16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0</v>
      </c>
      <c r="H5" s="7">
        <f>E5-G5+E4+E6+E7</f>
        <v>1189.26</v>
      </c>
    </row>
    <row r="6" spans="1:9" ht="15" customHeight="1" x14ac:dyDescent="0.25">
      <c r="A6" s="1116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64</v>
      </c>
      <c r="C9" s="53"/>
      <c r="D9" s="280"/>
      <c r="E9" s="910"/>
      <c r="F9" s="280">
        <f t="shared" ref="F9:F54" si="0">D9</f>
        <v>0</v>
      </c>
      <c r="G9" s="281"/>
      <c r="H9" s="282"/>
      <c r="I9" s="275">
        <f>E6+E5+E4-F9+E7</f>
        <v>1189.26</v>
      </c>
    </row>
    <row r="10" spans="1:9" x14ac:dyDescent="0.25">
      <c r="A10" s="78"/>
      <c r="B10" s="206">
        <f t="shared" ref="B10:B53" si="1">B9-C10</f>
        <v>64</v>
      </c>
      <c r="C10" s="53"/>
      <c r="D10" s="280"/>
      <c r="E10" s="910"/>
      <c r="F10" s="280">
        <f t="shared" si="0"/>
        <v>0</v>
      </c>
      <c r="G10" s="281"/>
      <c r="H10" s="282"/>
      <c r="I10" s="275">
        <f t="shared" ref="I10:I54" si="2">I9-F10</f>
        <v>1189.26</v>
      </c>
    </row>
    <row r="11" spans="1:9" x14ac:dyDescent="0.25">
      <c r="A11" s="12"/>
      <c r="B11" s="206">
        <f t="shared" si="1"/>
        <v>64</v>
      </c>
      <c r="C11" s="53"/>
      <c r="D11" s="280"/>
      <c r="E11" s="910"/>
      <c r="F11" s="280">
        <f t="shared" si="0"/>
        <v>0</v>
      </c>
      <c r="G11" s="281"/>
      <c r="H11" s="282"/>
      <c r="I11" s="275">
        <f t="shared" si="2"/>
        <v>1189.26</v>
      </c>
    </row>
    <row r="12" spans="1:9" x14ac:dyDescent="0.25">
      <c r="A12" s="56" t="s">
        <v>33</v>
      </c>
      <c r="B12" s="206">
        <f t="shared" si="1"/>
        <v>64</v>
      </c>
      <c r="C12" s="53"/>
      <c r="D12" s="280"/>
      <c r="E12" s="910"/>
      <c r="F12" s="280">
        <f t="shared" si="0"/>
        <v>0</v>
      </c>
      <c r="G12" s="281"/>
      <c r="H12" s="282"/>
      <c r="I12" s="275">
        <f t="shared" si="2"/>
        <v>1189.26</v>
      </c>
    </row>
    <row r="13" spans="1:9" x14ac:dyDescent="0.25">
      <c r="A13" s="78"/>
      <c r="B13" s="206">
        <f t="shared" si="1"/>
        <v>64</v>
      </c>
      <c r="C13" s="53"/>
      <c r="D13" s="280"/>
      <c r="E13" s="910"/>
      <c r="F13" s="280">
        <f t="shared" si="0"/>
        <v>0</v>
      </c>
      <c r="G13" s="281"/>
      <c r="H13" s="282"/>
      <c r="I13" s="275">
        <f t="shared" si="2"/>
        <v>1189.26</v>
      </c>
    </row>
    <row r="14" spans="1:9" x14ac:dyDescent="0.25">
      <c r="A14" s="12"/>
      <c r="B14" s="206">
        <f t="shared" si="1"/>
        <v>64</v>
      </c>
      <c r="C14" s="53"/>
      <c r="D14" s="280"/>
      <c r="E14" s="910"/>
      <c r="F14" s="280">
        <f t="shared" si="0"/>
        <v>0</v>
      </c>
      <c r="G14" s="281"/>
      <c r="H14" s="282"/>
      <c r="I14" s="275">
        <f t="shared" si="2"/>
        <v>1189.26</v>
      </c>
    </row>
    <row r="15" spans="1:9" x14ac:dyDescent="0.25">
      <c r="B15" s="206">
        <f t="shared" si="1"/>
        <v>64</v>
      </c>
      <c r="C15" s="53"/>
      <c r="D15" s="280"/>
      <c r="E15" s="910"/>
      <c r="F15" s="280">
        <f t="shared" si="0"/>
        <v>0</v>
      </c>
      <c r="G15" s="281"/>
      <c r="H15" s="282"/>
      <c r="I15" s="275">
        <f t="shared" si="2"/>
        <v>1189.26</v>
      </c>
    </row>
    <row r="16" spans="1:9" x14ac:dyDescent="0.25">
      <c r="B16" s="206">
        <f t="shared" si="1"/>
        <v>64</v>
      </c>
      <c r="C16" s="53"/>
      <c r="D16" s="280"/>
      <c r="E16" s="910"/>
      <c r="F16" s="280">
        <f t="shared" si="0"/>
        <v>0</v>
      </c>
      <c r="G16" s="281"/>
      <c r="H16" s="282"/>
      <c r="I16" s="275">
        <f t="shared" si="2"/>
        <v>1189.26</v>
      </c>
    </row>
    <row r="17" spans="2:9" x14ac:dyDescent="0.25">
      <c r="B17" s="206">
        <f t="shared" si="1"/>
        <v>64</v>
      </c>
      <c r="C17" s="53"/>
      <c r="D17" s="280"/>
      <c r="E17" s="910"/>
      <c r="F17" s="280">
        <f t="shared" si="0"/>
        <v>0</v>
      </c>
      <c r="G17" s="281"/>
      <c r="H17" s="282"/>
      <c r="I17" s="275">
        <f t="shared" si="2"/>
        <v>1189.26</v>
      </c>
    </row>
    <row r="18" spans="2:9" x14ac:dyDescent="0.25">
      <c r="B18" s="206">
        <f t="shared" si="1"/>
        <v>64</v>
      </c>
      <c r="C18" s="53"/>
      <c r="D18" s="280"/>
      <c r="E18" s="910"/>
      <c r="F18" s="280">
        <f t="shared" si="0"/>
        <v>0</v>
      </c>
      <c r="G18" s="281"/>
      <c r="H18" s="282"/>
      <c r="I18" s="275">
        <f t="shared" si="2"/>
        <v>1189.26</v>
      </c>
    </row>
    <row r="19" spans="2:9" x14ac:dyDescent="0.25">
      <c r="B19" s="206">
        <f t="shared" si="1"/>
        <v>64</v>
      </c>
      <c r="C19" s="53"/>
      <c r="D19" s="280"/>
      <c r="E19" s="910"/>
      <c r="F19" s="280">
        <f t="shared" si="0"/>
        <v>0</v>
      </c>
      <c r="G19" s="281"/>
      <c r="H19" s="282"/>
      <c r="I19" s="275">
        <f t="shared" si="2"/>
        <v>1189.26</v>
      </c>
    </row>
    <row r="20" spans="2:9" x14ac:dyDescent="0.25">
      <c r="B20" s="206">
        <f t="shared" si="1"/>
        <v>64</v>
      </c>
      <c r="C20" s="53"/>
      <c r="D20" s="280"/>
      <c r="E20" s="910"/>
      <c r="F20" s="280">
        <f t="shared" si="0"/>
        <v>0</v>
      </c>
      <c r="G20" s="281"/>
      <c r="H20" s="282"/>
      <c r="I20" s="275">
        <f t="shared" si="2"/>
        <v>1189.26</v>
      </c>
    </row>
    <row r="21" spans="2:9" x14ac:dyDescent="0.25">
      <c r="B21" s="206">
        <f t="shared" si="1"/>
        <v>64</v>
      </c>
      <c r="C21" s="53"/>
      <c r="D21" s="280"/>
      <c r="E21" s="910"/>
      <c r="F21" s="280">
        <f t="shared" si="0"/>
        <v>0</v>
      </c>
      <c r="G21" s="281"/>
      <c r="H21" s="282"/>
      <c r="I21" s="275">
        <f t="shared" si="2"/>
        <v>1189.26</v>
      </c>
    </row>
    <row r="22" spans="2:9" x14ac:dyDescent="0.25">
      <c r="B22" s="206">
        <f t="shared" si="1"/>
        <v>64</v>
      </c>
      <c r="C22" s="53"/>
      <c r="D22" s="280"/>
      <c r="E22" s="910"/>
      <c r="F22" s="280">
        <f t="shared" si="0"/>
        <v>0</v>
      </c>
      <c r="G22" s="281"/>
      <c r="H22" s="282"/>
      <c r="I22" s="275">
        <f t="shared" si="2"/>
        <v>1189.26</v>
      </c>
    </row>
    <row r="23" spans="2:9" x14ac:dyDescent="0.25">
      <c r="B23" s="206">
        <f t="shared" si="1"/>
        <v>64</v>
      </c>
      <c r="C23" s="53"/>
      <c r="D23" s="280"/>
      <c r="E23" s="910"/>
      <c r="F23" s="280">
        <f t="shared" si="0"/>
        <v>0</v>
      </c>
      <c r="G23" s="281"/>
      <c r="H23" s="282"/>
      <c r="I23" s="275">
        <f t="shared" si="2"/>
        <v>1189.26</v>
      </c>
    </row>
    <row r="24" spans="2:9" x14ac:dyDescent="0.25">
      <c r="B24" s="206">
        <f t="shared" si="1"/>
        <v>64</v>
      </c>
      <c r="C24" s="53"/>
      <c r="D24" s="280"/>
      <c r="E24" s="910"/>
      <c r="F24" s="280">
        <f t="shared" si="0"/>
        <v>0</v>
      </c>
      <c r="G24" s="281"/>
      <c r="H24" s="282"/>
      <c r="I24" s="275">
        <f t="shared" si="2"/>
        <v>1189.26</v>
      </c>
    </row>
    <row r="25" spans="2:9" x14ac:dyDescent="0.25">
      <c r="B25" s="206">
        <f t="shared" si="1"/>
        <v>64</v>
      </c>
      <c r="C25" s="53"/>
      <c r="D25" s="280"/>
      <c r="E25" s="910"/>
      <c r="F25" s="280">
        <f t="shared" ref="F25:F32" si="3">D25</f>
        <v>0</v>
      </c>
      <c r="G25" s="281"/>
      <c r="H25" s="282"/>
      <c r="I25" s="275">
        <f t="shared" si="2"/>
        <v>1189.26</v>
      </c>
    </row>
    <row r="26" spans="2:9" x14ac:dyDescent="0.25">
      <c r="B26" s="206">
        <f t="shared" si="1"/>
        <v>64</v>
      </c>
      <c r="C26" s="53"/>
      <c r="D26" s="280"/>
      <c r="E26" s="910"/>
      <c r="F26" s="280">
        <f t="shared" si="3"/>
        <v>0</v>
      </c>
      <c r="G26" s="281"/>
      <c r="H26" s="282"/>
      <c r="I26" s="275">
        <f t="shared" si="2"/>
        <v>1189.26</v>
      </c>
    </row>
    <row r="27" spans="2:9" x14ac:dyDescent="0.25">
      <c r="B27" s="206">
        <f t="shared" si="1"/>
        <v>64</v>
      </c>
      <c r="C27" s="53"/>
      <c r="D27" s="280"/>
      <c r="E27" s="910"/>
      <c r="F27" s="280">
        <f t="shared" si="3"/>
        <v>0</v>
      </c>
      <c r="G27" s="281"/>
      <c r="H27" s="282"/>
      <c r="I27" s="275">
        <f t="shared" si="2"/>
        <v>1189.26</v>
      </c>
    </row>
    <row r="28" spans="2:9" x14ac:dyDescent="0.25">
      <c r="B28" s="206">
        <f t="shared" si="1"/>
        <v>64</v>
      </c>
      <c r="C28" s="53"/>
      <c r="D28" s="280"/>
      <c r="E28" s="910"/>
      <c r="F28" s="280">
        <f t="shared" si="3"/>
        <v>0</v>
      </c>
      <c r="G28" s="281"/>
      <c r="H28" s="282"/>
      <c r="I28" s="275">
        <f t="shared" si="2"/>
        <v>1189.26</v>
      </c>
    </row>
    <row r="29" spans="2:9" x14ac:dyDescent="0.25">
      <c r="B29" s="206">
        <f t="shared" si="1"/>
        <v>64</v>
      </c>
      <c r="C29" s="53"/>
      <c r="D29" s="280"/>
      <c r="E29" s="910"/>
      <c r="F29" s="280">
        <f t="shared" si="3"/>
        <v>0</v>
      </c>
      <c r="G29" s="281"/>
      <c r="H29" s="282"/>
      <c r="I29" s="275">
        <f t="shared" si="2"/>
        <v>1189.26</v>
      </c>
    </row>
    <row r="30" spans="2:9" x14ac:dyDescent="0.25">
      <c r="B30" s="206">
        <f t="shared" si="1"/>
        <v>64</v>
      </c>
      <c r="C30" s="53"/>
      <c r="D30" s="280"/>
      <c r="E30" s="910"/>
      <c r="F30" s="280">
        <f t="shared" si="3"/>
        <v>0</v>
      </c>
      <c r="G30" s="281"/>
      <c r="H30" s="282"/>
      <c r="I30" s="275">
        <f t="shared" si="2"/>
        <v>1189.26</v>
      </c>
    </row>
    <row r="31" spans="2:9" x14ac:dyDescent="0.25">
      <c r="B31" s="206">
        <f t="shared" si="1"/>
        <v>64</v>
      </c>
      <c r="C31" s="15"/>
      <c r="D31" s="280"/>
      <c r="E31" s="910"/>
      <c r="F31" s="280">
        <f t="shared" si="3"/>
        <v>0</v>
      </c>
      <c r="G31" s="281"/>
      <c r="H31" s="282"/>
      <c r="I31" s="275">
        <f t="shared" si="2"/>
        <v>1189.26</v>
      </c>
    </row>
    <row r="32" spans="2:9" x14ac:dyDescent="0.25">
      <c r="B32" s="206">
        <f t="shared" si="1"/>
        <v>64</v>
      </c>
      <c r="C32" s="15"/>
      <c r="D32" s="280"/>
      <c r="E32" s="910"/>
      <c r="F32" s="280">
        <f t="shared" si="3"/>
        <v>0</v>
      </c>
      <c r="G32" s="281"/>
      <c r="H32" s="282"/>
      <c r="I32" s="275">
        <f t="shared" si="2"/>
        <v>1189.26</v>
      </c>
    </row>
    <row r="33" spans="2:9" x14ac:dyDescent="0.25">
      <c r="B33" s="206">
        <f t="shared" si="1"/>
        <v>64</v>
      </c>
      <c r="C33" s="15"/>
      <c r="D33" s="280"/>
      <c r="E33" s="910"/>
      <c r="F33" s="280">
        <f t="shared" si="0"/>
        <v>0</v>
      </c>
      <c r="G33" s="281"/>
      <c r="H33" s="282"/>
      <c r="I33" s="903">
        <f t="shared" si="2"/>
        <v>1189.26</v>
      </c>
    </row>
    <row r="34" spans="2:9" x14ac:dyDescent="0.25">
      <c r="B34" s="206">
        <f t="shared" si="1"/>
        <v>64</v>
      </c>
      <c r="C34" s="15"/>
      <c r="D34" s="280"/>
      <c r="E34" s="910"/>
      <c r="F34" s="280">
        <f t="shared" si="0"/>
        <v>0</v>
      </c>
      <c r="G34" s="281"/>
      <c r="H34" s="282"/>
      <c r="I34" s="903">
        <f t="shared" si="2"/>
        <v>1189.26</v>
      </c>
    </row>
    <row r="35" spans="2:9" x14ac:dyDescent="0.25">
      <c r="B35" s="206">
        <f t="shared" si="1"/>
        <v>64</v>
      </c>
      <c r="C35" s="15"/>
      <c r="D35" s="280"/>
      <c r="E35" s="910"/>
      <c r="F35" s="280">
        <f t="shared" si="0"/>
        <v>0</v>
      </c>
      <c r="G35" s="281"/>
      <c r="H35" s="282"/>
      <c r="I35" s="903">
        <f t="shared" si="2"/>
        <v>1189.26</v>
      </c>
    </row>
    <row r="36" spans="2:9" x14ac:dyDescent="0.25">
      <c r="B36" s="206">
        <f t="shared" si="1"/>
        <v>64</v>
      </c>
      <c r="C36" s="15"/>
      <c r="D36" s="280"/>
      <c r="E36" s="910"/>
      <c r="F36" s="280">
        <f t="shared" si="0"/>
        <v>0</v>
      </c>
      <c r="G36" s="281"/>
      <c r="H36" s="282"/>
      <c r="I36" s="275">
        <f t="shared" si="2"/>
        <v>1189.26</v>
      </c>
    </row>
    <row r="37" spans="2:9" x14ac:dyDescent="0.25">
      <c r="B37" s="206">
        <f t="shared" si="1"/>
        <v>64</v>
      </c>
      <c r="C37" s="15"/>
      <c r="D37" s="280"/>
      <c r="E37" s="910"/>
      <c r="F37" s="280">
        <f t="shared" si="0"/>
        <v>0</v>
      </c>
      <c r="G37" s="281"/>
      <c r="H37" s="282"/>
      <c r="I37" s="275">
        <f t="shared" si="2"/>
        <v>1189.26</v>
      </c>
    </row>
    <row r="38" spans="2:9" x14ac:dyDescent="0.25">
      <c r="B38" s="206">
        <f t="shared" si="1"/>
        <v>64</v>
      </c>
      <c r="C38" s="15"/>
      <c r="D38" s="280"/>
      <c r="E38" s="910"/>
      <c r="F38" s="280">
        <f t="shared" si="0"/>
        <v>0</v>
      </c>
      <c r="G38" s="281"/>
      <c r="H38" s="282"/>
      <c r="I38" s="275">
        <f t="shared" si="2"/>
        <v>1189.26</v>
      </c>
    </row>
    <row r="39" spans="2:9" x14ac:dyDescent="0.25">
      <c r="B39" s="206">
        <f t="shared" si="1"/>
        <v>64</v>
      </c>
      <c r="C39" s="15"/>
      <c r="D39" s="280"/>
      <c r="E39" s="910"/>
      <c r="F39" s="280">
        <f t="shared" si="0"/>
        <v>0</v>
      </c>
      <c r="G39" s="281"/>
      <c r="H39" s="282"/>
      <c r="I39" s="275">
        <f t="shared" si="2"/>
        <v>1189.26</v>
      </c>
    </row>
    <row r="40" spans="2:9" x14ac:dyDescent="0.25">
      <c r="B40" s="206">
        <f t="shared" si="1"/>
        <v>64</v>
      </c>
      <c r="C40" s="15"/>
      <c r="D40" s="280"/>
      <c r="E40" s="910"/>
      <c r="F40" s="280">
        <f t="shared" si="0"/>
        <v>0</v>
      </c>
      <c r="G40" s="281"/>
      <c r="H40" s="282"/>
      <c r="I40" s="275">
        <f t="shared" si="2"/>
        <v>1189.26</v>
      </c>
    </row>
    <row r="41" spans="2:9" x14ac:dyDescent="0.25">
      <c r="B41" s="206">
        <f t="shared" si="1"/>
        <v>64</v>
      </c>
      <c r="C41" s="15"/>
      <c r="D41" s="280"/>
      <c r="E41" s="910"/>
      <c r="F41" s="280">
        <f t="shared" si="0"/>
        <v>0</v>
      </c>
      <c r="G41" s="281"/>
      <c r="H41" s="282"/>
      <c r="I41" s="275">
        <f t="shared" si="2"/>
        <v>1189.26</v>
      </c>
    </row>
    <row r="42" spans="2:9" x14ac:dyDescent="0.25">
      <c r="B42" s="206">
        <f t="shared" si="1"/>
        <v>64</v>
      </c>
      <c r="C42" s="15"/>
      <c r="D42" s="280"/>
      <c r="E42" s="910"/>
      <c r="F42" s="280">
        <f t="shared" si="0"/>
        <v>0</v>
      </c>
      <c r="G42" s="281"/>
      <c r="H42" s="282"/>
      <c r="I42" s="275">
        <f t="shared" si="2"/>
        <v>1189.26</v>
      </c>
    </row>
    <row r="43" spans="2:9" x14ac:dyDescent="0.25">
      <c r="B43" s="206">
        <f t="shared" si="1"/>
        <v>64</v>
      </c>
      <c r="C43" s="15"/>
      <c r="D43" s="280"/>
      <c r="E43" s="910"/>
      <c r="F43" s="280">
        <f t="shared" si="0"/>
        <v>0</v>
      </c>
      <c r="G43" s="281"/>
      <c r="H43" s="282"/>
      <c r="I43" s="275">
        <f t="shared" si="2"/>
        <v>1189.26</v>
      </c>
    </row>
    <row r="44" spans="2:9" x14ac:dyDescent="0.25">
      <c r="B44" s="206">
        <f t="shared" si="1"/>
        <v>64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1189.26</v>
      </c>
    </row>
    <row r="45" spans="2:9" x14ac:dyDescent="0.25">
      <c r="B45" s="206">
        <f t="shared" si="1"/>
        <v>64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1189.26</v>
      </c>
    </row>
    <row r="46" spans="2:9" x14ac:dyDescent="0.25">
      <c r="B46" s="206">
        <f t="shared" si="1"/>
        <v>64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1189.26</v>
      </c>
    </row>
    <row r="47" spans="2:9" x14ac:dyDescent="0.25">
      <c r="B47" s="206">
        <f t="shared" si="1"/>
        <v>64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1189.26</v>
      </c>
    </row>
    <row r="48" spans="2:9" x14ac:dyDescent="0.25">
      <c r="B48" s="206">
        <f t="shared" si="1"/>
        <v>64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1189.26</v>
      </c>
    </row>
    <row r="49" spans="2:9" x14ac:dyDescent="0.25">
      <c r="B49" s="206">
        <f t="shared" si="1"/>
        <v>64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1189.26</v>
      </c>
    </row>
    <row r="50" spans="2:9" x14ac:dyDescent="0.25">
      <c r="B50" s="206">
        <f t="shared" si="1"/>
        <v>64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1189.26</v>
      </c>
    </row>
    <row r="51" spans="2:9" x14ac:dyDescent="0.25">
      <c r="B51" s="206">
        <f t="shared" si="1"/>
        <v>64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1189.26</v>
      </c>
    </row>
    <row r="52" spans="2:9" x14ac:dyDescent="0.25">
      <c r="B52" s="206">
        <f t="shared" si="1"/>
        <v>64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1189.26</v>
      </c>
    </row>
    <row r="53" spans="2:9" x14ac:dyDescent="0.25">
      <c r="B53" s="206">
        <f t="shared" si="1"/>
        <v>64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1189.26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1189.26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64</v>
      </c>
    </row>
    <row r="59" spans="2:9" ht="15.75" thickBot="1" x14ac:dyDescent="0.3">
      <c r="B59" s="129"/>
    </row>
    <row r="60" spans="2:9" ht="15.75" thickBot="1" x14ac:dyDescent="0.3">
      <c r="B60" s="92"/>
      <c r="C60" s="1119" t="s">
        <v>11</v>
      </c>
      <c r="D60" s="1120"/>
      <c r="E60" s="58">
        <f>E5-F55+E4+E6+E7</f>
        <v>1189.26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1"/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16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16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10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10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10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19" t="s">
        <v>11</v>
      </c>
      <c r="D60" s="1120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1"/>
      <c r="B1" s="1121"/>
      <c r="C1" s="1121"/>
      <c r="D1" s="1121"/>
      <c r="E1" s="1121"/>
      <c r="F1" s="1121"/>
      <c r="G1" s="112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42"/>
      <c r="B5" s="1144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43"/>
      <c r="B6" s="1145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905"/>
      <c r="J80" s="906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905"/>
      <c r="J81" s="906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905"/>
      <c r="J82" s="906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905"/>
      <c r="J83" s="906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905"/>
      <c r="J84" s="906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905"/>
      <c r="J85" s="906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905"/>
      <c r="J86" s="906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905"/>
      <c r="J87" s="906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905"/>
      <c r="J88" s="906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905"/>
      <c r="J89" s="906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905"/>
      <c r="J90" s="906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905"/>
      <c r="J91" s="906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905"/>
      <c r="J92" s="906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905"/>
      <c r="J93" s="906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905"/>
      <c r="J94" s="906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905"/>
      <c r="J95" s="906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905"/>
      <c r="J96" s="906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905"/>
      <c r="J97" s="906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905"/>
      <c r="J98" s="906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905"/>
      <c r="J99" s="906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905"/>
      <c r="J100" s="906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46" t="s">
        <v>11</v>
      </c>
      <c r="D105" s="1147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48" t="s">
        <v>222</v>
      </c>
      <c r="B1" s="1148"/>
      <c r="C1" s="1148"/>
      <c r="D1" s="1148"/>
      <c r="E1" s="1148"/>
      <c r="F1" s="1148"/>
      <c r="G1" s="114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149" t="s">
        <v>109</v>
      </c>
      <c r="C4" s="503"/>
      <c r="D4" s="278"/>
      <c r="E4" s="363"/>
      <c r="F4" s="333"/>
      <c r="G4" s="256"/>
    </row>
    <row r="5" spans="1:10" ht="15" customHeight="1" x14ac:dyDescent="0.25">
      <c r="A5" s="1142" t="s">
        <v>68</v>
      </c>
      <c r="B5" s="1150"/>
      <c r="C5" s="581">
        <v>115</v>
      </c>
      <c r="D5" s="331">
        <v>44495</v>
      </c>
      <c r="E5" s="954">
        <v>941.72</v>
      </c>
      <c r="F5" s="955">
        <v>36</v>
      </c>
      <c r="G5" s="322">
        <f>F52</f>
        <v>509.93</v>
      </c>
      <c r="H5" s="59">
        <f>E4+E5+E6-G5</f>
        <v>431.79</v>
      </c>
    </row>
    <row r="6" spans="1:10" ht="16.5" thickBot="1" x14ac:dyDescent="0.3">
      <c r="A6" s="1143"/>
      <c r="B6" s="1151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83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83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/>
      <c r="D12" s="586">
        <f t="shared" ref="D12:D53" si="3">C12*B12</f>
        <v>0</v>
      </c>
      <c r="E12" s="977"/>
      <c r="F12" s="463">
        <f t="shared" si="0"/>
        <v>0</v>
      </c>
      <c r="G12" s="452"/>
      <c r="H12" s="453"/>
      <c r="I12" s="317">
        <f t="shared" si="1"/>
        <v>431.79000000000008</v>
      </c>
      <c r="J12" s="318">
        <f t="shared" si="2"/>
        <v>17</v>
      </c>
    </row>
    <row r="13" spans="1:10" x14ac:dyDescent="0.25">
      <c r="A13" s="74"/>
      <c r="B13" s="84"/>
      <c r="C13" s="15"/>
      <c r="D13" s="586">
        <f t="shared" si="3"/>
        <v>0</v>
      </c>
      <c r="E13" s="977"/>
      <c r="F13" s="463">
        <f t="shared" si="0"/>
        <v>0</v>
      </c>
      <c r="G13" s="452"/>
      <c r="H13" s="453"/>
      <c r="I13" s="317">
        <f t="shared" si="1"/>
        <v>431.79000000000008</v>
      </c>
      <c r="J13" s="318">
        <f t="shared" si="2"/>
        <v>17</v>
      </c>
    </row>
    <row r="14" spans="1:10" x14ac:dyDescent="0.25">
      <c r="B14" s="84"/>
      <c r="C14" s="279"/>
      <c r="D14" s="586">
        <f t="shared" si="3"/>
        <v>0</v>
      </c>
      <c r="E14" s="978"/>
      <c r="F14" s="463">
        <f t="shared" si="0"/>
        <v>0</v>
      </c>
      <c r="G14" s="452"/>
      <c r="H14" s="453"/>
      <c r="I14" s="317">
        <f t="shared" si="1"/>
        <v>431.79000000000008</v>
      </c>
      <c r="J14" s="318">
        <f t="shared" si="2"/>
        <v>17</v>
      </c>
    </row>
    <row r="15" spans="1:10" x14ac:dyDescent="0.25">
      <c r="B15" s="84"/>
      <c r="C15" s="15"/>
      <c r="D15" s="586">
        <f t="shared" si="3"/>
        <v>0</v>
      </c>
      <c r="E15" s="979"/>
      <c r="F15" s="463">
        <f t="shared" si="0"/>
        <v>0</v>
      </c>
      <c r="G15" s="452"/>
      <c r="H15" s="453"/>
      <c r="I15" s="317">
        <f t="shared" si="1"/>
        <v>431.79000000000008</v>
      </c>
      <c r="J15" s="318">
        <f t="shared" si="2"/>
        <v>17</v>
      </c>
    </row>
    <row r="16" spans="1:10" x14ac:dyDescent="0.25">
      <c r="A16" s="82"/>
      <c r="B16" s="84"/>
      <c r="C16" s="15"/>
      <c r="D16" s="586">
        <f t="shared" si="3"/>
        <v>0</v>
      </c>
      <c r="E16" s="979"/>
      <c r="F16" s="463">
        <f t="shared" si="0"/>
        <v>0</v>
      </c>
      <c r="G16" s="452"/>
      <c r="H16" s="453"/>
      <c r="I16" s="317">
        <f t="shared" si="1"/>
        <v>431.79000000000008</v>
      </c>
      <c r="J16" s="318">
        <f t="shared" si="2"/>
        <v>17</v>
      </c>
    </row>
    <row r="17" spans="1:10" x14ac:dyDescent="0.25">
      <c r="A17" s="84"/>
      <c r="B17" s="84"/>
      <c r="C17" s="15"/>
      <c r="D17" s="586">
        <f t="shared" si="3"/>
        <v>0</v>
      </c>
      <c r="E17" s="979"/>
      <c r="F17" s="463">
        <f t="shared" si="0"/>
        <v>0</v>
      </c>
      <c r="G17" s="452"/>
      <c r="H17" s="453"/>
      <c r="I17" s="317">
        <f t="shared" si="1"/>
        <v>431.79000000000008</v>
      </c>
      <c r="J17" s="318">
        <f t="shared" si="2"/>
        <v>17</v>
      </c>
    </row>
    <row r="18" spans="1:10" x14ac:dyDescent="0.25">
      <c r="A18" s="2"/>
      <c r="B18" s="84"/>
      <c r="C18" s="15"/>
      <c r="D18" s="586">
        <f t="shared" si="3"/>
        <v>0</v>
      </c>
      <c r="E18" s="980"/>
      <c r="F18" s="463">
        <f t="shared" si="0"/>
        <v>0</v>
      </c>
      <c r="G18" s="452"/>
      <c r="H18" s="453"/>
      <c r="I18" s="317">
        <f t="shared" si="1"/>
        <v>431.79000000000008</v>
      </c>
      <c r="J18" s="318">
        <f t="shared" si="2"/>
        <v>17</v>
      </c>
    </row>
    <row r="19" spans="1:10" x14ac:dyDescent="0.25">
      <c r="A19" s="2"/>
      <c r="B19" s="84"/>
      <c r="C19" s="15"/>
      <c r="D19" s="586">
        <f t="shared" si="3"/>
        <v>0</v>
      </c>
      <c r="E19" s="980"/>
      <c r="F19" s="463">
        <f t="shared" si="0"/>
        <v>0</v>
      </c>
      <c r="G19" s="452"/>
      <c r="H19" s="453"/>
      <c r="I19" s="317">
        <f t="shared" si="1"/>
        <v>431.79000000000008</v>
      </c>
      <c r="J19" s="318">
        <f t="shared" si="2"/>
        <v>17</v>
      </c>
    </row>
    <row r="20" spans="1:10" x14ac:dyDescent="0.25">
      <c r="A20" s="2"/>
      <c r="B20" s="84"/>
      <c r="C20" s="15"/>
      <c r="D20" s="586">
        <f t="shared" si="3"/>
        <v>0</v>
      </c>
      <c r="E20" s="978"/>
      <c r="F20" s="463">
        <f t="shared" si="0"/>
        <v>0</v>
      </c>
      <c r="G20" s="452"/>
      <c r="H20" s="453"/>
      <c r="I20" s="317">
        <f>I19-F20</f>
        <v>431.79000000000008</v>
      </c>
      <c r="J20" s="318">
        <f t="shared" si="2"/>
        <v>17</v>
      </c>
    </row>
    <row r="21" spans="1:10" x14ac:dyDescent="0.25">
      <c r="A21" s="2"/>
      <c r="B21" s="84"/>
      <c r="C21" s="15"/>
      <c r="D21" s="586">
        <f t="shared" si="3"/>
        <v>0</v>
      </c>
      <c r="E21" s="978"/>
      <c r="F21" s="463">
        <f t="shared" si="0"/>
        <v>0</v>
      </c>
      <c r="G21" s="452"/>
      <c r="H21" s="453"/>
      <c r="I21" s="317">
        <f t="shared" ref="I21:I50" si="4">I20-F21</f>
        <v>431.79000000000008</v>
      </c>
      <c r="J21" s="318">
        <f t="shared" si="2"/>
        <v>17</v>
      </c>
    </row>
    <row r="22" spans="1:10" x14ac:dyDescent="0.25">
      <c r="A22" s="2"/>
      <c r="B22" s="84"/>
      <c r="C22" s="15"/>
      <c r="D22" s="586">
        <f t="shared" si="3"/>
        <v>0</v>
      </c>
      <c r="E22" s="978"/>
      <c r="F22" s="463">
        <f t="shared" si="0"/>
        <v>0</v>
      </c>
      <c r="G22" s="452"/>
      <c r="H22" s="453"/>
      <c r="I22" s="317">
        <f t="shared" si="4"/>
        <v>431.79000000000008</v>
      </c>
      <c r="J22" s="318">
        <f t="shared" si="2"/>
        <v>17</v>
      </c>
    </row>
    <row r="23" spans="1:10" x14ac:dyDescent="0.25">
      <c r="A23" s="2"/>
      <c r="B23" s="84"/>
      <c r="C23" s="15"/>
      <c r="D23" s="586">
        <f t="shared" si="3"/>
        <v>0</v>
      </c>
      <c r="E23" s="978"/>
      <c r="F23" s="463">
        <f t="shared" si="0"/>
        <v>0</v>
      </c>
      <c r="G23" s="452"/>
      <c r="H23" s="453"/>
      <c r="I23" s="317">
        <f t="shared" si="4"/>
        <v>431.79000000000008</v>
      </c>
      <c r="J23" s="318">
        <f t="shared" si="2"/>
        <v>17</v>
      </c>
    </row>
    <row r="24" spans="1:10" x14ac:dyDescent="0.25">
      <c r="A24" s="2"/>
      <c r="B24" s="84"/>
      <c r="C24" s="15"/>
      <c r="D24" s="586">
        <f t="shared" si="3"/>
        <v>0</v>
      </c>
      <c r="E24" s="981"/>
      <c r="F24" s="463">
        <f t="shared" si="0"/>
        <v>0</v>
      </c>
      <c r="G24" s="452"/>
      <c r="H24" s="453"/>
      <c r="I24" s="317">
        <f t="shared" si="4"/>
        <v>431.79000000000008</v>
      </c>
      <c r="J24" s="318">
        <f t="shared" si="2"/>
        <v>17</v>
      </c>
    </row>
    <row r="25" spans="1:10" x14ac:dyDescent="0.25">
      <c r="A25" s="2"/>
      <c r="B25" s="84"/>
      <c r="C25" s="15"/>
      <c r="D25" s="586">
        <f t="shared" si="3"/>
        <v>0</v>
      </c>
      <c r="E25" s="982"/>
      <c r="F25" s="242">
        <f t="shared" si="0"/>
        <v>0</v>
      </c>
      <c r="G25" s="452"/>
      <c r="H25" s="453"/>
      <c r="I25" s="317">
        <f t="shared" si="4"/>
        <v>431.79000000000008</v>
      </c>
      <c r="J25" s="318">
        <f t="shared" si="2"/>
        <v>17</v>
      </c>
    </row>
    <row r="26" spans="1:10" x14ac:dyDescent="0.25">
      <c r="A26" s="2"/>
      <c r="B26" s="84"/>
      <c r="C26" s="15"/>
      <c r="D26" s="586">
        <f t="shared" si="3"/>
        <v>0</v>
      </c>
      <c r="E26" s="982"/>
      <c r="F26" s="242">
        <f t="shared" si="0"/>
        <v>0</v>
      </c>
      <c r="G26" s="452"/>
      <c r="H26" s="453"/>
      <c r="I26" s="317">
        <f t="shared" si="4"/>
        <v>431.79000000000008</v>
      </c>
      <c r="J26" s="318">
        <f t="shared" si="2"/>
        <v>17</v>
      </c>
    </row>
    <row r="27" spans="1:10" x14ac:dyDescent="0.25">
      <c r="A27" s="198"/>
      <c r="B27" s="84"/>
      <c r="C27" s="15"/>
      <c r="D27" s="586">
        <f t="shared" si="3"/>
        <v>0</v>
      </c>
      <c r="E27" s="982"/>
      <c r="F27" s="242">
        <f t="shared" si="0"/>
        <v>0</v>
      </c>
      <c r="G27" s="452"/>
      <c r="H27" s="453"/>
      <c r="I27" s="317">
        <f t="shared" si="4"/>
        <v>431.79000000000008</v>
      </c>
      <c r="J27" s="318">
        <f t="shared" si="2"/>
        <v>17</v>
      </c>
    </row>
    <row r="28" spans="1:10" x14ac:dyDescent="0.25">
      <c r="A28" s="198"/>
      <c r="B28" s="84"/>
      <c r="C28" s="15"/>
      <c r="D28" s="586">
        <f t="shared" si="3"/>
        <v>0</v>
      </c>
      <c r="E28" s="977"/>
      <c r="F28" s="242">
        <f t="shared" si="0"/>
        <v>0</v>
      </c>
      <c r="G28" s="452"/>
      <c r="H28" s="453"/>
      <c r="I28" s="317">
        <f t="shared" si="4"/>
        <v>431.79000000000008</v>
      </c>
      <c r="J28" s="318">
        <f t="shared" si="2"/>
        <v>17</v>
      </c>
    </row>
    <row r="29" spans="1:10" x14ac:dyDescent="0.25">
      <c r="A29" s="198"/>
      <c r="B29" s="84"/>
      <c r="C29" s="15"/>
      <c r="D29" s="586">
        <f t="shared" si="3"/>
        <v>0</v>
      </c>
      <c r="E29" s="977"/>
      <c r="F29" s="242">
        <f t="shared" si="0"/>
        <v>0</v>
      </c>
      <c r="G29" s="452"/>
      <c r="H29" s="453"/>
      <c r="I29" s="317">
        <f t="shared" si="4"/>
        <v>431.79000000000008</v>
      </c>
      <c r="J29" s="318">
        <f t="shared" si="2"/>
        <v>17</v>
      </c>
    </row>
    <row r="30" spans="1:10" x14ac:dyDescent="0.25">
      <c r="A30" s="198"/>
      <c r="B30" s="84"/>
      <c r="C30" s="15"/>
      <c r="D30" s="586">
        <f t="shared" si="3"/>
        <v>0</v>
      </c>
      <c r="E30" s="977"/>
      <c r="F30" s="242">
        <f t="shared" si="0"/>
        <v>0</v>
      </c>
      <c r="G30" s="452"/>
      <c r="H30" s="453"/>
      <c r="I30" s="317">
        <f t="shared" si="4"/>
        <v>431.79000000000008</v>
      </c>
      <c r="J30" s="318">
        <f t="shared" si="2"/>
        <v>17</v>
      </c>
    </row>
    <row r="31" spans="1:10" x14ac:dyDescent="0.25">
      <c r="A31" s="198"/>
      <c r="B31" s="84"/>
      <c r="C31" s="15"/>
      <c r="D31" s="586">
        <f t="shared" si="3"/>
        <v>0</v>
      </c>
      <c r="E31" s="977"/>
      <c r="F31" s="242">
        <f t="shared" si="0"/>
        <v>0</v>
      </c>
      <c r="G31" s="452"/>
      <c r="H31" s="453"/>
      <c r="I31" s="317">
        <f t="shared" si="4"/>
        <v>431.79000000000008</v>
      </c>
      <c r="J31" s="318">
        <f t="shared" si="2"/>
        <v>17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431.79000000000008</v>
      </c>
      <c r="J32" s="318">
        <f t="shared" si="2"/>
        <v>17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431.79000000000008</v>
      </c>
      <c r="J33" s="251">
        <f t="shared" si="2"/>
        <v>17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431.79000000000008</v>
      </c>
      <c r="J34" s="251">
        <f t="shared" si="2"/>
        <v>17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431.79000000000008</v>
      </c>
      <c r="J35" s="318">
        <f t="shared" si="2"/>
        <v>17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431.79000000000008</v>
      </c>
      <c r="J36" s="318">
        <f t="shared" si="2"/>
        <v>17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431.79000000000008</v>
      </c>
      <c r="J37" s="318">
        <f t="shared" si="2"/>
        <v>17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431.79000000000008</v>
      </c>
      <c r="J38" s="318">
        <f t="shared" si="2"/>
        <v>17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431.79000000000008</v>
      </c>
      <c r="J39" s="318">
        <f t="shared" si="2"/>
        <v>17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431.79000000000008</v>
      </c>
      <c r="J40" s="318">
        <f t="shared" si="2"/>
        <v>17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431.79000000000008</v>
      </c>
      <c r="J41" s="251">
        <f t="shared" si="2"/>
        <v>17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431.79000000000008</v>
      </c>
      <c r="J42" s="251">
        <f t="shared" si="2"/>
        <v>17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431.79000000000008</v>
      </c>
      <c r="J43" s="251">
        <f t="shared" si="2"/>
        <v>17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431.79000000000008</v>
      </c>
      <c r="J44" s="251">
        <f t="shared" si="2"/>
        <v>17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431.79000000000008</v>
      </c>
      <c r="J45" s="251">
        <f t="shared" si="2"/>
        <v>17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431.79000000000008</v>
      </c>
      <c r="J46" s="251">
        <f t="shared" si="2"/>
        <v>17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431.79000000000008</v>
      </c>
      <c r="J47" s="251">
        <f t="shared" si="2"/>
        <v>17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431.79000000000008</v>
      </c>
      <c r="J48" s="251">
        <f t="shared" si="2"/>
        <v>17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431.79000000000008</v>
      </c>
      <c r="J49" s="251">
        <f t="shared" si="2"/>
        <v>17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431.79000000000008</v>
      </c>
      <c r="J50" s="251">
        <f t="shared" si="2"/>
        <v>17</v>
      </c>
    </row>
    <row r="51" spans="1:10" ht="15.75" thickBot="1" x14ac:dyDescent="0.3">
      <c r="A51" s="4"/>
      <c r="B51" s="75"/>
      <c r="C51" s="37"/>
      <c r="D51" s="688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19</v>
      </c>
      <c r="D52" s="319">
        <f t="shared" si="3"/>
        <v>0</v>
      </c>
      <c r="E52" s="38"/>
      <c r="F52" s="5">
        <f>SUM(F8:F51)</f>
        <v>509.93</v>
      </c>
    </row>
    <row r="53" spans="1:10" ht="15.75" thickBot="1" x14ac:dyDescent="0.3">
      <c r="A53" s="51"/>
      <c r="D53" s="319">
        <f t="shared" si="3"/>
        <v>0</v>
      </c>
      <c r="E53" s="69">
        <f>F4+F5+F6-+C52</f>
        <v>17</v>
      </c>
    </row>
    <row r="54" spans="1:10" ht="15.75" thickBot="1" x14ac:dyDescent="0.3">
      <c r="A54" s="123"/>
    </row>
    <row r="55" spans="1:10" ht="16.5" thickTop="1" thickBot="1" x14ac:dyDescent="0.3">
      <c r="A55" s="47"/>
      <c r="C55" s="1146" t="s">
        <v>11</v>
      </c>
      <c r="D55" s="1147"/>
      <c r="E55" s="152">
        <f>E5+E4+E6+-F52</f>
        <v>431.79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IM1" zoomScaleNormal="100" workbookViewId="0">
      <selection activeCell="IR5" sqref="IR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17" t="s">
        <v>215</v>
      </c>
      <c r="L1" s="1117"/>
      <c r="M1" s="1117"/>
      <c r="N1" s="1117"/>
      <c r="O1" s="1117"/>
      <c r="P1" s="1117"/>
      <c r="Q1" s="1117"/>
      <c r="R1" s="383">
        <f>I1+1</f>
        <v>1</v>
      </c>
      <c r="S1" s="383"/>
      <c r="U1" s="1111" t="str">
        <f>K1</f>
        <v>ENTRADAS DEL MES DE  NOVIEMBRE      2021</v>
      </c>
      <c r="V1" s="1111"/>
      <c r="W1" s="1111"/>
      <c r="X1" s="1111"/>
      <c r="Y1" s="1111"/>
      <c r="Z1" s="1111"/>
      <c r="AA1" s="1111"/>
      <c r="AB1" s="383">
        <f>R1+1</f>
        <v>2</v>
      </c>
      <c r="AC1" s="647"/>
      <c r="AE1" s="1111" t="str">
        <f>U1</f>
        <v>ENTRADAS DEL MES DE  NOVIEMBRE      2021</v>
      </c>
      <c r="AF1" s="1111"/>
      <c r="AG1" s="1111"/>
      <c r="AH1" s="1111"/>
      <c r="AI1" s="1111"/>
      <c r="AJ1" s="1111"/>
      <c r="AK1" s="1111"/>
      <c r="AL1" s="383">
        <f>AB1+1</f>
        <v>3</v>
      </c>
      <c r="AM1" s="383"/>
      <c r="AO1" s="1111" t="str">
        <f>AE1</f>
        <v>ENTRADAS DEL MES DE  NOVIEMBRE      2021</v>
      </c>
      <c r="AP1" s="1111"/>
      <c r="AQ1" s="1111"/>
      <c r="AR1" s="1111"/>
      <c r="AS1" s="1111"/>
      <c r="AT1" s="1111"/>
      <c r="AU1" s="1111"/>
      <c r="AV1" s="383">
        <f>AL1+1</f>
        <v>4</v>
      </c>
      <c r="AW1" s="647"/>
      <c r="AY1" s="1111" t="str">
        <f>AO1</f>
        <v>ENTRADAS DEL MES DE  NOVIEMBRE      2021</v>
      </c>
      <c r="AZ1" s="1111"/>
      <c r="BA1" s="1111"/>
      <c r="BB1" s="1111"/>
      <c r="BC1" s="1111"/>
      <c r="BD1" s="1111"/>
      <c r="BE1" s="1111"/>
      <c r="BF1" s="383">
        <f>AV1+1</f>
        <v>5</v>
      </c>
      <c r="BG1" s="694"/>
      <c r="BI1" s="1111" t="str">
        <f>AY1</f>
        <v>ENTRADAS DEL MES DE  NOVIEMBRE      2021</v>
      </c>
      <c r="BJ1" s="1111"/>
      <c r="BK1" s="1111"/>
      <c r="BL1" s="1111"/>
      <c r="BM1" s="1111"/>
      <c r="BN1" s="1111"/>
      <c r="BO1" s="1111"/>
      <c r="BP1" s="383">
        <f>BF1+1</f>
        <v>6</v>
      </c>
      <c r="BQ1" s="647"/>
      <c r="BS1" s="1111" t="str">
        <f>BI1</f>
        <v>ENTRADAS DEL MES DE  NOVIEMBRE      2021</v>
      </c>
      <c r="BT1" s="1111"/>
      <c r="BU1" s="1111"/>
      <c r="BV1" s="1111"/>
      <c r="BW1" s="1111"/>
      <c r="BX1" s="1111"/>
      <c r="BY1" s="1111"/>
      <c r="BZ1" s="383">
        <f>BP1+1</f>
        <v>7</v>
      </c>
      <c r="CC1" s="1111" t="str">
        <f>BS1</f>
        <v>ENTRADAS DEL MES DE  NOVIEMBRE      2021</v>
      </c>
      <c r="CD1" s="1111"/>
      <c r="CE1" s="1111"/>
      <c r="CF1" s="1111"/>
      <c r="CG1" s="1111"/>
      <c r="CH1" s="1111"/>
      <c r="CI1" s="1111"/>
      <c r="CJ1" s="383">
        <f>BZ1+1</f>
        <v>8</v>
      </c>
      <c r="CM1" s="1111" t="str">
        <f>CC1</f>
        <v>ENTRADAS DEL MES DE  NOVIEMBRE      2021</v>
      </c>
      <c r="CN1" s="1111"/>
      <c r="CO1" s="1111"/>
      <c r="CP1" s="1111"/>
      <c r="CQ1" s="1111"/>
      <c r="CR1" s="1111"/>
      <c r="CS1" s="1111"/>
      <c r="CT1" s="383">
        <f>CJ1+1</f>
        <v>9</v>
      </c>
      <c r="CU1" s="647"/>
      <c r="CW1" s="1111" t="str">
        <f>CM1</f>
        <v>ENTRADAS DEL MES DE  NOVIEMBRE      2021</v>
      </c>
      <c r="CX1" s="1111"/>
      <c r="CY1" s="1111"/>
      <c r="CZ1" s="1111"/>
      <c r="DA1" s="1111"/>
      <c r="DB1" s="1111"/>
      <c r="DC1" s="1111"/>
      <c r="DD1" s="383">
        <f>CT1+1</f>
        <v>10</v>
      </c>
      <c r="DE1" s="647"/>
      <c r="DG1" s="1111" t="str">
        <f>CW1</f>
        <v>ENTRADAS DEL MES DE  NOVIEMBRE      2021</v>
      </c>
      <c r="DH1" s="1111"/>
      <c r="DI1" s="1111"/>
      <c r="DJ1" s="1111"/>
      <c r="DK1" s="1111"/>
      <c r="DL1" s="1111"/>
      <c r="DM1" s="1111"/>
      <c r="DN1" s="383">
        <f>DD1+1</f>
        <v>11</v>
      </c>
      <c r="DO1" s="647"/>
      <c r="DQ1" s="1111" t="str">
        <f>DG1</f>
        <v>ENTRADAS DEL MES DE  NOVIEMBRE      2021</v>
      </c>
      <c r="DR1" s="1111"/>
      <c r="DS1" s="1111"/>
      <c r="DT1" s="1111"/>
      <c r="DU1" s="1111"/>
      <c r="DV1" s="1111"/>
      <c r="DW1" s="1111"/>
      <c r="DX1" s="383">
        <f>DN1+1</f>
        <v>12</v>
      </c>
      <c r="EA1" s="1111" t="str">
        <f>DQ1</f>
        <v>ENTRADAS DEL MES DE  NOVIEMBRE      2021</v>
      </c>
      <c r="EB1" s="1111"/>
      <c r="EC1" s="1111"/>
      <c r="ED1" s="1111"/>
      <c r="EE1" s="1111"/>
      <c r="EF1" s="1111"/>
      <c r="EG1" s="1111"/>
      <c r="EH1" s="383">
        <f>DX1+1</f>
        <v>13</v>
      </c>
      <c r="EI1" s="647"/>
      <c r="EK1" s="1111" t="str">
        <f>EA1</f>
        <v>ENTRADAS DEL MES DE  NOVIEMBRE      2021</v>
      </c>
      <c r="EL1" s="1111"/>
      <c r="EM1" s="1111"/>
      <c r="EN1" s="1111"/>
      <c r="EO1" s="1111"/>
      <c r="EP1" s="1111"/>
      <c r="EQ1" s="1111"/>
      <c r="ER1" s="383">
        <f>EH1+1</f>
        <v>14</v>
      </c>
      <c r="ES1" s="647"/>
      <c r="EU1" s="1111" t="str">
        <f>EK1</f>
        <v>ENTRADAS DEL MES DE  NOVIEMBRE      2021</v>
      </c>
      <c r="EV1" s="1111"/>
      <c r="EW1" s="1111"/>
      <c r="EX1" s="1111"/>
      <c r="EY1" s="1111"/>
      <c r="EZ1" s="1111"/>
      <c r="FA1" s="1111"/>
      <c r="FB1" s="383">
        <f>ER1+1</f>
        <v>15</v>
      </c>
      <c r="FC1" s="647"/>
      <c r="FE1" s="1111" t="str">
        <f>EU1</f>
        <v>ENTRADAS DEL MES DE  NOVIEMBRE      2021</v>
      </c>
      <c r="FF1" s="1111"/>
      <c r="FG1" s="1111"/>
      <c r="FH1" s="1111"/>
      <c r="FI1" s="1111"/>
      <c r="FJ1" s="1111"/>
      <c r="FK1" s="1111"/>
      <c r="FL1" s="383">
        <f>FB1+1</f>
        <v>16</v>
      </c>
      <c r="FM1" s="647"/>
      <c r="FO1" s="1111" t="str">
        <f>FE1</f>
        <v>ENTRADAS DEL MES DE  NOVIEMBRE      2021</v>
      </c>
      <c r="FP1" s="1111"/>
      <c r="FQ1" s="1111"/>
      <c r="FR1" s="1111"/>
      <c r="FS1" s="1111"/>
      <c r="FT1" s="1111"/>
      <c r="FU1" s="1111"/>
      <c r="FV1" s="383">
        <f>FL1+1</f>
        <v>17</v>
      </c>
      <c r="FW1" s="647"/>
      <c r="FY1" s="1111" t="str">
        <f>FO1</f>
        <v>ENTRADAS DEL MES DE  NOVIEMBRE      2021</v>
      </c>
      <c r="FZ1" s="1111"/>
      <c r="GA1" s="1111"/>
      <c r="GB1" s="1111"/>
      <c r="GC1" s="1111"/>
      <c r="GD1" s="1111"/>
      <c r="GE1" s="1111"/>
      <c r="GF1" s="383">
        <f>FV1+1</f>
        <v>18</v>
      </c>
      <c r="GG1" s="647"/>
      <c r="GH1" s="76" t="s">
        <v>37</v>
      </c>
      <c r="GI1" s="1111" t="str">
        <f>FY1</f>
        <v>ENTRADAS DEL MES DE  NOVIEMBRE      2021</v>
      </c>
      <c r="GJ1" s="1111"/>
      <c r="GK1" s="1111"/>
      <c r="GL1" s="1111"/>
      <c r="GM1" s="1111"/>
      <c r="GN1" s="1111"/>
      <c r="GO1" s="1111"/>
      <c r="GP1" s="383">
        <f>GF1+1</f>
        <v>19</v>
      </c>
      <c r="GQ1" s="647"/>
      <c r="GS1" s="1111" t="str">
        <f>GI1</f>
        <v>ENTRADAS DEL MES DE  NOVIEMBRE      2021</v>
      </c>
      <c r="GT1" s="1111"/>
      <c r="GU1" s="1111"/>
      <c r="GV1" s="1111"/>
      <c r="GW1" s="1111"/>
      <c r="GX1" s="1111"/>
      <c r="GY1" s="1111"/>
      <c r="GZ1" s="383">
        <f>GP1+1</f>
        <v>20</v>
      </c>
      <c r="HA1" s="647"/>
      <c r="HC1" s="1111" t="str">
        <f>GS1</f>
        <v>ENTRADAS DEL MES DE  NOVIEMBRE      2021</v>
      </c>
      <c r="HD1" s="1111"/>
      <c r="HE1" s="1111"/>
      <c r="HF1" s="1111"/>
      <c r="HG1" s="1111"/>
      <c r="HH1" s="1111"/>
      <c r="HI1" s="1111"/>
      <c r="HJ1" s="383">
        <f>GZ1+1</f>
        <v>21</v>
      </c>
      <c r="HK1" s="647"/>
      <c r="HM1" s="1111" t="str">
        <f>HC1</f>
        <v>ENTRADAS DEL MES DE  NOVIEMBRE      2021</v>
      </c>
      <c r="HN1" s="1111"/>
      <c r="HO1" s="1111"/>
      <c r="HP1" s="1111"/>
      <c r="HQ1" s="1111"/>
      <c r="HR1" s="1111"/>
      <c r="HS1" s="1111"/>
      <c r="HT1" s="383">
        <f>HJ1+1</f>
        <v>22</v>
      </c>
      <c r="HU1" s="647"/>
      <c r="HW1" s="1111" t="str">
        <f>HM1</f>
        <v>ENTRADAS DEL MES DE  NOVIEMBRE      2021</v>
      </c>
      <c r="HX1" s="1111"/>
      <c r="HY1" s="1111"/>
      <c r="HZ1" s="1111"/>
      <c r="IA1" s="1111"/>
      <c r="IB1" s="1111"/>
      <c r="IC1" s="1111"/>
      <c r="ID1" s="383">
        <f>HT1+1</f>
        <v>23</v>
      </c>
      <c r="IE1" s="647"/>
      <c r="IG1" s="1111" t="str">
        <f>HW1</f>
        <v>ENTRADAS DEL MES DE  NOVIEMBRE      2021</v>
      </c>
      <c r="IH1" s="1111"/>
      <c r="II1" s="1111"/>
      <c r="IJ1" s="1111"/>
      <c r="IK1" s="1111"/>
      <c r="IL1" s="1111"/>
      <c r="IM1" s="1111"/>
      <c r="IN1" s="383">
        <f>ID1+1</f>
        <v>24</v>
      </c>
      <c r="IO1" s="647"/>
      <c r="IQ1" s="1111" t="str">
        <f>IG1</f>
        <v>ENTRADAS DEL MES DE  NOVIEMBRE      2021</v>
      </c>
      <c r="IR1" s="1111"/>
      <c r="IS1" s="1111"/>
      <c r="IT1" s="1111"/>
      <c r="IU1" s="1111"/>
      <c r="IV1" s="1111"/>
      <c r="IW1" s="1111"/>
      <c r="IX1" s="383">
        <f>IN1+1</f>
        <v>25</v>
      </c>
      <c r="IY1" s="647"/>
      <c r="JA1" s="1111" t="str">
        <f>IQ1</f>
        <v>ENTRADAS DEL MES DE  NOVIEMBRE      2021</v>
      </c>
      <c r="JB1" s="1111"/>
      <c r="JC1" s="1111"/>
      <c r="JD1" s="1111"/>
      <c r="JE1" s="1111"/>
      <c r="JF1" s="1111"/>
      <c r="JG1" s="1111"/>
      <c r="JH1" s="383">
        <f>IX1+1</f>
        <v>26</v>
      </c>
      <c r="JI1" s="647"/>
      <c r="JK1" s="1112" t="str">
        <f>JA1</f>
        <v>ENTRADAS DEL MES DE  NOVIEMBRE      2021</v>
      </c>
      <c r="JL1" s="1112"/>
      <c r="JM1" s="1112"/>
      <c r="JN1" s="1112"/>
      <c r="JO1" s="1112"/>
      <c r="JP1" s="1112"/>
      <c r="JQ1" s="1112"/>
      <c r="JR1" s="383">
        <f>JH1+1</f>
        <v>27</v>
      </c>
      <c r="JS1" s="647"/>
      <c r="JU1" s="1111" t="str">
        <f>JK1</f>
        <v>ENTRADAS DEL MES DE  NOVIEMBRE      2021</v>
      </c>
      <c r="JV1" s="1111"/>
      <c r="JW1" s="1111"/>
      <c r="JX1" s="1111"/>
      <c r="JY1" s="1111"/>
      <c r="JZ1" s="1111"/>
      <c r="KA1" s="1111"/>
      <c r="KB1" s="383">
        <f>JR1+1</f>
        <v>28</v>
      </c>
      <c r="KC1" s="647"/>
      <c r="KE1" s="1111" t="str">
        <f>JU1</f>
        <v>ENTRADAS DEL MES DE  NOVIEMBRE      2021</v>
      </c>
      <c r="KF1" s="1111"/>
      <c r="KG1" s="1111"/>
      <c r="KH1" s="1111"/>
      <c r="KI1" s="1111"/>
      <c r="KJ1" s="1111"/>
      <c r="KK1" s="1111"/>
      <c r="KL1" s="383">
        <f>KB1+1</f>
        <v>29</v>
      </c>
      <c r="KM1" s="647"/>
      <c r="KO1" s="1111" t="str">
        <f>KE1</f>
        <v>ENTRADAS DEL MES DE  NOVIEMBRE      2021</v>
      </c>
      <c r="KP1" s="1111"/>
      <c r="KQ1" s="1111"/>
      <c r="KR1" s="1111"/>
      <c r="KS1" s="1111"/>
      <c r="KT1" s="1111"/>
      <c r="KU1" s="1111"/>
      <c r="KV1" s="383">
        <f>KL1+1</f>
        <v>30</v>
      </c>
      <c r="KW1" s="647"/>
      <c r="KY1" s="1111" t="str">
        <f>KO1</f>
        <v>ENTRADAS DEL MES DE  NOVIEMBRE      2021</v>
      </c>
      <c r="KZ1" s="1111"/>
      <c r="LA1" s="1111"/>
      <c r="LB1" s="1111"/>
      <c r="LC1" s="1111"/>
      <c r="LD1" s="1111"/>
      <c r="LE1" s="1111"/>
      <c r="LF1" s="383">
        <f>KV1+1</f>
        <v>31</v>
      </c>
      <c r="LG1" s="647"/>
      <c r="LI1" s="1111" t="str">
        <f>KY1</f>
        <v>ENTRADAS DEL MES DE  NOVIEMBRE      2021</v>
      </c>
      <c r="LJ1" s="1111"/>
      <c r="LK1" s="1111"/>
      <c r="LL1" s="1111"/>
      <c r="LM1" s="1111"/>
      <c r="LN1" s="1111"/>
      <c r="LO1" s="1111"/>
      <c r="LP1" s="383">
        <f>LF1+1</f>
        <v>32</v>
      </c>
      <c r="LQ1" s="647"/>
      <c r="LS1" s="1111" t="str">
        <f>LI1</f>
        <v>ENTRADAS DEL MES DE  NOVIEMBRE      2021</v>
      </c>
      <c r="LT1" s="1111"/>
      <c r="LU1" s="1111"/>
      <c r="LV1" s="1111"/>
      <c r="LW1" s="1111"/>
      <c r="LX1" s="1111"/>
      <c r="LY1" s="1111"/>
      <c r="LZ1" s="383">
        <f>LP1+1</f>
        <v>33</v>
      </c>
      <c r="MB1" s="1111" t="str">
        <f>LS1</f>
        <v>ENTRADAS DEL MES DE  NOVIEMBRE      2021</v>
      </c>
      <c r="MC1" s="1111"/>
      <c r="MD1" s="1111"/>
      <c r="ME1" s="1111"/>
      <c r="MF1" s="1111"/>
      <c r="MG1" s="1111"/>
      <c r="MH1" s="1111"/>
      <c r="MI1" s="383">
        <f>LZ1+1</f>
        <v>34</v>
      </c>
      <c r="MJ1" s="383"/>
      <c r="ML1" s="1111" t="str">
        <f>MB1</f>
        <v>ENTRADAS DEL MES DE  NOVIEMBRE      2021</v>
      </c>
      <c r="MM1" s="1111"/>
      <c r="MN1" s="1111"/>
      <c r="MO1" s="1111"/>
      <c r="MP1" s="1111"/>
      <c r="MQ1" s="1111"/>
      <c r="MR1" s="1111"/>
      <c r="MS1" s="383">
        <f>MI1+1</f>
        <v>35</v>
      </c>
      <c r="MT1" s="383"/>
      <c r="MV1" s="1111" t="str">
        <f>ML1</f>
        <v>ENTRADAS DEL MES DE  NOVIEMBRE      2021</v>
      </c>
      <c r="MW1" s="1111"/>
      <c r="MX1" s="1111"/>
      <c r="MY1" s="1111"/>
      <c r="MZ1" s="1111"/>
      <c r="NA1" s="1111"/>
      <c r="NB1" s="1111"/>
      <c r="NC1" s="383">
        <f>MS1+1</f>
        <v>36</v>
      </c>
      <c r="ND1" s="383"/>
      <c r="NF1" s="1111" t="str">
        <f>MV1</f>
        <v>ENTRADAS DEL MES DE  NOVIEMBRE      2021</v>
      </c>
      <c r="NG1" s="1111"/>
      <c r="NH1" s="1111"/>
      <c r="NI1" s="1111"/>
      <c r="NJ1" s="1111"/>
      <c r="NK1" s="1111"/>
      <c r="NL1" s="1111"/>
      <c r="NM1" s="383">
        <f>NC1+1</f>
        <v>37</v>
      </c>
      <c r="NN1" s="383"/>
      <c r="NP1" s="1111" t="str">
        <f>NF1</f>
        <v>ENTRADAS DEL MES DE  NOVIEMBRE      2021</v>
      </c>
      <c r="NQ1" s="1111"/>
      <c r="NR1" s="1111"/>
      <c r="NS1" s="1111"/>
      <c r="NT1" s="1111"/>
      <c r="NU1" s="1111"/>
      <c r="NV1" s="1111"/>
      <c r="NW1" s="383">
        <f>NM1+1</f>
        <v>38</v>
      </c>
      <c r="NX1" s="383"/>
      <c r="NZ1" s="1111" t="str">
        <f>NP1</f>
        <v>ENTRADAS DEL MES DE  NOVIEMBRE      2021</v>
      </c>
      <c r="OA1" s="1111"/>
      <c r="OB1" s="1111"/>
      <c r="OC1" s="1111"/>
      <c r="OD1" s="1111"/>
      <c r="OE1" s="1111"/>
      <c r="OF1" s="1111"/>
      <c r="OG1" s="383">
        <f>NW1+1</f>
        <v>39</v>
      </c>
      <c r="OH1" s="383"/>
      <c r="OJ1" s="1111" t="str">
        <f>NZ1</f>
        <v>ENTRADAS DEL MES DE  NOVIEMBRE      2021</v>
      </c>
      <c r="OK1" s="1111"/>
      <c r="OL1" s="1111"/>
      <c r="OM1" s="1111"/>
      <c r="ON1" s="1111"/>
      <c r="OO1" s="1111"/>
      <c r="OP1" s="1111"/>
      <c r="OQ1" s="383">
        <f>OG1+1</f>
        <v>40</v>
      </c>
      <c r="OR1" s="383"/>
      <c r="OT1" s="1111" t="str">
        <f>OJ1</f>
        <v>ENTRADAS DEL MES DE  NOVIEMBRE      2021</v>
      </c>
      <c r="OU1" s="1111"/>
      <c r="OV1" s="1111"/>
      <c r="OW1" s="1111"/>
      <c r="OX1" s="1111"/>
      <c r="OY1" s="1111"/>
      <c r="OZ1" s="1111"/>
      <c r="PA1" s="383">
        <f>OQ1+1</f>
        <v>41</v>
      </c>
      <c r="PB1" s="383"/>
      <c r="PD1" s="1111" t="str">
        <f>OT1</f>
        <v>ENTRADAS DEL MES DE  NOVIEMBRE      2021</v>
      </c>
      <c r="PE1" s="1111"/>
      <c r="PF1" s="1111"/>
      <c r="PG1" s="1111"/>
      <c r="PH1" s="1111"/>
      <c r="PI1" s="1111"/>
      <c r="PJ1" s="1111"/>
      <c r="PK1" s="383">
        <f>PA1+1</f>
        <v>42</v>
      </c>
      <c r="PL1" s="383"/>
      <c r="PN1" s="1111" t="str">
        <f>PD1</f>
        <v>ENTRADAS DEL MES DE  NOVIEMBRE      2021</v>
      </c>
      <c r="PO1" s="1111"/>
      <c r="PP1" s="1111"/>
      <c r="PQ1" s="1111"/>
      <c r="PR1" s="1111"/>
      <c r="PS1" s="1111"/>
      <c r="PT1" s="1111"/>
      <c r="PU1" s="383">
        <f>PK1+1</f>
        <v>43</v>
      </c>
      <c r="PW1" s="1111" t="str">
        <f>PN1</f>
        <v>ENTRADAS DEL MES DE  NOVIEMBRE      2021</v>
      </c>
      <c r="PX1" s="1111"/>
      <c r="PY1" s="1111"/>
      <c r="PZ1" s="1111"/>
      <c r="QA1" s="1111"/>
      <c r="QB1" s="1111"/>
      <c r="QC1" s="1111"/>
      <c r="QD1" s="383">
        <f>PU1+1</f>
        <v>44</v>
      </c>
      <c r="QF1" s="1111" t="str">
        <f>PW1</f>
        <v>ENTRADAS DEL MES DE  NOVIEMBRE      2021</v>
      </c>
      <c r="QG1" s="1111"/>
      <c r="QH1" s="1111"/>
      <c r="QI1" s="1111"/>
      <c r="QJ1" s="1111"/>
      <c r="QK1" s="1111"/>
      <c r="QL1" s="1111"/>
      <c r="QM1" s="383">
        <f>QD1+1</f>
        <v>45</v>
      </c>
      <c r="QO1" s="1111" t="str">
        <f>QF1</f>
        <v>ENTRADAS DEL MES DE  NOVIEMBRE      2021</v>
      </c>
      <c r="QP1" s="1111"/>
      <c r="QQ1" s="1111"/>
      <c r="QR1" s="1111"/>
      <c r="QS1" s="1111"/>
      <c r="QT1" s="1111"/>
      <c r="QU1" s="1111"/>
      <c r="QV1" s="383">
        <f>QM1+1</f>
        <v>46</v>
      </c>
      <c r="QX1" s="1111" t="str">
        <f>QO1</f>
        <v>ENTRADAS DEL MES DE  NOVIEMBRE      2021</v>
      </c>
      <c r="QY1" s="1111"/>
      <c r="QZ1" s="1111"/>
      <c r="RA1" s="1111"/>
      <c r="RB1" s="1111"/>
      <c r="RC1" s="1111"/>
      <c r="RD1" s="1111"/>
      <c r="RE1" s="383">
        <f>QV1+1</f>
        <v>47</v>
      </c>
      <c r="RG1" s="1111" t="str">
        <f>QX1</f>
        <v>ENTRADAS DEL MES DE  NOVIEMBRE      2021</v>
      </c>
      <c r="RH1" s="1111"/>
      <c r="RI1" s="1111"/>
      <c r="RJ1" s="1111"/>
      <c r="RK1" s="1111"/>
      <c r="RL1" s="1111"/>
      <c r="RM1" s="1111"/>
      <c r="RN1" s="383">
        <f>RE1+1</f>
        <v>48</v>
      </c>
      <c r="RP1" s="1111" t="str">
        <f>RG1</f>
        <v>ENTRADAS DEL MES DE  NOVIEMBRE      2021</v>
      </c>
      <c r="RQ1" s="1111"/>
      <c r="RR1" s="1111"/>
      <c r="RS1" s="1111"/>
      <c r="RT1" s="1111"/>
      <c r="RU1" s="1111"/>
      <c r="RV1" s="1111"/>
      <c r="RW1" s="383">
        <f>RN1+1</f>
        <v>49</v>
      </c>
      <c r="RY1" s="1111" t="str">
        <f>RP1</f>
        <v>ENTRADAS DEL MES DE  NOVIEMBRE      2021</v>
      </c>
      <c r="RZ1" s="1111"/>
      <c r="SA1" s="1111"/>
      <c r="SB1" s="1111"/>
      <c r="SC1" s="1111"/>
      <c r="SD1" s="1111"/>
      <c r="SE1" s="1111"/>
      <c r="SF1" s="383">
        <f>RW1+1</f>
        <v>50</v>
      </c>
      <c r="SH1" s="1111" t="str">
        <f>RY1</f>
        <v>ENTRADAS DEL MES DE  NOVIEMBRE      2021</v>
      </c>
      <c r="SI1" s="1111"/>
      <c r="SJ1" s="1111"/>
      <c r="SK1" s="1111"/>
      <c r="SL1" s="1111"/>
      <c r="SM1" s="1111"/>
      <c r="SN1" s="1111"/>
      <c r="SO1" s="383">
        <f>SF1+1</f>
        <v>51</v>
      </c>
      <c r="SQ1" s="1111" t="str">
        <f>SH1</f>
        <v>ENTRADAS DEL MES DE  NOVIEMBRE      2021</v>
      </c>
      <c r="SR1" s="1111"/>
      <c r="SS1" s="1111"/>
      <c r="ST1" s="1111"/>
      <c r="SU1" s="1111"/>
      <c r="SV1" s="1111"/>
      <c r="SW1" s="1111"/>
      <c r="SX1" s="383">
        <f>SO1+1</f>
        <v>52</v>
      </c>
      <c r="SZ1" s="1111" t="str">
        <f>SQ1</f>
        <v>ENTRADAS DEL MES DE  NOVIEMBRE      2021</v>
      </c>
      <c r="TA1" s="1111"/>
      <c r="TB1" s="1111"/>
      <c r="TC1" s="1111"/>
      <c r="TD1" s="1111"/>
      <c r="TE1" s="1111"/>
      <c r="TF1" s="1111"/>
      <c r="TG1" s="383">
        <f>SX1+1</f>
        <v>53</v>
      </c>
      <c r="TI1" s="1111" t="str">
        <f>SZ1</f>
        <v>ENTRADAS DEL MES DE  NOVIEMBRE      2021</v>
      </c>
      <c r="TJ1" s="1111"/>
      <c r="TK1" s="1111"/>
      <c r="TL1" s="1111"/>
      <c r="TM1" s="1111"/>
      <c r="TN1" s="1111"/>
      <c r="TO1" s="1111"/>
      <c r="TP1" s="383">
        <f>TG1+1</f>
        <v>54</v>
      </c>
      <c r="TR1" s="1111" t="str">
        <f>TI1</f>
        <v>ENTRADAS DEL MES DE  NOVIEMBRE      2021</v>
      </c>
      <c r="TS1" s="1111"/>
      <c r="TT1" s="1111"/>
      <c r="TU1" s="1111"/>
      <c r="TV1" s="1111"/>
      <c r="TW1" s="1111"/>
      <c r="TX1" s="1111"/>
      <c r="TY1" s="383">
        <f>TP1+1</f>
        <v>55</v>
      </c>
      <c r="UA1" s="1111" t="str">
        <f>TR1</f>
        <v>ENTRADAS DEL MES DE  NOVIEMBRE      2021</v>
      </c>
      <c r="UB1" s="1111"/>
      <c r="UC1" s="1111"/>
      <c r="UD1" s="1111"/>
      <c r="UE1" s="1111"/>
      <c r="UF1" s="1111"/>
      <c r="UG1" s="1111"/>
      <c r="UH1" s="383">
        <f>TY1+1</f>
        <v>56</v>
      </c>
      <c r="UJ1" s="1111" t="str">
        <f>UA1</f>
        <v>ENTRADAS DEL MES DE  NOVIEMBRE      2021</v>
      </c>
      <c r="UK1" s="1111"/>
      <c r="UL1" s="1111"/>
      <c r="UM1" s="1111"/>
      <c r="UN1" s="1111"/>
      <c r="UO1" s="1111"/>
      <c r="UP1" s="1111"/>
      <c r="UQ1" s="383">
        <f>UH1+1</f>
        <v>57</v>
      </c>
      <c r="US1" s="1111" t="str">
        <f>UJ1</f>
        <v>ENTRADAS DEL MES DE  NOVIEMBRE      2021</v>
      </c>
      <c r="UT1" s="1111"/>
      <c r="UU1" s="1111"/>
      <c r="UV1" s="1111"/>
      <c r="UW1" s="1111"/>
      <c r="UX1" s="1111"/>
      <c r="UY1" s="1111"/>
      <c r="UZ1" s="383">
        <f>UQ1+1</f>
        <v>58</v>
      </c>
      <c r="VB1" s="1111" t="str">
        <f>US1</f>
        <v>ENTRADAS DEL MES DE  NOVIEMBRE      2021</v>
      </c>
      <c r="VC1" s="1111"/>
      <c r="VD1" s="1111"/>
      <c r="VE1" s="1111"/>
      <c r="VF1" s="1111"/>
      <c r="VG1" s="1111"/>
      <c r="VH1" s="1111"/>
      <c r="VI1" s="383">
        <f>UZ1+1</f>
        <v>59</v>
      </c>
      <c r="VK1" s="1111" t="str">
        <f>VB1</f>
        <v>ENTRADAS DEL MES DE  NOVIEMBRE      2021</v>
      </c>
      <c r="VL1" s="1111"/>
      <c r="VM1" s="1111"/>
      <c r="VN1" s="1111"/>
      <c r="VO1" s="1111"/>
      <c r="VP1" s="1111"/>
      <c r="VQ1" s="1111"/>
      <c r="VR1" s="383">
        <f>VI1+1</f>
        <v>60</v>
      </c>
      <c r="VT1" s="1111" t="str">
        <f>VK1</f>
        <v>ENTRADAS DEL MES DE  NOVIEMBRE      2021</v>
      </c>
      <c r="VU1" s="1111"/>
      <c r="VV1" s="1111"/>
      <c r="VW1" s="1111"/>
      <c r="VX1" s="1111"/>
      <c r="VY1" s="1111"/>
      <c r="VZ1" s="1111"/>
      <c r="WA1" s="383">
        <f>VR1+1</f>
        <v>61</v>
      </c>
      <c r="WC1" s="1111" t="str">
        <f>VT1</f>
        <v>ENTRADAS DEL MES DE  NOVIEMBRE      2021</v>
      </c>
      <c r="WD1" s="1111"/>
      <c r="WE1" s="1111"/>
      <c r="WF1" s="1111"/>
      <c r="WG1" s="1111"/>
      <c r="WH1" s="1111"/>
      <c r="WI1" s="1111"/>
      <c r="WJ1" s="383">
        <f>WA1+1</f>
        <v>62</v>
      </c>
      <c r="WL1" s="1111" t="str">
        <f>WC1</f>
        <v>ENTRADAS DEL MES DE  NOVIEMBRE      2021</v>
      </c>
      <c r="WM1" s="1111"/>
      <c r="WN1" s="1111"/>
      <c r="WO1" s="1111"/>
      <c r="WP1" s="1111"/>
      <c r="WQ1" s="1111"/>
      <c r="WR1" s="1111"/>
      <c r="WS1" s="383">
        <f>WJ1+1</f>
        <v>63</v>
      </c>
      <c r="WU1" s="1111" t="str">
        <f>WL1</f>
        <v>ENTRADAS DEL MES DE  NOVIEMBRE      2021</v>
      </c>
      <c r="WV1" s="1111"/>
      <c r="WW1" s="1111"/>
      <c r="WX1" s="1111"/>
      <c r="WY1" s="1111"/>
      <c r="WZ1" s="1111"/>
      <c r="XA1" s="1111"/>
      <c r="XB1" s="383">
        <f>WS1+1</f>
        <v>64</v>
      </c>
      <c r="XD1" s="1111" t="str">
        <f>WU1</f>
        <v>ENTRADAS DEL MES DE  NOVIEMBRE      2021</v>
      </c>
      <c r="XE1" s="1111"/>
      <c r="XF1" s="1111"/>
      <c r="XG1" s="1111"/>
      <c r="XH1" s="1111"/>
      <c r="XI1" s="1111"/>
      <c r="XJ1" s="1111"/>
      <c r="XK1" s="383">
        <f>XB1+1</f>
        <v>65</v>
      </c>
      <c r="XM1" s="1111" t="str">
        <f>XD1</f>
        <v>ENTRADAS DEL MES DE  NOVIEMBRE      2021</v>
      </c>
      <c r="XN1" s="1111"/>
      <c r="XO1" s="1111"/>
      <c r="XP1" s="1111"/>
      <c r="XQ1" s="1111"/>
      <c r="XR1" s="1111"/>
      <c r="XS1" s="1111"/>
      <c r="XT1" s="383">
        <f>XK1+1</f>
        <v>66</v>
      </c>
      <c r="XV1" s="1111" t="str">
        <f>XM1</f>
        <v>ENTRADAS DEL MES DE  NOVIEMBRE      2021</v>
      </c>
      <c r="XW1" s="1111"/>
      <c r="XX1" s="1111"/>
      <c r="XY1" s="1111"/>
      <c r="XZ1" s="1111"/>
      <c r="YA1" s="1111"/>
      <c r="YB1" s="1111"/>
      <c r="YC1" s="383">
        <f>XT1+1</f>
        <v>67</v>
      </c>
      <c r="YE1" s="1111" t="str">
        <f>XV1</f>
        <v>ENTRADAS DEL MES DE  NOVIEMBRE      2021</v>
      </c>
      <c r="YF1" s="1111"/>
      <c r="YG1" s="1111"/>
      <c r="YH1" s="1111"/>
      <c r="YI1" s="1111"/>
      <c r="YJ1" s="1111"/>
      <c r="YK1" s="1111"/>
      <c r="YL1" s="383">
        <f>YC1+1</f>
        <v>68</v>
      </c>
      <c r="YN1" s="1111" t="str">
        <f>YE1</f>
        <v>ENTRADAS DEL MES DE  NOVIEMBRE      2021</v>
      </c>
      <c r="YO1" s="1111"/>
      <c r="YP1" s="1111"/>
      <c r="YQ1" s="1111"/>
      <c r="YR1" s="1111"/>
      <c r="YS1" s="1111"/>
      <c r="YT1" s="1111"/>
      <c r="YU1" s="383">
        <f>YL1+1</f>
        <v>69</v>
      </c>
      <c r="YW1" s="1111" t="str">
        <f>YN1</f>
        <v>ENTRADAS DEL MES DE  NOVIEMBRE      2021</v>
      </c>
      <c r="YX1" s="1111"/>
      <c r="YY1" s="1111"/>
      <c r="YZ1" s="1111"/>
      <c r="ZA1" s="1111"/>
      <c r="ZB1" s="1111"/>
      <c r="ZC1" s="1111"/>
      <c r="ZD1" s="383">
        <f>YU1+1</f>
        <v>70</v>
      </c>
      <c r="ZF1" s="1111" t="str">
        <f>YW1</f>
        <v>ENTRADAS DEL MES DE  NOVIEMBRE      2021</v>
      </c>
      <c r="ZG1" s="1111"/>
      <c r="ZH1" s="1111"/>
      <c r="ZI1" s="1111"/>
      <c r="ZJ1" s="1111"/>
      <c r="ZK1" s="1111"/>
      <c r="ZL1" s="1111"/>
      <c r="ZM1" s="383">
        <f>ZD1+1</f>
        <v>71</v>
      </c>
      <c r="ZO1" s="1111" t="str">
        <f>ZF1</f>
        <v>ENTRADAS DEL MES DE  NOVIEMBRE      2021</v>
      </c>
      <c r="ZP1" s="1111"/>
      <c r="ZQ1" s="1111"/>
      <c r="ZR1" s="1111"/>
      <c r="ZS1" s="1111"/>
      <c r="ZT1" s="1111"/>
      <c r="ZU1" s="1111"/>
      <c r="ZV1" s="383">
        <f>ZM1+1</f>
        <v>72</v>
      </c>
      <c r="ZX1" s="1111" t="str">
        <f>ZO1</f>
        <v>ENTRADAS DEL MES DE  NOVIEMBRE      2021</v>
      </c>
      <c r="ZY1" s="1111"/>
      <c r="ZZ1" s="1111"/>
      <c r="AAA1" s="1111"/>
      <c r="AAB1" s="1111"/>
      <c r="AAC1" s="1111"/>
      <c r="AAD1" s="1111"/>
      <c r="AAE1" s="383">
        <f>ZV1+1</f>
        <v>73</v>
      </c>
      <c r="AAG1" s="1111" t="str">
        <f>ZX1</f>
        <v>ENTRADAS DEL MES DE  NOVIEMBRE      2021</v>
      </c>
      <c r="AAH1" s="1111"/>
      <c r="AAI1" s="1111"/>
      <c r="AAJ1" s="1111"/>
      <c r="AAK1" s="1111"/>
      <c r="AAL1" s="1111"/>
      <c r="AAM1" s="1111"/>
      <c r="AAN1" s="383">
        <f>AAE1+1</f>
        <v>74</v>
      </c>
      <c r="AAP1" s="1111" t="str">
        <f>AAG1</f>
        <v>ENTRADAS DEL MES DE  NOVIEMBRE      2021</v>
      </c>
      <c r="AAQ1" s="1111"/>
      <c r="AAR1" s="1111"/>
      <c r="AAS1" s="1111"/>
      <c r="AAT1" s="1111"/>
      <c r="AAU1" s="1111"/>
      <c r="AAV1" s="1111"/>
      <c r="AAW1" s="383">
        <f>AAN1+1</f>
        <v>75</v>
      </c>
      <c r="AAY1" s="1111" t="str">
        <f>AAP1</f>
        <v>ENTRADAS DEL MES DE  NOVIEMBRE      2021</v>
      </c>
      <c r="AAZ1" s="1111"/>
      <c r="ABA1" s="1111"/>
      <c r="ABB1" s="1111"/>
      <c r="ABC1" s="1111"/>
      <c r="ABD1" s="1111"/>
      <c r="ABE1" s="1111"/>
      <c r="ABF1" s="383">
        <f>AAW1+1</f>
        <v>76</v>
      </c>
      <c r="ABH1" s="1111" t="str">
        <f>AAY1</f>
        <v>ENTRADAS DEL MES DE  NOVIEMBRE      2021</v>
      </c>
      <c r="ABI1" s="1111"/>
      <c r="ABJ1" s="1111"/>
      <c r="ABK1" s="1111"/>
      <c r="ABL1" s="1111"/>
      <c r="ABM1" s="1111"/>
      <c r="ABN1" s="1111"/>
      <c r="ABO1" s="383">
        <f>ABF1+1</f>
        <v>77</v>
      </c>
      <c r="ABQ1" s="1111" t="str">
        <f>ABH1</f>
        <v>ENTRADAS DEL MES DE  NOVIEMBRE      2021</v>
      </c>
      <c r="ABR1" s="1111"/>
      <c r="ABS1" s="1111"/>
      <c r="ABT1" s="1111"/>
      <c r="ABU1" s="1111"/>
      <c r="ABV1" s="1111"/>
      <c r="ABW1" s="1111"/>
      <c r="ABX1" s="383">
        <f>ABO1+1</f>
        <v>78</v>
      </c>
      <c r="ABZ1" s="1111" t="str">
        <f>ABQ1</f>
        <v>ENTRADAS DEL MES DE  NOVIEMBRE      2021</v>
      </c>
      <c r="ACA1" s="1111"/>
      <c r="ACB1" s="1111"/>
      <c r="ACC1" s="1111"/>
      <c r="ACD1" s="1111"/>
      <c r="ACE1" s="1111"/>
      <c r="ACF1" s="1111"/>
      <c r="ACG1" s="383">
        <f>ABX1+1</f>
        <v>79</v>
      </c>
      <c r="ACI1" s="1111" t="str">
        <f>ABZ1</f>
        <v>ENTRADAS DEL MES DE  NOVIEMBRE      2021</v>
      </c>
      <c r="ACJ1" s="1111"/>
      <c r="ACK1" s="1111"/>
      <c r="ACL1" s="1111"/>
      <c r="ACM1" s="1111"/>
      <c r="ACN1" s="1111"/>
      <c r="ACO1" s="1111"/>
      <c r="ACP1" s="383">
        <f>ACG1+1</f>
        <v>80</v>
      </c>
      <c r="ACR1" s="1111" t="str">
        <f>ACI1</f>
        <v>ENTRADAS DEL MES DE  NOVIEMBRE      2021</v>
      </c>
      <c r="ACS1" s="1111"/>
      <c r="ACT1" s="1111"/>
      <c r="ACU1" s="1111"/>
      <c r="ACV1" s="1111"/>
      <c r="ACW1" s="1111"/>
      <c r="ACX1" s="1111"/>
      <c r="ACY1" s="383">
        <f>ACP1+1</f>
        <v>81</v>
      </c>
      <c r="ADA1" s="1111" t="str">
        <f>ACR1</f>
        <v>ENTRADAS DEL MES DE  NOVIEMBRE      2021</v>
      </c>
      <c r="ADB1" s="1111"/>
      <c r="ADC1" s="1111"/>
      <c r="ADD1" s="1111"/>
      <c r="ADE1" s="1111"/>
      <c r="ADF1" s="1111"/>
      <c r="ADG1" s="1111"/>
      <c r="ADH1" s="383">
        <f>ACY1+1</f>
        <v>82</v>
      </c>
      <c r="ADJ1" s="1111" t="str">
        <f>ADA1</f>
        <v>ENTRADAS DEL MES DE  NOVIEMBRE      2021</v>
      </c>
      <c r="ADK1" s="1111"/>
      <c r="ADL1" s="1111"/>
      <c r="ADM1" s="1111"/>
      <c r="ADN1" s="1111"/>
      <c r="ADO1" s="1111"/>
      <c r="ADP1" s="1111"/>
      <c r="ADQ1" s="383">
        <f>ADH1+1</f>
        <v>83</v>
      </c>
      <c r="ADS1" s="1111" t="str">
        <f>ADJ1</f>
        <v>ENTRADAS DEL MES DE  NOVIEMBRE      2021</v>
      </c>
      <c r="ADT1" s="1111"/>
      <c r="ADU1" s="1111"/>
      <c r="ADV1" s="1111"/>
      <c r="ADW1" s="1111"/>
      <c r="ADX1" s="1111"/>
      <c r="ADY1" s="1111"/>
      <c r="ADZ1" s="383">
        <f>ADQ1+1</f>
        <v>84</v>
      </c>
      <c r="AEB1" s="1111" t="str">
        <f>ADS1</f>
        <v>ENTRADAS DEL MES DE  NOVIEMBRE      2021</v>
      </c>
      <c r="AEC1" s="1111"/>
      <c r="AED1" s="1111"/>
      <c r="AEE1" s="1111"/>
      <c r="AEF1" s="1111"/>
      <c r="AEG1" s="1111"/>
      <c r="AEH1" s="1111"/>
      <c r="AEI1" s="383">
        <f>ADZ1+1</f>
        <v>85</v>
      </c>
      <c r="AEK1" s="1111" t="str">
        <f>AEB1</f>
        <v>ENTRADAS DEL MES DE  NOVIEMBRE      2021</v>
      </c>
      <c r="AEL1" s="1111"/>
      <c r="AEM1" s="1111"/>
      <c r="AEN1" s="1111"/>
      <c r="AEO1" s="1111"/>
      <c r="AEP1" s="1111"/>
      <c r="AEQ1" s="1111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92" t="s">
        <v>229</v>
      </c>
      <c r="L5" s="1014" t="s">
        <v>230</v>
      </c>
      <c r="M5" s="900" t="s">
        <v>231</v>
      </c>
      <c r="N5" s="140">
        <v>44509</v>
      </c>
      <c r="O5" s="76">
        <v>18722.07</v>
      </c>
      <c r="P5" s="74">
        <v>21</v>
      </c>
      <c r="Q5" s="1018">
        <v>18780.900000000001</v>
      </c>
      <c r="R5" s="144">
        <f>O5-Q5</f>
        <v>-58.830000000001746</v>
      </c>
      <c r="S5" s="649"/>
      <c r="T5" s="258"/>
      <c r="U5" s="266" t="s">
        <v>229</v>
      </c>
      <c r="V5" s="1015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286">
        <v>18869.5</v>
      </c>
      <c r="AB5" s="144">
        <f>Y5-AA5</f>
        <v>397.70000000000073</v>
      </c>
      <c r="AC5" s="649"/>
      <c r="AD5" s="258"/>
      <c r="AE5" s="258" t="s">
        <v>233</v>
      </c>
      <c r="AF5" s="1017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257">
        <v>18268</v>
      </c>
      <c r="AL5" s="144">
        <f>AI5-AK5</f>
        <v>-182.34000000000015</v>
      </c>
      <c r="AM5" s="144"/>
      <c r="AN5" s="258"/>
      <c r="AO5" s="258" t="s">
        <v>229</v>
      </c>
      <c r="AP5" s="1015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257">
        <v>18884.900000000001</v>
      </c>
      <c r="AV5" s="144">
        <f>AS5-AU5</f>
        <v>-92.80000000000291</v>
      </c>
      <c r="AW5" s="649"/>
      <c r="AX5" s="258"/>
      <c r="AY5" s="1115" t="s">
        <v>237</v>
      </c>
      <c r="AZ5" s="1016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257">
        <v>18880.68</v>
      </c>
      <c r="BF5" s="144">
        <f>BC5-BE5</f>
        <v>-86.099999999998545</v>
      </c>
      <c r="BG5" s="649"/>
      <c r="BH5" s="258"/>
      <c r="BI5" s="1115" t="s">
        <v>237</v>
      </c>
      <c r="BJ5" s="1016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257">
        <v>18459.45</v>
      </c>
      <c r="BP5" s="144">
        <f>BM5-BO5</f>
        <v>-134.83000000000175</v>
      </c>
      <c r="BQ5" s="649"/>
      <c r="BR5" s="258"/>
      <c r="BS5" s="345" t="s">
        <v>265</v>
      </c>
      <c r="BT5" s="1025" t="s">
        <v>230</v>
      </c>
      <c r="BU5" s="263" t="s">
        <v>266</v>
      </c>
      <c r="BV5" s="264">
        <v>44512</v>
      </c>
      <c r="BW5" s="262">
        <v>18945.580000000002</v>
      </c>
      <c r="BX5" s="259">
        <v>21</v>
      </c>
      <c r="BY5" s="257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25" t="s">
        <v>230</v>
      </c>
      <c r="CE5" s="263" t="s">
        <v>267</v>
      </c>
      <c r="CF5" s="264">
        <v>44513</v>
      </c>
      <c r="CG5" s="262">
        <v>18781.080000000002</v>
      </c>
      <c r="CH5" s="259">
        <v>21</v>
      </c>
      <c r="CI5" s="257">
        <v>18906.2</v>
      </c>
      <c r="CJ5" s="144">
        <f>CG5-CI5</f>
        <v>-125.11999999999898</v>
      </c>
      <c r="CK5" s="343"/>
      <c r="CL5" s="343"/>
      <c r="CM5" s="1115" t="s">
        <v>229</v>
      </c>
      <c r="CN5" s="1025" t="s">
        <v>230</v>
      </c>
      <c r="CO5" s="260" t="s">
        <v>270</v>
      </c>
      <c r="CP5" s="264">
        <v>44517</v>
      </c>
      <c r="CQ5" s="262">
        <v>17827.36</v>
      </c>
      <c r="CR5" s="259">
        <v>20</v>
      </c>
      <c r="CS5" s="257">
        <v>17969</v>
      </c>
      <c r="CT5" s="144">
        <f>CQ5-CS5</f>
        <v>-141.63999999999942</v>
      </c>
      <c r="CU5" s="649"/>
      <c r="CV5" s="258"/>
      <c r="CW5" s="1116" t="s">
        <v>237</v>
      </c>
      <c r="CX5" s="1016" t="s">
        <v>238</v>
      </c>
      <c r="CY5" s="260" t="s">
        <v>271</v>
      </c>
      <c r="CZ5" s="264">
        <v>44517</v>
      </c>
      <c r="DA5" s="262">
        <v>18563.86</v>
      </c>
      <c r="DB5" s="259">
        <v>20</v>
      </c>
      <c r="DC5" s="257">
        <v>18621.7</v>
      </c>
      <c r="DD5" s="144">
        <f>DA5-DC5</f>
        <v>-57.840000000000146</v>
      </c>
      <c r="DE5" s="649"/>
      <c r="DF5" s="258"/>
      <c r="DG5" s="258" t="s">
        <v>237</v>
      </c>
      <c r="DH5" s="1026" t="s">
        <v>238</v>
      </c>
      <c r="DI5" s="263" t="s">
        <v>272</v>
      </c>
      <c r="DJ5" s="264">
        <v>44517</v>
      </c>
      <c r="DK5" s="262">
        <v>18497.009999999998</v>
      </c>
      <c r="DL5" s="259">
        <v>20</v>
      </c>
      <c r="DM5" s="257">
        <v>18619.86</v>
      </c>
      <c r="DN5" s="144">
        <f>DK5-DM5</f>
        <v>-122.85000000000218</v>
      </c>
      <c r="DO5" s="649"/>
      <c r="DP5" s="258"/>
      <c r="DQ5" s="1118" t="s">
        <v>237</v>
      </c>
      <c r="DR5" s="1026" t="s">
        <v>238</v>
      </c>
      <c r="DS5" s="263" t="s">
        <v>275</v>
      </c>
      <c r="DT5" s="264">
        <v>44518</v>
      </c>
      <c r="DU5" s="262">
        <v>18605.2</v>
      </c>
      <c r="DV5" s="259">
        <v>20</v>
      </c>
      <c r="DW5" s="257">
        <v>18662.05</v>
      </c>
      <c r="DX5" s="144">
        <f>DU5-DW5</f>
        <v>-56.849999999998545</v>
      </c>
      <c r="DY5" s="343"/>
      <c r="DZ5" s="258"/>
      <c r="EA5" s="258" t="s">
        <v>229</v>
      </c>
      <c r="EB5" s="1015" t="s">
        <v>276</v>
      </c>
      <c r="EC5" s="263" t="s">
        <v>277</v>
      </c>
      <c r="ED5" s="264">
        <v>44519</v>
      </c>
      <c r="EE5" s="262">
        <v>18800.11</v>
      </c>
      <c r="EF5" s="259">
        <v>21</v>
      </c>
      <c r="EG5" s="257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15" t="s">
        <v>230</v>
      </c>
      <c r="EM5" s="265" t="s">
        <v>278</v>
      </c>
      <c r="EN5" s="264">
        <v>44519</v>
      </c>
      <c r="EO5" s="262">
        <v>18875.169999999998</v>
      </c>
      <c r="EP5" s="259">
        <v>21</v>
      </c>
      <c r="EQ5" s="286">
        <v>19030.3</v>
      </c>
      <c r="ER5" s="144">
        <f>EO5-EQ5</f>
        <v>-155.13000000000102</v>
      </c>
      <c r="ES5" s="649"/>
      <c r="ET5" s="258"/>
      <c r="EU5" s="1115" t="s">
        <v>279</v>
      </c>
      <c r="EV5" s="739" t="s">
        <v>280</v>
      </c>
      <c r="EW5" s="263" t="s">
        <v>281</v>
      </c>
      <c r="EX5" s="264">
        <v>44520</v>
      </c>
      <c r="EY5" s="262">
        <v>18380.349999999999</v>
      </c>
      <c r="EZ5" s="259">
        <v>20</v>
      </c>
      <c r="FA5" s="257">
        <v>18443.7</v>
      </c>
      <c r="FB5" s="144">
        <f>EY5-FA5</f>
        <v>-63.350000000002183</v>
      </c>
      <c r="FC5" s="649"/>
      <c r="FD5" s="258"/>
      <c r="FE5" s="258" t="s">
        <v>229</v>
      </c>
      <c r="FF5" s="1015" t="s">
        <v>230</v>
      </c>
      <c r="FG5" s="263" t="s">
        <v>282</v>
      </c>
      <c r="FH5" s="264">
        <v>44520</v>
      </c>
      <c r="FI5" s="262">
        <v>19028.22</v>
      </c>
      <c r="FJ5" s="259">
        <v>21</v>
      </c>
      <c r="FK5" s="286">
        <v>19074.3</v>
      </c>
      <c r="FL5" s="144">
        <f>FI5-FK5</f>
        <v>-46.079999999998108</v>
      </c>
      <c r="FM5" s="649"/>
      <c r="FN5" s="258"/>
      <c r="FO5" s="577" t="s">
        <v>229</v>
      </c>
      <c r="FP5" s="1015" t="s">
        <v>230</v>
      </c>
      <c r="FQ5" s="263" t="s">
        <v>285</v>
      </c>
      <c r="FR5" s="264">
        <v>44523</v>
      </c>
      <c r="FS5" s="262">
        <v>19049.919999999998</v>
      </c>
      <c r="FT5" s="259">
        <v>21</v>
      </c>
      <c r="FU5" s="257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15" t="s">
        <v>230</v>
      </c>
      <c r="GA5" s="265" t="s">
        <v>286</v>
      </c>
      <c r="GB5" s="264">
        <v>44523</v>
      </c>
      <c r="GC5" s="262">
        <v>18917.89</v>
      </c>
      <c r="GD5" s="259">
        <v>21</v>
      </c>
      <c r="GE5" s="257">
        <v>18973.3</v>
      </c>
      <c r="GF5" s="144">
        <f>GC5-GE5</f>
        <v>-55.409999999999854</v>
      </c>
      <c r="GG5" s="649"/>
      <c r="GH5" s="258"/>
      <c r="GI5" s="258" t="s">
        <v>237</v>
      </c>
      <c r="GJ5" s="1016" t="s">
        <v>238</v>
      </c>
      <c r="GK5" s="263" t="s">
        <v>287</v>
      </c>
      <c r="GL5" s="261">
        <v>44524</v>
      </c>
      <c r="GM5" s="262">
        <v>18256.71</v>
      </c>
      <c r="GN5" s="259">
        <v>20</v>
      </c>
      <c r="GO5" s="257">
        <v>18409.23</v>
      </c>
      <c r="GP5" s="144">
        <f>GM5-GO5</f>
        <v>-152.52000000000044</v>
      </c>
      <c r="GQ5" s="649"/>
      <c r="GR5" s="258"/>
      <c r="GS5" s="1115" t="s">
        <v>288</v>
      </c>
      <c r="GT5" s="1027" t="s">
        <v>289</v>
      </c>
      <c r="GU5" s="259" t="s">
        <v>290</v>
      </c>
      <c r="GV5" s="261">
        <v>44524</v>
      </c>
      <c r="GW5" s="262">
        <v>18483.689999999999</v>
      </c>
      <c r="GX5" s="259">
        <v>20</v>
      </c>
      <c r="GY5" s="257">
        <v>18608</v>
      </c>
      <c r="GZ5" s="144">
        <f>GW5-GY5</f>
        <v>-124.31000000000131</v>
      </c>
      <c r="HA5" s="649"/>
      <c r="HB5" s="258"/>
      <c r="HC5" s="1113" t="s">
        <v>237</v>
      </c>
      <c r="HD5" s="1016" t="s">
        <v>238</v>
      </c>
      <c r="HE5" s="263" t="s">
        <v>291</v>
      </c>
      <c r="HF5" s="261">
        <v>44525</v>
      </c>
      <c r="HG5" s="262">
        <v>18832.939999999999</v>
      </c>
      <c r="HH5" s="259">
        <v>20</v>
      </c>
      <c r="HI5" s="257">
        <v>18768.2</v>
      </c>
      <c r="HJ5" s="144">
        <f>HG5-HI5</f>
        <v>64.739999999997963</v>
      </c>
      <c r="HK5" s="649"/>
      <c r="HL5" s="258"/>
      <c r="HM5" s="258" t="s">
        <v>327</v>
      </c>
      <c r="HN5" s="1015" t="s">
        <v>230</v>
      </c>
      <c r="HO5" s="263" t="s">
        <v>328</v>
      </c>
      <c r="HP5" s="264">
        <v>44527</v>
      </c>
      <c r="HQ5" s="262">
        <v>18932.38</v>
      </c>
      <c r="HR5" s="259">
        <v>21</v>
      </c>
      <c r="HS5" s="286">
        <v>18964.099999999999</v>
      </c>
      <c r="HT5" s="144">
        <f>HQ5-HS5</f>
        <v>-31.719999999997526</v>
      </c>
      <c r="HU5" s="649"/>
      <c r="HV5" s="258"/>
      <c r="HW5" s="1114" t="s">
        <v>229</v>
      </c>
      <c r="HX5" s="1015" t="s">
        <v>230</v>
      </c>
      <c r="HY5" s="263" t="s">
        <v>329</v>
      </c>
      <c r="HZ5" s="264">
        <v>44527</v>
      </c>
      <c r="IA5" s="262">
        <v>18867.97</v>
      </c>
      <c r="IB5" s="259">
        <v>21</v>
      </c>
      <c r="IC5" s="257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15" t="s">
        <v>230</v>
      </c>
      <c r="II5" s="263" t="s">
        <v>330</v>
      </c>
      <c r="IJ5" s="264">
        <v>44530</v>
      </c>
      <c r="IK5" s="262">
        <v>18842.669999999998</v>
      </c>
      <c r="IL5" s="259">
        <v>21</v>
      </c>
      <c r="IM5" s="257">
        <v>18927.2</v>
      </c>
      <c r="IN5" s="144">
        <f>IK5-IM5</f>
        <v>-84.530000000002474</v>
      </c>
      <c r="IO5" s="649"/>
      <c r="IP5" s="258"/>
      <c r="IQ5" s="1115" t="s">
        <v>229</v>
      </c>
      <c r="IR5" s="1040" t="s">
        <v>230</v>
      </c>
      <c r="IS5" s="265" t="s">
        <v>331</v>
      </c>
      <c r="IT5" s="261">
        <v>44530</v>
      </c>
      <c r="IU5" s="262">
        <v>18649.189999999999</v>
      </c>
      <c r="IV5" s="259">
        <v>21</v>
      </c>
      <c r="IW5" s="257">
        <v>18717.2</v>
      </c>
      <c r="IX5" s="144">
        <f>IU5-IW5</f>
        <v>-68.010000000002037</v>
      </c>
      <c r="IY5" s="649"/>
      <c r="IZ5" s="258"/>
      <c r="JA5" s="258"/>
      <c r="JB5" s="259"/>
      <c r="JC5" s="265"/>
      <c r="JD5" s="264"/>
      <c r="JE5" s="262"/>
      <c r="JF5" s="259"/>
      <c r="JG5" s="257"/>
      <c r="JH5" s="144">
        <f>JE5-JG5</f>
        <v>0</v>
      </c>
      <c r="JI5" s="649"/>
      <c r="JJ5" s="258"/>
      <c r="JK5" s="957"/>
      <c r="JL5" s="564"/>
      <c r="JM5" s="263"/>
      <c r="JN5" s="264"/>
      <c r="JO5" s="262"/>
      <c r="JP5" s="259"/>
      <c r="JQ5" s="286"/>
      <c r="JR5" s="144">
        <f>JO5-JQ5</f>
        <v>0</v>
      </c>
      <c r="JS5" s="649"/>
      <c r="JT5" s="258"/>
      <c r="JU5" s="266"/>
      <c r="JV5" s="259"/>
      <c r="JW5" s="265"/>
      <c r="JX5" s="264"/>
      <c r="JY5" s="262"/>
      <c r="JZ5" s="259"/>
      <c r="KA5" s="257"/>
      <c r="KB5" s="144">
        <f>JY5-KA5</f>
        <v>0</v>
      </c>
      <c r="KC5" s="649"/>
      <c r="KD5" s="258"/>
      <c r="KE5" s="1116"/>
      <c r="KF5" s="259"/>
      <c r="KG5" s="265"/>
      <c r="KH5" s="264"/>
      <c r="KI5" s="262"/>
      <c r="KJ5" s="259"/>
      <c r="KK5" s="257"/>
      <c r="KL5" s="144">
        <f>KI5-KK5</f>
        <v>0</v>
      </c>
      <c r="KM5" s="649"/>
      <c r="KN5" s="258"/>
      <c r="KO5" s="266"/>
      <c r="KP5" s="259"/>
      <c r="KQ5" s="265"/>
      <c r="KR5" s="264"/>
      <c r="KS5" s="262"/>
      <c r="KT5" s="259"/>
      <c r="KU5" s="257"/>
      <c r="KV5" s="144">
        <f>KS5-KU5</f>
        <v>0</v>
      </c>
      <c r="KW5" s="649"/>
      <c r="KX5" s="258"/>
      <c r="KY5" s="266"/>
      <c r="KZ5" s="259"/>
      <c r="LA5" s="265"/>
      <c r="LB5" s="261"/>
      <c r="LC5" s="262"/>
      <c r="LD5" s="259"/>
      <c r="LE5" s="257"/>
      <c r="LF5" s="144">
        <f>LC5-LE5</f>
        <v>0</v>
      </c>
      <c r="LG5" s="649"/>
      <c r="LH5" s="258" t="s">
        <v>41</v>
      </c>
      <c r="LI5" s="258"/>
      <c r="LJ5" s="259"/>
      <c r="LK5" s="263"/>
      <c r="LL5" s="264"/>
      <c r="LM5" s="262"/>
      <c r="LN5" s="259"/>
      <c r="LO5" s="257"/>
      <c r="LP5" s="144">
        <f>LM5-LO5</f>
        <v>0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15"/>
      <c r="AZ6" s="369"/>
      <c r="BA6" s="258"/>
      <c r="BB6" s="258"/>
      <c r="BC6" s="258"/>
      <c r="BD6" s="258"/>
      <c r="BE6" s="259"/>
      <c r="BF6" s="258"/>
      <c r="BG6" s="343"/>
      <c r="BH6" s="258"/>
      <c r="BI6" s="1115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15"/>
      <c r="CN6" s="713"/>
      <c r="CO6" s="258"/>
      <c r="CP6" s="258"/>
      <c r="CQ6" s="258"/>
      <c r="CR6" s="258"/>
      <c r="CS6" s="259"/>
      <c r="CT6" s="258"/>
      <c r="CU6" s="343"/>
      <c r="CV6" s="258"/>
      <c r="CW6" s="1116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18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15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15"/>
      <c r="GT6" s="267"/>
      <c r="GU6" s="258"/>
      <c r="GV6" s="258"/>
      <c r="GW6" s="258"/>
      <c r="GX6" s="258"/>
      <c r="GY6" s="259"/>
      <c r="GZ6" s="258"/>
      <c r="HA6" s="343"/>
      <c r="HB6" s="258"/>
      <c r="HC6" s="1113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14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15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75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16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7"/>
      <c r="OK6" s="270"/>
      <c r="OL6" s="258"/>
      <c r="OM6" s="258"/>
      <c r="ON6" s="258"/>
      <c r="OO6" s="258"/>
      <c r="OP6" s="259"/>
      <c r="OT6" s="687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75"/>
      <c r="L7" s="402" t="s">
        <v>7</v>
      </c>
      <c r="M7" s="442" t="s">
        <v>8</v>
      </c>
      <c r="N7" s="878" t="s">
        <v>17</v>
      </c>
      <c r="O7" s="207" t="s">
        <v>2</v>
      </c>
      <c r="P7" s="879" t="s">
        <v>18</v>
      </c>
      <c r="Q7" s="880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/>
      <c r="P8" s="93"/>
      <c r="Q8" s="71"/>
      <c r="R8" s="72"/>
      <c r="S8" s="643">
        <f>R8*P8</f>
        <v>0</v>
      </c>
      <c r="T8" s="258"/>
      <c r="U8" s="62"/>
      <c r="V8" s="108"/>
      <c r="W8" s="15">
        <v>1</v>
      </c>
      <c r="X8" s="296">
        <v>916.7</v>
      </c>
      <c r="Y8" s="351"/>
      <c r="Z8" s="296"/>
      <c r="AA8" s="411"/>
      <c r="AB8" s="282"/>
      <c r="AC8" s="343">
        <f>Z8*AB8</f>
        <v>0</v>
      </c>
      <c r="AE8" s="62"/>
      <c r="AF8" s="108"/>
      <c r="AG8" s="15">
        <v>1</v>
      </c>
      <c r="AH8" s="93">
        <v>863</v>
      </c>
      <c r="AI8" s="346"/>
      <c r="AJ8" s="70"/>
      <c r="AK8" s="96"/>
      <c r="AL8" s="72"/>
      <c r="AM8" s="646">
        <f>AL8*AJ8</f>
        <v>0</v>
      </c>
      <c r="AO8" s="62"/>
      <c r="AP8" s="108"/>
      <c r="AQ8" s="15">
        <v>1</v>
      </c>
      <c r="AR8" s="378">
        <v>870.4</v>
      </c>
      <c r="AS8" s="351"/>
      <c r="AT8" s="378"/>
      <c r="AU8" s="339"/>
      <c r="AV8" s="282"/>
      <c r="AW8" s="343">
        <f>AV8*AT8</f>
        <v>0</v>
      </c>
      <c r="AY8" s="62"/>
      <c r="AZ8" s="108"/>
      <c r="BA8" s="15">
        <v>1</v>
      </c>
      <c r="BB8" s="93">
        <v>940.29</v>
      </c>
      <c r="BC8" s="141"/>
      <c r="BD8" s="93"/>
      <c r="BE8" s="96"/>
      <c r="BF8" s="405"/>
      <c r="BG8" s="664">
        <f>BF8*BD8</f>
        <v>0</v>
      </c>
      <c r="BI8" s="62"/>
      <c r="BJ8" s="108"/>
      <c r="BK8" s="15">
        <v>1</v>
      </c>
      <c r="BL8" s="93">
        <v>955.26</v>
      </c>
      <c r="BM8" s="141"/>
      <c r="BN8" s="93"/>
      <c r="BO8" s="96"/>
      <c r="BP8" s="405"/>
      <c r="BQ8" s="904">
        <f>BP8*BN8</f>
        <v>0</v>
      </c>
      <c r="BS8" s="62"/>
      <c r="BT8" s="108"/>
      <c r="BU8" s="15">
        <v>1</v>
      </c>
      <c r="BV8" s="93">
        <v>898.6</v>
      </c>
      <c r="BW8" s="406"/>
      <c r="BX8" s="93"/>
      <c r="BY8" s="407"/>
      <c r="BZ8" s="408"/>
      <c r="CA8" s="643">
        <f>BZ8*BX8</f>
        <v>0</v>
      </c>
      <c r="CC8" s="62"/>
      <c r="CD8" s="970"/>
      <c r="CE8" s="15">
        <v>1</v>
      </c>
      <c r="CF8" s="93">
        <v>932.6</v>
      </c>
      <c r="CG8" s="406"/>
      <c r="CH8" s="93"/>
      <c r="CI8" s="409"/>
      <c r="CJ8" s="408"/>
      <c r="CK8" s="643">
        <f>CJ8*CH8</f>
        <v>0</v>
      </c>
      <c r="CM8" s="62"/>
      <c r="CN8" s="95"/>
      <c r="CO8" s="15">
        <v>1</v>
      </c>
      <c r="CP8" s="93">
        <v>923.1</v>
      </c>
      <c r="CQ8" s="406"/>
      <c r="CR8" s="296"/>
      <c r="CS8" s="409"/>
      <c r="CT8" s="408"/>
      <c r="CU8" s="651">
        <f>CT8*CR8</f>
        <v>0</v>
      </c>
      <c r="CW8" s="62"/>
      <c r="CX8" s="108"/>
      <c r="CY8" s="15">
        <v>1</v>
      </c>
      <c r="CZ8" s="93">
        <v>922.15</v>
      </c>
      <c r="DA8" s="346"/>
      <c r="DB8" s="93"/>
      <c r="DC8" s="96"/>
      <c r="DD8" s="72"/>
      <c r="DE8" s="643">
        <f>DD8*DB8</f>
        <v>0</v>
      </c>
      <c r="DG8" s="62"/>
      <c r="DH8" s="108"/>
      <c r="DI8" s="15">
        <v>1</v>
      </c>
      <c r="DJ8" s="93">
        <v>932.58</v>
      </c>
      <c r="DK8" s="406"/>
      <c r="DL8" s="93"/>
      <c r="DM8" s="409"/>
      <c r="DN8" s="408"/>
      <c r="DO8" s="651">
        <f>DN8*DL8</f>
        <v>0</v>
      </c>
      <c r="DQ8" s="62"/>
      <c r="DR8" s="108"/>
      <c r="DS8" s="15">
        <v>1</v>
      </c>
      <c r="DT8" s="93">
        <v>966.15</v>
      </c>
      <c r="DU8" s="406"/>
      <c r="DV8" s="93"/>
      <c r="DW8" s="409"/>
      <c r="DX8" s="408"/>
      <c r="DY8" s="643">
        <f>DX8*DV8</f>
        <v>0</v>
      </c>
      <c r="EA8" s="62"/>
      <c r="EB8" s="108"/>
      <c r="EC8" s="15">
        <v>1</v>
      </c>
      <c r="ED8" s="93">
        <v>920.3</v>
      </c>
      <c r="EE8" s="362"/>
      <c r="EF8" s="70"/>
      <c r="EG8" s="71"/>
      <c r="EH8" s="72"/>
      <c r="EI8" s="643">
        <f>EH8*EF8</f>
        <v>0</v>
      </c>
      <c r="EK8" s="62"/>
      <c r="EL8" s="460"/>
      <c r="EM8" s="15">
        <v>1</v>
      </c>
      <c r="EN8" s="296">
        <v>886.3</v>
      </c>
      <c r="EO8" s="351"/>
      <c r="EP8" s="296"/>
      <c r="EQ8" s="281"/>
      <c r="ER8" s="282"/>
      <c r="ES8" s="643">
        <f>ER8*EP8</f>
        <v>0</v>
      </c>
      <c r="EU8" s="62"/>
      <c r="EV8" s="108"/>
      <c r="EW8" s="15">
        <v>1</v>
      </c>
      <c r="EX8" s="93">
        <v>909.5</v>
      </c>
      <c r="EY8" s="362"/>
      <c r="EZ8" s="70"/>
      <c r="FA8" s="281"/>
      <c r="FB8" s="72"/>
      <c r="FC8" s="343">
        <f>FB8*EZ8</f>
        <v>0</v>
      </c>
      <c r="FE8" s="62"/>
      <c r="FF8" s="460"/>
      <c r="FG8" s="15">
        <v>1</v>
      </c>
      <c r="FH8" s="296">
        <v>880</v>
      </c>
      <c r="FI8" s="351"/>
      <c r="FJ8" s="296"/>
      <c r="FK8" s="410"/>
      <c r="FL8" s="282"/>
      <c r="FM8" s="643">
        <f>FL8*FJ8</f>
        <v>0</v>
      </c>
      <c r="FO8" s="62"/>
      <c r="FP8" s="108"/>
      <c r="FQ8" s="15">
        <v>1</v>
      </c>
      <c r="FR8" s="93">
        <v>929.9</v>
      </c>
      <c r="FS8" s="346"/>
      <c r="FT8" s="93"/>
      <c r="FU8" s="71"/>
      <c r="FV8" s="72"/>
      <c r="FW8" s="643">
        <f>FV8*FT8</f>
        <v>0</v>
      </c>
      <c r="FY8" s="62"/>
      <c r="FZ8" s="108"/>
      <c r="GA8" s="15">
        <v>1</v>
      </c>
      <c r="GB8" s="296">
        <v>889.5</v>
      </c>
      <c r="GC8" s="556"/>
      <c r="GD8" s="296"/>
      <c r="GE8" s="281"/>
      <c r="GF8" s="282"/>
      <c r="GG8" s="343">
        <f>GF8*GD8</f>
        <v>0</v>
      </c>
      <c r="GI8" s="62"/>
      <c r="GJ8" s="108"/>
      <c r="GK8" s="15">
        <v>1</v>
      </c>
      <c r="GL8" s="533">
        <v>896.75</v>
      </c>
      <c r="GM8" s="346"/>
      <c r="GN8" s="560"/>
      <c r="GO8" s="96"/>
      <c r="GP8" s="72"/>
      <c r="GQ8" s="643">
        <f>GP8*GN8</f>
        <v>0</v>
      </c>
      <c r="GS8" s="62"/>
      <c r="GT8" s="108"/>
      <c r="GU8" s="15">
        <v>1</v>
      </c>
      <c r="GV8" s="296">
        <v>950</v>
      </c>
      <c r="GW8" s="351"/>
      <c r="GX8" s="907"/>
      <c r="GY8" s="339"/>
      <c r="GZ8" s="282"/>
      <c r="HA8" s="643">
        <f>GZ8*GX8</f>
        <v>0</v>
      </c>
      <c r="HC8" s="62"/>
      <c r="HD8" s="108"/>
      <c r="HE8" s="15">
        <v>1</v>
      </c>
      <c r="HF8" s="93">
        <v>891.3</v>
      </c>
      <c r="HG8" s="346"/>
      <c r="HH8" s="93"/>
      <c r="HI8" s="96"/>
      <c r="HJ8" s="72"/>
      <c r="HK8" s="643">
        <f>HJ8*HH8</f>
        <v>0</v>
      </c>
      <c r="HM8" s="62"/>
      <c r="HN8" s="108"/>
      <c r="HO8" s="15">
        <v>1</v>
      </c>
      <c r="HP8" s="296">
        <v>940.3</v>
      </c>
      <c r="HQ8" s="351"/>
      <c r="HR8" s="296"/>
      <c r="HS8" s="411"/>
      <c r="HT8" s="282"/>
      <c r="HU8" s="643">
        <f>HT8*HR8</f>
        <v>0</v>
      </c>
      <c r="HW8" s="62"/>
      <c r="HX8" s="108"/>
      <c r="HY8" s="15">
        <v>1</v>
      </c>
      <c r="HZ8" s="93">
        <v>883.1</v>
      </c>
      <c r="IA8" s="362"/>
      <c r="IB8" s="70"/>
      <c r="IC8" s="71"/>
      <c r="ID8" s="72"/>
      <c r="IE8" s="643">
        <f>ID8*IB8</f>
        <v>0</v>
      </c>
      <c r="IG8" s="62"/>
      <c r="IH8" s="108"/>
      <c r="II8" s="15">
        <v>1</v>
      </c>
      <c r="IJ8" s="93">
        <v>861.8</v>
      </c>
      <c r="IK8" s="362"/>
      <c r="IL8" s="70"/>
      <c r="IM8" s="71"/>
      <c r="IN8" s="72"/>
      <c r="IO8" s="643">
        <f>IN8*IL8</f>
        <v>0</v>
      </c>
      <c r="IQ8" s="934"/>
      <c r="IR8" s="108"/>
      <c r="IS8" s="15">
        <v>1</v>
      </c>
      <c r="IT8" s="296">
        <v>936.7</v>
      </c>
      <c r="IU8" s="261"/>
      <c r="IV8" s="296"/>
      <c r="IW8" s="563"/>
      <c r="IX8" s="282"/>
      <c r="IY8" s="343">
        <f>IX8*IV8</f>
        <v>0</v>
      </c>
      <c r="IZ8" s="93"/>
      <c r="JA8" s="62"/>
      <c r="JB8" s="108"/>
      <c r="JC8" s="15">
        <v>1</v>
      </c>
      <c r="JD8" s="93"/>
      <c r="JE8" s="362"/>
      <c r="JF8" s="93"/>
      <c r="JG8" s="71"/>
      <c r="JH8" s="72"/>
      <c r="JI8" s="643">
        <f>JH8*JF8</f>
        <v>0</v>
      </c>
      <c r="JJ8" s="412"/>
      <c r="JK8" s="413"/>
      <c r="JL8" s="414"/>
      <c r="JM8" s="15">
        <v>1</v>
      </c>
      <c r="JN8" s="93"/>
      <c r="JO8" s="346"/>
      <c r="JP8" s="93"/>
      <c r="JQ8" s="71"/>
      <c r="JR8" s="72"/>
      <c r="JS8" s="643">
        <f>JR8*JP8</f>
        <v>0</v>
      </c>
      <c r="JU8" s="62"/>
      <c r="JV8" s="108"/>
      <c r="JW8" s="15">
        <v>1</v>
      </c>
      <c r="JX8" s="93"/>
      <c r="JY8" s="362"/>
      <c r="JZ8" s="296"/>
      <c r="KA8" s="71"/>
      <c r="KB8" s="72"/>
      <c r="KC8" s="643">
        <f>KB8*JZ8</f>
        <v>0</v>
      </c>
      <c r="KE8" s="62"/>
      <c r="KF8" s="108"/>
      <c r="KG8" s="15">
        <v>1</v>
      </c>
      <c r="KH8" s="93"/>
      <c r="KI8" s="362"/>
      <c r="KJ8" s="296"/>
      <c r="KK8" s="71"/>
      <c r="KL8" s="72"/>
      <c r="KM8" s="643">
        <f>KL8*KJ8</f>
        <v>0</v>
      </c>
      <c r="KO8" s="62"/>
      <c r="KP8" s="108"/>
      <c r="KQ8" s="15">
        <v>1</v>
      </c>
      <c r="KR8" s="93"/>
      <c r="KS8" s="362"/>
      <c r="KT8" s="296"/>
      <c r="KU8" s="71"/>
      <c r="KV8" s="72"/>
      <c r="KW8" s="643">
        <f>KV8*KT8</f>
        <v>0</v>
      </c>
      <c r="KY8" s="62"/>
      <c r="KZ8" s="108"/>
      <c r="LA8" s="15">
        <v>1</v>
      </c>
      <c r="LB8" s="93"/>
      <c r="LC8" s="346"/>
      <c r="LD8" s="93"/>
      <c r="LE8" s="96"/>
      <c r="LF8" s="72"/>
      <c r="LG8" s="643">
        <f>LF8*LD8</f>
        <v>0</v>
      </c>
      <c r="LI8" s="62"/>
      <c r="LJ8" s="108"/>
      <c r="LK8" s="15">
        <v>1</v>
      </c>
      <c r="LL8" s="93"/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/>
      <c r="P9" s="93"/>
      <c r="Q9" s="71"/>
      <c r="R9" s="72"/>
      <c r="S9" s="643">
        <f t="shared" ref="S9:S27" si="7">R9*P9</f>
        <v>0</v>
      </c>
      <c r="T9" s="258"/>
      <c r="V9" s="95"/>
      <c r="W9" s="15">
        <v>2</v>
      </c>
      <c r="X9" s="296">
        <v>928</v>
      </c>
      <c r="Y9" s="351"/>
      <c r="Z9" s="296"/>
      <c r="AA9" s="411"/>
      <c r="AB9" s="282"/>
      <c r="AC9" s="343">
        <f t="shared" ref="AC9:AC29" si="8">Z9*AB9</f>
        <v>0</v>
      </c>
      <c r="AF9" s="95"/>
      <c r="AG9" s="15">
        <v>2</v>
      </c>
      <c r="AH9" s="93">
        <v>830</v>
      </c>
      <c r="AI9" s="346"/>
      <c r="AJ9" s="93"/>
      <c r="AK9" s="96"/>
      <c r="AL9" s="72"/>
      <c r="AM9" s="646">
        <f t="shared" ref="AM9:AM29" si="9">AL9*AJ9</f>
        <v>0</v>
      </c>
      <c r="AP9" s="95"/>
      <c r="AQ9" s="15">
        <v>2</v>
      </c>
      <c r="AR9" s="340">
        <v>875</v>
      </c>
      <c r="AS9" s="351"/>
      <c r="AT9" s="340"/>
      <c r="AU9" s="339"/>
      <c r="AV9" s="282"/>
      <c r="AW9" s="343">
        <f t="shared" ref="AW9:AW29" si="10">AV9*AT9</f>
        <v>0</v>
      </c>
      <c r="AZ9" s="108"/>
      <c r="BA9" s="15">
        <v>2</v>
      </c>
      <c r="BB9" s="93">
        <v>946.19</v>
      </c>
      <c r="BC9" s="141"/>
      <c r="BD9" s="93"/>
      <c r="BE9" s="96"/>
      <c r="BF9" s="405"/>
      <c r="BG9" s="664">
        <f t="shared" ref="BG9:BG29" si="11">BF9*BD9</f>
        <v>0</v>
      </c>
      <c r="BJ9" s="108"/>
      <c r="BK9" s="15">
        <v>2</v>
      </c>
      <c r="BL9" s="93">
        <v>913.53</v>
      </c>
      <c r="BM9" s="141"/>
      <c r="BN9" s="93"/>
      <c r="BO9" s="96"/>
      <c r="BP9" s="405"/>
      <c r="BQ9" s="904">
        <f t="shared" ref="BQ9:BQ29" si="12">BP9*BN9</f>
        <v>0</v>
      </c>
      <c r="BT9" s="108"/>
      <c r="BU9" s="15">
        <v>2</v>
      </c>
      <c r="BV9" s="93">
        <v>912.2</v>
      </c>
      <c r="BW9" s="406"/>
      <c r="BX9" s="93"/>
      <c r="BY9" s="407"/>
      <c r="BZ9" s="408"/>
      <c r="CA9" s="643">
        <f t="shared" ref="CA9:CA28" si="13">BZ9*BX9</f>
        <v>0</v>
      </c>
      <c r="CD9" s="970"/>
      <c r="CE9" s="15">
        <v>2</v>
      </c>
      <c r="CF9" s="93">
        <v>878.6</v>
      </c>
      <c r="CG9" s="406"/>
      <c r="CH9" s="93"/>
      <c r="CI9" s="409"/>
      <c r="CJ9" s="408"/>
      <c r="CK9" s="643">
        <f t="shared" ref="CK9:CK29" si="14">CJ9*CH9</f>
        <v>0</v>
      </c>
      <c r="CN9" s="95"/>
      <c r="CO9" s="15">
        <v>2</v>
      </c>
      <c r="CP9" s="93">
        <v>864.1</v>
      </c>
      <c r="CQ9" s="406"/>
      <c r="CR9" s="93"/>
      <c r="CS9" s="409"/>
      <c r="CT9" s="408"/>
      <c r="CU9" s="651">
        <f>CT9*CR9</f>
        <v>0</v>
      </c>
      <c r="CX9" s="95"/>
      <c r="CY9" s="15">
        <v>2</v>
      </c>
      <c r="CZ9" s="93">
        <v>922.15</v>
      </c>
      <c r="DA9" s="346"/>
      <c r="DB9" s="93"/>
      <c r="DC9" s="96"/>
      <c r="DD9" s="72"/>
      <c r="DE9" s="643">
        <f t="shared" ref="DE9:DE29" si="15">DD9*DB9</f>
        <v>0</v>
      </c>
      <c r="DH9" s="95"/>
      <c r="DI9" s="15">
        <v>2</v>
      </c>
      <c r="DJ9" s="93">
        <v>971.14</v>
      </c>
      <c r="DK9" s="406"/>
      <c r="DL9" s="93"/>
      <c r="DM9" s="409"/>
      <c r="DN9" s="408"/>
      <c r="DO9" s="651">
        <f t="shared" ref="DO9:DO29" si="16">DN9*DL9</f>
        <v>0</v>
      </c>
      <c r="DR9" s="95"/>
      <c r="DS9" s="15">
        <v>2</v>
      </c>
      <c r="DT9" s="93">
        <v>918.52</v>
      </c>
      <c r="DU9" s="406"/>
      <c r="DV9" s="93"/>
      <c r="DW9" s="409"/>
      <c r="DX9" s="408"/>
      <c r="DY9" s="643">
        <f t="shared" ref="DY9:DY29" si="17">DX9*DV9</f>
        <v>0</v>
      </c>
      <c r="EB9" s="95"/>
      <c r="EC9" s="15">
        <v>2</v>
      </c>
      <c r="ED9" s="70">
        <v>907.6</v>
      </c>
      <c r="EE9" s="362"/>
      <c r="EF9" s="70"/>
      <c r="EG9" s="71"/>
      <c r="EH9" s="72"/>
      <c r="EI9" s="643">
        <f t="shared" ref="EI9:EI28" si="18">EH9*EF9</f>
        <v>0</v>
      </c>
      <c r="EL9" s="460"/>
      <c r="EM9" s="15">
        <v>2</v>
      </c>
      <c r="EN9" s="296">
        <v>922.6</v>
      </c>
      <c r="EO9" s="351"/>
      <c r="EP9" s="296"/>
      <c r="EQ9" s="281"/>
      <c r="ER9" s="282"/>
      <c r="ES9" s="643">
        <f t="shared" ref="ES9:ES29" si="19">ER9*EP9</f>
        <v>0</v>
      </c>
      <c r="EV9" s="95"/>
      <c r="EW9" s="15">
        <v>2</v>
      </c>
      <c r="EX9" s="70">
        <v>937.1</v>
      </c>
      <c r="EY9" s="362"/>
      <c r="EZ9" s="70"/>
      <c r="FA9" s="281"/>
      <c r="FB9" s="72"/>
      <c r="FC9" s="343">
        <f t="shared" ref="FC9:FC29" si="20">FB9*EZ9</f>
        <v>0</v>
      </c>
      <c r="FF9" s="460"/>
      <c r="FG9" s="15">
        <v>2</v>
      </c>
      <c r="FH9" s="296">
        <v>879.1</v>
      </c>
      <c r="FI9" s="351"/>
      <c r="FJ9" s="296"/>
      <c r="FK9" s="281"/>
      <c r="FL9" s="282"/>
      <c r="FM9" s="643">
        <f t="shared" ref="FM9:FM29" si="21">FL9*FJ9</f>
        <v>0</v>
      </c>
      <c r="FP9" s="95" t="s">
        <v>41</v>
      </c>
      <c r="FQ9" s="15">
        <v>2</v>
      </c>
      <c r="FR9" s="93">
        <v>909.4</v>
      </c>
      <c r="FS9" s="346"/>
      <c r="FT9" s="93"/>
      <c r="FU9" s="71"/>
      <c r="FV9" s="72"/>
      <c r="FW9" s="643">
        <f t="shared" ref="FW9:FW29" si="22">FV9*FT9</f>
        <v>0</v>
      </c>
      <c r="FZ9" s="95"/>
      <c r="GA9" s="15">
        <v>2</v>
      </c>
      <c r="GB9" s="280">
        <v>913.5</v>
      </c>
      <c r="GC9" s="556"/>
      <c r="GD9" s="280"/>
      <c r="GE9" s="281"/>
      <c r="GF9" s="282"/>
      <c r="GG9" s="343">
        <f t="shared" ref="GG9:GG29" si="23">GF9*GD9</f>
        <v>0</v>
      </c>
      <c r="GJ9" s="95"/>
      <c r="GK9" s="15">
        <v>2</v>
      </c>
      <c r="GL9" s="534">
        <v>949.36</v>
      </c>
      <c r="GM9" s="346"/>
      <c r="GN9" s="534"/>
      <c r="GO9" s="96"/>
      <c r="GP9" s="72"/>
      <c r="GQ9" s="643">
        <f t="shared" ref="GQ9:GQ29" si="24">GP9*GN9</f>
        <v>0</v>
      </c>
      <c r="GT9" s="95"/>
      <c r="GU9" s="15">
        <v>2</v>
      </c>
      <c r="GV9" s="292">
        <v>951</v>
      </c>
      <c r="GW9" s="351"/>
      <c r="GX9" s="292"/>
      <c r="GY9" s="339"/>
      <c r="GZ9" s="282"/>
      <c r="HA9" s="643">
        <f t="shared" ref="HA9:HA28" si="25">GZ9*GX9</f>
        <v>0</v>
      </c>
      <c r="HD9" s="95"/>
      <c r="HE9" s="15">
        <v>2</v>
      </c>
      <c r="HF9" s="93">
        <v>931.67</v>
      </c>
      <c r="HG9" s="346"/>
      <c r="HH9" s="93"/>
      <c r="HI9" s="96"/>
      <c r="HJ9" s="72"/>
      <c r="HK9" s="643">
        <f t="shared" ref="HK9:HK28" si="26">HJ9*HH9</f>
        <v>0</v>
      </c>
      <c r="HN9" s="95"/>
      <c r="HO9" s="15">
        <v>2</v>
      </c>
      <c r="HP9" s="296">
        <v>915.3</v>
      </c>
      <c r="HQ9" s="351"/>
      <c r="HR9" s="296"/>
      <c r="HS9" s="411"/>
      <c r="HT9" s="282"/>
      <c r="HU9" s="643">
        <f t="shared" ref="HU9:HU29" si="27">HT9*HR9</f>
        <v>0</v>
      </c>
      <c r="HX9" s="108"/>
      <c r="HY9" s="15">
        <v>2</v>
      </c>
      <c r="HZ9" s="70">
        <v>924</v>
      </c>
      <c r="IA9" s="362"/>
      <c r="IB9" s="70"/>
      <c r="IC9" s="71"/>
      <c r="ID9" s="72"/>
      <c r="IE9" s="643">
        <f t="shared" ref="IE9:IE29" si="28">ID9*IB9</f>
        <v>0</v>
      </c>
      <c r="IH9" s="108"/>
      <c r="II9" s="15">
        <v>2</v>
      </c>
      <c r="IJ9" s="70">
        <v>937.1</v>
      </c>
      <c r="IK9" s="362"/>
      <c r="IL9" s="70"/>
      <c r="IM9" s="71"/>
      <c r="IN9" s="72"/>
      <c r="IO9" s="643">
        <f t="shared" ref="IO9:IO29" si="29">IN9*IL9</f>
        <v>0</v>
      </c>
      <c r="IQ9" s="935"/>
      <c r="IR9" s="95"/>
      <c r="IS9" s="15">
        <v>2</v>
      </c>
      <c r="IT9" s="296">
        <v>902.6</v>
      </c>
      <c r="IU9" s="261"/>
      <c r="IV9" s="296"/>
      <c r="IW9" s="563"/>
      <c r="IX9" s="282"/>
      <c r="IY9" s="343">
        <f t="shared" ref="IY9:IY29" si="30">IX9*IV9</f>
        <v>0</v>
      </c>
      <c r="IZ9" s="93"/>
      <c r="JA9" s="93"/>
      <c r="JB9" s="95"/>
      <c r="JC9" s="15">
        <v>2</v>
      </c>
      <c r="JD9" s="93"/>
      <c r="JE9" s="362"/>
      <c r="JF9" s="93"/>
      <c r="JG9" s="71"/>
      <c r="JH9" s="72"/>
      <c r="JI9" s="643">
        <f t="shared" ref="JI9:JI29" si="31">JH9*JF9</f>
        <v>0</v>
      </c>
      <c r="JJ9" s="70"/>
      <c r="JL9" s="95"/>
      <c r="JM9" s="15">
        <v>2</v>
      </c>
      <c r="JN9" s="93"/>
      <c r="JO9" s="346"/>
      <c r="JP9" s="93"/>
      <c r="JQ9" s="71"/>
      <c r="JR9" s="72"/>
      <c r="JS9" s="643">
        <f t="shared" ref="JS9:JS27" si="32">JR9*JP9</f>
        <v>0</v>
      </c>
      <c r="JV9" s="108"/>
      <c r="JW9" s="15">
        <v>2</v>
      </c>
      <c r="JX9" s="70"/>
      <c r="JY9" s="362"/>
      <c r="JZ9" s="70"/>
      <c r="KA9" s="71"/>
      <c r="KB9" s="72"/>
      <c r="KC9" s="643">
        <f t="shared" ref="KC9:KC28" si="33">KB9*JZ9</f>
        <v>0</v>
      </c>
      <c r="KF9" s="108"/>
      <c r="KG9" s="15">
        <v>2</v>
      </c>
      <c r="KH9" s="70"/>
      <c r="KI9" s="362"/>
      <c r="KJ9" s="70"/>
      <c r="KK9" s="71"/>
      <c r="KL9" s="72"/>
      <c r="KM9" s="643">
        <f t="shared" ref="KM9:KM28" si="34">KL9*KJ9</f>
        <v>0</v>
      </c>
      <c r="KP9" s="108"/>
      <c r="KQ9" s="15">
        <v>2</v>
      </c>
      <c r="KR9" s="70"/>
      <c r="KS9" s="362"/>
      <c r="KT9" s="70"/>
      <c r="KU9" s="71"/>
      <c r="KV9" s="72"/>
      <c r="KW9" s="643">
        <f t="shared" ref="KW9:KW28" si="35">KV9*KT9</f>
        <v>0</v>
      </c>
      <c r="KZ9" s="95"/>
      <c r="LA9" s="15">
        <v>2</v>
      </c>
      <c r="LB9" s="93"/>
      <c r="LC9" s="346"/>
      <c r="LD9" s="93"/>
      <c r="LE9" s="96"/>
      <c r="LF9" s="72"/>
      <c r="LG9" s="643">
        <f t="shared" ref="LG9:LG28" si="36">LF9*LD9</f>
        <v>0</v>
      </c>
      <c r="LJ9" s="95"/>
      <c r="LK9" s="15">
        <v>2</v>
      </c>
      <c r="LL9" s="93"/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/>
      <c r="P10" s="93"/>
      <c r="Q10" s="71"/>
      <c r="R10" s="72"/>
      <c r="S10" s="643">
        <f t="shared" si="7"/>
        <v>0</v>
      </c>
      <c r="T10" s="258"/>
      <c r="V10" s="95"/>
      <c r="W10" s="15">
        <v>3</v>
      </c>
      <c r="X10" s="296">
        <v>916.3</v>
      </c>
      <c r="Y10" s="351"/>
      <c r="Z10" s="296"/>
      <c r="AA10" s="411"/>
      <c r="AB10" s="282"/>
      <c r="AC10" s="343">
        <f t="shared" si="8"/>
        <v>0</v>
      </c>
      <c r="AF10" s="95"/>
      <c r="AG10" s="15">
        <v>3</v>
      </c>
      <c r="AH10" s="93">
        <v>854</v>
      </c>
      <c r="AI10" s="346"/>
      <c r="AJ10" s="93"/>
      <c r="AK10" s="96"/>
      <c r="AL10" s="72"/>
      <c r="AM10" s="646">
        <f t="shared" si="9"/>
        <v>0</v>
      </c>
      <c r="AP10" s="95"/>
      <c r="AQ10" s="15">
        <v>3</v>
      </c>
      <c r="AR10" s="340">
        <v>890.9</v>
      </c>
      <c r="AS10" s="351"/>
      <c r="AT10" s="340"/>
      <c r="AU10" s="339"/>
      <c r="AV10" s="282"/>
      <c r="AW10" s="343">
        <f t="shared" si="10"/>
        <v>0</v>
      </c>
      <c r="AZ10" s="108"/>
      <c r="BA10" s="15">
        <v>3</v>
      </c>
      <c r="BB10" s="93">
        <v>931.67</v>
      </c>
      <c r="BC10" s="141"/>
      <c r="BD10" s="93"/>
      <c r="BE10" s="96"/>
      <c r="BF10" s="405"/>
      <c r="BG10" s="664">
        <f t="shared" si="11"/>
        <v>0</v>
      </c>
      <c r="BJ10" s="108"/>
      <c r="BK10" s="15">
        <v>3</v>
      </c>
      <c r="BL10" s="93">
        <v>917.61</v>
      </c>
      <c r="BM10" s="141"/>
      <c r="BN10" s="93"/>
      <c r="BO10" s="96"/>
      <c r="BP10" s="405"/>
      <c r="BQ10" s="904">
        <f t="shared" si="12"/>
        <v>0</v>
      </c>
      <c r="BT10" s="108"/>
      <c r="BU10" s="15">
        <v>3</v>
      </c>
      <c r="BV10" s="93">
        <v>872.3</v>
      </c>
      <c r="BW10" s="406"/>
      <c r="BX10" s="93"/>
      <c r="BY10" s="407"/>
      <c r="BZ10" s="408"/>
      <c r="CA10" s="643">
        <f t="shared" si="13"/>
        <v>0</v>
      </c>
      <c r="CD10" s="970"/>
      <c r="CE10" s="15">
        <v>3</v>
      </c>
      <c r="CF10" s="93">
        <v>890.4</v>
      </c>
      <c r="CG10" s="406"/>
      <c r="CH10" s="93"/>
      <c r="CI10" s="409"/>
      <c r="CJ10" s="408"/>
      <c r="CK10" s="643">
        <f t="shared" si="14"/>
        <v>0</v>
      </c>
      <c r="CN10" s="95"/>
      <c r="CO10" s="15">
        <v>3</v>
      </c>
      <c r="CP10" s="93">
        <v>903.6</v>
      </c>
      <c r="CQ10" s="406"/>
      <c r="CR10" s="93"/>
      <c r="CS10" s="409"/>
      <c r="CT10" s="408"/>
      <c r="CU10" s="651">
        <f t="shared" ref="CU10:CU30" si="48">CT10*CR10</f>
        <v>0</v>
      </c>
      <c r="CX10" s="95"/>
      <c r="CY10" s="15">
        <v>3</v>
      </c>
      <c r="CZ10" s="93">
        <v>967.51</v>
      </c>
      <c r="DA10" s="346"/>
      <c r="DB10" s="93"/>
      <c r="DC10" s="96"/>
      <c r="DD10" s="72"/>
      <c r="DE10" s="643">
        <f t="shared" si="15"/>
        <v>0</v>
      </c>
      <c r="DH10" s="95"/>
      <c r="DI10" s="15">
        <v>3</v>
      </c>
      <c r="DJ10" s="93">
        <v>964.33</v>
      </c>
      <c r="DK10" s="406"/>
      <c r="DL10" s="93"/>
      <c r="DM10" s="409"/>
      <c r="DN10" s="408"/>
      <c r="DO10" s="651">
        <f t="shared" si="16"/>
        <v>0</v>
      </c>
      <c r="DR10" s="95"/>
      <c r="DS10" s="15">
        <v>3</v>
      </c>
      <c r="DT10" s="93">
        <v>932.58</v>
      </c>
      <c r="DU10" s="406"/>
      <c r="DV10" s="93"/>
      <c r="DW10" s="409"/>
      <c r="DX10" s="408"/>
      <c r="DY10" s="643">
        <f t="shared" si="17"/>
        <v>0</v>
      </c>
      <c r="EB10" s="95"/>
      <c r="EC10" s="15">
        <v>3</v>
      </c>
      <c r="ED10" s="70">
        <v>890.4</v>
      </c>
      <c r="EE10" s="362"/>
      <c r="EF10" s="70"/>
      <c r="EG10" s="71"/>
      <c r="EH10" s="72"/>
      <c r="EI10" s="643">
        <f t="shared" si="18"/>
        <v>0</v>
      </c>
      <c r="EL10" s="460"/>
      <c r="EM10" s="15">
        <v>3</v>
      </c>
      <c r="EN10" s="296">
        <v>896.8</v>
      </c>
      <c r="EO10" s="351"/>
      <c r="EP10" s="296"/>
      <c r="EQ10" s="281"/>
      <c r="ER10" s="282"/>
      <c r="ES10" s="643">
        <f t="shared" si="19"/>
        <v>0</v>
      </c>
      <c r="EV10" s="95"/>
      <c r="EW10" s="15">
        <v>3</v>
      </c>
      <c r="EX10" s="70">
        <v>965.7</v>
      </c>
      <c r="EY10" s="362"/>
      <c r="EZ10" s="70"/>
      <c r="FA10" s="281"/>
      <c r="FB10" s="72"/>
      <c r="FC10" s="343">
        <f t="shared" si="20"/>
        <v>0</v>
      </c>
      <c r="FF10" s="460"/>
      <c r="FG10" s="15">
        <v>3</v>
      </c>
      <c r="FH10" s="296">
        <v>933</v>
      </c>
      <c r="FI10" s="351"/>
      <c r="FJ10" s="296"/>
      <c r="FK10" s="281"/>
      <c r="FL10" s="282"/>
      <c r="FM10" s="643">
        <f t="shared" si="21"/>
        <v>0</v>
      </c>
      <c r="FP10" s="95"/>
      <c r="FQ10" s="15">
        <v>3</v>
      </c>
      <c r="FR10" s="93">
        <v>884</v>
      </c>
      <c r="FS10" s="346"/>
      <c r="FT10" s="93"/>
      <c r="FU10" s="71"/>
      <c r="FV10" s="72"/>
      <c r="FW10" s="643">
        <f t="shared" si="22"/>
        <v>0</v>
      </c>
      <c r="FZ10" s="95"/>
      <c r="GA10" s="15">
        <v>3</v>
      </c>
      <c r="GB10" s="280">
        <v>909</v>
      </c>
      <c r="GC10" s="556"/>
      <c r="GD10" s="280"/>
      <c r="GE10" s="281"/>
      <c r="GF10" s="282"/>
      <c r="GG10" s="343">
        <f t="shared" si="23"/>
        <v>0</v>
      </c>
      <c r="GJ10" s="95"/>
      <c r="GK10" s="15">
        <v>3</v>
      </c>
      <c r="GL10" s="534">
        <v>952.54</v>
      </c>
      <c r="GM10" s="346"/>
      <c r="GN10" s="534"/>
      <c r="GO10" s="96"/>
      <c r="GP10" s="72"/>
      <c r="GQ10" s="643">
        <f t="shared" si="24"/>
        <v>0</v>
      </c>
      <c r="GT10" s="95"/>
      <c r="GU10" s="15">
        <v>3</v>
      </c>
      <c r="GV10" s="296">
        <v>904</v>
      </c>
      <c r="GW10" s="351"/>
      <c r="GX10" s="296"/>
      <c r="GY10" s="339"/>
      <c r="GZ10" s="282"/>
      <c r="HA10" s="643">
        <f t="shared" si="25"/>
        <v>0</v>
      </c>
      <c r="HD10" s="95"/>
      <c r="HE10" s="15">
        <v>3</v>
      </c>
      <c r="HF10" s="93">
        <v>942.56</v>
      </c>
      <c r="HG10" s="346"/>
      <c r="HH10" s="93"/>
      <c r="HI10" s="96"/>
      <c r="HJ10" s="72"/>
      <c r="HK10" s="643">
        <f t="shared" si="26"/>
        <v>0</v>
      </c>
      <c r="HN10" s="95"/>
      <c r="HO10" s="15">
        <v>3</v>
      </c>
      <c r="HP10" s="296">
        <v>871.8</v>
      </c>
      <c r="HQ10" s="351"/>
      <c r="HR10" s="296"/>
      <c r="HS10" s="411"/>
      <c r="HT10" s="282"/>
      <c r="HU10" s="643">
        <f t="shared" si="27"/>
        <v>0</v>
      </c>
      <c r="HX10" s="108"/>
      <c r="HY10" s="15">
        <v>3</v>
      </c>
      <c r="HZ10" s="70">
        <v>897.7</v>
      </c>
      <c r="IA10" s="362"/>
      <c r="IB10" s="70"/>
      <c r="IC10" s="71"/>
      <c r="ID10" s="72"/>
      <c r="IE10" s="643">
        <f t="shared" si="28"/>
        <v>0</v>
      </c>
      <c r="IH10" s="108"/>
      <c r="II10" s="15">
        <v>3</v>
      </c>
      <c r="IJ10" s="70">
        <v>933</v>
      </c>
      <c r="IK10" s="362"/>
      <c r="IL10" s="70"/>
      <c r="IM10" s="71"/>
      <c r="IN10" s="72"/>
      <c r="IO10" s="643">
        <f t="shared" si="29"/>
        <v>0</v>
      </c>
      <c r="IQ10" s="936"/>
      <c r="IR10" s="95"/>
      <c r="IS10" s="15">
        <v>3</v>
      </c>
      <c r="IT10" s="296">
        <v>876.3</v>
      </c>
      <c r="IU10" s="261"/>
      <c r="IV10" s="296"/>
      <c r="IW10" s="563"/>
      <c r="IX10" s="282"/>
      <c r="IY10" s="343">
        <f t="shared" si="30"/>
        <v>0</v>
      </c>
      <c r="IZ10" s="93"/>
      <c r="JA10" s="70"/>
      <c r="JB10" s="95"/>
      <c r="JC10" s="15">
        <v>3</v>
      </c>
      <c r="JD10" s="93"/>
      <c r="JE10" s="362"/>
      <c r="JF10" s="93"/>
      <c r="JG10" s="71"/>
      <c r="JH10" s="72"/>
      <c r="JI10" s="643">
        <f t="shared" si="31"/>
        <v>0</v>
      </c>
      <c r="JJ10" s="70"/>
      <c r="JL10" s="95"/>
      <c r="JM10" s="15">
        <v>3</v>
      </c>
      <c r="JN10" s="93"/>
      <c r="JO10" s="346"/>
      <c r="JP10" s="93"/>
      <c r="JQ10" s="71"/>
      <c r="JR10" s="72"/>
      <c r="JS10" s="643">
        <f t="shared" si="32"/>
        <v>0</v>
      </c>
      <c r="JV10" s="108"/>
      <c r="JW10" s="15">
        <v>3</v>
      </c>
      <c r="JX10" s="70"/>
      <c r="JY10" s="362"/>
      <c r="JZ10" s="70"/>
      <c r="KA10" s="71"/>
      <c r="KB10" s="72"/>
      <c r="KC10" s="643">
        <f t="shared" si="33"/>
        <v>0</v>
      </c>
      <c r="KF10" s="108"/>
      <c r="KG10" s="15">
        <v>3</v>
      </c>
      <c r="KH10" s="70"/>
      <c r="KI10" s="362"/>
      <c r="KJ10" s="70"/>
      <c r="KK10" s="71"/>
      <c r="KL10" s="72"/>
      <c r="KM10" s="643">
        <f t="shared" si="34"/>
        <v>0</v>
      </c>
      <c r="KP10" s="108"/>
      <c r="KQ10" s="15">
        <v>3</v>
      </c>
      <c r="KR10" s="70"/>
      <c r="KS10" s="362"/>
      <c r="KT10" s="70"/>
      <c r="KU10" s="71"/>
      <c r="KV10" s="72"/>
      <c r="KW10" s="643">
        <f t="shared" si="35"/>
        <v>0</v>
      </c>
      <c r="KZ10" s="95"/>
      <c r="LA10" s="15">
        <v>3</v>
      </c>
      <c r="LB10" s="93"/>
      <c r="LC10" s="346"/>
      <c r="LD10" s="93"/>
      <c r="LE10" s="96"/>
      <c r="LF10" s="72"/>
      <c r="LG10" s="643">
        <f t="shared" si="36"/>
        <v>0</v>
      </c>
      <c r="LJ10" s="95"/>
      <c r="LK10" s="15">
        <v>3</v>
      </c>
      <c r="LL10" s="93"/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/>
      <c r="P11" s="93"/>
      <c r="Q11" s="71"/>
      <c r="R11" s="72"/>
      <c r="S11" s="643">
        <f t="shared" si="7"/>
        <v>0</v>
      </c>
      <c r="T11" s="258"/>
      <c r="U11" s="62"/>
      <c r="V11" s="108"/>
      <c r="W11" s="15">
        <v>4</v>
      </c>
      <c r="X11" s="296">
        <v>889.9</v>
      </c>
      <c r="Y11" s="351"/>
      <c r="Z11" s="296"/>
      <c r="AA11" s="411"/>
      <c r="AB11" s="282"/>
      <c r="AC11" s="343">
        <f t="shared" si="8"/>
        <v>0</v>
      </c>
      <c r="AE11" s="62"/>
      <c r="AF11" s="108"/>
      <c r="AG11" s="15">
        <v>4</v>
      </c>
      <c r="AH11" s="93">
        <v>872</v>
      </c>
      <c r="AI11" s="346"/>
      <c r="AJ11" s="93"/>
      <c r="AK11" s="96"/>
      <c r="AL11" s="72"/>
      <c r="AM11" s="646">
        <f t="shared" si="9"/>
        <v>0</v>
      </c>
      <c r="AO11" s="62"/>
      <c r="AP11" s="108"/>
      <c r="AQ11" s="15">
        <v>4</v>
      </c>
      <c r="AR11" s="340">
        <v>938.9</v>
      </c>
      <c r="AS11" s="351"/>
      <c r="AT11" s="340"/>
      <c r="AU11" s="339"/>
      <c r="AV11" s="282"/>
      <c r="AW11" s="343">
        <f t="shared" si="10"/>
        <v>0</v>
      </c>
      <c r="AY11" s="62"/>
      <c r="AZ11" s="108"/>
      <c r="BA11" s="15">
        <v>4</v>
      </c>
      <c r="BB11" s="93">
        <v>946.64</v>
      </c>
      <c r="BC11" s="141"/>
      <c r="BD11" s="93"/>
      <c r="BE11" s="96"/>
      <c r="BF11" s="405"/>
      <c r="BG11" s="664">
        <f t="shared" si="11"/>
        <v>0</v>
      </c>
      <c r="BI11" s="62"/>
      <c r="BJ11" s="108"/>
      <c r="BK11" s="15">
        <v>4</v>
      </c>
      <c r="BL11" s="93">
        <v>932.13</v>
      </c>
      <c r="BM11" s="141"/>
      <c r="BN11" s="93"/>
      <c r="BO11" s="96"/>
      <c r="BP11" s="405"/>
      <c r="BQ11" s="904">
        <f t="shared" si="12"/>
        <v>0</v>
      </c>
      <c r="BS11" s="62"/>
      <c r="BT11" s="108"/>
      <c r="BU11" s="279">
        <v>4</v>
      </c>
      <c r="BV11" s="296">
        <v>938.5</v>
      </c>
      <c r="BW11" s="406"/>
      <c r="BX11" s="296"/>
      <c r="BY11" s="407"/>
      <c r="BZ11" s="408"/>
      <c r="CA11" s="643">
        <f t="shared" si="13"/>
        <v>0</v>
      </c>
      <c r="CC11" s="62"/>
      <c r="CD11" s="970"/>
      <c r="CE11" s="15">
        <v>4</v>
      </c>
      <c r="CF11" s="93">
        <v>922.1</v>
      </c>
      <c r="CG11" s="406"/>
      <c r="CH11" s="296"/>
      <c r="CI11" s="409"/>
      <c r="CJ11" s="408"/>
      <c r="CK11" s="643">
        <f t="shared" si="14"/>
        <v>0</v>
      </c>
      <c r="CM11" s="62"/>
      <c r="CN11" s="95"/>
      <c r="CO11" s="15">
        <v>4</v>
      </c>
      <c r="CP11" s="93">
        <v>899</v>
      </c>
      <c r="CQ11" s="406"/>
      <c r="CR11" s="93"/>
      <c r="CS11" s="409"/>
      <c r="CT11" s="408"/>
      <c r="CU11" s="651">
        <f t="shared" si="48"/>
        <v>0</v>
      </c>
      <c r="CW11" s="62"/>
      <c r="CX11" s="108"/>
      <c r="CY11" s="15">
        <v>4</v>
      </c>
      <c r="CZ11" s="93">
        <v>932.13</v>
      </c>
      <c r="DA11" s="346"/>
      <c r="DB11" s="93"/>
      <c r="DC11" s="96"/>
      <c r="DD11" s="72"/>
      <c r="DE11" s="643">
        <f t="shared" si="15"/>
        <v>0</v>
      </c>
      <c r="DG11" s="62"/>
      <c r="DH11" s="108"/>
      <c r="DI11" s="15">
        <v>4</v>
      </c>
      <c r="DJ11" s="93">
        <v>944.37</v>
      </c>
      <c r="DK11" s="406"/>
      <c r="DL11" s="93"/>
      <c r="DM11" s="409"/>
      <c r="DN11" s="408"/>
      <c r="DO11" s="651">
        <f t="shared" si="16"/>
        <v>0</v>
      </c>
      <c r="DQ11" s="62"/>
      <c r="DR11" s="108"/>
      <c r="DS11" s="15">
        <v>4</v>
      </c>
      <c r="DT11" s="93">
        <v>912.62</v>
      </c>
      <c r="DU11" s="406"/>
      <c r="DV11" s="93"/>
      <c r="DW11" s="409"/>
      <c r="DX11" s="408"/>
      <c r="DY11" s="643">
        <f t="shared" si="17"/>
        <v>0</v>
      </c>
      <c r="EA11" s="62"/>
      <c r="EB11" s="108"/>
      <c r="EC11" s="15">
        <v>4</v>
      </c>
      <c r="ED11" s="70">
        <v>894</v>
      </c>
      <c r="EE11" s="362"/>
      <c r="EF11" s="70"/>
      <c r="EG11" s="71"/>
      <c r="EH11" s="72"/>
      <c r="EI11" s="643">
        <f t="shared" si="18"/>
        <v>0</v>
      </c>
      <c r="EK11" s="62"/>
      <c r="EL11" s="460"/>
      <c r="EM11" s="15">
        <v>4</v>
      </c>
      <c r="EN11" s="296">
        <v>914</v>
      </c>
      <c r="EO11" s="351"/>
      <c r="EP11" s="296"/>
      <c r="EQ11" s="281"/>
      <c r="ER11" s="282"/>
      <c r="ES11" s="643">
        <f t="shared" si="19"/>
        <v>0</v>
      </c>
      <c r="EU11" s="62"/>
      <c r="EV11" s="108"/>
      <c r="EW11" s="15">
        <v>4</v>
      </c>
      <c r="EX11" s="70">
        <v>924.4</v>
      </c>
      <c r="EY11" s="362"/>
      <c r="EZ11" s="70"/>
      <c r="FA11" s="281"/>
      <c r="FB11" s="72"/>
      <c r="FC11" s="343">
        <f t="shared" si="20"/>
        <v>0</v>
      </c>
      <c r="FE11" s="62"/>
      <c r="FF11" s="460"/>
      <c r="FG11" s="15">
        <v>4</v>
      </c>
      <c r="FH11" s="296">
        <v>903.6</v>
      </c>
      <c r="FI11" s="351"/>
      <c r="FJ11" s="296"/>
      <c r="FK11" s="281"/>
      <c r="FL11" s="282"/>
      <c r="FM11" s="643">
        <f t="shared" si="21"/>
        <v>0</v>
      </c>
      <c r="FO11" s="62"/>
      <c r="FP11" s="108"/>
      <c r="FQ11" s="15">
        <v>4</v>
      </c>
      <c r="FR11" s="93">
        <v>879.5</v>
      </c>
      <c r="FS11" s="346"/>
      <c r="FT11" s="93"/>
      <c r="FU11" s="71"/>
      <c r="FV11" s="72"/>
      <c r="FW11" s="643">
        <f t="shared" si="22"/>
        <v>0</v>
      </c>
      <c r="FY11" s="62"/>
      <c r="FZ11" s="108"/>
      <c r="GA11" s="15">
        <v>4</v>
      </c>
      <c r="GB11" s="280">
        <v>932.1</v>
      </c>
      <c r="GC11" s="556"/>
      <c r="GD11" s="280"/>
      <c r="GE11" s="281"/>
      <c r="GF11" s="282"/>
      <c r="GG11" s="343">
        <f t="shared" si="23"/>
        <v>0</v>
      </c>
      <c r="GI11" s="62"/>
      <c r="GJ11" s="108"/>
      <c r="GK11" s="15">
        <v>4</v>
      </c>
      <c r="GL11" s="534">
        <v>918.52</v>
      </c>
      <c r="GM11" s="346"/>
      <c r="GN11" s="534"/>
      <c r="GO11" s="96"/>
      <c r="GP11" s="72"/>
      <c r="GQ11" s="643">
        <f t="shared" si="24"/>
        <v>0</v>
      </c>
      <c r="GS11" s="62"/>
      <c r="GT11" s="108"/>
      <c r="GU11" s="15">
        <v>4</v>
      </c>
      <c r="GV11" s="296">
        <v>923</v>
      </c>
      <c r="GW11" s="351"/>
      <c r="GX11" s="296"/>
      <c r="GY11" s="339"/>
      <c r="GZ11" s="282"/>
      <c r="HA11" s="643">
        <f t="shared" si="25"/>
        <v>0</v>
      </c>
      <c r="HC11" s="62"/>
      <c r="HD11" s="108"/>
      <c r="HE11" s="15">
        <v>4</v>
      </c>
      <c r="HF11" s="93">
        <v>974.77</v>
      </c>
      <c r="HG11" s="346"/>
      <c r="HH11" s="93"/>
      <c r="HI11" s="96"/>
      <c r="HJ11" s="72"/>
      <c r="HK11" s="643">
        <f t="shared" si="26"/>
        <v>0</v>
      </c>
      <c r="HM11" s="62"/>
      <c r="HN11" s="108"/>
      <c r="HO11" s="15">
        <v>4</v>
      </c>
      <c r="HP11" s="296">
        <v>912.2</v>
      </c>
      <c r="HQ11" s="351"/>
      <c r="HR11" s="296"/>
      <c r="HS11" s="411"/>
      <c r="HT11" s="282"/>
      <c r="HU11" s="643">
        <f t="shared" si="27"/>
        <v>0</v>
      </c>
      <c r="HW11" s="62"/>
      <c r="HX11" s="108"/>
      <c r="HY11" s="15">
        <v>4</v>
      </c>
      <c r="HZ11" s="70">
        <v>883.1</v>
      </c>
      <c r="IA11" s="362"/>
      <c r="IB11" s="70"/>
      <c r="IC11" s="71"/>
      <c r="ID11" s="72"/>
      <c r="IE11" s="643">
        <f t="shared" si="28"/>
        <v>0</v>
      </c>
      <c r="IG11" s="62"/>
      <c r="IH11" s="108"/>
      <c r="II11" s="15">
        <v>4</v>
      </c>
      <c r="IJ11" s="70">
        <v>894.9</v>
      </c>
      <c r="IK11" s="362"/>
      <c r="IL11" s="70"/>
      <c r="IM11" s="71"/>
      <c r="IN11" s="72"/>
      <c r="IO11" s="643">
        <f t="shared" si="29"/>
        <v>0</v>
      </c>
      <c r="IQ11" s="937"/>
      <c r="IR11" s="108"/>
      <c r="IS11" s="15">
        <v>4</v>
      </c>
      <c r="IT11" s="296">
        <v>915.3</v>
      </c>
      <c r="IU11" s="261"/>
      <c r="IV11" s="296"/>
      <c r="IW11" s="563"/>
      <c r="IX11" s="282"/>
      <c r="IY11" s="343">
        <f t="shared" si="30"/>
        <v>0</v>
      </c>
      <c r="IZ11" s="93"/>
      <c r="JA11" s="70"/>
      <c r="JB11" s="108"/>
      <c r="JC11" s="15">
        <v>4</v>
      </c>
      <c r="JD11" s="93"/>
      <c r="JE11" s="362"/>
      <c r="JF11" s="93"/>
      <c r="JG11" s="71"/>
      <c r="JH11" s="72"/>
      <c r="JI11" s="643">
        <f t="shared" si="31"/>
        <v>0</v>
      </c>
      <c r="JJ11" s="70"/>
      <c r="JK11" s="62"/>
      <c r="JL11" s="108"/>
      <c r="JM11" s="15">
        <v>4</v>
      </c>
      <c r="JN11" s="93"/>
      <c r="JO11" s="346"/>
      <c r="JP11" s="93"/>
      <c r="JQ11" s="71"/>
      <c r="JR11" s="72"/>
      <c r="JS11" s="643">
        <f t="shared" si="32"/>
        <v>0</v>
      </c>
      <c r="JU11" s="62"/>
      <c r="JV11" s="108"/>
      <c r="JW11" s="15">
        <v>4</v>
      </c>
      <c r="JX11" s="70"/>
      <c r="JY11" s="362"/>
      <c r="JZ11" s="70"/>
      <c r="KA11" s="71"/>
      <c r="KB11" s="72"/>
      <c r="KC11" s="643">
        <f t="shared" si="33"/>
        <v>0</v>
      </c>
      <c r="KE11" s="62"/>
      <c r="KF11" s="108"/>
      <c r="KG11" s="15">
        <v>4</v>
      </c>
      <c r="KH11" s="70"/>
      <c r="KI11" s="362"/>
      <c r="KJ11" s="70"/>
      <c r="KK11" s="71"/>
      <c r="KL11" s="72"/>
      <c r="KM11" s="643">
        <f t="shared" si="34"/>
        <v>0</v>
      </c>
      <c r="KO11" s="62"/>
      <c r="KP11" s="108"/>
      <c r="KQ11" s="15">
        <v>4</v>
      </c>
      <c r="KR11" s="70"/>
      <c r="KS11" s="362"/>
      <c r="KT11" s="70"/>
      <c r="KU11" s="71"/>
      <c r="KV11" s="72"/>
      <c r="KW11" s="643">
        <f t="shared" si="35"/>
        <v>0</v>
      </c>
      <c r="KY11" s="62"/>
      <c r="KZ11" s="108"/>
      <c r="LA11" s="15">
        <v>4</v>
      </c>
      <c r="LB11" s="93"/>
      <c r="LC11" s="346"/>
      <c r="LD11" s="93"/>
      <c r="LE11" s="96"/>
      <c r="LF11" s="72"/>
      <c r="LG11" s="643">
        <f t="shared" si="36"/>
        <v>0</v>
      </c>
      <c r="LI11" s="62"/>
      <c r="LJ11" s="108"/>
      <c r="LK11" s="15">
        <v>4</v>
      </c>
      <c r="LL11" s="93"/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/>
      <c r="P12" s="93"/>
      <c r="Q12" s="71"/>
      <c r="R12" s="72"/>
      <c r="S12" s="643">
        <f t="shared" si="7"/>
        <v>0</v>
      </c>
      <c r="T12" s="258"/>
      <c r="V12" s="108"/>
      <c r="W12" s="15">
        <v>5</v>
      </c>
      <c r="X12" s="296">
        <v>888.6</v>
      </c>
      <c r="Y12" s="351"/>
      <c r="Z12" s="296"/>
      <c r="AA12" s="411"/>
      <c r="AB12" s="282"/>
      <c r="AC12" s="343">
        <f t="shared" si="8"/>
        <v>0</v>
      </c>
      <c r="AF12" s="108"/>
      <c r="AG12" s="15">
        <v>5</v>
      </c>
      <c r="AH12" s="93">
        <v>878</v>
      </c>
      <c r="AI12" s="346"/>
      <c r="AJ12" s="93"/>
      <c r="AK12" s="96"/>
      <c r="AL12" s="72"/>
      <c r="AM12" s="646">
        <f t="shared" si="9"/>
        <v>0</v>
      </c>
      <c r="AP12" s="108"/>
      <c r="AQ12" s="15">
        <v>5</v>
      </c>
      <c r="AR12" s="340">
        <v>865.9</v>
      </c>
      <c r="AS12" s="351"/>
      <c r="AT12" s="340"/>
      <c r="AU12" s="339"/>
      <c r="AV12" s="282"/>
      <c r="AW12" s="343">
        <f t="shared" si="10"/>
        <v>0</v>
      </c>
      <c r="AZ12" s="108"/>
      <c r="BA12" s="15">
        <v>5</v>
      </c>
      <c r="BB12" s="93">
        <v>952.54</v>
      </c>
      <c r="BC12" s="141"/>
      <c r="BD12" s="93"/>
      <c r="BE12" s="96"/>
      <c r="BF12" s="405"/>
      <c r="BG12" s="664">
        <f t="shared" si="11"/>
        <v>0</v>
      </c>
      <c r="BJ12" s="108"/>
      <c r="BK12" s="15">
        <v>5</v>
      </c>
      <c r="BL12" s="93">
        <v>894.93</v>
      </c>
      <c r="BM12" s="141"/>
      <c r="BN12" s="93"/>
      <c r="BO12" s="96"/>
      <c r="BP12" s="405"/>
      <c r="BQ12" s="904">
        <f t="shared" si="12"/>
        <v>0</v>
      </c>
      <c r="BT12" s="108"/>
      <c r="BU12" s="279">
        <v>5</v>
      </c>
      <c r="BV12" s="296">
        <v>915.8</v>
      </c>
      <c r="BW12" s="406"/>
      <c r="BX12" s="296"/>
      <c r="BY12" s="407"/>
      <c r="BZ12" s="408"/>
      <c r="CA12" s="643">
        <f t="shared" si="13"/>
        <v>0</v>
      </c>
      <c r="CD12" s="970"/>
      <c r="CE12" s="15">
        <v>5</v>
      </c>
      <c r="CF12" s="93">
        <v>867.3</v>
      </c>
      <c r="CG12" s="406"/>
      <c r="CH12" s="93"/>
      <c r="CI12" s="409"/>
      <c r="CJ12" s="408"/>
      <c r="CK12" s="643">
        <f t="shared" si="14"/>
        <v>0</v>
      </c>
      <c r="CN12" s="95"/>
      <c r="CO12" s="15">
        <v>5</v>
      </c>
      <c r="CP12" s="93">
        <v>925.8</v>
      </c>
      <c r="CQ12" s="406"/>
      <c r="CR12" s="93"/>
      <c r="CS12" s="409"/>
      <c r="CT12" s="408"/>
      <c r="CU12" s="651">
        <f t="shared" si="48"/>
        <v>0</v>
      </c>
      <c r="CX12" s="108"/>
      <c r="CY12" s="15">
        <v>5</v>
      </c>
      <c r="CZ12" s="93">
        <v>939.84</v>
      </c>
      <c r="DA12" s="346"/>
      <c r="DB12" s="93"/>
      <c r="DC12" s="96"/>
      <c r="DD12" s="72"/>
      <c r="DE12" s="643">
        <f t="shared" si="15"/>
        <v>0</v>
      </c>
      <c r="DH12" s="108"/>
      <c r="DI12" s="15">
        <v>5</v>
      </c>
      <c r="DJ12" s="93">
        <v>941.2</v>
      </c>
      <c r="DK12" s="406"/>
      <c r="DL12" s="93"/>
      <c r="DM12" s="409"/>
      <c r="DN12" s="408"/>
      <c r="DO12" s="651">
        <f t="shared" si="16"/>
        <v>0</v>
      </c>
      <c r="DR12" s="108"/>
      <c r="DS12" s="15">
        <v>5</v>
      </c>
      <c r="DT12" s="93">
        <v>916.71</v>
      </c>
      <c r="DU12" s="406"/>
      <c r="DV12" s="93"/>
      <c r="DW12" s="409"/>
      <c r="DX12" s="408"/>
      <c r="DY12" s="643">
        <f t="shared" si="17"/>
        <v>0</v>
      </c>
      <c r="EB12" s="108"/>
      <c r="EC12" s="15">
        <v>5</v>
      </c>
      <c r="ED12" s="70">
        <v>930.3</v>
      </c>
      <c r="EE12" s="362"/>
      <c r="EF12" s="70"/>
      <c r="EG12" s="71"/>
      <c r="EH12" s="72"/>
      <c r="EI12" s="643">
        <f t="shared" si="18"/>
        <v>0</v>
      </c>
      <c r="EL12" s="460"/>
      <c r="EM12" s="15">
        <v>5</v>
      </c>
      <c r="EN12" s="296">
        <v>879.5</v>
      </c>
      <c r="EO12" s="351"/>
      <c r="EP12" s="296"/>
      <c r="EQ12" s="281"/>
      <c r="ER12" s="282"/>
      <c r="ES12" s="643">
        <f t="shared" si="19"/>
        <v>0</v>
      </c>
      <c r="EV12" s="108"/>
      <c r="EW12" s="15">
        <v>5</v>
      </c>
      <c r="EX12" s="70">
        <v>932.1</v>
      </c>
      <c r="EY12" s="362"/>
      <c r="EZ12" s="70"/>
      <c r="FA12" s="281"/>
      <c r="FB12" s="72"/>
      <c r="FC12" s="343">
        <f t="shared" si="20"/>
        <v>0</v>
      </c>
      <c r="FF12" s="460"/>
      <c r="FG12" s="15">
        <v>5</v>
      </c>
      <c r="FH12" s="296">
        <v>919</v>
      </c>
      <c r="FI12" s="351"/>
      <c r="FJ12" s="296"/>
      <c r="FK12" s="281"/>
      <c r="FL12" s="282"/>
      <c r="FM12" s="643">
        <f t="shared" si="21"/>
        <v>0</v>
      </c>
      <c r="FN12" s="76" t="s">
        <v>41</v>
      </c>
      <c r="FP12" s="108"/>
      <c r="FQ12" s="15">
        <v>5</v>
      </c>
      <c r="FR12" s="93">
        <v>937.6</v>
      </c>
      <c r="FS12" s="346"/>
      <c r="FT12" s="93"/>
      <c r="FU12" s="71"/>
      <c r="FV12" s="72"/>
      <c r="FW12" s="643">
        <f t="shared" si="22"/>
        <v>0</v>
      </c>
      <c r="FZ12" s="108"/>
      <c r="GA12" s="15">
        <v>5</v>
      </c>
      <c r="GB12" s="280">
        <v>927.1</v>
      </c>
      <c r="GC12" s="556"/>
      <c r="GD12" s="280"/>
      <c r="GE12" s="281"/>
      <c r="GF12" s="282"/>
      <c r="GG12" s="343">
        <f t="shared" si="23"/>
        <v>0</v>
      </c>
      <c r="GJ12" s="108"/>
      <c r="GK12" s="15">
        <v>5</v>
      </c>
      <c r="GL12" s="534">
        <v>954.35</v>
      </c>
      <c r="GM12" s="346"/>
      <c r="GN12" s="534"/>
      <c r="GO12" s="96"/>
      <c r="GP12" s="72"/>
      <c r="GQ12" s="643">
        <f t="shared" si="24"/>
        <v>0</v>
      </c>
      <c r="GT12" s="108"/>
      <c r="GU12" s="15">
        <v>5</v>
      </c>
      <c r="GV12" s="296">
        <v>939</v>
      </c>
      <c r="GW12" s="351"/>
      <c r="GX12" s="296"/>
      <c r="GY12" s="339"/>
      <c r="GZ12" s="282"/>
      <c r="HA12" s="643">
        <f t="shared" si="25"/>
        <v>0</v>
      </c>
      <c r="HD12" s="108"/>
      <c r="HE12" s="15">
        <v>5</v>
      </c>
      <c r="HF12" s="93">
        <v>928.04</v>
      </c>
      <c r="HG12" s="346"/>
      <c r="HH12" s="93"/>
      <c r="HI12" s="96"/>
      <c r="HJ12" s="72"/>
      <c r="HK12" s="643">
        <f t="shared" si="26"/>
        <v>0</v>
      </c>
      <c r="HN12" s="108"/>
      <c r="HO12" s="15">
        <v>5</v>
      </c>
      <c r="HP12" s="296">
        <v>879.5</v>
      </c>
      <c r="HQ12" s="351"/>
      <c r="HR12" s="296"/>
      <c r="HS12" s="411"/>
      <c r="HT12" s="282"/>
      <c r="HU12" s="643">
        <f t="shared" si="27"/>
        <v>0</v>
      </c>
      <c r="HX12" s="108"/>
      <c r="HY12" s="15">
        <v>5</v>
      </c>
      <c r="HZ12" s="70">
        <v>889</v>
      </c>
      <c r="IA12" s="362"/>
      <c r="IB12" s="70"/>
      <c r="IC12" s="71"/>
      <c r="ID12" s="72"/>
      <c r="IE12" s="643">
        <f t="shared" si="28"/>
        <v>0</v>
      </c>
      <c r="IH12" s="108"/>
      <c r="II12" s="15">
        <v>5</v>
      </c>
      <c r="IJ12" s="70">
        <v>918.5</v>
      </c>
      <c r="IK12" s="362"/>
      <c r="IL12" s="70"/>
      <c r="IM12" s="71"/>
      <c r="IN12" s="72"/>
      <c r="IO12" s="643">
        <f t="shared" si="29"/>
        <v>0</v>
      </c>
      <c r="IQ12" s="936"/>
      <c r="IR12" s="108"/>
      <c r="IS12" s="15">
        <v>5</v>
      </c>
      <c r="IT12" s="296">
        <v>886.3</v>
      </c>
      <c r="IU12" s="261"/>
      <c r="IV12" s="296"/>
      <c r="IW12" s="563"/>
      <c r="IX12" s="282"/>
      <c r="IY12" s="343">
        <f t="shared" si="30"/>
        <v>0</v>
      </c>
      <c r="IZ12" s="93"/>
      <c r="JA12" s="70"/>
      <c r="JB12" s="108"/>
      <c r="JC12" s="15">
        <v>5</v>
      </c>
      <c r="JD12" s="93"/>
      <c r="JE12" s="362"/>
      <c r="JF12" s="93"/>
      <c r="JG12" s="71"/>
      <c r="JH12" s="72"/>
      <c r="JI12" s="643">
        <f t="shared" si="31"/>
        <v>0</v>
      </c>
      <c r="JJ12" s="70"/>
      <c r="JL12" s="108"/>
      <c r="JM12" s="15">
        <v>5</v>
      </c>
      <c r="JN12" s="93"/>
      <c r="JO12" s="346"/>
      <c r="JP12" s="93"/>
      <c r="JQ12" s="71"/>
      <c r="JR12" s="72"/>
      <c r="JS12" s="643">
        <f t="shared" si="32"/>
        <v>0</v>
      </c>
      <c r="JV12" s="108"/>
      <c r="JW12" s="15">
        <v>5</v>
      </c>
      <c r="JX12" s="70"/>
      <c r="JY12" s="362"/>
      <c r="JZ12" s="70"/>
      <c r="KA12" s="71"/>
      <c r="KB12" s="72"/>
      <c r="KC12" s="643">
        <f t="shared" si="33"/>
        <v>0</v>
      </c>
      <c r="KF12" s="108"/>
      <c r="KG12" s="15">
        <v>5</v>
      </c>
      <c r="KH12" s="70"/>
      <c r="KI12" s="362"/>
      <c r="KJ12" s="70"/>
      <c r="KK12" s="71"/>
      <c r="KL12" s="72"/>
      <c r="KM12" s="643">
        <f t="shared" si="34"/>
        <v>0</v>
      </c>
      <c r="KP12" s="108"/>
      <c r="KQ12" s="15">
        <v>5</v>
      </c>
      <c r="KR12" s="70"/>
      <c r="KS12" s="362"/>
      <c r="KT12" s="70"/>
      <c r="KU12" s="71"/>
      <c r="KV12" s="72"/>
      <c r="KW12" s="643">
        <f t="shared" si="35"/>
        <v>0</v>
      </c>
      <c r="KZ12" s="108"/>
      <c r="LA12" s="15">
        <v>5</v>
      </c>
      <c r="LB12" s="93"/>
      <c r="LC12" s="346"/>
      <c r="LD12" s="93"/>
      <c r="LE12" s="96"/>
      <c r="LF12" s="72"/>
      <c r="LG12" s="643">
        <f t="shared" si="36"/>
        <v>0</v>
      </c>
      <c r="LJ12" s="108"/>
      <c r="LK12" s="15">
        <v>5</v>
      </c>
      <c r="LL12" s="93"/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/>
      <c r="P13" s="93"/>
      <c r="Q13" s="71"/>
      <c r="R13" s="72"/>
      <c r="S13" s="643">
        <f t="shared" si="7"/>
        <v>0</v>
      </c>
      <c r="T13" s="258"/>
      <c r="V13" s="108"/>
      <c r="W13" s="15">
        <v>6</v>
      </c>
      <c r="X13" s="296">
        <v>865.4</v>
      </c>
      <c r="Y13" s="351"/>
      <c r="Z13" s="296"/>
      <c r="AA13" s="411"/>
      <c r="AB13" s="282"/>
      <c r="AC13" s="343">
        <f t="shared" si="8"/>
        <v>0</v>
      </c>
      <c r="AF13" s="108"/>
      <c r="AG13" s="15">
        <v>6</v>
      </c>
      <c r="AH13" s="93">
        <v>854</v>
      </c>
      <c r="AI13" s="346"/>
      <c r="AJ13" s="93"/>
      <c r="AK13" s="96"/>
      <c r="AL13" s="72"/>
      <c r="AM13" s="646">
        <f t="shared" si="9"/>
        <v>0</v>
      </c>
      <c r="AP13" s="108"/>
      <c r="AQ13" s="15">
        <v>6</v>
      </c>
      <c r="AR13" s="340">
        <v>928.5</v>
      </c>
      <c r="AS13" s="351"/>
      <c r="AT13" s="340"/>
      <c r="AU13" s="339"/>
      <c r="AV13" s="282"/>
      <c r="AW13" s="343">
        <f t="shared" si="10"/>
        <v>0</v>
      </c>
      <c r="AZ13" s="108"/>
      <c r="BA13" s="15">
        <v>6</v>
      </c>
      <c r="BB13" s="93">
        <v>962.97</v>
      </c>
      <c r="BC13" s="141"/>
      <c r="BD13" s="93"/>
      <c r="BE13" s="96"/>
      <c r="BF13" s="405"/>
      <c r="BG13" s="664">
        <f t="shared" si="11"/>
        <v>0</v>
      </c>
      <c r="BJ13" s="108"/>
      <c r="BK13" s="15">
        <v>6</v>
      </c>
      <c r="BL13" s="93">
        <v>904.46</v>
      </c>
      <c r="BM13" s="141"/>
      <c r="BN13" s="93"/>
      <c r="BO13" s="96"/>
      <c r="BP13" s="405"/>
      <c r="BQ13" s="904">
        <f t="shared" si="12"/>
        <v>0</v>
      </c>
      <c r="BT13" s="108"/>
      <c r="BU13" s="279">
        <v>6</v>
      </c>
      <c r="BV13" s="296">
        <v>870.9</v>
      </c>
      <c r="BW13" s="406"/>
      <c r="BX13" s="296"/>
      <c r="BY13" s="407"/>
      <c r="BZ13" s="408"/>
      <c r="CA13" s="643">
        <f t="shared" si="13"/>
        <v>0</v>
      </c>
      <c r="CD13" s="970"/>
      <c r="CE13" s="15">
        <v>6</v>
      </c>
      <c r="CF13" s="93">
        <v>928</v>
      </c>
      <c r="CG13" s="406"/>
      <c r="CH13" s="93"/>
      <c r="CI13" s="409"/>
      <c r="CJ13" s="408"/>
      <c r="CK13" s="643">
        <f t="shared" si="14"/>
        <v>0</v>
      </c>
      <c r="CN13" s="95"/>
      <c r="CO13" s="15">
        <v>6</v>
      </c>
      <c r="CP13" s="93">
        <v>915.3</v>
      </c>
      <c r="CQ13" s="406"/>
      <c r="CR13" s="93"/>
      <c r="CS13" s="409"/>
      <c r="CT13" s="408"/>
      <c r="CU13" s="651">
        <f t="shared" si="48"/>
        <v>0</v>
      </c>
      <c r="CX13" s="108"/>
      <c r="CY13" s="15">
        <v>6</v>
      </c>
      <c r="CZ13" s="93">
        <v>944.37</v>
      </c>
      <c r="DA13" s="346"/>
      <c r="DB13" s="93"/>
      <c r="DC13" s="96"/>
      <c r="DD13" s="72"/>
      <c r="DE13" s="643">
        <f t="shared" si="15"/>
        <v>0</v>
      </c>
      <c r="DH13" s="108"/>
      <c r="DI13" s="15">
        <v>6</v>
      </c>
      <c r="DJ13" s="93">
        <v>906.27</v>
      </c>
      <c r="DK13" s="406"/>
      <c r="DL13" s="93"/>
      <c r="DM13" s="409"/>
      <c r="DN13" s="408"/>
      <c r="DO13" s="651">
        <f t="shared" si="16"/>
        <v>0</v>
      </c>
      <c r="DR13" s="108"/>
      <c r="DS13" s="15">
        <v>6</v>
      </c>
      <c r="DT13" s="93">
        <v>922.15</v>
      </c>
      <c r="DU13" s="406"/>
      <c r="DV13" s="93"/>
      <c r="DW13" s="409"/>
      <c r="DX13" s="408"/>
      <c r="DY13" s="643">
        <f t="shared" si="17"/>
        <v>0</v>
      </c>
      <c r="EB13" s="108"/>
      <c r="EC13" s="15">
        <v>6</v>
      </c>
      <c r="ED13" s="70">
        <v>880</v>
      </c>
      <c r="EE13" s="362"/>
      <c r="EF13" s="70"/>
      <c r="EG13" s="71"/>
      <c r="EH13" s="72"/>
      <c r="EI13" s="643">
        <f t="shared" si="18"/>
        <v>0</v>
      </c>
      <c r="EL13" s="460"/>
      <c r="EM13" s="15">
        <v>6</v>
      </c>
      <c r="EN13" s="296">
        <v>936.7</v>
      </c>
      <c r="EO13" s="351"/>
      <c r="EP13" s="296"/>
      <c r="EQ13" s="281"/>
      <c r="ER13" s="282"/>
      <c r="ES13" s="643">
        <f t="shared" si="19"/>
        <v>0</v>
      </c>
      <c r="EV13" s="108"/>
      <c r="EW13" s="15">
        <v>6</v>
      </c>
      <c r="EX13" s="70">
        <v>948</v>
      </c>
      <c r="EY13" s="362"/>
      <c r="EZ13" s="70"/>
      <c r="FA13" s="281"/>
      <c r="FB13" s="72"/>
      <c r="FC13" s="343">
        <f t="shared" si="20"/>
        <v>0</v>
      </c>
      <c r="FF13" s="460"/>
      <c r="FG13" s="15">
        <v>6</v>
      </c>
      <c r="FH13" s="296">
        <v>924</v>
      </c>
      <c r="FI13" s="351"/>
      <c r="FJ13" s="296"/>
      <c r="FK13" s="281"/>
      <c r="FL13" s="282"/>
      <c r="FM13" s="643">
        <f t="shared" si="21"/>
        <v>0</v>
      </c>
      <c r="FP13" s="108"/>
      <c r="FQ13" s="15">
        <v>6</v>
      </c>
      <c r="FR13" s="93">
        <v>936.7</v>
      </c>
      <c r="FS13" s="346"/>
      <c r="FT13" s="93"/>
      <c r="FU13" s="71"/>
      <c r="FV13" s="72"/>
      <c r="FW13" s="643">
        <f t="shared" si="22"/>
        <v>0</v>
      </c>
      <c r="FZ13" s="108"/>
      <c r="GA13" s="15">
        <v>6</v>
      </c>
      <c r="GB13" s="70">
        <v>884</v>
      </c>
      <c r="GC13" s="556"/>
      <c r="GD13" s="70"/>
      <c r="GE13" s="281"/>
      <c r="GF13" s="282"/>
      <c r="GG13" s="343">
        <f t="shared" si="23"/>
        <v>0</v>
      </c>
      <c r="GJ13" s="108"/>
      <c r="GK13" s="15">
        <v>6</v>
      </c>
      <c r="GL13" s="534">
        <v>937.57</v>
      </c>
      <c r="GM13" s="346"/>
      <c r="GN13" s="534"/>
      <c r="GO13" s="96"/>
      <c r="GP13" s="72"/>
      <c r="GQ13" s="643">
        <f t="shared" si="24"/>
        <v>0</v>
      </c>
      <c r="GT13" s="108"/>
      <c r="GU13" s="15">
        <v>6</v>
      </c>
      <c r="GV13" s="296">
        <v>891</v>
      </c>
      <c r="GW13" s="351"/>
      <c r="GX13" s="296"/>
      <c r="GY13" s="339"/>
      <c r="GZ13" s="282"/>
      <c r="HA13" s="643">
        <f t="shared" si="25"/>
        <v>0</v>
      </c>
      <c r="HD13" s="108"/>
      <c r="HE13" s="15">
        <v>6</v>
      </c>
      <c r="HF13" s="93">
        <v>932.15</v>
      </c>
      <c r="HG13" s="346"/>
      <c r="HH13" s="93"/>
      <c r="HI13" s="96"/>
      <c r="HJ13" s="72"/>
      <c r="HK13" s="643">
        <f t="shared" si="26"/>
        <v>0</v>
      </c>
      <c r="HN13" s="108"/>
      <c r="HO13" s="15">
        <v>6</v>
      </c>
      <c r="HP13" s="296">
        <v>887.7</v>
      </c>
      <c r="HQ13" s="351"/>
      <c r="HR13" s="296"/>
      <c r="HS13" s="411"/>
      <c r="HT13" s="282"/>
      <c r="HU13" s="643">
        <f t="shared" si="27"/>
        <v>0</v>
      </c>
      <c r="HX13" s="108"/>
      <c r="HY13" s="15">
        <v>6</v>
      </c>
      <c r="HZ13" s="70">
        <v>867.3</v>
      </c>
      <c r="IA13" s="362"/>
      <c r="IB13" s="70"/>
      <c r="IC13" s="71"/>
      <c r="ID13" s="72"/>
      <c r="IE13" s="643">
        <f t="shared" si="28"/>
        <v>0</v>
      </c>
      <c r="IH13" s="108"/>
      <c r="II13" s="15">
        <v>6</v>
      </c>
      <c r="IJ13" s="70">
        <v>895.4</v>
      </c>
      <c r="IK13" s="362"/>
      <c r="IL13" s="70"/>
      <c r="IM13" s="71"/>
      <c r="IN13" s="72"/>
      <c r="IO13" s="643">
        <f t="shared" si="29"/>
        <v>0</v>
      </c>
      <c r="IQ13" s="936"/>
      <c r="IR13" s="108"/>
      <c r="IS13" s="15">
        <v>6</v>
      </c>
      <c r="IT13" s="296">
        <v>906.7</v>
      </c>
      <c r="IU13" s="261"/>
      <c r="IV13" s="296"/>
      <c r="IW13" s="563"/>
      <c r="IX13" s="282"/>
      <c r="IY13" s="343">
        <f t="shared" si="30"/>
        <v>0</v>
      </c>
      <c r="IZ13" s="93"/>
      <c r="JA13" s="70"/>
      <c r="JB13" s="108"/>
      <c r="JC13" s="15">
        <v>6</v>
      </c>
      <c r="JD13" s="93"/>
      <c r="JE13" s="362"/>
      <c r="JF13" s="93"/>
      <c r="JG13" s="71"/>
      <c r="JH13" s="72"/>
      <c r="JI13" s="643">
        <f t="shared" si="31"/>
        <v>0</v>
      </c>
      <c r="JJ13" s="70"/>
      <c r="JL13" s="108"/>
      <c r="JM13" s="15">
        <v>6</v>
      </c>
      <c r="JN13" s="93"/>
      <c r="JO13" s="346"/>
      <c r="JP13" s="93"/>
      <c r="JQ13" s="71"/>
      <c r="JR13" s="72"/>
      <c r="JS13" s="643">
        <f t="shared" si="32"/>
        <v>0</v>
      </c>
      <c r="JV13" s="108"/>
      <c r="JW13" s="15">
        <v>6</v>
      </c>
      <c r="JX13" s="70"/>
      <c r="JY13" s="362"/>
      <c r="JZ13" s="70"/>
      <c r="KA13" s="71"/>
      <c r="KB13" s="72"/>
      <c r="KC13" s="643">
        <f t="shared" si="33"/>
        <v>0</v>
      </c>
      <c r="KF13" s="108"/>
      <c r="KG13" s="15">
        <v>6</v>
      </c>
      <c r="KH13" s="70"/>
      <c r="KI13" s="362"/>
      <c r="KJ13" s="70"/>
      <c r="KK13" s="71"/>
      <c r="KL13" s="72"/>
      <c r="KM13" s="643">
        <f t="shared" si="34"/>
        <v>0</v>
      </c>
      <c r="KP13" s="108"/>
      <c r="KQ13" s="15">
        <v>6</v>
      </c>
      <c r="KR13" s="70"/>
      <c r="KS13" s="362"/>
      <c r="KT13" s="70"/>
      <c r="KU13" s="71"/>
      <c r="KV13" s="72"/>
      <c r="KW13" s="643">
        <f t="shared" si="35"/>
        <v>0</v>
      </c>
      <c r="KZ13" s="108"/>
      <c r="LA13" s="15">
        <v>6</v>
      </c>
      <c r="LB13" s="93"/>
      <c r="LC13" s="346"/>
      <c r="LD13" s="93"/>
      <c r="LE13" s="96"/>
      <c r="LF13" s="72"/>
      <c r="LG13" s="643">
        <f t="shared" si="36"/>
        <v>0</v>
      </c>
      <c r="LJ13" s="108"/>
      <c r="LK13" s="15">
        <v>6</v>
      </c>
      <c r="LL13" s="93"/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/>
      <c r="P14" s="93"/>
      <c r="Q14" s="71"/>
      <c r="R14" s="72"/>
      <c r="S14" s="643">
        <f t="shared" si="7"/>
        <v>0</v>
      </c>
      <c r="T14" s="258"/>
      <c r="V14" s="108"/>
      <c r="W14" s="15">
        <v>7</v>
      </c>
      <c r="X14" s="296">
        <v>913.5</v>
      </c>
      <c r="Y14" s="351"/>
      <c r="Z14" s="296"/>
      <c r="AA14" s="411"/>
      <c r="AB14" s="282"/>
      <c r="AC14" s="343">
        <f t="shared" si="8"/>
        <v>0</v>
      </c>
      <c r="AF14" s="108"/>
      <c r="AG14" s="15">
        <v>7</v>
      </c>
      <c r="AH14" s="93">
        <v>844</v>
      </c>
      <c r="AI14" s="346"/>
      <c r="AJ14" s="93"/>
      <c r="AK14" s="96"/>
      <c r="AL14" s="72"/>
      <c r="AM14" s="646">
        <f t="shared" si="9"/>
        <v>0</v>
      </c>
      <c r="AP14" s="108"/>
      <c r="AQ14" s="15">
        <v>7</v>
      </c>
      <c r="AR14" s="340">
        <v>865.4</v>
      </c>
      <c r="AS14" s="351"/>
      <c r="AT14" s="340"/>
      <c r="AU14" s="339"/>
      <c r="AV14" s="282"/>
      <c r="AW14" s="343">
        <f t="shared" si="10"/>
        <v>0</v>
      </c>
      <c r="AZ14" s="108"/>
      <c r="BA14" s="15">
        <v>7</v>
      </c>
      <c r="BB14" s="93">
        <v>946.64</v>
      </c>
      <c r="BC14" s="141"/>
      <c r="BD14" s="93"/>
      <c r="BE14" s="96"/>
      <c r="BF14" s="405"/>
      <c r="BG14" s="664">
        <f t="shared" si="11"/>
        <v>0</v>
      </c>
      <c r="BJ14" s="108"/>
      <c r="BK14" s="15">
        <v>7</v>
      </c>
      <c r="BL14" s="93">
        <v>905.82</v>
      </c>
      <c r="BM14" s="141"/>
      <c r="BN14" s="93"/>
      <c r="BO14" s="96"/>
      <c r="BP14" s="405"/>
      <c r="BQ14" s="904">
        <f t="shared" si="12"/>
        <v>0</v>
      </c>
      <c r="BT14" s="108"/>
      <c r="BU14" s="279">
        <v>7</v>
      </c>
      <c r="BV14" s="296">
        <v>931.7</v>
      </c>
      <c r="BW14" s="406"/>
      <c r="BX14" s="296"/>
      <c r="BY14" s="407"/>
      <c r="BZ14" s="408"/>
      <c r="CA14" s="643">
        <f t="shared" si="13"/>
        <v>0</v>
      </c>
      <c r="CD14" s="970"/>
      <c r="CE14" s="15">
        <v>7</v>
      </c>
      <c r="CF14" s="93">
        <v>907.2</v>
      </c>
      <c r="CG14" s="406"/>
      <c r="CH14" s="93"/>
      <c r="CI14" s="409"/>
      <c r="CJ14" s="408"/>
      <c r="CK14" s="643">
        <f t="shared" si="14"/>
        <v>0</v>
      </c>
      <c r="CN14" s="95"/>
      <c r="CO14" s="15">
        <v>7</v>
      </c>
      <c r="CP14" s="93">
        <v>900.8</v>
      </c>
      <c r="CQ14" s="406"/>
      <c r="CR14" s="93"/>
      <c r="CS14" s="409"/>
      <c r="CT14" s="408"/>
      <c r="CU14" s="651">
        <f t="shared" si="48"/>
        <v>0</v>
      </c>
      <c r="CX14" s="108"/>
      <c r="CY14" s="15">
        <v>7</v>
      </c>
      <c r="CZ14" s="93">
        <v>913.08</v>
      </c>
      <c r="DA14" s="346"/>
      <c r="DB14" s="93"/>
      <c r="DC14" s="96"/>
      <c r="DD14" s="72"/>
      <c r="DE14" s="643">
        <f t="shared" si="15"/>
        <v>0</v>
      </c>
      <c r="DH14" s="108"/>
      <c r="DI14" s="15">
        <v>7</v>
      </c>
      <c r="DJ14" s="93">
        <v>924.42</v>
      </c>
      <c r="DK14" s="406"/>
      <c r="DL14" s="93"/>
      <c r="DM14" s="409"/>
      <c r="DN14" s="408"/>
      <c r="DO14" s="651">
        <f t="shared" si="16"/>
        <v>0</v>
      </c>
      <c r="DR14" s="108"/>
      <c r="DS14" s="15">
        <v>7</v>
      </c>
      <c r="DT14" s="93">
        <v>950.72</v>
      </c>
      <c r="DU14" s="406"/>
      <c r="DV14" s="93"/>
      <c r="DW14" s="409"/>
      <c r="DX14" s="408"/>
      <c r="DY14" s="643">
        <f t="shared" si="17"/>
        <v>0</v>
      </c>
      <c r="EB14" s="108"/>
      <c r="EC14" s="15">
        <v>7</v>
      </c>
      <c r="ED14" s="70">
        <v>893.1</v>
      </c>
      <c r="EE14" s="362"/>
      <c r="EF14" s="70"/>
      <c r="EG14" s="71"/>
      <c r="EH14" s="72"/>
      <c r="EI14" s="643">
        <f t="shared" si="18"/>
        <v>0</v>
      </c>
      <c r="EL14" s="460"/>
      <c r="EM14" s="15">
        <v>7</v>
      </c>
      <c r="EN14" s="296">
        <v>884</v>
      </c>
      <c r="EO14" s="351"/>
      <c r="EP14" s="296"/>
      <c r="EQ14" s="281"/>
      <c r="ER14" s="282"/>
      <c r="ES14" s="643">
        <f t="shared" si="19"/>
        <v>0</v>
      </c>
      <c r="EV14" s="108"/>
      <c r="EW14" s="15">
        <v>7</v>
      </c>
      <c r="EX14" s="70">
        <v>941.7</v>
      </c>
      <c r="EY14" s="362"/>
      <c r="EZ14" s="70"/>
      <c r="FA14" s="281"/>
      <c r="FB14" s="72"/>
      <c r="FC14" s="343">
        <f t="shared" si="20"/>
        <v>0</v>
      </c>
      <c r="FF14" s="460"/>
      <c r="FG14" s="15">
        <v>7</v>
      </c>
      <c r="FH14" s="296">
        <v>919.9</v>
      </c>
      <c r="FI14" s="351"/>
      <c r="FJ14" s="296"/>
      <c r="FK14" s="281"/>
      <c r="FL14" s="282"/>
      <c r="FM14" s="643">
        <f t="shared" si="21"/>
        <v>0</v>
      </c>
      <c r="FP14" s="108"/>
      <c r="FQ14" s="15">
        <v>7</v>
      </c>
      <c r="FR14" s="93">
        <v>899.9</v>
      </c>
      <c r="FS14" s="346"/>
      <c r="FT14" s="93"/>
      <c r="FU14" s="71"/>
      <c r="FV14" s="72"/>
      <c r="FW14" s="643">
        <f t="shared" si="22"/>
        <v>0</v>
      </c>
      <c r="FZ14" s="108"/>
      <c r="GA14" s="15">
        <v>7</v>
      </c>
      <c r="GB14" s="70">
        <v>935.8</v>
      </c>
      <c r="GC14" s="556"/>
      <c r="GD14" s="70"/>
      <c r="GE14" s="281"/>
      <c r="GF14" s="282"/>
      <c r="GG14" s="343">
        <f t="shared" si="23"/>
        <v>0</v>
      </c>
      <c r="GJ14" s="108"/>
      <c r="GK14" s="15">
        <v>7</v>
      </c>
      <c r="GL14" s="534">
        <v>912.62</v>
      </c>
      <c r="GM14" s="346"/>
      <c r="GN14" s="534"/>
      <c r="GO14" s="96"/>
      <c r="GP14" s="72"/>
      <c r="GQ14" s="643">
        <f t="shared" si="24"/>
        <v>0</v>
      </c>
      <c r="GT14" s="108"/>
      <c r="GU14" s="15">
        <v>7</v>
      </c>
      <c r="GV14" s="296">
        <v>952</v>
      </c>
      <c r="GW14" s="351"/>
      <c r="GX14" s="296"/>
      <c r="GY14" s="339"/>
      <c r="GZ14" s="282"/>
      <c r="HA14" s="643">
        <f t="shared" si="25"/>
        <v>0</v>
      </c>
      <c r="HD14" s="108"/>
      <c r="HE14" s="15">
        <v>7</v>
      </c>
      <c r="HF14" s="93">
        <v>961.61</v>
      </c>
      <c r="HG14" s="346"/>
      <c r="HH14" s="93"/>
      <c r="HI14" s="96"/>
      <c r="HJ14" s="72"/>
      <c r="HK14" s="643">
        <f t="shared" si="26"/>
        <v>0</v>
      </c>
      <c r="HN14" s="108"/>
      <c r="HO14" s="15">
        <v>7</v>
      </c>
      <c r="HP14" s="296">
        <v>914.9</v>
      </c>
      <c r="HQ14" s="351"/>
      <c r="HR14" s="296"/>
      <c r="HS14" s="411"/>
      <c r="HT14" s="282"/>
      <c r="HU14" s="643">
        <f t="shared" si="27"/>
        <v>0</v>
      </c>
      <c r="HX14" s="108"/>
      <c r="HY14" s="15">
        <v>7</v>
      </c>
      <c r="HZ14" s="70">
        <v>909.4</v>
      </c>
      <c r="IA14" s="362"/>
      <c r="IB14" s="70"/>
      <c r="IC14" s="71"/>
      <c r="ID14" s="72"/>
      <c r="IE14" s="643">
        <f t="shared" si="28"/>
        <v>0</v>
      </c>
      <c r="IH14" s="108"/>
      <c r="II14" s="15">
        <v>7</v>
      </c>
      <c r="IJ14" s="70">
        <v>895.4</v>
      </c>
      <c r="IK14" s="362"/>
      <c r="IL14" s="70"/>
      <c r="IM14" s="71"/>
      <c r="IN14" s="72"/>
      <c r="IO14" s="643">
        <f t="shared" si="29"/>
        <v>0</v>
      </c>
      <c r="IQ14" s="927"/>
      <c r="IR14" s="108"/>
      <c r="IS14" s="15">
        <v>7</v>
      </c>
      <c r="IT14" s="296">
        <v>882.2</v>
      </c>
      <c r="IU14" s="261"/>
      <c r="IV14" s="296"/>
      <c r="IW14" s="563"/>
      <c r="IX14" s="282"/>
      <c r="IY14" s="343">
        <f t="shared" si="30"/>
        <v>0</v>
      </c>
      <c r="IZ14" s="93"/>
      <c r="JA14" s="70"/>
      <c r="JB14" s="108"/>
      <c r="JC14" s="15">
        <v>7</v>
      </c>
      <c r="JD14" s="93"/>
      <c r="JE14" s="362"/>
      <c r="JF14" s="93"/>
      <c r="JG14" s="71"/>
      <c r="JH14" s="72"/>
      <c r="JI14" s="643">
        <f t="shared" si="31"/>
        <v>0</v>
      </c>
      <c r="JJ14" s="70"/>
      <c r="JL14" s="108"/>
      <c r="JM14" s="15">
        <v>7</v>
      </c>
      <c r="JN14" s="93"/>
      <c r="JO14" s="346"/>
      <c r="JP14" s="93"/>
      <c r="JQ14" s="71"/>
      <c r="JR14" s="72"/>
      <c r="JS14" s="643">
        <f t="shared" si="32"/>
        <v>0</v>
      </c>
      <c r="JV14" s="108"/>
      <c r="JW14" s="15">
        <v>7</v>
      </c>
      <c r="JX14" s="70"/>
      <c r="JY14" s="362"/>
      <c r="JZ14" s="70"/>
      <c r="KA14" s="71"/>
      <c r="KB14" s="72"/>
      <c r="KC14" s="643">
        <f t="shared" si="33"/>
        <v>0</v>
      </c>
      <c r="KF14" s="108"/>
      <c r="KG14" s="15">
        <v>7</v>
      </c>
      <c r="KH14" s="70"/>
      <c r="KI14" s="362"/>
      <c r="KJ14" s="70"/>
      <c r="KK14" s="71"/>
      <c r="KL14" s="72"/>
      <c r="KM14" s="643">
        <f t="shared" si="34"/>
        <v>0</v>
      </c>
      <c r="KP14" s="108"/>
      <c r="KQ14" s="15">
        <v>7</v>
      </c>
      <c r="KR14" s="70"/>
      <c r="KS14" s="362"/>
      <c r="KT14" s="70"/>
      <c r="KU14" s="71"/>
      <c r="KV14" s="72"/>
      <c r="KW14" s="643">
        <f t="shared" si="35"/>
        <v>0</v>
      </c>
      <c r="KZ14" s="108"/>
      <c r="LA14" s="15">
        <v>7</v>
      </c>
      <c r="LB14" s="93"/>
      <c r="LC14" s="346"/>
      <c r="LD14" s="93"/>
      <c r="LE14" s="96"/>
      <c r="LF14" s="72"/>
      <c r="LG14" s="643">
        <f t="shared" si="36"/>
        <v>0</v>
      </c>
      <c r="LJ14" s="108"/>
      <c r="LK14" s="15">
        <v>7</v>
      </c>
      <c r="LL14" s="93"/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/>
      <c r="P15" s="93"/>
      <c r="Q15" s="71"/>
      <c r="R15" s="72"/>
      <c r="S15" s="643">
        <f t="shared" si="7"/>
        <v>0</v>
      </c>
      <c r="T15" s="258"/>
      <c r="V15" s="108"/>
      <c r="W15" s="15">
        <v>8</v>
      </c>
      <c r="X15" s="296">
        <v>864.5</v>
      </c>
      <c r="Y15" s="351"/>
      <c r="Z15" s="296"/>
      <c r="AA15" s="411"/>
      <c r="AB15" s="282"/>
      <c r="AC15" s="343">
        <f t="shared" si="8"/>
        <v>0</v>
      </c>
      <c r="AF15" s="108"/>
      <c r="AG15" s="15">
        <v>8</v>
      </c>
      <c r="AH15" s="93">
        <v>860</v>
      </c>
      <c r="AI15" s="346"/>
      <c r="AJ15" s="93"/>
      <c r="AK15" s="96"/>
      <c r="AL15" s="72"/>
      <c r="AM15" s="646">
        <f t="shared" si="9"/>
        <v>0</v>
      </c>
      <c r="AP15" s="108"/>
      <c r="AQ15" s="15">
        <v>8</v>
      </c>
      <c r="AR15" s="340">
        <v>890.9</v>
      </c>
      <c r="AS15" s="351"/>
      <c r="AT15" s="340"/>
      <c r="AU15" s="339"/>
      <c r="AV15" s="282"/>
      <c r="AW15" s="343">
        <f t="shared" si="10"/>
        <v>0</v>
      </c>
      <c r="AZ15" s="108"/>
      <c r="BA15" s="15">
        <v>8</v>
      </c>
      <c r="BB15" s="93">
        <v>926.23</v>
      </c>
      <c r="BC15" s="141"/>
      <c r="BD15" s="93"/>
      <c r="BE15" s="96"/>
      <c r="BF15" s="405"/>
      <c r="BG15" s="664">
        <f t="shared" si="11"/>
        <v>0</v>
      </c>
      <c r="BJ15" s="108"/>
      <c r="BK15" s="15">
        <v>8</v>
      </c>
      <c r="BL15" s="93">
        <v>902.64</v>
      </c>
      <c r="BM15" s="141"/>
      <c r="BN15" s="93"/>
      <c r="BO15" s="96"/>
      <c r="BP15" s="405"/>
      <c r="BQ15" s="904">
        <f t="shared" si="12"/>
        <v>0</v>
      </c>
      <c r="BT15" s="108"/>
      <c r="BU15" s="279">
        <v>8</v>
      </c>
      <c r="BV15" s="296">
        <v>878.2</v>
      </c>
      <c r="BW15" s="406"/>
      <c r="BX15" s="296"/>
      <c r="BY15" s="407"/>
      <c r="BZ15" s="408"/>
      <c r="CA15" s="643">
        <f t="shared" si="13"/>
        <v>0</v>
      </c>
      <c r="CD15" s="970"/>
      <c r="CE15" s="15">
        <v>8</v>
      </c>
      <c r="CF15" s="93">
        <v>868.2</v>
      </c>
      <c r="CG15" s="406"/>
      <c r="CH15" s="93"/>
      <c r="CI15" s="409"/>
      <c r="CJ15" s="408"/>
      <c r="CK15" s="643">
        <f t="shared" si="14"/>
        <v>0</v>
      </c>
      <c r="CN15" s="95"/>
      <c r="CO15" s="15">
        <v>8</v>
      </c>
      <c r="CP15" s="93">
        <v>921.7</v>
      </c>
      <c r="CQ15" s="406"/>
      <c r="CR15" s="93"/>
      <c r="CS15" s="409"/>
      <c r="CT15" s="408"/>
      <c r="CU15" s="651">
        <f t="shared" si="48"/>
        <v>0</v>
      </c>
      <c r="CX15" s="108"/>
      <c r="CY15" s="15">
        <v>8</v>
      </c>
      <c r="CZ15" s="93">
        <v>938.48</v>
      </c>
      <c r="DA15" s="346"/>
      <c r="DB15" s="93"/>
      <c r="DC15" s="96"/>
      <c r="DD15" s="72"/>
      <c r="DE15" s="643">
        <f t="shared" si="15"/>
        <v>0</v>
      </c>
      <c r="DH15" s="108"/>
      <c r="DI15" s="15">
        <v>8</v>
      </c>
      <c r="DJ15" s="93">
        <v>862.27</v>
      </c>
      <c r="DK15" s="406"/>
      <c r="DL15" s="93"/>
      <c r="DM15" s="409"/>
      <c r="DN15" s="408"/>
      <c r="DO15" s="651">
        <f t="shared" si="16"/>
        <v>0</v>
      </c>
      <c r="DR15" s="108"/>
      <c r="DS15" s="15">
        <v>8</v>
      </c>
      <c r="DT15" s="93">
        <v>913.53</v>
      </c>
      <c r="DU15" s="406"/>
      <c r="DV15" s="93"/>
      <c r="DW15" s="409"/>
      <c r="DX15" s="408"/>
      <c r="DY15" s="643">
        <f t="shared" si="17"/>
        <v>0</v>
      </c>
      <c r="EB15" s="108"/>
      <c r="EC15" s="15">
        <v>8</v>
      </c>
      <c r="ED15" s="70">
        <v>914.9</v>
      </c>
      <c r="EE15" s="362"/>
      <c r="EF15" s="70"/>
      <c r="EG15" s="71"/>
      <c r="EH15" s="72"/>
      <c r="EI15" s="643">
        <f t="shared" si="18"/>
        <v>0</v>
      </c>
      <c r="EL15" s="460"/>
      <c r="EM15" s="15">
        <v>8</v>
      </c>
      <c r="EN15" s="296">
        <v>896.7</v>
      </c>
      <c r="EO15" s="351"/>
      <c r="EP15" s="296"/>
      <c r="EQ15" s="281"/>
      <c r="ER15" s="282"/>
      <c r="ES15" s="643">
        <f t="shared" si="19"/>
        <v>0</v>
      </c>
      <c r="EV15" s="108"/>
      <c r="EW15" s="15">
        <v>8</v>
      </c>
      <c r="EX15" s="70">
        <v>934.4</v>
      </c>
      <c r="EY15" s="362"/>
      <c r="EZ15" s="70"/>
      <c r="FA15" s="281"/>
      <c r="FB15" s="72"/>
      <c r="FC15" s="343">
        <f t="shared" si="20"/>
        <v>0</v>
      </c>
      <c r="FF15" s="460"/>
      <c r="FG15" s="15">
        <v>8</v>
      </c>
      <c r="FH15" s="296">
        <v>884</v>
      </c>
      <c r="FI15" s="351"/>
      <c r="FJ15" s="296"/>
      <c r="FK15" s="281"/>
      <c r="FL15" s="282"/>
      <c r="FM15" s="643">
        <f t="shared" si="21"/>
        <v>0</v>
      </c>
      <c r="FP15" s="108"/>
      <c r="FQ15" s="15">
        <v>8</v>
      </c>
      <c r="FR15" s="93">
        <v>877.2</v>
      </c>
      <c r="FS15" s="346"/>
      <c r="FT15" s="93"/>
      <c r="FU15" s="71"/>
      <c r="FV15" s="72"/>
      <c r="FW15" s="643">
        <f t="shared" si="22"/>
        <v>0</v>
      </c>
      <c r="FZ15" s="108"/>
      <c r="GA15" s="15">
        <v>8</v>
      </c>
      <c r="GB15" s="70">
        <v>880</v>
      </c>
      <c r="GC15" s="556"/>
      <c r="GD15" s="70"/>
      <c r="GE15" s="281"/>
      <c r="GF15" s="282"/>
      <c r="GG15" s="343">
        <f t="shared" si="23"/>
        <v>0</v>
      </c>
      <c r="GJ15" s="108"/>
      <c r="GK15" s="15">
        <v>8</v>
      </c>
      <c r="GL15" s="534">
        <v>886.31</v>
      </c>
      <c r="GM15" s="346"/>
      <c r="GN15" s="534"/>
      <c r="GO15" s="96"/>
      <c r="GP15" s="72"/>
      <c r="GQ15" s="643">
        <f t="shared" si="24"/>
        <v>0</v>
      </c>
      <c r="GT15" s="108"/>
      <c r="GU15" s="15">
        <v>8</v>
      </c>
      <c r="GV15" s="296">
        <v>918</v>
      </c>
      <c r="GW15" s="351"/>
      <c r="GX15" s="296"/>
      <c r="GY15" s="339"/>
      <c r="GZ15" s="282"/>
      <c r="HA15" s="643">
        <f t="shared" si="25"/>
        <v>0</v>
      </c>
      <c r="HD15" s="108"/>
      <c r="HE15" s="15">
        <v>8</v>
      </c>
      <c r="HF15" s="93">
        <v>953.9</v>
      </c>
      <c r="HG15" s="346"/>
      <c r="HH15" s="93"/>
      <c r="HI15" s="96"/>
      <c r="HJ15" s="72"/>
      <c r="HK15" s="643">
        <f t="shared" si="26"/>
        <v>0</v>
      </c>
      <c r="HN15" s="108"/>
      <c r="HO15" s="15">
        <v>8</v>
      </c>
      <c r="HP15" s="296">
        <v>915.8</v>
      </c>
      <c r="HQ15" s="351"/>
      <c r="HR15" s="296"/>
      <c r="HS15" s="411"/>
      <c r="HT15" s="282"/>
      <c r="HU15" s="643">
        <f t="shared" si="27"/>
        <v>0</v>
      </c>
      <c r="HX15" s="95"/>
      <c r="HY15" s="15">
        <v>8</v>
      </c>
      <c r="HZ15" s="70">
        <v>930.8</v>
      </c>
      <c r="IA15" s="362"/>
      <c r="IB15" s="70"/>
      <c r="IC15" s="71"/>
      <c r="ID15" s="72"/>
      <c r="IE15" s="643">
        <f t="shared" si="28"/>
        <v>0</v>
      </c>
      <c r="IH15" s="95"/>
      <c r="II15" s="15">
        <v>8</v>
      </c>
      <c r="IJ15" s="70">
        <v>918.1</v>
      </c>
      <c r="IK15" s="362"/>
      <c r="IL15" s="70"/>
      <c r="IM15" s="71"/>
      <c r="IN15" s="72"/>
      <c r="IO15" s="643">
        <f t="shared" si="29"/>
        <v>0</v>
      </c>
      <c r="IR15" s="108"/>
      <c r="IS15" s="15">
        <v>8</v>
      </c>
      <c r="IT15" s="296">
        <v>885</v>
      </c>
      <c r="IU15" s="261"/>
      <c r="IV15" s="296"/>
      <c r="IW15" s="563"/>
      <c r="IX15" s="282"/>
      <c r="IY15" s="343">
        <f t="shared" si="30"/>
        <v>0</v>
      </c>
      <c r="IZ15" s="93"/>
      <c r="JA15" s="70"/>
      <c r="JB15" s="108"/>
      <c r="JC15" s="15">
        <v>8</v>
      </c>
      <c r="JD15" s="93"/>
      <c r="JE15" s="362"/>
      <c r="JF15" s="93"/>
      <c r="JG15" s="71"/>
      <c r="JH15" s="72"/>
      <c r="JI15" s="643">
        <f t="shared" si="31"/>
        <v>0</v>
      </c>
      <c r="JJ15" s="70"/>
      <c r="JL15" s="108"/>
      <c r="JM15" s="15">
        <v>8</v>
      </c>
      <c r="JN15" s="93"/>
      <c r="JO15" s="346"/>
      <c r="JP15" s="93"/>
      <c r="JQ15" s="71"/>
      <c r="JR15" s="72"/>
      <c r="JS15" s="643">
        <f t="shared" si="32"/>
        <v>0</v>
      </c>
      <c r="JV15" s="108"/>
      <c r="JW15" s="15">
        <v>8</v>
      </c>
      <c r="JX15" s="70"/>
      <c r="JY15" s="362"/>
      <c r="JZ15" s="70"/>
      <c r="KA15" s="71"/>
      <c r="KB15" s="72"/>
      <c r="KC15" s="643">
        <f t="shared" si="33"/>
        <v>0</v>
      </c>
      <c r="KF15" s="108"/>
      <c r="KG15" s="15">
        <v>8</v>
      </c>
      <c r="KH15" s="70"/>
      <c r="KI15" s="362"/>
      <c r="KJ15" s="70"/>
      <c r="KK15" s="71"/>
      <c r="KL15" s="72"/>
      <c r="KM15" s="643">
        <f t="shared" si="34"/>
        <v>0</v>
      </c>
      <c r="KP15" s="108"/>
      <c r="KQ15" s="15">
        <v>8</v>
      </c>
      <c r="KR15" s="70"/>
      <c r="KS15" s="362"/>
      <c r="KT15" s="70"/>
      <c r="KU15" s="71"/>
      <c r="KV15" s="72"/>
      <c r="KW15" s="643">
        <f t="shared" si="35"/>
        <v>0</v>
      </c>
      <c r="KZ15" s="108"/>
      <c r="LA15" s="15">
        <v>8</v>
      </c>
      <c r="LB15" s="93"/>
      <c r="LC15" s="346"/>
      <c r="LD15" s="93"/>
      <c r="LE15" s="96"/>
      <c r="LF15" s="72"/>
      <c r="LG15" s="643">
        <f t="shared" si="36"/>
        <v>0</v>
      </c>
      <c r="LJ15" s="108"/>
      <c r="LK15" s="15">
        <v>8</v>
      </c>
      <c r="LL15" s="93"/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/>
      <c r="P16" s="93"/>
      <c r="Q16" s="71"/>
      <c r="R16" s="72"/>
      <c r="S16" s="643">
        <f t="shared" si="7"/>
        <v>0</v>
      </c>
      <c r="T16" s="258"/>
      <c r="V16" s="108"/>
      <c r="W16" s="15">
        <v>9</v>
      </c>
      <c r="X16" s="296">
        <v>908.5</v>
      </c>
      <c r="Y16" s="351"/>
      <c r="Z16" s="296"/>
      <c r="AA16" s="411"/>
      <c r="AB16" s="282"/>
      <c r="AC16" s="343">
        <f t="shared" si="8"/>
        <v>0</v>
      </c>
      <c r="AF16" s="108"/>
      <c r="AG16" s="15">
        <v>9</v>
      </c>
      <c r="AH16" s="93">
        <v>894</v>
      </c>
      <c r="AI16" s="346"/>
      <c r="AJ16" s="93"/>
      <c r="AK16" s="96"/>
      <c r="AL16" s="72"/>
      <c r="AM16" s="646">
        <f t="shared" si="9"/>
        <v>0</v>
      </c>
      <c r="AP16" s="108"/>
      <c r="AQ16" s="15">
        <v>9</v>
      </c>
      <c r="AR16" s="340">
        <v>900.4</v>
      </c>
      <c r="AS16" s="351"/>
      <c r="AT16" s="340"/>
      <c r="AU16" s="339"/>
      <c r="AV16" s="282"/>
      <c r="AW16" s="343">
        <f t="shared" si="10"/>
        <v>0</v>
      </c>
      <c r="AZ16" s="108"/>
      <c r="BA16" s="15">
        <v>9</v>
      </c>
      <c r="BB16" s="93">
        <v>913.08</v>
      </c>
      <c r="BC16" s="141"/>
      <c r="BD16" s="93"/>
      <c r="BE16" s="96"/>
      <c r="BF16" s="405"/>
      <c r="BG16" s="664">
        <f t="shared" si="11"/>
        <v>0</v>
      </c>
      <c r="BJ16" s="108"/>
      <c r="BK16" s="15">
        <v>9</v>
      </c>
      <c r="BL16" s="93">
        <v>952.99</v>
      </c>
      <c r="BM16" s="141"/>
      <c r="BN16" s="93"/>
      <c r="BO16" s="96"/>
      <c r="BP16" s="405"/>
      <c r="BQ16" s="904">
        <f t="shared" si="12"/>
        <v>0</v>
      </c>
      <c r="BT16" s="108"/>
      <c r="BU16" s="279">
        <v>9</v>
      </c>
      <c r="BV16" s="296">
        <v>923.5</v>
      </c>
      <c r="BW16" s="406"/>
      <c r="BX16" s="296"/>
      <c r="BY16" s="407"/>
      <c r="BZ16" s="408"/>
      <c r="CA16" s="643">
        <f t="shared" si="13"/>
        <v>0</v>
      </c>
      <c r="CD16" s="970"/>
      <c r="CE16" s="15">
        <v>9</v>
      </c>
      <c r="CF16" s="93">
        <v>913.5</v>
      </c>
      <c r="CG16" s="406"/>
      <c r="CH16" s="93"/>
      <c r="CI16" s="409"/>
      <c r="CJ16" s="408"/>
      <c r="CK16" s="643">
        <f t="shared" si="14"/>
        <v>0</v>
      </c>
      <c r="CN16" s="95"/>
      <c r="CO16" s="15">
        <v>9</v>
      </c>
      <c r="CP16" s="93">
        <v>915.3</v>
      </c>
      <c r="CQ16" s="406"/>
      <c r="CR16" s="93"/>
      <c r="CS16" s="409"/>
      <c r="CT16" s="408"/>
      <c r="CU16" s="651">
        <f t="shared" si="48"/>
        <v>0</v>
      </c>
      <c r="CX16" s="108"/>
      <c r="CY16" s="15">
        <v>9</v>
      </c>
      <c r="CZ16" s="93">
        <v>887.22</v>
      </c>
      <c r="DA16" s="346"/>
      <c r="DB16" s="93"/>
      <c r="DC16" s="96"/>
      <c r="DD16" s="72"/>
      <c r="DE16" s="643">
        <f t="shared" si="15"/>
        <v>0</v>
      </c>
      <c r="DH16" s="108"/>
      <c r="DI16" s="15">
        <v>9</v>
      </c>
      <c r="DJ16" s="93">
        <v>932.58</v>
      </c>
      <c r="DK16" s="406"/>
      <c r="DL16" s="93"/>
      <c r="DM16" s="409"/>
      <c r="DN16" s="408"/>
      <c r="DO16" s="651">
        <f t="shared" si="16"/>
        <v>0</v>
      </c>
      <c r="DR16" s="108"/>
      <c r="DS16" s="15">
        <v>9</v>
      </c>
      <c r="DT16" s="93">
        <v>962.52</v>
      </c>
      <c r="DU16" s="406"/>
      <c r="DV16" s="93"/>
      <c r="DW16" s="409"/>
      <c r="DX16" s="408"/>
      <c r="DY16" s="643">
        <f t="shared" si="17"/>
        <v>0</v>
      </c>
      <c r="EB16" s="108"/>
      <c r="EC16" s="15">
        <v>9</v>
      </c>
      <c r="ED16" s="70">
        <v>939.4</v>
      </c>
      <c r="EE16" s="362"/>
      <c r="EF16" s="70"/>
      <c r="EG16" s="71"/>
      <c r="EH16" s="72"/>
      <c r="EI16" s="643">
        <f t="shared" si="18"/>
        <v>0</v>
      </c>
      <c r="EL16" s="460"/>
      <c r="EM16" s="15">
        <v>9</v>
      </c>
      <c r="EN16" s="296">
        <v>918.1</v>
      </c>
      <c r="EO16" s="351"/>
      <c r="EP16" s="296"/>
      <c r="EQ16" s="281"/>
      <c r="ER16" s="282"/>
      <c r="ES16" s="643">
        <f t="shared" si="19"/>
        <v>0</v>
      </c>
      <c r="EV16" s="108"/>
      <c r="EW16" s="15">
        <v>9</v>
      </c>
      <c r="EX16" s="70">
        <v>891.3</v>
      </c>
      <c r="EY16" s="362"/>
      <c r="EZ16" s="70"/>
      <c r="FA16" s="281"/>
      <c r="FB16" s="72"/>
      <c r="FC16" s="343">
        <f t="shared" si="20"/>
        <v>0</v>
      </c>
      <c r="FF16" s="460"/>
      <c r="FG16" s="15">
        <v>9</v>
      </c>
      <c r="FH16" s="296">
        <v>905.8</v>
      </c>
      <c r="FI16" s="351"/>
      <c r="FJ16" s="296"/>
      <c r="FK16" s="281"/>
      <c r="FL16" s="282"/>
      <c r="FM16" s="643">
        <f t="shared" si="21"/>
        <v>0</v>
      </c>
      <c r="FP16" s="108"/>
      <c r="FQ16" s="15">
        <v>9</v>
      </c>
      <c r="FR16" s="93">
        <v>926.2</v>
      </c>
      <c r="FS16" s="346"/>
      <c r="FT16" s="93"/>
      <c r="FU16" s="71"/>
      <c r="FV16" s="72"/>
      <c r="FW16" s="643">
        <f t="shared" si="22"/>
        <v>0</v>
      </c>
      <c r="FZ16" s="108"/>
      <c r="GA16" s="15">
        <v>9</v>
      </c>
      <c r="GB16" s="70">
        <v>907.2</v>
      </c>
      <c r="GC16" s="556"/>
      <c r="GD16" s="70"/>
      <c r="GE16" s="281"/>
      <c r="GF16" s="282"/>
      <c r="GG16" s="343">
        <f t="shared" si="23"/>
        <v>0</v>
      </c>
      <c r="GJ16" s="108"/>
      <c r="GK16" s="15">
        <v>9</v>
      </c>
      <c r="GL16" s="534">
        <v>952.09</v>
      </c>
      <c r="GM16" s="346"/>
      <c r="GN16" s="534"/>
      <c r="GO16" s="96"/>
      <c r="GP16" s="72"/>
      <c r="GQ16" s="643">
        <f t="shared" si="24"/>
        <v>0</v>
      </c>
      <c r="GT16" s="108"/>
      <c r="GU16" s="15">
        <v>9</v>
      </c>
      <c r="GV16" s="296">
        <v>949</v>
      </c>
      <c r="GW16" s="351"/>
      <c r="GX16" s="296"/>
      <c r="GY16" s="339"/>
      <c r="GZ16" s="282"/>
      <c r="HA16" s="643">
        <f t="shared" si="25"/>
        <v>0</v>
      </c>
      <c r="HD16" s="108"/>
      <c r="HE16" s="15">
        <v>9</v>
      </c>
      <c r="HF16" s="93">
        <v>925.32</v>
      </c>
      <c r="HG16" s="346"/>
      <c r="HH16" s="93"/>
      <c r="HI16" s="96"/>
      <c r="HJ16" s="72"/>
      <c r="HK16" s="643">
        <f t="shared" si="26"/>
        <v>0</v>
      </c>
      <c r="HN16" s="108"/>
      <c r="HO16" s="15">
        <v>9</v>
      </c>
      <c r="HP16" s="296">
        <v>901.3</v>
      </c>
      <c r="HQ16" s="351"/>
      <c r="HR16" s="296"/>
      <c r="HS16" s="411"/>
      <c r="HT16" s="282"/>
      <c r="HU16" s="643">
        <f t="shared" si="27"/>
        <v>0</v>
      </c>
      <c r="HX16" s="95"/>
      <c r="HY16" s="15">
        <v>9</v>
      </c>
      <c r="HZ16" s="70">
        <v>890.4</v>
      </c>
      <c r="IA16" s="362"/>
      <c r="IB16" s="70"/>
      <c r="IC16" s="71"/>
      <c r="ID16" s="72"/>
      <c r="IE16" s="643">
        <f t="shared" si="28"/>
        <v>0</v>
      </c>
      <c r="IH16" s="95"/>
      <c r="II16" s="15">
        <v>9</v>
      </c>
      <c r="IJ16" s="70">
        <v>939.8</v>
      </c>
      <c r="IK16" s="362"/>
      <c r="IL16" s="70"/>
      <c r="IM16" s="71"/>
      <c r="IN16" s="72"/>
      <c r="IO16" s="643">
        <f t="shared" si="29"/>
        <v>0</v>
      </c>
      <c r="IR16" s="108"/>
      <c r="IS16" s="15">
        <v>9</v>
      </c>
      <c r="IT16" s="296">
        <v>875</v>
      </c>
      <c r="IU16" s="261"/>
      <c r="IV16" s="296"/>
      <c r="IW16" s="563"/>
      <c r="IX16" s="282"/>
      <c r="IY16" s="343">
        <f t="shared" si="30"/>
        <v>0</v>
      </c>
      <c r="IZ16" s="93"/>
      <c r="JA16" s="70"/>
      <c r="JB16" s="108"/>
      <c r="JC16" s="15">
        <v>9</v>
      </c>
      <c r="JD16" s="93"/>
      <c r="JE16" s="362"/>
      <c r="JF16" s="93"/>
      <c r="JG16" s="71"/>
      <c r="JH16" s="72"/>
      <c r="JI16" s="643">
        <f t="shared" si="31"/>
        <v>0</v>
      </c>
      <c r="JJ16" s="70"/>
      <c r="JL16" s="108"/>
      <c r="JM16" s="15">
        <v>9</v>
      </c>
      <c r="JN16" s="93"/>
      <c r="JO16" s="346"/>
      <c r="JP16" s="93"/>
      <c r="JQ16" s="71"/>
      <c r="JR16" s="72"/>
      <c r="JS16" s="643">
        <f t="shared" si="32"/>
        <v>0</v>
      </c>
      <c r="JV16" s="108"/>
      <c r="JW16" s="15">
        <v>9</v>
      </c>
      <c r="JX16" s="70"/>
      <c r="JY16" s="362"/>
      <c r="JZ16" s="70"/>
      <c r="KA16" s="71"/>
      <c r="KB16" s="72"/>
      <c r="KC16" s="643">
        <f t="shared" si="33"/>
        <v>0</v>
      </c>
      <c r="KF16" s="108"/>
      <c r="KG16" s="15">
        <v>9</v>
      </c>
      <c r="KH16" s="70"/>
      <c r="KI16" s="362"/>
      <c r="KJ16" s="70"/>
      <c r="KK16" s="71"/>
      <c r="KL16" s="72"/>
      <c r="KM16" s="643">
        <f t="shared" si="34"/>
        <v>0</v>
      </c>
      <c r="KP16" s="108"/>
      <c r="KQ16" s="15">
        <v>9</v>
      </c>
      <c r="KR16" s="70"/>
      <c r="KS16" s="362"/>
      <c r="KT16" s="70"/>
      <c r="KU16" s="71"/>
      <c r="KV16" s="72"/>
      <c r="KW16" s="643">
        <f t="shared" si="35"/>
        <v>0</v>
      </c>
      <c r="KZ16" s="108"/>
      <c r="LA16" s="15">
        <v>9</v>
      </c>
      <c r="LB16" s="93"/>
      <c r="LC16" s="346"/>
      <c r="LD16" s="93"/>
      <c r="LE16" s="96"/>
      <c r="LF16" s="72"/>
      <c r="LG16" s="643">
        <f t="shared" si="36"/>
        <v>0</v>
      </c>
      <c r="LJ16" s="108"/>
      <c r="LK16" s="15">
        <v>9</v>
      </c>
      <c r="LL16" s="93"/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/>
      <c r="P17" s="93"/>
      <c r="Q17" s="71"/>
      <c r="R17" s="72"/>
      <c r="S17" s="643">
        <f t="shared" si="7"/>
        <v>0</v>
      </c>
      <c r="T17" s="258"/>
      <c r="V17" s="108"/>
      <c r="W17" s="15">
        <v>10</v>
      </c>
      <c r="X17" s="296">
        <v>909</v>
      </c>
      <c r="Y17" s="351"/>
      <c r="Z17" s="296"/>
      <c r="AA17" s="411"/>
      <c r="AB17" s="282"/>
      <c r="AC17" s="343">
        <f t="shared" si="8"/>
        <v>0</v>
      </c>
      <c r="AF17" s="108"/>
      <c r="AG17" s="15">
        <v>10</v>
      </c>
      <c r="AH17" s="93">
        <v>843</v>
      </c>
      <c r="AI17" s="346"/>
      <c r="AJ17" s="93"/>
      <c r="AK17" s="96"/>
      <c r="AL17" s="72"/>
      <c r="AM17" s="646">
        <f t="shared" si="9"/>
        <v>0</v>
      </c>
      <c r="AP17" s="108"/>
      <c r="AQ17" s="15">
        <v>10</v>
      </c>
      <c r="AR17" s="340">
        <v>914.9</v>
      </c>
      <c r="AS17" s="351"/>
      <c r="AT17" s="340"/>
      <c r="AU17" s="339"/>
      <c r="AV17" s="282"/>
      <c r="AW17" s="343">
        <f t="shared" si="10"/>
        <v>0</v>
      </c>
      <c r="AZ17" s="108"/>
      <c r="BA17" s="15">
        <v>10</v>
      </c>
      <c r="BB17" s="93">
        <v>932.13</v>
      </c>
      <c r="BC17" s="141"/>
      <c r="BD17" s="93"/>
      <c r="BE17" s="96"/>
      <c r="BF17" s="405"/>
      <c r="BG17" s="664">
        <f t="shared" si="11"/>
        <v>0</v>
      </c>
      <c r="BJ17" s="108"/>
      <c r="BK17" s="15">
        <v>10</v>
      </c>
      <c r="BL17" s="93">
        <v>955.71</v>
      </c>
      <c r="BM17" s="141"/>
      <c r="BN17" s="93"/>
      <c r="BO17" s="96"/>
      <c r="BP17" s="405"/>
      <c r="BQ17" s="904">
        <f t="shared" si="12"/>
        <v>0</v>
      </c>
      <c r="BT17" s="108"/>
      <c r="BU17" s="279">
        <v>10</v>
      </c>
      <c r="BV17" s="280">
        <v>929</v>
      </c>
      <c r="BW17" s="406"/>
      <c r="BX17" s="280"/>
      <c r="BY17" s="407"/>
      <c r="BZ17" s="408"/>
      <c r="CA17" s="643">
        <f t="shared" si="13"/>
        <v>0</v>
      </c>
      <c r="CD17" s="970"/>
      <c r="CE17" s="15">
        <v>10</v>
      </c>
      <c r="CF17" s="93">
        <v>909.4</v>
      </c>
      <c r="CG17" s="406"/>
      <c r="CH17" s="93"/>
      <c r="CI17" s="409"/>
      <c r="CJ17" s="408"/>
      <c r="CK17" s="643">
        <f t="shared" si="14"/>
        <v>0</v>
      </c>
      <c r="CN17" s="95"/>
      <c r="CO17" s="15">
        <v>10</v>
      </c>
      <c r="CP17" s="93">
        <v>880</v>
      </c>
      <c r="CQ17" s="406"/>
      <c r="CR17" s="93"/>
      <c r="CS17" s="409"/>
      <c r="CT17" s="408"/>
      <c r="CU17" s="651">
        <f t="shared" si="48"/>
        <v>0</v>
      </c>
      <c r="CX17" s="108"/>
      <c r="CY17" s="15">
        <v>10</v>
      </c>
      <c r="CZ17" s="93">
        <v>940.75</v>
      </c>
      <c r="DA17" s="346"/>
      <c r="DB17" s="93"/>
      <c r="DC17" s="96"/>
      <c r="DD17" s="72"/>
      <c r="DE17" s="643">
        <f t="shared" si="15"/>
        <v>0</v>
      </c>
      <c r="DH17" s="108"/>
      <c r="DI17" s="15">
        <v>10</v>
      </c>
      <c r="DJ17" s="70">
        <v>949.36</v>
      </c>
      <c r="DK17" s="406"/>
      <c r="DL17" s="70"/>
      <c r="DM17" s="409"/>
      <c r="DN17" s="408"/>
      <c r="DO17" s="651">
        <f t="shared" si="16"/>
        <v>0</v>
      </c>
      <c r="DR17" s="108"/>
      <c r="DS17" s="15">
        <v>10</v>
      </c>
      <c r="DT17" s="70">
        <v>901.28</v>
      </c>
      <c r="DU17" s="406"/>
      <c r="DV17" s="70"/>
      <c r="DW17" s="409"/>
      <c r="DX17" s="408"/>
      <c r="DY17" s="643">
        <f t="shared" si="17"/>
        <v>0</v>
      </c>
      <c r="EB17" s="108"/>
      <c r="EC17" s="15">
        <v>10</v>
      </c>
      <c r="ED17" s="70">
        <v>932.1</v>
      </c>
      <c r="EE17" s="362"/>
      <c r="EF17" s="70"/>
      <c r="EG17" s="71"/>
      <c r="EH17" s="72"/>
      <c r="EI17" s="643">
        <f t="shared" si="18"/>
        <v>0</v>
      </c>
      <c r="EL17" s="108"/>
      <c r="EM17" s="15">
        <v>10</v>
      </c>
      <c r="EN17" s="296">
        <v>864.5</v>
      </c>
      <c r="EO17" s="351"/>
      <c r="EP17" s="296"/>
      <c r="EQ17" s="281"/>
      <c r="ER17" s="282"/>
      <c r="ES17" s="643">
        <f t="shared" si="19"/>
        <v>0</v>
      </c>
      <c r="EV17" s="108"/>
      <c r="EW17" s="15">
        <v>10</v>
      </c>
      <c r="EX17" s="70">
        <v>875</v>
      </c>
      <c r="EY17" s="362"/>
      <c r="EZ17" s="70"/>
      <c r="FA17" s="281"/>
      <c r="FB17" s="72"/>
      <c r="FC17" s="343">
        <f t="shared" si="20"/>
        <v>0</v>
      </c>
      <c r="FF17" s="108"/>
      <c r="FG17" s="15">
        <v>10</v>
      </c>
      <c r="FH17" s="296">
        <v>915.3</v>
      </c>
      <c r="FI17" s="351"/>
      <c r="FJ17" s="296"/>
      <c r="FK17" s="281"/>
      <c r="FL17" s="282"/>
      <c r="FM17" s="643">
        <f t="shared" si="21"/>
        <v>0</v>
      </c>
      <c r="FP17" s="108"/>
      <c r="FQ17" s="15">
        <v>10</v>
      </c>
      <c r="FR17" s="93">
        <v>934.4</v>
      </c>
      <c r="FS17" s="346"/>
      <c r="FT17" s="93"/>
      <c r="FU17" s="71"/>
      <c r="FV17" s="72"/>
      <c r="FW17" s="643">
        <f t="shared" si="22"/>
        <v>0</v>
      </c>
      <c r="FZ17" s="108"/>
      <c r="GA17" s="15">
        <v>10</v>
      </c>
      <c r="GB17" s="70">
        <v>861</v>
      </c>
      <c r="GC17" s="556"/>
      <c r="GD17" s="70"/>
      <c r="GE17" s="281"/>
      <c r="GF17" s="282"/>
      <c r="GG17" s="343">
        <f t="shared" si="23"/>
        <v>0</v>
      </c>
      <c r="GJ17" s="108"/>
      <c r="GK17" s="15">
        <v>10</v>
      </c>
      <c r="GL17" s="534">
        <v>921.24</v>
      </c>
      <c r="GM17" s="346"/>
      <c r="GN17" s="534"/>
      <c r="GO17" s="96"/>
      <c r="GP17" s="72"/>
      <c r="GQ17" s="643">
        <f t="shared" si="24"/>
        <v>0</v>
      </c>
      <c r="GT17" s="108"/>
      <c r="GU17" s="15">
        <v>10</v>
      </c>
      <c r="GV17" s="296">
        <v>921</v>
      </c>
      <c r="GW17" s="351"/>
      <c r="GX17" s="296"/>
      <c r="GY17" s="339"/>
      <c r="GZ17" s="282"/>
      <c r="HA17" s="643">
        <f t="shared" si="25"/>
        <v>0</v>
      </c>
      <c r="HD17" s="108"/>
      <c r="HE17" s="15">
        <v>10</v>
      </c>
      <c r="HF17" s="93">
        <v>962.06</v>
      </c>
      <c r="HG17" s="346"/>
      <c r="HH17" s="93"/>
      <c r="HI17" s="96"/>
      <c r="HJ17" s="72"/>
      <c r="HK17" s="643">
        <f t="shared" si="26"/>
        <v>0</v>
      </c>
      <c r="HN17" s="108"/>
      <c r="HO17" s="15">
        <v>10</v>
      </c>
      <c r="HP17" s="296">
        <v>919.4</v>
      </c>
      <c r="HQ17" s="351"/>
      <c r="HR17" s="296"/>
      <c r="HS17" s="411"/>
      <c r="HT17" s="282"/>
      <c r="HU17" s="643">
        <f t="shared" si="27"/>
        <v>0</v>
      </c>
      <c r="HX17" s="95"/>
      <c r="HY17" s="15">
        <v>10</v>
      </c>
      <c r="HZ17" s="70">
        <v>899.5</v>
      </c>
      <c r="IA17" s="362"/>
      <c r="IB17" s="70"/>
      <c r="IC17" s="71"/>
      <c r="ID17" s="72"/>
      <c r="IE17" s="643">
        <f t="shared" si="28"/>
        <v>0</v>
      </c>
      <c r="IH17" s="95"/>
      <c r="II17" s="15">
        <v>10</v>
      </c>
      <c r="IJ17" s="70">
        <v>864.5</v>
      </c>
      <c r="IK17" s="362"/>
      <c r="IL17" s="70"/>
      <c r="IM17" s="71"/>
      <c r="IN17" s="72"/>
      <c r="IO17" s="643">
        <f t="shared" si="29"/>
        <v>0</v>
      </c>
      <c r="IR17" s="108"/>
      <c r="IS17" s="15">
        <v>10</v>
      </c>
      <c r="IT17" s="296">
        <v>915.3</v>
      </c>
      <c r="IU17" s="261"/>
      <c r="IV17" s="296"/>
      <c r="IW17" s="563"/>
      <c r="IX17" s="282"/>
      <c r="IY17" s="343">
        <f t="shared" si="30"/>
        <v>0</v>
      </c>
      <c r="IZ17" s="93"/>
      <c r="JA17" s="70"/>
      <c r="JB17" s="108"/>
      <c r="JC17" s="15">
        <v>10</v>
      </c>
      <c r="JD17" s="93"/>
      <c r="JE17" s="362"/>
      <c r="JF17" s="93"/>
      <c r="JG17" s="71"/>
      <c r="JH17" s="72"/>
      <c r="JI17" s="643">
        <f t="shared" si="31"/>
        <v>0</v>
      </c>
      <c r="JJ17" s="70"/>
      <c r="JL17" s="108"/>
      <c r="JM17" s="15">
        <v>10</v>
      </c>
      <c r="JN17" s="93"/>
      <c r="JO17" s="346"/>
      <c r="JP17" s="93"/>
      <c r="JQ17" s="71"/>
      <c r="JR17" s="72"/>
      <c r="JS17" s="643">
        <f t="shared" si="32"/>
        <v>0</v>
      </c>
      <c r="JV17" s="108"/>
      <c r="JW17" s="15">
        <v>10</v>
      </c>
      <c r="JX17" s="70"/>
      <c r="JY17" s="362"/>
      <c r="JZ17" s="70"/>
      <c r="KA17" s="71"/>
      <c r="KB17" s="72"/>
      <c r="KC17" s="643">
        <f t="shared" si="33"/>
        <v>0</v>
      </c>
      <c r="KF17" s="108"/>
      <c r="KG17" s="15">
        <v>10</v>
      </c>
      <c r="KH17" s="70"/>
      <c r="KI17" s="362"/>
      <c r="KJ17" s="70"/>
      <c r="KK17" s="71"/>
      <c r="KL17" s="72"/>
      <c r="KM17" s="643">
        <f t="shared" si="34"/>
        <v>0</v>
      </c>
      <c r="KP17" s="108"/>
      <c r="KQ17" s="15">
        <v>10</v>
      </c>
      <c r="KR17" s="70"/>
      <c r="KS17" s="362"/>
      <c r="KT17" s="70"/>
      <c r="KU17" s="71"/>
      <c r="KV17" s="72"/>
      <c r="KW17" s="643">
        <f t="shared" si="35"/>
        <v>0</v>
      </c>
      <c r="KZ17" s="108"/>
      <c r="LA17" s="15">
        <v>10</v>
      </c>
      <c r="LB17" s="93"/>
      <c r="LC17" s="346"/>
      <c r="LD17" s="93"/>
      <c r="LE17" s="96"/>
      <c r="LF17" s="72"/>
      <c r="LG17" s="643">
        <f t="shared" si="36"/>
        <v>0</v>
      </c>
      <c r="LJ17" s="108"/>
      <c r="LK17" s="15">
        <v>10</v>
      </c>
      <c r="LL17" s="93"/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/>
      <c r="P18" s="93"/>
      <c r="Q18" s="71"/>
      <c r="R18" s="72"/>
      <c r="S18" s="643">
        <f t="shared" si="7"/>
        <v>0</v>
      </c>
      <c r="T18" s="258"/>
      <c r="V18" s="108"/>
      <c r="W18" s="15">
        <v>11</v>
      </c>
      <c r="X18" s="296">
        <v>870.9</v>
      </c>
      <c r="Y18" s="351"/>
      <c r="Z18" s="296"/>
      <c r="AA18" s="411"/>
      <c r="AB18" s="282"/>
      <c r="AC18" s="343">
        <f t="shared" si="8"/>
        <v>0</v>
      </c>
      <c r="AF18" s="108"/>
      <c r="AG18" s="15">
        <v>11</v>
      </c>
      <c r="AH18" s="70">
        <v>927</v>
      </c>
      <c r="AI18" s="346"/>
      <c r="AJ18" s="70"/>
      <c r="AK18" s="96"/>
      <c r="AL18" s="72"/>
      <c r="AM18" s="646">
        <f t="shared" si="9"/>
        <v>0</v>
      </c>
      <c r="AP18" s="108"/>
      <c r="AQ18" s="15">
        <v>11</v>
      </c>
      <c r="AR18" s="340">
        <v>884.5</v>
      </c>
      <c r="AS18" s="351"/>
      <c r="AT18" s="340"/>
      <c r="AU18" s="339"/>
      <c r="AV18" s="282"/>
      <c r="AW18" s="343">
        <f t="shared" si="10"/>
        <v>0</v>
      </c>
      <c r="AZ18" s="108"/>
      <c r="BA18" s="15">
        <v>11</v>
      </c>
      <c r="BB18" s="93">
        <v>944.83</v>
      </c>
      <c r="BC18" s="141"/>
      <c r="BD18" s="93"/>
      <c r="BE18" s="96"/>
      <c r="BF18" s="405"/>
      <c r="BG18" s="664">
        <f t="shared" si="11"/>
        <v>0</v>
      </c>
      <c r="BJ18" s="108"/>
      <c r="BK18" s="15">
        <v>11</v>
      </c>
      <c r="BL18" s="93">
        <v>920.79</v>
      </c>
      <c r="BM18" s="141"/>
      <c r="BN18" s="93"/>
      <c r="BO18" s="96"/>
      <c r="BP18" s="405"/>
      <c r="BQ18" s="904">
        <f t="shared" si="12"/>
        <v>0</v>
      </c>
      <c r="BT18" s="108"/>
      <c r="BU18" s="279">
        <v>11</v>
      </c>
      <c r="BV18" s="296">
        <v>932.1</v>
      </c>
      <c r="BW18" s="406"/>
      <c r="BX18" s="296"/>
      <c r="BY18" s="407"/>
      <c r="BZ18" s="408"/>
      <c r="CA18" s="643">
        <f t="shared" si="13"/>
        <v>0</v>
      </c>
      <c r="CD18" s="970"/>
      <c r="CE18" s="15">
        <v>11</v>
      </c>
      <c r="CF18" s="70">
        <v>880.4</v>
      </c>
      <c r="CG18" s="406"/>
      <c r="CH18" s="70"/>
      <c r="CI18" s="409"/>
      <c r="CJ18" s="408"/>
      <c r="CK18" s="643">
        <f t="shared" si="14"/>
        <v>0</v>
      </c>
      <c r="CN18" s="95"/>
      <c r="CO18" s="15">
        <v>11</v>
      </c>
      <c r="CP18" s="70">
        <v>886.3</v>
      </c>
      <c r="CQ18" s="406"/>
      <c r="CR18" s="70"/>
      <c r="CS18" s="409"/>
      <c r="CT18" s="408"/>
      <c r="CU18" s="651">
        <f t="shared" si="48"/>
        <v>0</v>
      </c>
      <c r="CX18" s="108"/>
      <c r="CY18" s="15">
        <v>11</v>
      </c>
      <c r="CZ18" s="93">
        <v>900.83</v>
      </c>
      <c r="DA18" s="346"/>
      <c r="DB18" s="93"/>
      <c r="DC18" s="96"/>
      <c r="DD18" s="72"/>
      <c r="DE18" s="643">
        <f t="shared" si="15"/>
        <v>0</v>
      </c>
      <c r="DH18" s="108"/>
      <c r="DI18" s="15">
        <v>11</v>
      </c>
      <c r="DJ18" s="93">
        <v>950.27</v>
      </c>
      <c r="DK18" s="406"/>
      <c r="DL18" s="93"/>
      <c r="DM18" s="409"/>
      <c r="DN18" s="408"/>
      <c r="DO18" s="651">
        <f t="shared" si="16"/>
        <v>0</v>
      </c>
      <c r="DR18" s="108"/>
      <c r="DS18" s="15">
        <v>11</v>
      </c>
      <c r="DT18" s="93">
        <v>935.3</v>
      </c>
      <c r="DU18" s="406"/>
      <c r="DV18" s="93"/>
      <c r="DW18" s="409"/>
      <c r="DX18" s="408"/>
      <c r="DY18" s="643">
        <f t="shared" si="17"/>
        <v>0</v>
      </c>
      <c r="EB18" s="108"/>
      <c r="EC18" s="15">
        <v>11</v>
      </c>
      <c r="ED18" s="70">
        <v>905.4</v>
      </c>
      <c r="EE18" s="362"/>
      <c r="EF18" s="70"/>
      <c r="EG18" s="71"/>
      <c r="EH18" s="72"/>
      <c r="EI18" s="643">
        <f t="shared" si="18"/>
        <v>0</v>
      </c>
      <c r="EL18" s="108"/>
      <c r="EM18" s="15">
        <v>11</v>
      </c>
      <c r="EN18" s="296">
        <v>918.1</v>
      </c>
      <c r="EO18" s="351"/>
      <c r="EP18" s="296"/>
      <c r="EQ18" s="281"/>
      <c r="ER18" s="282"/>
      <c r="ES18" s="643">
        <f t="shared" si="19"/>
        <v>0</v>
      </c>
      <c r="EV18" s="108"/>
      <c r="EW18" s="15">
        <v>11</v>
      </c>
      <c r="EX18" s="70">
        <v>892.7</v>
      </c>
      <c r="EY18" s="362"/>
      <c r="EZ18" s="70"/>
      <c r="FA18" s="281"/>
      <c r="FB18" s="72"/>
      <c r="FC18" s="343">
        <f t="shared" si="20"/>
        <v>0</v>
      </c>
      <c r="FF18" s="108"/>
      <c r="FG18" s="15">
        <v>11</v>
      </c>
      <c r="FH18" s="296">
        <v>933.9</v>
      </c>
      <c r="FI18" s="351"/>
      <c r="FJ18" s="296"/>
      <c r="FK18" s="281"/>
      <c r="FL18" s="282"/>
      <c r="FM18" s="643">
        <f t="shared" si="21"/>
        <v>0</v>
      </c>
      <c r="FP18" s="108"/>
      <c r="FQ18" s="15">
        <v>11</v>
      </c>
      <c r="FR18" s="93">
        <v>930.3</v>
      </c>
      <c r="FS18" s="346"/>
      <c r="FT18" s="93"/>
      <c r="FU18" s="71"/>
      <c r="FV18" s="72"/>
      <c r="FW18" s="643">
        <f t="shared" si="22"/>
        <v>0</v>
      </c>
      <c r="FX18" s="72"/>
      <c r="FZ18" s="108"/>
      <c r="GA18" s="15">
        <v>11</v>
      </c>
      <c r="GB18" s="70">
        <v>893.6</v>
      </c>
      <c r="GC18" s="556"/>
      <c r="GD18" s="70"/>
      <c r="GE18" s="281"/>
      <c r="GF18" s="282"/>
      <c r="GG18" s="343">
        <f t="shared" si="23"/>
        <v>0</v>
      </c>
      <c r="GH18" s="72"/>
      <c r="GJ18" s="108"/>
      <c r="GK18" s="15">
        <v>11</v>
      </c>
      <c r="GL18" s="534">
        <v>893.12</v>
      </c>
      <c r="GM18" s="346"/>
      <c r="GN18" s="534"/>
      <c r="GO18" s="96"/>
      <c r="GP18" s="72"/>
      <c r="GQ18" s="643">
        <f t="shared" si="24"/>
        <v>0</v>
      </c>
      <c r="GT18" s="108"/>
      <c r="GU18" s="15">
        <v>11</v>
      </c>
      <c r="GV18" s="296">
        <v>943</v>
      </c>
      <c r="GW18" s="351"/>
      <c r="GX18" s="296"/>
      <c r="GY18" s="339"/>
      <c r="GZ18" s="282"/>
      <c r="HA18" s="643">
        <f t="shared" si="25"/>
        <v>0</v>
      </c>
      <c r="HD18" s="108"/>
      <c r="HE18" s="15">
        <v>11</v>
      </c>
      <c r="HF18" s="93">
        <v>929.41</v>
      </c>
      <c r="HG18" s="346"/>
      <c r="HH18" s="93"/>
      <c r="HI18" s="96"/>
      <c r="HJ18" s="72"/>
      <c r="HK18" s="643">
        <f t="shared" si="26"/>
        <v>0</v>
      </c>
      <c r="HN18" s="108"/>
      <c r="HO18" s="15">
        <v>11</v>
      </c>
      <c r="HP18" s="296">
        <v>893.1</v>
      </c>
      <c r="HQ18" s="351"/>
      <c r="HR18" s="296"/>
      <c r="HS18" s="411"/>
      <c r="HT18" s="282"/>
      <c r="HU18" s="643">
        <f t="shared" si="27"/>
        <v>0</v>
      </c>
      <c r="HX18" s="95"/>
      <c r="HY18" s="15">
        <v>11</v>
      </c>
      <c r="HZ18" s="70">
        <v>909</v>
      </c>
      <c r="IA18" s="362"/>
      <c r="IB18" s="70"/>
      <c r="IC18" s="71"/>
      <c r="ID18" s="72"/>
      <c r="IE18" s="643">
        <f t="shared" si="28"/>
        <v>0</v>
      </c>
      <c r="IH18" s="95"/>
      <c r="II18" s="15">
        <v>11</v>
      </c>
      <c r="IJ18" s="70">
        <v>871.3</v>
      </c>
      <c r="IK18" s="362"/>
      <c r="IL18" s="70"/>
      <c r="IM18" s="71"/>
      <c r="IN18" s="72"/>
      <c r="IO18" s="643">
        <f t="shared" si="29"/>
        <v>0</v>
      </c>
      <c r="IR18" s="108"/>
      <c r="IS18" s="15">
        <v>11</v>
      </c>
      <c r="IT18" s="296">
        <v>890.4</v>
      </c>
      <c r="IU18" s="261"/>
      <c r="IV18" s="296"/>
      <c r="IW18" s="563"/>
      <c r="IX18" s="282"/>
      <c r="IY18" s="343">
        <f t="shared" si="30"/>
        <v>0</v>
      </c>
      <c r="IZ18" s="93"/>
      <c r="JA18" s="70"/>
      <c r="JB18" s="108"/>
      <c r="JC18" s="15">
        <v>11</v>
      </c>
      <c r="JD18" s="93"/>
      <c r="JE18" s="362"/>
      <c r="JF18" s="93"/>
      <c r="JG18" s="71"/>
      <c r="JH18" s="72"/>
      <c r="JI18" s="643">
        <f t="shared" si="31"/>
        <v>0</v>
      </c>
      <c r="JJ18" s="107"/>
      <c r="JL18" s="108"/>
      <c r="JM18" s="15">
        <v>11</v>
      </c>
      <c r="JN18" s="93"/>
      <c r="JO18" s="346"/>
      <c r="JP18" s="93"/>
      <c r="JQ18" s="71"/>
      <c r="JR18" s="72"/>
      <c r="JS18" s="643">
        <f t="shared" si="32"/>
        <v>0</v>
      </c>
      <c r="JV18" s="108"/>
      <c r="JW18" s="15">
        <v>11</v>
      </c>
      <c r="JX18" s="70"/>
      <c r="JY18" s="362"/>
      <c r="JZ18" s="70"/>
      <c r="KA18" s="71"/>
      <c r="KB18" s="72"/>
      <c r="KC18" s="643">
        <f t="shared" si="33"/>
        <v>0</v>
      </c>
      <c r="KF18" s="108"/>
      <c r="KG18" s="15">
        <v>11</v>
      </c>
      <c r="KH18" s="70"/>
      <c r="KI18" s="362"/>
      <c r="KJ18" s="70"/>
      <c r="KK18" s="71"/>
      <c r="KL18" s="72"/>
      <c r="KM18" s="643">
        <f t="shared" si="34"/>
        <v>0</v>
      </c>
      <c r="KP18" s="108"/>
      <c r="KQ18" s="15">
        <v>11</v>
      </c>
      <c r="KR18" s="70"/>
      <c r="KS18" s="362"/>
      <c r="KT18" s="70"/>
      <c r="KU18" s="71"/>
      <c r="KV18" s="72"/>
      <c r="KW18" s="643">
        <f t="shared" si="35"/>
        <v>0</v>
      </c>
      <c r="KZ18" s="108"/>
      <c r="LA18" s="15">
        <v>11</v>
      </c>
      <c r="LB18" s="93"/>
      <c r="LC18" s="346"/>
      <c r="LD18" s="93"/>
      <c r="LE18" s="96"/>
      <c r="LF18" s="72"/>
      <c r="LG18" s="643">
        <f t="shared" si="36"/>
        <v>0</v>
      </c>
      <c r="LJ18" s="108"/>
      <c r="LK18" s="15">
        <v>11</v>
      </c>
      <c r="LL18" s="296"/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/>
      <c r="P19" s="93"/>
      <c r="Q19" s="71"/>
      <c r="R19" s="72"/>
      <c r="S19" s="643">
        <f t="shared" si="7"/>
        <v>0</v>
      </c>
      <c r="T19" s="258"/>
      <c r="V19" s="108"/>
      <c r="W19" s="15">
        <v>12</v>
      </c>
      <c r="X19" s="296">
        <v>864.1</v>
      </c>
      <c r="Y19" s="351"/>
      <c r="Z19" s="296"/>
      <c r="AA19" s="411"/>
      <c r="AB19" s="282"/>
      <c r="AC19" s="343">
        <f t="shared" si="8"/>
        <v>0</v>
      </c>
      <c r="AF19" s="108"/>
      <c r="AG19" s="15">
        <v>12</v>
      </c>
      <c r="AH19" s="93">
        <v>850</v>
      </c>
      <c r="AI19" s="346"/>
      <c r="AJ19" s="296"/>
      <c r="AK19" s="96"/>
      <c r="AL19" s="72"/>
      <c r="AM19" s="646">
        <f t="shared" si="9"/>
        <v>0</v>
      </c>
      <c r="AP19" s="108"/>
      <c r="AQ19" s="15">
        <v>12</v>
      </c>
      <c r="AR19" s="340">
        <v>938.5</v>
      </c>
      <c r="AS19" s="351"/>
      <c r="AT19" s="340"/>
      <c r="AU19" s="339"/>
      <c r="AV19" s="282"/>
      <c r="AW19" s="343">
        <f t="shared" si="10"/>
        <v>0</v>
      </c>
      <c r="AZ19" s="108"/>
      <c r="BA19" s="15">
        <v>12</v>
      </c>
      <c r="BB19" s="70">
        <v>970.68</v>
      </c>
      <c r="BC19" s="141"/>
      <c r="BD19" s="70"/>
      <c r="BE19" s="96"/>
      <c r="BF19" s="405"/>
      <c r="BG19" s="664">
        <f t="shared" si="11"/>
        <v>0</v>
      </c>
      <c r="BJ19" s="108"/>
      <c r="BK19" s="15">
        <v>12</v>
      </c>
      <c r="BL19" s="70">
        <v>908.54</v>
      </c>
      <c r="BM19" s="141"/>
      <c r="BN19" s="70"/>
      <c r="BO19" s="96"/>
      <c r="BP19" s="405"/>
      <c r="BQ19" s="904">
        <f t="shared" si="12"/>
        <v>0</v>
      </c>
      <c r="BT19" s="108"/>
      <c r="BU19" s="279">
        <v>12</v>
      </c>
      <c r="BV19" s="296">
        <v>928.5</v>
      </c>
      <c r="BW19" s="406"/>
      <c r="BX19" s="296"/>
      <c r="BY19" s="409"/>
      <c r="BZ19" s="408"/>
      <c r="CA19" s="643">
        <f t="shared" si="13"/>
        <v>0</v>
      </c>
      <c r="CD19" s="970"/>
      <c r="CE19" s="15">
        <v>12</v>
      </c>
      <c r="CF19" s="93">
        <v>870.9</v>
      </c>
      <c r="CG19" s="406"/>
      <c r="CH19" s="93"/>
      <c r="CI19" s="409"/>
      <c r="CJ19" s="408"/>
      <c r="CK19" s="643">
        <f t="shared" si="14"/>
        <v>0</v>
      </c>
      <c r="CN19" s="695"/>
      <c r="CO19" s="15">
        <v>12</v>
      </c>
      <c r="CP19" s="93">
        <v>872.7</v>
      </c>
      <c r="CQ19" s="406"/>
      <c r="CR19" s="93"/>
      <c r="CS19" s="409"/>
      <c r="CT19" s="408"/>
      <c r="CU19" s="651">
        <f t="shared" si="48"/>
        <v>0</v>
      </c>
      <c r="CX19" s="108"/>
      <c r="CY19" s="15">
        <v>12</v>
      </c>
      <c r="CZ19" s="93">
        <v>945.28</v>
      </c>
      <c r="DA19" s="346"/>
      <c r="DB19" s="93"/>
      <c r="DC19" s="96"/>
      <c r="DD19" s="72"/>
      <c r="DE19" s="643">
        <f t="shared" si="15"/>
        <v>0</v>
      </c>
      <c r="DH19" s="108"/>
      <c r="DI19" s="15">
        <v>12</v>
      </c>
      <c r="DJ19" s="93">
        <v>906.73</v>
      </c>
      <c r="DK19" s="406"/>
      <c r="DL19" s="93"/>
      <c r="DM19" s="409"/>
      <c r="DN19" s="408"/>
      <c r="DO19" s="651">
        <f t="shared" si="16"/>
        <v>0</v>
      </c>
      <c r="DR19" s="108"/>
      <c r="DS19" s="15">
        <v>12</v>
      </c>
      <c r="DT19" s="93">
        <v>939.38</v>
      </c>
      <c r="DU19" s="406"/>
      <c r="DV19" s="93"/>
      <c r="DW19" s="409"/>
      <c r="DX19" s="408"/>
      <c r="DY19" s="643">
        <f t="shared" si="17"/>
        <v>0</v>
      </c>
      <c r="EB19" s="108"/>
      <c r="EC19" s="15">
        <v>12</v>
      </c>
      <c r="ED19" s="70">
        <v>933.9</v>
      </c>
      <c r="EE19" s="362"/>
      <c r="EF19" s="70"/>
      <c r="EG19" s="71"/>
      <c r="EH19" s="72"/>
      <c r="EI19" s="643">
        <f t="shared" si="18"/>
        <v>0</v>
      </c>
      <c r="EL19" s="108"/>
      <c r="EM19" s="15">
        <v>12</v>
      </c>
      <c r="EN19" s="296">
        <v>928</v>
      </c>
      <c r="EO19" s="351"/>
      <c r="EP19" s="296"/>
      <c r="EQ19" s="281"/>
      <c r="ER19" s="282"/>
      <c r="ES19" s="643">
        <f t="shared" si="19"/>
        <v>0</v>
      </c>
      <c r="EV19" s="108"/>
      <c r="EW19" s="15">
        <v>12</v>
      </c>
      <c r="EX19" s="70">
        <v>886.8</v>
      </c>
      <c r="EY19" s="362"/>
      <c r="EZ19" s="70"/>
      <c r="FA19" s="281"/>
      <c r="FB19" s="72"/>
      <c r="FC19" s="343">
        <f t="shared" si="20"/>
        <v>0</v>
      </c>
      <c r="FF19" s="108"/>
      <c r="FG19" s="15">
        <v>12</v>
      </c>
      <c r="FH19" s="296">
        <v>891.3</v>
      </c>
      <c r="FI19" s="351"/>
      <c r="FJ19" s="296"/>
      <c r="FK19" s="281"/>
      <c r="FL19" s="282"/>
      <c r="FM19" s="643">
        <f t="shared" si="21"/>
        <v>0</v>
      </c>
      <c r="FP19" s="108"/>
      <c r="FQ19" s="15">
        <v>12</v>
      </c>
      <c r="FR19" s="93">
        <v>895.8</v>
      </c>
      <c r="FS19" s="346"/>
      <c r="FT19" s="93"/>
      <c r="FU19" s="71"/>
      <c r="FV19" s="72"/>
      <c r="FW19" s="643">
        <f t="shared" si="22"/>
        <v>0</v>
      </c>
      <c r="FX19" s="72"/>
      <c r="FZ19" s="108"/>
      <c r="GA19" s="15">
        <v>12</v>
      </c>
      <c r="GB19" s="70">
        <v>921.7</v>
      </c>
      <c r="GC19" s="556"/>
      <c r="GD19" s="70"/>
      <c r="GE19" s="281"/>
      <c r="GF19" s="282"/>
      <c r="GG19" s="343">
        <f t="shared" si="23"/>
        <v>0</v>
      </c>
      <c r="GJ19" s="108"/>
      <c r="GK19" s="15">
        <v>12</v>
      </c>
      <c r="GL19" s="534">
        <v>945.74</v>
      </c>
      <c r="GM19" s="346"/>
      <c r="GN19" s="534"/>
      <c r="GO19" s="96"/>
      <c r="GP19" s="72"/>
      <c r="GQ19" s="643">
        <f t="shared" si="24"/>
        <v>0</v>
      </c>
      <c r="GT19" s="108"/>
      <c r="GU19" s="15">
        <v>12</v>
      </c>
      <c r="GV19" s="296">
        <v>943</v>
      </c>
      <c r="GW19" s="351"/>
      <c r="GX19" s="296"/>
      <c r="GY19" s="339"/>
      <c r="GZ19" s="282"/>
      <c r="HA19" s="643">
        <f t="shared" si="25"/>
        <v>0</v>
      </c>
      <c r="HD19" s="108"/>
      <c r="HE19" s="15">
        <v>12</v>
      </c>
      <c r="HF19" s="93">
        <v>974.31</v>
      </c>
      <c r="HG19" s="346"/>
      <c r="HH19" s="93"/>
      <c r="HI19" s="96"/>
      <c r="HJ19" s="72"/>
      <c r="HK19" s="643">
        <f t="shared" si="26"/>
        <v>0</v>
      </c>
      <c r="HN19" s="108"/>
      <c r="HO19" s="15">
        <v>12</v>
      </c>
      <c r="HP19" s="296">
        <v>869.5</v>
      </c>
      <c r="HQ19" s="351"/>
      <c r="HR19" s="296"/>
      <c r="HS19" s="411"/>
      <c r="HT19" s="282"/>
      <c r="HU19" s="643">
        <f t="shared" si="27"/>
        <v>0</v>
      </c>
      <c r="HX19" s="95"/>
      <c r="HY19" s="15">
        <v>12</v>
      </c>
      <c r="HZ19" s="70">
        <v>894.5</v>
      </c>
      <c r="IA19" s="362"/>
      <c r="IB19" s="70"/>
      <c r="IC19" s="71"/>
      <c r="ID19" s="72"/>
      <c r="IE19" s="643">
        <f t="shared" si="28"/>
        <v>0</v>
      </c>
      <c r="IH19" s="95"/>
      <c r="II19" s="15">
        <v>12</v>
      </c>
      <c r="IJ19" s="70">
        <v>892.2</v>
      </c>
      <c r="IK19" s="362"/>
      <c r="IL19" s="70"/>
      <c r="IM19" s="71"/>
      <c r="IN19" s="72"/>
      <c r="IO19" s="643">
        <f t="shared" si="29"/>
        <v>0</v>
      </c>
      <c r="IR19" s="108"/>
      <c r="IS19" s="15">
        <v>12</v>
      </c>
      <c r="IT19" s="296">
        <v>897.2</v>
      </c>
      <c r="IU19" s="261"/>
      <c r="IV19" s="296"/>
      <c r="IW19" s="563"/>
      <c r="IX19" s="282"/>
      <c r="IY19" s="343">
        <f t="shared" si="30"/>
        <v>0</v>
      </c>
      <c r="IZ19" s="93"/>
      <c r="JA19" s="107"/>
      <c r="JB19" s="108"/>
      <c r="JC19" s="15">
        <v>12</v>
      </c>
      <c r="JD19" s="93"/>
      <c r="JE19" s="362"/>
      <c r="JF19" s="93"/>
      <c r="JG19" s="71"/>
      <c r="JH19" s="72"/>
      <c r="JI19" s="643">
        <f t="shared" si="31"/>
        <v>0</v>
      </c>
      <c r="JL19" s="108"/>
      <c r="JM19" s="15">
        <v>12</v>
      </c>
      <c r="JN19" s="93"/>
      <c r="JO19" s="346"/>
      <c r="JP19" s="93"/>
      <c r="JQ19" s="71"/>
      <c r="JR19" s="72"/>
      <c r="JS19" s="643">
        <f t="shared" si="32"/>
        <v>0</v>
      </c>
      <c r="JV19" s="95"/>
      <c r="JW19" s="15">
        <v>12</v>
      </c>
      <c r="JX19" s="70"/>
      <c r="JY19" s="362"/>
      <c r="JZ19" s="70"/>
      <c r="KA19" s="71"/>
      <c r="KB19" s="72"/>
      <c r="KC19" s="643">
        <f t="shared" si="33"/>
        <v>0</v>
      </c>
      <c r="KF19" s="95"/>
      <c r="KG19" s="15">
        <v>12</v>
      </c>
      <c r="KH19" s="70"/>
      <c r="KI19" s="362"/>
      <c r="KJ19" s="70"/>
      <c r="KK19" s="71"/>
      <c r="KL19" s="72"/>
      <c r="KM19" s="643">
        <f t="shared" si="34"/>
        <v>0</v>
      </c>
      <c r="KP19" s="95"/>
      <c r="KQ19" s="15">
        <v>12</v>
      </c>
      <c r="KR19" s="70"/>
      <c r="KS19" s="362"/>
      <c r="KT19" s="70"/>
      <c r="KU19" s="71"/>
      <c r="KV19" s="72"/>
      <c r="KW19" s="643">
        <f t="shared" si="35"/>
        <v>0</v>
      </c>
      <c r="KZ19" s="108"/>
      <c r="LA19" s="15">
        <v>12</v>
      </c>
      <c r="LB19" s="70"/>
      <c r="LC19" s="346"/>
      <c r="LD19" s="70"/>
      <c r="LE19" s="96"/>
      <c r="LF19" s="72"/>
      <c r="LG19" s="643">
        <f t="shared" si="36"/>
        <v>0</v>
      </c>
      <c r="LJ19" s="108"/>
      <c r="LK19" s="15">
        <v>12</v>
      </c>
      <c r="LL19" s="296"/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/>
      <c r="P20" s="93"/>
      <c r="Q20" s="71"/>
      <c r="R20" s="72"/>
      <c r="S20" s="643">
        <f t="shared" si="7"/>
        <v>0</v>
      </c>
      <c r="T20" s="258"/>
      <c r="V20" s="108"/>
      <c r="W20" s="15">
        <v>13</v>
      </c>
      <c r="X20" s="296">
        <v>922.1</v>
      </c>
      <c r="Y20" s="351"/>
      <c r="Z20" s="296"/>
      <c r="AA20" s="411"/>
      <c r="AB20" s="282"/>
      <c r="AC20" s="343">
        <f t="shared" si="8"/>
        <v>0</v>
      </c>
      <c r="AF20" s="108"/>
      <c r="AG20" s="15">
        <v>13</v>
      </c>
      <c r="AH20" s="93">
        <v>898</v>
      </c>
      <c r="AI20" s="346"/>
      <c r="AJ20" s="296"/>
      <c r="AK20" s="96"/>
      <c r="AL20" s="72"/>
      <c r="AM20" s="646">
        <f t="shared" si="9"/>
        <v>0</v>
      </c>
      <c r="AP20" s="108"/>
      <c r="AQ20" s="15">
        <v>13</v>
      </c>
      <c r="AR20" s="340">
        <v>913.1</v>
      </c>
      <c r="AS20" s="351"/>
      <c r="AT20" s="340"/>
      <c r="AU20" s="339"/>
      <c r="AV20" s="282"/>
      <c r="AW20" s="343">
        <f t="shared" si="10"/>
        <v>0</v>
      </c>
      <c r="AZ20" s="108"/>
      <c r="BA20" s="15">
        <v>13</v>
      </c>
      <c r="BB20" s="93">
        <v>943.47</v>
      </c>
      <c r="BC20" s="141"/>
      <c r="BD20" s="93"/>
      <c r="BE20" s="96"/>
      <c r="BF20" s="405"/>
      <c r="BG20" s="664">
        <f t="shared" si="11"/>
        <v>0</v>
      </c>
      <c r="BJ20" s="108"/>
      <c r="BK20" s="15">
        <v>13</v>
      </c>
      <c r="BL20" s="93">
        <v>956.6</v>
      </c>
      <c r="BM20" s="141"/>
      <c r="BN20" s="93"/>
      <c r="BO20" s="96"/>
      <c r="BP20" s="405"/>
      <c r="BQ20" s="904">
        <f t="shared" si="12"/>
        <v>0</v>
      </c>
      <c r="BT20" s="108"/>
      <c r="BU20" s="279">
        <v>13</v>
      </c>
      <c r="BV20" s="296">
        <v>935.8</v>
      </c>
      <c r="BW20" s="406"/>
      <c r="BX20" s="296"/>
      <c r="BY20" s="409"/>
      <c r="BZ20" s="408"/>
      <c r="CA20" s="643">
        <f t="shared" si="13"/>
        <v>0</v>
      </c>
      <c r="CD20" s="970"/>
      <c r="CE20" s="15">
        <v>13</v>
      </c>
      <c r="CF20" s="93">
        <v>865</v>
      </c>
      <c r="CG20" s="406"/>
      <c r="CH20" s="93"/>
      <c r="CI20" s="409"/>
      <c r="CJ20" s="408"/>
      <c r="CK20" s="643">
        <f t="shared" si="14"/>
        <v>0</v>
      </c>
      <c r="CN20" s="695"/>
      <c r="CO20" s="15">
        <v>13</v>
      </c>
      <c r="CP20" s="296">
        <v>899.5</v>
      </c>
      <c r="CQ20" s="406"/>
      <c r="CR20" s="296"/>
      <c r="CS20" s="409"/>
      <c r="CT20" s="408"/>
      <c r="CU20" s="651">
        <f t="shared" si="48"/>
        <v>0</v>
      </c>
      <c r="CX20" s="108"/>
      <c r="CY20" s="15">
        <v>13</v>
      </c>
      <c r="CZ20" s="93">
        <v>911.26</v>
      </c>
      <c r="DA20" s="346"/>
      <c r="DB20" s="93"/>
      <c r="DC20" s="96"/>
      <c r="DD20" s="72"/>
      <c r="DE20" s="643">
        <f t="shared" si="15"/>
        <v>0</v>
      </c>
      <c r="DH20" s="108"/>
      <c r="DI20" s="15">
        <v>13</v>
      </c>
      <c r="DJ20" s="93">
        <v>922.6</v>
      </c>
      <c r="DK20" s="406"/>
      <c r="DL20" s="93"/>
      <c r="DM20" s="409"/>
      <c r="DN20" s="408"/>
      <c r="DO20" s="651">
        <f t="shared" si="16"/>
        <v>0</v>
      </c>
      <c r="DR20" s="108"/>
      <c r="DS20" s="15">
        <v>13</v>
      </c>
      <c r="DT20" s="93">
        <v>935.3</v>
      </c>
      <c r="DU20" s="406"/>
      <c r="DV20" s="93"/>
      <c r="DW20" s="409"/>
      <c r="DX20" s="408"/>
      <c r="DY20" s="643">
        <f t="shared" si="17"/>
        <v>0</v>
      </c>
      <c r="EB20" s="108"/>
      <c r="EC20" s="15">
        <v>13</v>
      </c>
      <c r="ED20" s="70">
        <v>891.3</v>
      </c>
      <c r="EE20" s="362"/>
      <c r="EF20" s="70"/>
      <c r="EG20" s="71"/>
      <c r="EH20" s="72"/>
      <c r="EI20" s="643">
        <f t="shared" si="18"/>
        <v>0</v>
      </c>
      <c r="EL20" s="108"/>
      <c r="EM20" s="15">
        <v>13</v>
      </c>
      <c r="EN20" s="296">
        <v>904</v>
      </c>
      <c r="EO20" s="351"/>
      <c r="EP20" s="296"/>
      <c r="EQ20" s="281"/>
      <c r="ER20" s="282"/>
      <c r="ES20" s="643">
        <f t="shared" si="19"/>
        <v>0</v>
      </c>
      <c r="EV20" s="108"/>
      <c r="EW20" s="15">
        <v>13</v>
      </c>
      <c r="EX20" s="70">
        <v>954.8</v>
      </c>
      <c r="EY20" s="362"/>
      <c r="EZ20" s="70"/>
      <c r="FA20" s="281"/>
      <c r="FB20" s="72"/>
      <c r="FC20" s="343">
        <f t="shared" si="20"/>
        <v>0</v>
      </c>
      <c r="FF20" s="108"/>
      <c r="FG20" s="15">
        <v>13</v>
      </c>
      <c r="FH20" s="296">
        <v>872.7</v>
      </c>
      <c r="FI20" s="351"/>
      <c r="FJ20" s="296"/>
      <c r="FK20" s="281"/>
      <c r="FL20" s="282"/>
      <c r="FM20" s="643">
        <f t="shared" si="21"/>
        <v>0</v>
      </c>
      <c r="FP20" s="108"/>
      <c r="FQ20" s="15">
        <v>13</v>
      </c>
      <c r="FR20" s="93">
        <v>884</v>
      </c>
      <c r="FS20" s="346"/>
      <c r="FT20" s="93"/>
      <c r="FU20" s="71"/>
      <c r="FV20" s="72"/>
      <c r="FW20" s="643">
        <f t="shared" si="22"/>
        <v>0</v>
      </c>
      <c r="FX20" s="72"/>
      <c r="FZ20" s="108"/>
      <c r="GA20" s="15">
        <v>13</v>
      </c>
      <c r="GB20" s="70">
        <v>897.7</v>
      </c>
      <c r="GC20" s="556"/>
      <c r="GD20" s="70"/>
      <c r="GE20" s="281"/>
      <c r="GF20" s="282"/>
      <c r="GG20" s="343">
        <f t="shared" si="23"/>
        <v>0</v>
      </c>
      <c r="GJ20" s="108"/>
      <c r="GK20" s="15">
        <v>13</v>
      </c>
      <c r="GL20" s="534">
        <v>900.83</v>
      </c>
      <c r="GM20" s="346"/>
      <c r="GN20" s="534"/>
      <c r="GO20" s="96"/>
      <c r="GP20" s="72"/>
      <c r="GQ20" s="643">
        <f t="shared" si="24"/>
        <v>0</v>
      </c>
      <c r="GT20" s="108"/>
      <c r="GU20" s="15">
        <v>13</v>
      </c>
      <c r="GV20" s="296">
        <v>932</v>
      </c>
      <c r="GW20" s="351"/>
      <c r="GX20" s="296"/>
      <c r="GY20" s="339"/>
      <c r="GZ20" s="282"/>
      <c r="HA20" s="643">
        <f t="shared" si="25"/>
        <v>0</v>
      </c>
      <c r="HD20" s="108"/>
      <c r="HE20" s="15">
        <v>13</v>
      </c>
      <c r="HF20" s="93">
        <v>941.65</v>
      </c>
      <c r="HG20" s="346"/>
      <c r="HH20" s="93"/>
      <c r="HI20" s="96"/>
      <c r="HJ20" s="72"/>
      <c r="HK20" s="343">
        <f t="shared" si="26"/>
        <v>0</v>
      </c>
      <c r="HN20" s="108"/>
      <c r="HO20" s="15">
        <v>13</v>
      </c>
      <c r="HP20" s="296">
        <v>893.1</v>
      </c>
      <c r="HQ20" s="351"/>
      <c r="HR20" s="296"/>
      <c r="HS20" s="411"/>
      <c r="HT20" s="282"/>
      <c r="HU20" s="643">
        <f t="shared" si="27"/>
        <v>0</v>
      </c>
      <c r="HX20" s="95"/>
      <c r="HY20" s="15">
        <v>13</v>
      </c>
      <c r="HZ20" s="70">
        <v>904</v>
      </c>
      <c r="IA20" s="362"/>
      <c r="IB20" s="70"/>
      <c r="IC20" s="71"/>
      <c r="ID20" s="72"/>
      <c r="IE20" s="643">
        <f t="shared" si="28"/>
        <v>0</v>
      </c>
      <c r="IH20" s="95"/>
      <c r="II20" s="15">
        <v>13</v>
      </c>
      <c r="IJ20" s="70">
        <v>916.3</v>
      </c>
      <c r="IK20" s="362"/>
      <c r="IL20" s="70"/>
      <c r="IM20" s="71"/>
      <c r="IN20" s="72"/>
      <c r="IO20" s="643">
        <f t="shared" si="29"/>
        <v>0</v>
      </c>
      <c r="IR20" s="108"/>
      <c r="IS20" s="15">
        <v>13</v>
      </c>
      <c r="IT20" s="296">
        <v>876.3</v>
      </c>
      <c r="IU20" s="261"/>
      <c r="IV20" s="296"/>
      <c r="IW20" s="563"/>
      <c r="IX20" s="282"/>
      <c r="IY20" s="343">
        <f t="shared" si="30"/>
        <v>0</v>
      </c>
      <c r="IZ20" s="93"/>
      <c r="JB20" s="108"/>
      <c r="JC20" s="15">
        <v>13</v>
      </c>
      <c r="JD20" s="93"/>
      <c r="JE20" s="362"/>
      <c r="JF20" s="93"/>
      <c r="JG20" s="71"/>
      <c r="JH20" s="72"/>
      <c r="JI20" s="643">
        <f t="shared" si="31"/>
        <v>0</v>
      </c>
      <c r="JL20" s="108"/>
      <c r="JM20" s="15">
        <v>13</v>
      </c>
      <c r="JN20" s="93"/>
      <c r="JO20" s="346"/>
      <c r="JP20" s="93"/>
      <c r="JQ20" s="71"/>
      <c r="JR20" s="72"/>
      <c r="JS20" s="643">
        <f t="shared" si="32"/>
        <v>0</v>
      </c>
      <c r="JV20" s="95"/>
      <c r="JW20" s="15">
        <v>13</v>
      </c>
      <c r="JX20" s="70"/>
      <c r="JY20" s="362"/>
      <c r="JZ20" s="70"/>
      <c r="KA20" s="71"/>
      <c r="KB20" s="72"/>
      <c r="KC20" s="643">
        <f t="shared" si="33"/>
        <v>0</v>
      </c>
      <c r="KF20" s="95"/>
      <c r="KG20" s="15">
        <v>13</v>
      </c>
      <c r="KH20" s="70"/>
      <c r="KI20" s="362"/>
      <c r="KJ20" s="70"/>
      <c r="KK20" s="71"/>
      <c r="KL20" s="72"/>
      <c r="KM20" s="643">
        <f t="shared" si="34"/>
        <v>0</v>
      </c>
      <c r="KP20" s="95"/>
      <c r="KQ20" s="15">
        <v>13</v>
      </c>
      <c r="KR20" s="70"/>
      <c r="KS20" s="362"/>
      <c r="KT20" s="70"/>
      <c r="KU20" s="71"/>
      <c r="KV20" s="72"/>
      <c r="KW20" s="643">
        <f t="shared" si="35"/>
        <v>0</v>
      </c>
      <c r="KZ20" s="108"/>
      <c r="LA20" s="15">
        <v>13</v>
      </c>
      <c r="LB20" s="93"/>
      <c r="LC20" s="346"/>
      <c r="LD20" s="93"/>
      <c r="LE20" s="96"/>
      <c r="LF20" s="72"/>
      <c r="LG20" s="643">
        <f t="shared" si="36"/>
        <v>0</v>
      </c>
      <c r="LJ20" s="108"/>
      <c r="LK20" s="15">
        <v>13</v>
      </c>
      <c r="LL20" s="296"/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/>
      <c r="P21" s="93"/>
      <c r="Q21" s="71"/>
      <c r="R21" s="72"/>
      <c r="S21" s="643">
        <f t="shared" si="7"/>
        <v>0</v>
      </c>
      <c r="T21" s="258"/>
      <c r="V21" s="108"/>
      <c r="W21" s="15">
        <v>14</v>
      </c>
      <c r="X21" s="296">
        <v>873.6</v>
      </c>
      <c r="Y21" s="351"/>
      <c r="Z21" s="296"/>
      <c r="AA21" s="411"/>
      <c r="AB21" s="282"/>
      <c r="AC21" s="343">
        <f t="shared" si="8"/>
        <v>0</v>
      </c>
      <c r="AF21" s="108"/>
      <c r="AG21" s="15">
        <v>14</v>
      </c>
      <c r="AH21" s="93">
        <v>849</v>
      </c>
      <c r="AI21" s="346"/>
      <c r="AJ21" s="296"/>
      <c r="AK21" s="96"/>
      <c r="AL21" s="72"/>
      <c r="AM21" s="646">
        <f t="shared" si="9"/>
        <v>0</v>
      </c>
      <c r="AP21" s="108"/>
      <c r="AQ21" s="15">
        <v>14</v>
      </c>
      <c r="AR21" s="340">
        <v>892.7</v>
      </c>
      <c r="AS21" s="351"/>
      <c r="AT21" s="340"/>
      <c r="AU21" s="339"/>
      <c r="AV21" s="282"/>
      <c r="AW21" s="343">
        <f t="shared" si="10"/>
        <v>0</v>
      </c>
      <c r="AZ21" s="108"/>
      <c r="BA21" s="15">
        <v>14</v>
      </c>
      <c r="BB21" s="93">
        <v>956.62</v>
      </c>
      <c r="BC21" s="141"/>
      <c r="BD21" s="93"/>
      <c r="BE21" s="96"/>
      <c r="BF21" s="405"/>
      <c r="BG21" s="664">
        <f t="shared" si="11"/>
        <v>0</v>
      </c>
      <c r="BJ21" s="108"/>
      <c r="BK21" s="15">
        <v>14</v>
      </c>
      <c r="BL21" s="93">
        <v>894.03</v>
      </c>
      <c r="BM21" s="141"/>
      <c r="BN21" s="93"/>
      <c r="BO21" s="96"/>
      <c r="BP21" s="405"/>
      <c r="BQ21" s="904">
        <f t="shared" si="12"/>
        <v>0</v>
      </c>
      <c r="BT21" s="108"/>
      <c r="BU21" s="279">
        <v>14</v>
      </c>
      <c r="BV21" s="296">
        <v>869.5</v>
      </c>
      <c r="BW21" s="406"/>
      <c r="BX21" s="296"/>
      <c r="BY21" s="409"/>
      <c r="BZ21" s="408"/>
      <c r="CA21" s="643">
        <f t="shared" si="13"/>
        <v>0</v>
      </c>
      <c r="CD21" s="970"/>
      <c r="CE21" s="15">
        <v>14</v>
      </c>
      <c r="CF21" s="93">
        <v>935.8</v>
      </c>
      <c r="CG21" s="406"/>
      <c r="CH21" s="93"/>
      <c r="CI21" s="409"/>
      <c r="CJ21" s="408"/>
      <c r="CK21" s="643">
        <f t="shared" si="14"/>
        <v>0</v>
      </c>
      <c r="CN21" s="695"/>
      <c r="CO21" s="15">
        <v>14</v>
      </c>
      <c r="CP21" s="296">
        <v>902.6</v>
      </c>
      <c r="CQ21" s="406"/>
      <c r="CR21" s="296"/>
      <c r="CS21" s="409"/>
      <c r="CT21" s="408"/>
      <c r="CU21" s="651">
        <f t="shared" si="48"/>
        <v>0</v>
      </c>
      <c r="CX21" s="108"/>
      <c r="CY21" s="15">
        <v>14</v>
      </c>
      <c r="CZ21" s="93">
        <v>920.79</v>
      </c>
      <c r="DA21" s="346"/>
      <c r="DB21" s="93"/>
      <c r="DC21" s="96"/>
      <c r="DD21" s="72"/>
      <c r="DE21" s="643">
        <f t="shared" si="15"/>
        <v>0</v>
      </c>
      <c r="DH21" s="108"/>
      <c r="DI21" s="15">
        <v>14</v>
      </c>
      <c r="DJ21" s="93">
        <v>949.82</v>
      </c>
      <c r="DK21" s="406"/>
      <c r="DL21" s="93"/>
      <c r="DM21" s="409"/>
      <c r="DN21" s="408"/>
      <c r="DO21" s="651">
        <f t="shared" si="16"/>
        <v>0</v>
      </c>
      <c r="DR21" s="108"/>
      <c r="DS21" s="15">
        <v>14</v>
      </c>
      <c r="DT21" s="93">
        <v>921.24</v>
      </c>
      <c r="DU21" s="406"/>
      <c r="DV21" s="93"/>
      <c r="DW21" s="409"/>
      <c r="DX21" s="408"/>
      <c r="DY21" s="643">
        <f t="shared" si="17"/>
        <v>0</v>
      </c>
      <c r="EB21" s="108"/>
      <c r="EC21" s="15">
        <v>14</v>
      </c>
      <c r="ED21" s="70">
        <v>918.1</v>
      </c>
      <c r="EE21" s="362"/>
      <c r="EF21" s="70"/>
      <c r="EG21" s="71"/>
      <c r="EH21" s="72"/>
      <c r="EI21" s="643">
        <f t="shared" si="18"/>
        <v>0</v>
      </c>
      <c r="EL21" s="108"/>
      <c r="EM21" s="15">
        <v>14</v>
      </c>
      <c r="EN21" s="296">
        <v>914.4</v>
      </c>
      <c r="EO21" s="351"/>
      <c r="EP21" s="296"/>
      <c r="EQ21" s="281"/>
      <c r="ER21" s="282"/>
      <c r="ES21" s="643">
        <f t="shared" si="19"/>
        <v>0</v>
      </c>
      <c r="EV21" s="108"/>
      <c r="EW21" s="15">
        <v>14</v>
      </c>
      <c r="EX21" s="70">
        <v>891.9</v>
      </c>
      <c r="EY21" s="362"/>
      <c r="EZ21" s="70"/>
      <c r="FA21" s="281"/>
      <c r="FB21" s="72"/>
      <c r="FC21" s="343">
        <f t="shared" si="20"/>
        <v>0</v>
      </c>
      <c r="FF21" s="108"/>
      <c r="FG21" s="15">
        <v>14</v>
      </c>
      <c r="FH21" s="296">
        <v>940.3</v>
      </c>
      <c r="FI21" s="351"/>
      <c r="FJ21" s="296"/>
      <c r="FK21" s="281"/>
      <c r="FL21" s="282"/>
      <c r="FM21" s="643">
        <f t="shared" si="21"/>
        <v>0</v>
      </c>
      <c r="FP21" s="108"/>
      <c r="FQ21" s="15">
        <v>14</v>
      </c>
      <c r="FR21" s="93">
        <v>891.8</v>
      </c>
      <c r="FS21" s="346"/>
      <c r="FT21" s="93"/>
      <c r="FU21" s="71"/>
      <c r="FV21" s="72"/>
      <c r="FW21" s="643">
        <f t="shared" si="22"/>
        <v>0</v>
      </c>
      <c r="FX21" s="72"/>
      <c r="FZ21" s="108"/>
      <c r="GA21" s="15">
        <v>14</v>
      </c>
      <c r="GB21" s="70">
        <v>929.4</v>
      </c>
      <c r="GC21" s="556"/>
      <c r="GD21" s="70"/>
      <c r="GE21" s="281"/>
      <c r="GF21" s="282"/>
      <c r="GG21" s="343">
        <f t="shared" si="23"/>
        <v>0</v>
      </c>
      <c r="GJ21" s="108"/>
      <c r="GK21" s="15">
        <v>14</v>
      </c>
      <c r="GL21" s="534">
        <v>902.64</v>
      </c>
      <c r="GM21" s="346"/>
      <c r="GN21" s="534"/>
      <c r="GO21" s="96"/>
      <c r="GP21" s="72"/>
      <c r="GQ21" s="643">
        <f t="shared" si="24"/>
        <v>0</v>
      </c>
      <c r="GT21" s="108"/>
      <c r="GU21" s="15">
        <v>14</v>
      </c>
      <c r="GV21" s="296">
        <v>899</v>
      </c>
      <c r="GW21" s="351"/>
      <c r="GX21" s="296"/>
      <c r="GY21" s="339"/>
      <c r="GZ21" s="282"/>
      <c r="HA21" s="643">
        <f t="shared" si="25"/>
        <v>0</v>
      </c>
      <c r="HD21" s="108"/>
      <c r="HE21" s="15">
        <v>14</v>
      </c>
      <c r="HF21" s="93">
        <v>884.5</v>
      </c>
      <c r="HG21" s="346"/>
      <c r="HH21" s="93"/>
      <c r="HI21" s="96"/>
      <c r="HJ21" s="72"/>
      <c r="HK21" s="343">
        <f t="shared" si="26"/>
        <v>0</v>
      </c>
      <c r="HN21" s="108"/>
      <c r="HO21" s="15">
        <v>14</v>
      </c>
      <c r="HP21" s="296">
        <v>897.7</v>
      </c>
      <c r="HQ21" s="351"/>
      <c r="HR21" s="296"/>
      <c r="HS21" s="411"/>
      <c r="HT21" s="282"/>
      <c r="HU21" s="643">
        <f t="shared" si="27"/>
        <v>0</v>
      </c>
      <c r="HX21" s="95"/>
      <c r="HY21" s="15">
        <v>14</v>
      </c>
      <c r="HZ21" s="70">
        <v>919.9</v>
      </c>
      <c r="IA21" s="362"/>
      <c r="IB21" s="70"/>
      <c r="IC21" s="71"/>
      <c r="ID21" s="72"/>
      <c r="IE21" s="643">
        <f t="shared" si="28"/>
        <v>0</v>
      </c>
      <c r="IH21" s="95"/>
      <c r="II21" s="15">
        <v>14</v>
      </c>
      <c r="IJ21" s="70">
        <v>895.8</v>
      </c>
      <c r="IK21" s="362"/>
      <c r="IL21" s="70"/>
      <c r="IM21" s="71"/>
      <c r="IN21" s="72"/>
      <c r="IO21" s="643">
        <f t="shared" si="29"/>
        <v>0</v>
      </c>
      <c r="IR21" s="108"/>
      <c r="IS21" s="15">
        <v>14</v>
      </c>
      <c r="IT21" s="296">
        <v>915.8</v>
      </c>
      <c r="IU21" s="261"/>
      <c r="IV21" s="296"/>
      <c r="IW21" s="563"/>
      <c r="IX21" s="282"/>
      <c r="IY21" s="343">
        <f t="shared" si="30"/>
        <v>0</v>
      </c>
      <c r="IZ21" s="93"/>
      <c r="JB21" s="108"/>
      <c r="JC21" s="15">
        <v>14</v>
      </c>
      <c r="JD21" s="93"/>
      <c r="JE21" s="362"/>
      <c r="JF21" s="93"/>
      <c r="JG21" s="71"/>
      <c r="JH21" s="72"/>
      <c r="JI21" s="643">
        <f t="shared" si="31"/>
        <v>0</v>
      </c>
      <c r="JL21" s="108"/>
      <c r="JM21" s="15">
        <v>14</v>
      </c>
      <c r="JN21" s="93"/>
      <c r="JO21" s="346"/>
      <c r="JP21" s="93"/>
      <c r="JQ21" s="71"/>
      <c r="JR21" s="72"/>
      <c r="JS21" s="643">
        <f t="shared" si="32"/>
        <v>0</v>
      </c>
      <c r="JV21" s="95"/>
      <c r="JW21" s="15">
        <v>14</v>
      </c>
      <c r="JX21" s="70"/>
      <c r="JY21" s="362"/>
      <c r="JZ21" s="70"/>
      <c r="KA21" s="71"/>
      <c r="KB21" s="72"/>
      <c r="KC21" s="643">
        <f t="shared" si="33"/>
        <v>0</v>
      </c>
      <c r="KF21" s="95"/>
      <c r="KG21" s="15">
        <v>14</v>
      </c>
      <c r="KH21" s="70"/>
      <c r="KI21" s="362"/>
      <c r="KJ21" s="70"/>
      <c r="KK21" s="71"/>
      <c r="KL21" s="72"/>
      <c r="KM21" s="643">
        <f t="shared" si="34"/>
        <v>0</v>
      </c>
      <c r="KP21" s="95"/>
      <c r="KQ21" s="15">
        <v>14</v>
      </c>
      <c r="KR21" s="70"/>
      <c r="KS21" s="362"/>
      <c r="KT21" s="70"/>
      <c r="KU21" s="71"/>
      <c r="KV21" s="72"/>
      <c r="KW21" s="643">
        <f t="shared" si="35"/>
        <v>0</v>
      </c>
      <c r="KZ21" s="108"/>
      <c r="LA21" s="15">
        <v>14</v>
      </c>
      <c r="LB21" s="93"/>
      <c r="LC21" s="346"/>
      <c r="LD21" s="93"/>
      <c r="LE21" s="96"/>
      <c r="LF21" s="72"/>
      <c r="LG21" s="643">
        <f t="shared" si="36"/>
        <v>0</v>
      </c>
      <c r="LJ21" s="108"/>
      <c r="LK21" s="15">
        <v>14</v>
      </c>
      <c r="LL21" s="296"/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/>
      <c r="P22" s="93"/>
      <c r="Q22" s="71"/>
      <c r="R22" s="72"/>
      <c r="S22" s="643">
        <f t="shared" si="7"/>
        <v>0</v>
      </c>
      <c r="T22" s="258"/>
      <c r="V22" s="108"/>
      <c r="W22" s="15">
        <v>15</v>
      </c>
      <c r="X22" s="296">
        <v>884</v>
      </c>
      <c r="Y22" s="351"/>
      <c r="Z22" s="296"/>
      <c r="AA22" s="411"/>
      <c r="AB22" s="282"/>
      <c r="AC22" s="343">
        <f t="shared" si="8"/>
        <v>0</v>
      </c>
      <c r="AF22" s="108"/>
      <c r="AG22" s="15">
        <v>15</v>
      </c>
      <c r="AH22" s="93">
        <v>870</v>
      </c>
      <c r="AI22" s="346"/>
      <c r="AJ22" s="296"/>
      <c r="AK22" s="96"/>
      <c r="AL22" s="72"/>
      <c r="AM22" s="646">
        <f t="shared" si="9"/>
        <v>0</v>
      </c>
      <c r="AP22" s="108"/>
      <c r="AQ22" s="15">
        <v>15</v>
      </c>
      <c r="AR22" s="340">
        <v>879.1</v>
      </c>
      <c r="AS22" s="351"/>
      <c r="AT22" s="340"/>
      <c r="AU22" s="339"/>
      <c r="AV22" s="282"/>
      <c r="AW22" s="343">
        <f t="shared" si="10"/>
        <v>0</v>
      </c>
      <c r="AZ22" s="108"/>
      <c r="BA22" s="15">
        <v>15</v>
      </c>
      <c r="BB22" s="93">
        <v>962.52</v>
      </c>
      <c r="BC22" s="141"/>
      <c r="BD22" s="93"/>
      <c r="BE22" s="96"/>
      <c r="BF22" s="405"/>
      <c r="BG22" s="664">
        <f t="shared" si="11"/>
        <v>0</v>
      </c>
      <c r="BJ22" s="108"/>
      <c r="BK22" s="15">
        <v>15</v>
      </c>
      <c r="BL22" s="93">
        <v>933.49</v>
      </c>
      <c r="BM22" s="141"/>
      <c r="BN22" s="93"/>
      <c r="BO22" s="96"/>
      <c r="BP22" s="405"/>
      <c r="BQ22" s="904">
        <f t="shared" si="12"/>
        <v>0</v>
      </c>
      <c r="BT22" s="108"/>
      <c r="BU22" s="279">
        <v>15</v>
      </c>
      <c r="BV22" s="296">
        <v>871.8</v>
      </c>
      <c r="BW22" s="406"/>
      <c r="BX22" s="296"/>
      <c r="BY22" s="409"/>
      <c r="BZ22" s="408"/>
      <c r="CA22" s="643">
        <f t="shared" si="13"/>
        <v>0</v>
      </c>
      <c r="CD22" s="970"/>
      <c r="CE22" s="15">
        <v>15</v>
      </c>
      <c r="CF22" s="93">
        <v>919.9</v>
      </c>
      <c r="CG22" s="406"/>
      <c r="CH22" s="93"/>
      <c r="CI22" s="409"/>
      <c r="CJ22" s="408"/>
      <c r="CK22" s="643">
        <f t="shared" si="14"/>
        <v>0</v>
      </c>
      <c r="CN22" s="695"/>
      <c r="CO22" s="15">
        <v>15</v>
      </c>
      <c r="CP22" s="280">
        <v>886.8</v>
      </c>
      <c r="CQ22" s="406"/>
      <c r="CR22" s="280"/>
      <c r="CS22" s="409"/>
      <c r="CT22" s="408"/>
      <c r="CU22" s="651">
        <f t="shared" si="48"/>
        <v>0</v>
      </c>
      <c r="CX22" s="108"/>
      <c r="CY22" s="15">
        <v>15</v>
      </c>
      <c r="CZ22" s="93">
        <v>925.32</v>
      </c>
      <c r="DA22" s="346"/>
      <c r="DB22" s="93"/>
      <c r="DC22" s="96"/>
      <c r="DD22" s="72"/>
      <c r="DE22" s="643">
        <f t="shared" si="15"/>
        <v>0</v>
      </c>
      <c r="DH22" s="108"/>
      <c r="DI22" s="15">
        <v>15</v>
      </c>
      <c r="DJ22" s="93">
        <v>914.44</v>
      </c>
      <c r="DK22" s="406"/>
      <c r="DL22" s="93"/>
      <c r="DM22" s="409"/>
      <c r="DN22" s="408"/>
      <c r="DO22" s="651">
        <f t="shared" si="16"/>
        <v>0</v>
      </c>
      <c r="DR22" s="108"/>
      <c r="DS22" s="15">
        <v>15</v>
      </c>
      <c r="DT22" s="93">
        <v>935.76</v>
      </c>
      <c r="DU22" s="406"/>
      <c r="DV22" s="93"/>
      <c r="DW22" s="409"/>
      <c r="DX22" s="408"/>
      <c r="DY22" s="643">
        <f t="shared" si="17"/>
        <v>0</v>
      </c>
      <c r="EB22" s="108"/>
      <c r="EC22" s="15">
        <v>15</v>
      </c>
      <c r="ED22" s="70">
        <v>900.4</v>
      </c>
      <c r="EE22" s="362"/>
      <c r="EF22" s="70"/>
      <c r="EG22" s="71"/>
      <c r="EH22" s="72"/>
      <c r="EI22" s="643">
        <f t="shared" si="18"/>
        <v>0</v>
      </c>
      <c r="EL22" s="108"/>
      <c r="EM22" s="15">
        <v>15</v>
      </c>
      <c r="EN22" s="296">
        <v>926.2</v>
      </c>
      <c r="EO22" s="351"/>
      <c r="EP22" s="296"/>
      <c r="EQ22" s="281"/>
      <c r="ER22" s="282"/>
      <c r="ES22" s="643">
        <f t="shared" si="19"/>
        <v>0</v>
      </c>
      <c r="EV22" s="108"/>
      <c r="EW22" s="15">
        <v>15</v>
      </c>
      <c r="EX22" s="70">
        <v>937.1</v>
      </c>
      <c r="EY22" s="362"/>
      <c r="EZ22" s="70"/>
      <c r="FA22" s="281"/>
      <c r="FB22" s="72"/>
      <c r="FC22" s="343">
        <f t="shared" si="20"/>
        <v>0</v>
      </c>
      <c r="FF22" s="108"/>
      <c r="FG22" s="15">
        <v>15</v>
      </c>
      <c r="FH22" s="296">
        <v>939.4</v>
      </c>
      <c r="FI22" s="351"/>
      <c r="FJ22" s="296"/>
      <c r="FK22" s="281"/>
      <c r="FL22" s="282"/>
      <c r="FM22" s="643">
        <f t="shared" si="21"/>
        <v>0</v>
      </c>
      <c r="FP22" s="108"/>
      <c r="FQ22" s="15">
        <v>15</v>
      </c>
      <c r="FR22" s="93">
        <v>935.8</v>
      </c>
      <c r="FS22" s="346"/>
      <c r="FT22" s="93"/>
      <c r="FU22" s="71"/>
      <c r="FV22" s="72"/>
      <c r="FW22" s="643">
        <f t="shared" si="22"/>
        <v>0</v>
      </c>
      <c r="FX22" s="72"/>
      <c r="FZ22" s="108"/>
      <c r="GA22" s="15">
        <v>15</v>
      </c>
      <c r="GB22" s="70">
        <v>921.2</v>
      </c>
      <c r="GC22" s="556"/>
      <c r="GD22" s="70"/>
      <c r="GE22" s="281"/>
      <c r="GF22" s="282"/>
      <c r="GG22" s="343">
        <f t="shared" si="23"/>
        <v>0</v>
      </c>
      <c r="GJ22" s="108"/>
      <c r="GK22" s="15">
        <v>15</v>
      </c>
      <c r="GL22" s="534">
        <v>930.77</v>
      </c>
      <c r="GM22" s="346"/>
      <c r="GN22" s="534"/>
      <c r="GO22" s="96"/>
      <c r="GP22" s="72"/>
      <c r="GQ22" s="643">
        <f t="shared" si="24"/>
        <v>0</v>
      </c>
      <c r="GT22" s="108"/>
      <c r="GU22" s="15">
        <v>15</v>
      </c>
      <c r="GV22" s="296">
        <v>946</v>
      </c>
      <c r="GW22" s="351"/>
      <c r="GX22" s="296"/>
      <c r="GY22" s="339"/>
      <c r="GZ22" s="282"/>
      <c r="HA22" s="643">
        <f t="shared" si="25"/>
        <v>0</v>
      </c>
      <c r="HD22" s="108"/>
      <c r="HE22" s="15">
        <v>15</v>
      </c>
      <c r="HF22" s="93">
        <v>928.5</v>
      </c>
      <c r="HG22" s="346"/>
      <c r="HH22" s="93"/>
      <c r="HI22" s="96"/>
      <c r="HJ22" s="72"/>
      <c r="HK22" s="343">
        <f t="shared" si="26"/>
        <v>0</v>
      </c>
      <c r="HN22" s="108"/>
      <c r="HO22" s="15">
        <v>15</v>
      </c>
      <c r="HP22" s="296">
        <v>932.6</v>
      </c>
      <c r="HQ22" s="351"/>
      <c r="HR22" s="296"/>
      <c r="HS22" s="411"/>
      <c r="HT22" s="282"/>
      <c r="HU22" s="643">
        <f t="shared" si="27"/>
        <v>0</v>
      </c>
      <c r="HX22" s="95"/>
      <c r="HY22" s="15">
        <v>15</v>
      </c>
      <c r="HZ22" s="70">
        <v>905.4</v>
      </c>
      <c r="IA22" s="362"/>
      <c r="IB22" s="70"/>
      <c r="IC22" s="71"/>
      <c r="ID22" s="72"/>
      <c r="IE22" s="643">
        <f t="shared" si="28"/>
        <v>0</v>
      </c>
      <c r="IH22" s="95"/>
      <c r="II22" s="15">
        <v>15</v>
      </c>
      <c r="IJ22" s="70">
        <v>885.4</v>
      </c>
      <c r="IK22" s="362"/>
      <c r="IL22" s="70"/>
      <c r="IM22" s="71"/>
      <c r="IN22" s="72"/>
      <c r="IO22" s="643">
        <f t="shared" si="29"/>
        <v>0</v>
      </c>
      <c r="IR22" s="108"/>
      <c r="IS22" s="15">
        <v>15</v>
      </c>
      <c r="IT22" s="296">
        <v>882.2</v>
      </c>
      <c r="IU22" s="261"/>
      <c r="IV22" s="296"/>
      <c r="IW22" s="563"/>
      <c r="IX22" s="282"/>
      <c r="IY22" s="343">
        <f t="shared" si="30"/>
        <v>0</v>
      </c>
      <c r="IZ22" s="93"/>
      <c r="JB22" s="108"/>
      <c r="JC22" s="15">
        <v>15</v>
      </c>
      <c r="JD22" s="93"/>
      <c r="JE22" s="362"/>
      <c r="JF22" s="93"/>
      <c r="JG22" s="71"/>
      <c r="JH22" s="72"/>
      <c r="JI22" s="643">
        <f t="shared" si="31"/>
        <v>0</v>
      </c>
      <c r="JL22" s="108"/>
      <c r="JM22" s="15">
        <v>15</v>
      </c>
      <c r="JN22" s="93"/>
      <c r="JO22" s="346"/>
      <c r="JP22" s="93"/>
      <c r="JQ22" s="71"/>
      <c r="JR22" s="72"/>
      <c r="JS22" s="643">
        <f t="shared" si="32"/>
        <v>0</v>
      </c>
      <c r="JV22" s="95"/>
      <c r="JW22" s="15">
        <v>15</v>
      </c>
      <c r="JX22" s="70"/>
      <c r="JY22" s="362"/>
      <c r="JZ22" s="70"/>
      <c r="KA22" s="71"/>
      <c r="KB22" s="72"/>
      <c r="KC22" s="643">
        <f t="shared" si="33"/>
        <v>0</v>
      </c>
      <c r="KF22" s="95"/>
      <c r="KG22" s="15">
        <v>15</v>
      </c>
      <c r="KH22" s="70"/>
      <c r="KI22" s="362"/>
      <c r="KJ22" s="70"/>
      <c r="KK22" s="71"/>
      <c r="KL22" s="72"/>
      <c r="KM22" s="643">
        <f t="shared" si="34"/>
        <v>0</v>
      </c>
      <c r="KP22" s="95"/>
      <c r="KQ22" s="15">
        <v>15</v>
      </c>
      <c r="KR22" s="70"/>
      <c r="KS22" s="362"/>
      <c r="KT22" s="70"/>
      <c r="KU22" s="71"/>
      <c r="KV22" s="72"/>
      <c r="KW22" s="643">
        <f t="shared" si="35"/>
        <v>0</v>
      </c>
      <c r="KZ22" s="108"/>
      <c r="LA22" s="15">
        <v>15</v>
      </c>
      <c r="LB22" s="93"/>
      <c r="LC22" s="346"/>
      <c r="LD22" s="93"/>
      <c r="LE22" s="96"/>
      <c r="LF22" s="72"/>
      <c r="LG22" s="643">
        <f t="shared" si="36"/>
        <v>0</v>
      </c>
      <c r="LJ22" s="108"/>
      <c r="LK22" s="15">
        <v>15</v>
      </c>
      <c r="LL22" s="296"/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/>
      <c r="P23" s="93"/>
      <c r="Q23" s="71"/>
      <c r="R23" s="72"/>
      <c r="S23" s="643">
        <f t="shared" si="7"/>
        <v>0</v>
      </c>
      <c r="T23" s="258"/>
      <c r="V23" s="108"/>
      <c r="W23" s="15">
        <v>16</v>
      </c>
      <c r="X23" s="296">
        <v>933.9</v>
      </c>
      <c r="Y23" s="351"/>
      <c r="Z23" s="296"/>
      <c r="AA23" s="411"/>
      <c r="AB23" s="282"/>
      <c r="AC23" s="343">
        <f t="shared" si="8"/>
        <v>0</v>
      </c>
      <c r="AF23" s="108"/>
      <c r="AG23" s="15">
        <v>16</v>
      </c>
      <c r="AH23" s="93">
        <v>900</v>
      </c>
      <c r="AI23" s="346"/>
      <c r="AJ23" s="296"/>
      <c r="AK23" s="96"/>
      <c r="AL23" s="72"/>
      <c r="AM23" s="646">
        <f t="shared" si="9"/>
        <v>0</v>
      </c>
      <c r="AP23" s="108"/>
      <c r="AQ23" s="15">
        <v>16</v>
      </c>
      <c r="AR23" s="340">
        <v>876.3</v>
      </c>
      <c r="AS23" s="351"/>
      <c r="AT23" s="340"/>
      <c r="AU23" s="339"/>
      <c r="AV23" s="282"/>
      <c r="AW23" s="343">
        <f t="shared" si="10"/>
        <v>0</v>
      </c>
      <c r="AZ23" s="108"/>
      <c r="BA23" s="15">
        <v>16</v>
      </c>
      <c r="BB23" s="93">
        <v>971.59</v>
      </c>
      <c r="BC23" s="141"/>
      <c r="BD23" s="93"/>
      <c r="BE23" s="96"/>
      <c r="BF23" s="405"/>
      <c r="BG23" s="664">
        <f t="shared" si="11"/>
        <v>0</v>
      </c>
      <c r="BJ23" s="108"/>
      <c r="BK23" s="15">
        <v>16</v>
      </c>
      <c r="BL23" s="93">
        <v>879.06</v>
      </c>
      <c r="BM23" s="141"/>
      <c r="BN23" s="93"/>
      <c r="BO23" s="96"/>
      <c r="BP23" s="405"/>
      <c r="BQ23" s="904">
        <f t="shared" si="12"/>
        <v>0</v>
      </c>
      <c r="BT23" s="108"/>
      <c r="BU23" s="279">
        <v>16</v>
      </c>
      <c r="BV23" s="296">
        <v>884</v>
      </c>
      <c r="BW23" s="406"/>
      <c r="BX23" s="296"/>
      <c r="BY23" s="409"/>
      <c r="BZ23" s="408"/>
      <c r="CA23" s="643">
        <f t="shared" si="13"/>
        <v>0</v>
      </c>
      <c r="CD23" s="970"/>
      <c r="CE23" s="15">
        <v>16</v>
      </c>
      <c r="CF23" s="93">
        <v>924.9</v>
      </c>
      <c r="CG23" s="406"/>
      <c r="CH23" s="93"/>
      <c r="CI23" s="409"/>
      <c r="CJ23" s="408"/>
      <c r="CK23" s="643">
        <f t="shared" si="14"/>
        <v>0</v>
      </c>
      <c r="CN23" s="695"/>
      <c r="CO23" s="15">
        <v>16</v>
      </c>
      <c r="CP23" s="296">
        <v>863.2</v>
      </c>
      <c r="CQ23" s="406"/>
      <c r="CR23" s="296"/>
      <c r="CS23" s="409"/>
      <c r="CT23" s="408"/>
      <c r="CU23" s="651">
        <f t="shared" si="48"/>
        <v>0</v>
      </c>
      <c r="CX23" s="108"/>
      <c r="CY23" s="15">
        <v>16</v>
      </c>
      <c r="CZ23" s="93">
        <v>955.26</v>
      </c>
      <c r="DA23" s="346"/>
      <c r="DB23" s="93"/>
      <c r="DC23" s="96"/>
      <c r="DD23" s="72"/>
      <c r="DE23" s="643">
        <f t="shared" si="15"/>
        <v>0</v>
      </c>
      <c r="DH23" s="108"/>
      <c r="DI23" s="15">
        <v>16</v>
      </c>
      <c r="DJ23" s="93">
        <v>902.64</v>
      </c>
      <c r="DK23" s="406"/>
      <c r="DL23" s="93"/>
      <c r="DM23" s="409"/>
      <c r="DN23" s="408"/>
      <c r="DO23" s="651">
        <f t="shared" si="16"/>
        <v>0</v>
      </c>
      <c r="DR23" s="108"/>
      <c r="DS23" s="15">
        <v>16</v>
      </c>
      <c r="DT23" s="93">
        <v>958.44</v>
      </c>
      <c r="DU23" s="406"/>
      <c r="DV23" s="93"/>
      <c r="DW23" s="409"/>
      <c r="DX23" s="408"/>
      <c r="DY23" s="643">
        <f t="shared" si="17"/>
        <v>0</v>
      </c>
      <c r="EB23" s="108"/>
      <c r="EC23" s="15">
        <v>16</v>
      </c>
      <c r="ED23" s="70">
        <v>870.4</v>
      </c>
      <c r="EE23" s="362"/>
      <c r="EF23" s="70"/>
      <c r="EG23" s="71"/>
      <c r="EH23" s="72"/>
      <c r="EI23" s="643">
        <f t="shared" si="18"/>
        <v>0</v>
      </c>
      <c r="EL23" s="108"/>
      <c r="EM23" s="15">
        <v>16</v>
      </c>
      <c r="EN23" s="296">
        <v>927.6</v>
      </c>
      <c r="EO23" s="351"/>
      <c r="EP23" s="296"/>
      <c r="EQ23" s="281"/>
      <c r="ER23" s="282"/>
      <c r="ES23" s="643">
        <f t="shared" si="19"/>
        <v>0</v>
      </c>
      <c r="EV23" s="108"/>
      <c r="EW23" s="15">
        <v>16</v>
      </c>
      <c r="EX23" s="70">
        <v>918.5</v>
      </c>
      <c r="EY23" s="362"/>
      <c r="EZ23" s="70"/>
      <c r="FA23" s="281"/>
      <c r="FB23" s="72"/>
      <c r="FC23" s="343">
        <f t="shared" si="20"/>
        <v>0</v>
      </c>
      <c r="FF23" s="108"/>
      <c r="FG23" s="15">
        <v>16</v>
      </c>
      <c r="FH23" s="296">
        <v>866.8</v>
      </c>
      <c r="FI23" s="351"/>
      <c r="FJ23" s="296"/>
      <c r="FK23" s="281"/>
      <c r="FL23" s="282"/>
      <c r="FM23" s="643">
        <f t="shared" si="21"/>
        <v>0</v>
      </c>
      <c r="FP23" s="108"/>
      <c r="FQ23" s="15">
        <v>16</v>
      </c>
      <c r="FR23" s="93">
        <v>927.1</v>
      </c>
      <c r="FS23" s="346"/>
      <c r="FT23" s="93"/>
      <c r="FU23" s="71"/>
      <c r="FV23" s="72"/>
      <c r="FW23" s="643">
        <f t="shared" si="22"/>
        <v>0</v>
      </c>
      <c r="FX23" s="72"/>
      <c r="FZ23" s="108"/>
      <c r="GA23" s="15">
        <v>16</v>
      </c>
      <c r="GB23" s="70">
        <v>862.7</v>
      </c>
      <c r="GC23" s="556"/>
      <c r="GD23" s="70"/>
      <c r="GE23" s="281"/>
      <c r="GF23" s="282"/>
      <c r="GG23" s="343">
        <f t="shared" si="23"/>
        <v>0</v>
      </c>
      <c r="GJ23" s="108"/>
      <c r="GK23" s="15">
        <v>16</v>
      </c>
      <c r="GL23" s="534">
        <v>907.73</v>
      </c>
      <c r="GM23" s="346"/>
      <c r="GN23" s="534"/>
      <c r="GO23" s="96"/>
      <c r="GP23" s="72"/>
      <c r="GQ23" s="643">
        <f t="shared" si="24"/>
        <v>0</v>
      </c>
      <c r="GT23" s="108"/>
      <c r="GU23" s="15">
        <v>16</v>
      </c>
      <c r="GV23" s="296">
        <v>948</v>
      </c>
      <c r="GW23" s="351"/>
      <c r="GX23" s="296"/>
      <c r="GY23" s="339"/>
      <c r="GZ23" s="282"/>
      <c r="HA23" s="643">
        <f t="shared" si="25"/>
        <v>0</v>
      </c>
      <c r="HD23" s="108"/>
      <c r="HE23" s="15">
        <v>16</v>
      </c>
      <c r="HF23" s="93">
        <v>945.74</v>
      </c>
      <c r="HG23" s="346"/>
      <c r="HH23" s="93"/>
      <c r="HI23" s="96"/>
      <c r="HJ23" s="72"/>
      <c r="HK23" s="343">
        <f t="shared" si="26"/>
        <v>0</v>
      </c>
      <c r="HN23" s="108"/>
      <c r="HO23" s="15">
        <v>16</v>
      </c>
      <c r="HP23" s="296">
        <v>908.5</v>
      </c>
      <c r="HQ23" s="351"/>
      <c r="HR23" s="296"/>
      <c r="HS23" s="411"/>
      <c r="HT23" s="282"/>
      <c r="HU23" s="643">
        <f t="shared" si="27"/>
        <v>0</v>
      </c>
      <c r="HX23" s="95"/>
      <c r="HY23" s="15">
        <v>16</v>
      </c>
      <c r="HZ23" s="70">
        <v>912.6</v>
      </c>
      <c r="IA23" s="362"/>
      <c r="IB23" s="70"/>
      <c r="IC23" s="71"/>
      <c r="ID23" s="72"/>
      <c r="IE23" s="643">
        <f t="shared" si="28"/>
        <v>0</v>
      </c>
      <c r="IH23" s="95"/>
      <c r="II23" s="15">
        <v>16</v>
      </c>
      <c r="IJ23" s="70">
        <v>901.3</v>
      </c>
      <c r="IK23" s="362"/>
      <c r="IL23" s="70"/>
      <c r="IM23" s="71"/>
      <c r="IN23" s="72"/>
      <c r="IO23" s="643">
        <f t="shared" si="29"/>
        <v>0</v>
      </c>
      <c r="IR23" s="108"/>
      <c r="IS23" s="15">
        <v>16</v>
      </c>
      <c r="IT23" s="296">
        <v>865.4</v>
      </c>
      <c r="IU23" s="261"/>
      <c r="IV23" s="296"/>
      <c r="IW23" s="563"/>
      <c r="IX23" s="282"/>
      <c r="IY23" s="343">
        <f t="shared" si="30"/>
        <v>0</v>
      </c>
      <c r="IZ23" s="107"/>
      <c r="JA23" s="70"/>
      <c r="JB23" s="108"/>
      <c r="JC23" s="15">
        <v>16</v>
      </c>
      <c r="JD23" s="93"/>
      <c r="JE23" s="362"/>
      <c r="JF23" s="93"/>
      <c r="JG23" s="71"/>
      <c r="JH23" s="72"/>
      <c r="JI23" s="643">
        <f t="shared" si="31"/>
        <v>0</v>
      </c>
      <c r="JL23" s="108"/>
      <c r="JM23" s="15">
        <v>16</v>
      </c>
      <c r="JN23" s="93"/>
      <c r="JO23" s="346"/>
      <c r="JP23" s="93"/>
      <c r="JQ23" s="71"/>
      <c r="JR23" s="72"/>
      <c r="JS23" s="643">
        <f t="shared" si="32"/>
        <v>0</v>
      </c>
      <c r="JV23" s="95"/>
      <c r="JW23" s="15">
        <v>16</v>
      </c>
      <c r="JX23" s="70"/>
      <c r="JY23" s="362"/>
      <c r="JZ23" s="70"/>
      <c r="KA23" s="71"/>
      <c r="KB23" s="72"/>
      <c r="KC23" s="643">
        <f t="shared" si="33"/>
        <v>0</v>
      </c>
      <c r="KF23" s="95"/>
      <c r="KG23" s="15">
        <v>16</v>
      </c>
      <c r="KH23" s="70"/>
      <c r="KI23" s="362"/>
      <c r="KJ23" s="70"/>
      <c r="KK23" s="71"/>
      <c r="KL23" s="72"/>
      <c r="KM23" s="643">
        <f t="shared" si="34"/>
        <v>0</v>
      </c>
      <c r="KP23" s="95"/>
      <c r="KQ23" s="15">
        <v>16</v>
      </c>
      <c r="KR23" s="70"/>
      <c r="KS23" s="362"/>
      <c r="KT23" s="70"/>
      <c r="KU23" s="71"/>
      <c r="KV23" s="72"/>
      <c r="KW23" s="643">
        <f t="shared" si="35"/>
        <v>0</v>
      </c>
      <c r="KZ23" s="108"/>
      <c r="LA23" s="15">
        <v>16</v>
      </c>
      <c r="LB23" s="93"/>
      <c r="LC23" s="346"/>
      <c r="LD23" s="93"/>
      <c r="LE23" s="96"/>
      <c r="LF23" s="72"/>
      <c r="LG23" s="643">
        <f t="shared" si="36"/>
        <v>0</v>
      </c>
      <c r="LJ23" s="108"/>
      <c r="LK23" s="15">
        <v>16</v>
      </c>
      <c r="LL23" s="296"/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/>
      <c r="P24" s="93"/>
      <c r="Q24" s="71"/>
      <c r="R24" s="72"/>
      <c r="S24" s="643">
        <f t="shared" si="7"/>
        <v>0</v>
      </c>
      <c r="T24" s="258"/>
      <c r="V24" s="108"/>
      <c r="W24" s="15">
        <v>17</v>
      </c>
      <c r="X24" s="296">
        <v>904</v>
      </c>
      <c r="Y24" s="351"/>
      <c r="Z24" s="296"/>
      <c r="AA24" s="411"/>
      <c r="AB24" s="282"/>
      <c r="AC24" s="343">
        <f t="shared" si="8"/>
        <v>0</v>
      </c>
      <c r="AF24" s="108"/>
      <c r="AG24" s="15">
        <v>17</v>
      </c>
      <c r="AH24" s="93">
        <v>919</v>
      </c>
      <c r="AI24" s="346"/>
      <c r="AJ24" s="296"/>
      <c r="AK24" s="96"/>
      <c r="AL24" s="72"/>
      <c r="AM24" s="646">
        <f t="shared" si="9"/>
        <v>0</v>
      </c>
      <c r="AP24" s="108"/>
      <c r="AQ24" s="15">
        <v>17</v>
      </c>
      <c r="AR24" s="340">
        <v>936.7</v>
      </c>
      <c r="AS24" s="351"/>
      <c r="AT24" s="340"/>
      <c r="AU24" s="339"/>
      <c r="AV24" s="282"/>
      <c r="AW24" s="343">
        <f t="shared" si="10"/>
        <v>0</v>
      </c>
      <c r="AZ24" s="108"/>
      <c r="BA24" s="15">
        <v>17</v>
      </c>
      <c r="BB24" s="93">
        <v>957.07</v>
      </c>
      <c r="BC24" s="141"/>
      <c r="BD24" s="93"/>
      <c r="BE24" s="96"/>
      <c r="BF24" s="405"/>
      <c r="BG24" s="664">
        <f t="shared" si="11"/>
        <v>0</v>
      </c>
      <c r="BJ24" s="108"/>
      <c r="BK24" s="15">
        <v>17</v>
      </c>
      <c r="BL24" s="93">
        <v>917.61</v>
      </c>
      <c r="BM24" s="141"/>
      <c r="BN24" s="93"/>
      <c r="BO24" s="96"/>
      <c r="BP24" s="405"/>
      <c r="BQ24" s="904">
        <f t="shared" si="12"/>
        <v>0</v>
      </c>
      <c r="BT24" s="108"/>
      <c r="BU24" s="279">
        <v>17</v>
      </c>
      <c r="BV24" s="296">
        <v>918.5</v>
      </c>
      <c r="BW24" s="406"/>
      <c r="BX24" s="296"/>
      <c r="BY24" s="409"/>
      <c r="BZ24" s="408"/>
      <c r="CA24" s="643">
        <f t="shared" si="13"/>
        <v>0</v>
      </c>
      <c r="CD24" s="970"/>
      <c r="CE24" s="15">
        <v>17</v>
      </c>
      <c r="CF24" s="93">
        <v>890.9</v>
      </c>
      <c r="CG24" s="406"/>
      <c r="CH24" s="93"/>
      <c r="CI24" s="409"/>
      <c r="CJ24" s="408"/>
      <c r="CK24" s="643">
        <f t="shared" si="14"/>
        <v>0</v>
      </c>
      <c r="CN24" s="695"/>
      <c r="CO24" s="15">
        <v>17</v>
      </c>
      <c r="CP24" s="296">
        <v>904</v>
      </c>
      <c r="CQ24" s="406"/>
      <c r="CR24" s="296"/>
      <c r="CS24" s="409"/>
      <c r="CT24" s="408"/>
      <c r="CU24" s="651">
        <f t="shared" si="48"/>
        <v>0</v>
      </c>
      <c r="CX24" s="108"/>
      <c r="CY24" s="15">
        <v>17</v>
      </c>
      <c r="CZ24" s="93">
        <v>957.53</v>
      </c>
      <c r="DA24" s="346"/>
      <c r="DB24" s="93"/>
      <c r="DC24" s="96"/>
      <c r="DD24" s="72"/>
      <c r="DE24" s="643">
        <f t="shared" si="15"/>
        <v>0</v>
      </c>
      <c r="DH24" s="108"/>
      <c r="DI24" s="15">
        <v>17</v>
      </c>
      <c r="DJ24" s="93">
        <v>927.14</v>
      </c>
      <c r="DK24" s="406"/>
      <c r="DL24" s="93"/>
      <c r="DM24" s="409"/>
      <c r="DN24" s="408"/>
      <c r="DO24" s="651">
        <f t="shared" si="16"/>
        <v>0</v>
      </c>
      <c r="DR24" s="108"/>
      <c r="DS24" s="15">
        <v>17</v>
      </c>
      <c r="DT24" s="93">
        <v>949.36</v>
      </c>
      <c r="DU24" s="406"/>
      <c r="DV24" s="93"/>
      <c r="DW24" s="409"/>
      <c r="DX24" s="408"/>
      <c r="DY24" s="643">
        <f t="shared" si="17"/>
        <v>0</v>
      </c>
      <c r="EB24" s="108"/>
      <c r="EC24" s="15">
        <v>17</v>
      </c>
      <c r="ED24" s="70">
        <v>879.5</v>
      </c>
      <c r="EE24" s="362"/>
      <c r="EF24" s="70"/>
      <c r="EG24" s="71"/>
      <c r="EH24" s="72"/>
      <c r="EI24" s="643">
        <f t="shared" si="18"/>
        <v>0</v>
      </c>
      <c r="EL24" s="108"/>
      <c r="EM24" s="15">
        <v>17</v>
      </c>
      <c r="EN24" s="296">
        <v>936.2</v>
      </c>
      <c r="EO24" s="351"/>
      <c r="EP24" s="296"/>
      <c r="EQ24" s="281"/>
      <c r="ER24" s="282"/>
      <c r="ES24" s="643">
        <f t="shared" si="19"/>
        <v>0</v>
      </c>
      <c r="EV24" s="108"/>
      <c r="EW24" s="15">
        <v>17</v>
      </c>
      <c r="EX24" s="70">
        <v>902.2</v>
      </c>
      <c r="EY24" s="362"/>
      <c r="EZ24" s="70"/>
      <c r="FA24" s="281"/>
      <c r="FB24" s="72"/>
      <c r="FC24" s="343">
        <f t="shared" si="20"/>
        <v>0</v>
      </c>
      <c r="FF24" s="108"/>
      <c r="FG24" s="15">
        <v>17</v>
      </c>
      <c r="FH24" s="296">
        <v>919.4</v>
      </c>
      <c r="FI24" s="351"/>
      <c r="FJ24" s="296"/>
      <c r="FK24" s="281"/>
      <c r="FL24" s="282"/>
      <c r="FM24" s="643">
        <f t="shared" si="21"/>
        <v>0</v>
      </c>
      <c r="FP24" s="108"/>
      <c r="FQ24" s="15">
        <v>17</v>
      </c>
      <c r="FR24" s="93">
        <v>918.5</v>
      </c>
      <c r="FS24" s="346"/>
      <c r="FT24" s="93"/>
      <c r="FU24" s="71"/>
      <c r="FV24" s="72"/>
      <c r="FW24" s="643">
        <f t="shared" si="22"/>
        <v>0</v>
      </c>
      <c r="FX24" s="72"/>
      <c r="FZ24" s="108"/>
      <c r="GA24" s="15">
        <v>17</v>
      </c>
      <c r="GB24" s="70">
        <v>932.1</v>
      </c>
      <c r="GC24" s="556"/>
      <c r="GD24" s="70"/>
      <c r="GE24" s="281"/>
      <c r="GF24" s="282"/>
      <c r="GG24" s="343">
        <f t="shared" si="23"/>
        <v>0</v>
      </c>
      <c r="GJ24" s="108"/>
      <c r="GK24" s="15">
        <v>17</v>
      </c>
      <c r="GL24" s="534">
        <v>874.07</v>
      </c>
      <c r="GM24" s="346"/>
      <c r="GN24" s="534"/>
      <c r="GO24" s="96"/>
      <c r="GP24" s="72"/>
      <c r="GQ24" s="643">
        <f t="shared" si="24"/>
        <v>0</v>
      </c>
      <c r="GT24" s="108"/>
      <c r="GU24" s="15">
        <v>17</v>
      </c>
      <c r="GV24" s="296">
        <v>910</v>
      </c>
      <c r="GW24" s="351"/>
      <c r="GX24" s="296"/>
      <c r="GY24" s="339"/>
      <c r="GZ24" s="282"/>
      <c r="HA24" s="643">
        <f t="shared" si="25"/>
        <v>0</v>
      </c>
      <c r="HD24" s="108"/>
      <c r="HE24" s="15">
        <v>17</v>
      </c>
      <c r="HF24" s="93">
        <v>923.06</v>
      </c>
      <c r="HG24" s="346"/>
      <c r="HH24" s="93"/>
      <c r="HI24" s="96"/>
      <c r="HJ24" s="72"/>
      <c r="HK24" s="343">
        <f t="shared" si="26"/>
        <v>0</v>
      </c>
      <c r="HN24" s="108"/>
      <c r="HO24" s="15">
        <v>17</v>
      </c>
      <c r="HP24" s="296">
        <v>891.8</v>
      </c>
      <c r="HQ24" s="351"/>
      <c r="HR24" s="296"/>
      <c r="HS24" s="411"/>
      <c r="HT24" s="282"/>
      <c r="HU24" s="643">
        <f t="shared" si="27"/>
        <v>0</v>
      </c>
      <c r="HX24" s="108"/>
      <c r="HY24" s="15">
        <v>17</v>
      </c>
      <c r="HZ24" s="70">
        <v>911.3</v>
      </c>
      <c r="IA24" s="362"/>
      <c r="IB24" s="70"/>
      <c r="IC24" s="71"/>
      <c r="ID24" s="72"/>
      <c r="IE24" s="643">
        <f t="shared" si="28"/>
        <v>0</v>
      </c>
      <c r="IH24" s="108"/>
      <c r="II24" s="15">
        <v>17</v>
      </c>
      <c r="IJ24" s="70">
        <v>900.8</v>
      </c>
      <c r="IK24" s="362"/>
      <c r="IL24" s="70"/>
      <c r="IM24" s="71"/>
      <c r="IN24" s="72"/>
      <c r="IO24" s="643">
        <f t="shared" si="29"/>
        <v>0</v>
      </c>
      <c r="IR24" s="108"/>
      <c r="IS24" s="15">
        <v>17</v>
      </c>
      <c r="IT24" s="296">
        <v>904.5</v>
      </c>
      <c r="IU24" s="261"/>
      <c r="IV24" s="296"/>
      <c r="IW24" s="563"/>
      <c r="IX24" s="282"/>
      <c r="IY24" s="343">
        <f t="shared" si="30"/>
        <v>0</v>
      </c>
      <c r="JA24" s="70"/>
      <c r="JB24" s="108"/>
      <c r="JC24" s="15">
        <v>17</v>
      </c>
      <c r="JD24" s="93"/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/>
      <c r="JO24" s="346"/>
      <c r="JP24" s="93"/>
      <c r="JQ24" s="71"/>
      <c r="JR24" s="72"/>
      <c r="JS24" s="643">
        <f t="shared" si="32"/>
        <v>0</v>
      </c>
      <c r="JV24" s="95"/>
      <c r="JW24" s="15">
        <v>17</v>
      </c>
      <c r="JX24" s="70"/>
      <c r="JY24" s="362"/>
      <c r="JZ24" s="70"/>
      <c r="KA24" s="71"/>
      <c r="KB24" s="72"/>
      <c r="KC24" s="643">
        <f t="shared" si="33"/>
        <v>0</v>
      </c>
      <c r="KF24" s="95"/>
      <c r="KG24" s="15">
        <v>17</v>
      </c>
      <c r="KH24" s="70"/>
      <c r="KI24" s="362"/>
      <c r="KJ24" s="70"/>
      <c r="KK24" s="71"/>
      <c r="KL24" s="72"/>
      <c r="KM24" s="643">
        <f t="shared" si="34"/>
        <v>0</v>
      </c>
      <c r="KP24" s="95"/>
      <c r="KQ24" s="15">
        <v>17</v>
      </c>
      <c r="KR24" s="70"/>
      <c r="KS24" s="362"/>
      <c r="KT24" s="70"/>
      <c r="KU24" s="71"/>
      <c r="KV24" s="72"/>
      <c r="KW24" s="643">
        <f t="shared" si="35"/>
        <v>0</v>
      </c>
      <c r="KZ24" s="108"/>
      <c r="LA24" s="15">
        <v>17</v>
      </c>
      <c r="LB24" s="93"/>
      <c r="LC24" s="346"/>
      <c r="LD24" s="93"/>
      <c r="LE24" s="96"/>
      <c r="LF24" s="72"/>
      <c r="LG24" s="643">
        <f t="shared" si="36"/>
        <v>0</v>
      </c>
      <c r="LJ24" s="108"/>
      <c r="LK24" s="15">
        <v>17</v>
      </c>
      <c r="LL24" s="296"/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/>
      <c r="P25" s="93"/>
      <c r="Q25" s="71"/>
      <c r="R25" s="72"/>
      <c r="S25" s="643">
        <f t="shared" si="7"/>
        <v>0</v>
      </c>
      <c r="T25" s="258"/>
      <c r="V25" s="243"/>
      <c r="W25" s="15">
        <v>18</v>
      </c>
      <c r="X25" s="296">
        <v>895.4</v>
      </c>
      <c r="Y25" s="351"/>
      <c r="Z25" s="296"/>
      <c r="AA25" s="411"/>
      <c r="AB25" s="282"/>
      <c r="AC25" s="343">
        <f t="shared" si="8"/>
        <v>0</v>
      </c>
      <c r="AF25" s="95"/>
      <c r="AG25" s="15">
        <v>18</v>
      </c>
      <c r="AH25" s="93">
        <v>857</v>
      </c>
      <c r="AI25" s="346"/>
      <c r="AJ25" s="296"/>
      <c r="AK25" s="96"/>
      <c r="AL25" s="72"/>
      <c r="AM25" s="646">
        <f t="shared" si="9"/>
        <v>0</v>
      </c>
      <c r="AP25" s="95"/>
      <c r="AQ25" s="15">
        <v>18</v>
      </c>
      <c r="AR25" s="340">
        <v>879.5</v>
      </c>
      <c r="AS25" s="351"/>
      <c r="AT25" s="340"/>
      <c r="AU25" s="339"/>
      <c r="AV25" s="282"/>
      <c r="AW25" s="343">
        <f t="shared" si="10"/>
        <v>0</v>
      </c>
      <c r="AZ25" s="108"/>
      <c r="BA25" s="15">
        <v>18</v>
      </c>
      <c r="BB25" s="93">
        <v>918.52</v>
      </c>
      <c r="BC25" s="141"/>
      <c r="BD25" s="93"/>
      <c r="BE25" s="96"/>
      <c r="BF25" s="405"/>
      <c r="BG25" s="664">
        <f t="shared" si="11"/>
        <v>0</v>
      </c>
      <c r="BJ25" s="108"/>
      <c r="BK25" s="15">
        <v>18</v>
      </c>
      <c r="BL25" s="93">
        <v>935.03</v>
      </c>
      <c r="BM25" s="141"/>
      <c r="BN25" s="93"/>
      <c r="BO25" s="96"/>
      <c r="BP25" s="405"/>
      <c r="BQ25" s="904">
        <f t="shared" si="12"/>
        <v>0</v>
      </c>
      <c r="BT25" s="108"/>
      <c r="BU25" s="279">
        <v>18</v>
      </c>
      <c r="BV25" s="296">
        <v>926.2</v>
      </c>
      <c r="BW25" s="406"/>
      <c r="BX25" s="296"/>
      <c r="BY25" s="409"/>
      <c r="BZ25" s="408"/>
      <c r="CA25" s="643">
        <f t="shared" si="13"/>
        <v>0</v>
      </c>
      <c r="CD25" s="970"/>
      <c r="CE25" s="15">
        <v>18</v>
      </c>
      <c r="CF25" s="93">
        <v>879.5</v>
      </c>
      <c r="CG25" s="406"/>
      <c r="CH25" s="93"/>
      <c r="CI25" s="409"/>
      <c r="CJ25" s="408"/>
      <c r="CK25" s="643">
        <f t="shared" si="14"/>
        <v>0</v>
      </c>
      <c r="CN25" s="695"/>
      <c r="CO25" s="15">
        <v>18</v>
      </c>
      <c r="CP25" s="296">
        <v>927.1</v>
      </c>
      <c r="CQ25" s="406"/>
      <c r="CR25" s="296"/>
      <c r="CS25" s="409"/>
      <c r="CT25" s="408"/>
      <c r="CU25" s="651">
        <f t="shared" si="48"/>
        <v>0</v>
      </c>
      <c r="CX25" s="95"/>
      <c r="CY25" s="15">
        <v>18</v>
      </c>
      <c r="CZ25" s="93">
        <v>969.78</v>
      </c>
      <c r="DA25" s="346"/>
      <c r="DB25" s="93"/>
      <c r="DC25" s="96"/>
      <c r="DD25" s="72"/>
      <c r="DE25" s="643">
        <f t="shared" si="15"/>
        <v>0</v>
      </c>
      <c r="DH25" s="95"/>
      <c r="DI25" s="15">
        <v>18</v>
      </c>
      <c r="DJ25" s="93">
        <v>935.3</v>
      </c>
      <c r="DK25" s="406"/>
      <c r="DL25" s="93"/>
      <c r="DM25" s="409"/>
      <c r="DN25" s="408"/>
      <c r="DO25" s="651">
        <f t="shared" si="16"/>
        <v>0</v>
      </c>
      <c r="DR25" s="95"/>
      <c r="DS25" s="15">
        <v>18</v>
      </c>
      <c r="DT25" s="93">
        <v>910.81</v>
      </c>
      <c r="DU25" s="406"/>
      <c r="DV25" s="93"/>
      <c r="DW25" s="409"/>
      <c r="DX25" s="408"/>
      <c r="DY25" s="643">
        <f t="shared" si="17"/>
        <v>0</v>
      </c>
      <c r="EB25" s="95"/>
      <c r="EC25" s="15">
        <v>18</v>
      </c>
      <c r="ED25" s="70">
        <v>893.1</v>
      </c>
      <c r="EE25" s="362"/>
      <c r="EF25" s="70"/>
      <c r="EG25" s="71"/>
      <c r="EH25" s="72"/>
      <c r="EI25" s="643">
        <f t="shared" si="18"/>
        <v>0</v>
      </c>
      <c r="EL25" s="95"/>
      <c r="EM25" s="15">
        <v>18</v>
      </c>
      <c r="EN25" s="296">
        <v>917.6</v>
      </c>
      <c r="EO25" s="351"/>
      <c r="EP25" s="296"/>
      <c r="EQ25" s="281"/>
      <c r="ER25" s="282"/>
      <c r="ES25" s="643">
        <f t="shared" si="19"/>
        <v>0</v>
      </c>
      <c r="EV25" s="95"/>
      <c r="EW25" s="15">
        <v>18</v>
      </c>
      <c r="EX25" s="70">
        <v>948</v>
      </c>
      <c r="EY25" s="362"/>
      <c r="EZ25" s="70"/>
      <c r="FA25" s="281"/>
      <c r="FB25" s="72"/>
      <c r="FC25" s="343">
        <f t="shared" si="20"/>
        <v>0</v>
      </c>
      <c r="FF25" s="95"/>
      <c r="FG25" s="15">
        <v>18</v>
      </c>
      <c r="FH25" s="296">
        <v>910.8</v>
      </c>
      <c r="FI25" s="351"/>
      <c r="FJ25" s="296"/>
      <c r="FK25" s="281"/>
      <c r="FL25" s="282"/>
      <c r="FM25" s="643">
        <f t="shared" si="21"/>
        <v>0</v>
      </c>
      <c r="FP25" s="95"/>
      <c r="FQ25" s="15">
        <v>18</v>
      </c>
      <c r="FR25" s="93">
        <v>875.4</v>
      </c>
      <c r="FS25" s="346"/>
      <c r="FT25" s="93"/>
      <c r="FU25" s="71"/>
      <c r="FV25" s="72"/>
      <c r="FW25" s="643">
        <f t="shared" si="22"/>
        <v>0</v>
      </c>
      <c r="FX25" s="72"/>
      <c r="FZ25" s="95"/>
      <c r="GA25" s="15">
        <v>18</v>
      </c>
      <c r="GB25" s="70">
        <v>886.3</v>
      </c>
      <c r="GC25" s="556"/>
      <c r="GD25" s="70"/>
      <c r="GE25" s="281"/>
      <c r="GF25" s="282"/>
      <c r="GG25" s="343">
        <f t="shared" si="23"/>
        <v>0</v>
      </c>
      <c r="GJ25" s="95"/>
      <c r="GK25" s="15">
        <v>18</v>
      </c>
      <c r="GL25" s="534">
        <v>928.04</v>
      </c>
      <c r="GM25" s="346"/>
      <c r="GN25" s="534"/>
      <c r="GO25" s="96"/>
      <c r="GP25" s="72"/>
      <c r="GQ25" s="643">
        <f t="shared" si="24"/>
        <v>0</v>
      </c>
      <c r="GT25" s="95"/>
      <c r="GU25" s="15">
        <v>18</v>
      </c>
      <c r="GV25" s="296">
        <v>948</v>
      </c>
      <c r="GW25" s="351"/>
      <c r="GX25" s="296"/>
      <c r="GY25" s="339"/>
      <c r="GZ25" s="282"/>
      <c r="HA25" s="643">
        <f t="shared" si="25"/>
        <v>0</v>
      </c>
      <c r="HD25" s="95"/>
      <c r="HE25" s="15">
        <v>18</v>
      </c>
      <c r="HF25" s="93">
        <v>957.07</v>
      </c>
      <c r="HG25" s="346"/>
      <c r="HH25" s="93"/>
      <c r="HI25" s="96"/>
      <c r="HJ25" s="72"/>
      <c r="HK25" s="343">
        <f t="shared" si="26"/>
        <v>0</v>
      </c>
      <c r="HN25" s="243"/>
      <c r="HO25" s="15">
        <v>18</v>
      </c>
      <c r="HP25" s="296">
        <v>889.9</v>
      </c>
      <c r="HQ25" s="351"/>
      <c r="HR25" s="296"/>
      <c r="HS25" s="411"/>
      <c r="HT25" s="282"/>
      <c r="HU25" s="643">
        <f t="shared" si="27"/>
        <v>0</v>
      </c>
      <c r="HX25" s="108"/>
      <c r="HY25" s="15">
        <v>18</v>
      </c>
      <c r="HZ25" s="70">
        <v>911.3</v>
      </c>
      <c r="IA25" s="362"/>
      <c r="IB25" s="70"/>
      <c r="IC25" s="71"/>
      <c r="ID25" s="72"/>
      <c r="IE25" s="643">
        <f t="shared" si="28"/>
        <v>0</v>
      </c>
      <c r="IH25" s="108"/>
      <c r="II25" s="15">
        <v>18</v>
      </c>
      <c r="IJ25" s="70">
        <v>879.1</v>
      </c>
      <c r="IK25" s="362"/>
      <c r="IL25" s="70"/>
      <c r="IM25" s="71"/>
      <c r="IN25" s="72"/>
      <c r="IO25" s="643">
        <f t="shared" si="29"/>
        <v>0</v>
      </c>
      <c r="IR25" s="95"/>
      <c r="IS25" s="15">
        <v>18</v>
      </c>
      <c r="IT25" s="296">
        <v>869.1</v>
      </c>
      <c r="IU25" s="261"/>
      <c r="IV25" s="296"/>
      <c r="IW25" s="563"/>
      <c r="IX25" s="282"/>
      <c r="IY25" s="343">
        <f t="shared" si="30"/>
        <v>0</v>
      </c>
      <c r="JA25" s="70"/>
      <c r="JB25" s="95"/>
      <c r="JC25" s="15">
        <v>18</v>
      </c>
      <c r="JD25" s="93"/>
      <c r="JE25" s="362"/>
      <c r="JF25" s="93"/>
      <c r="JG25" s="71"/>
      <c r="JH25" s="72"/>
      <c r="JI25" s="643">
        <f t="shared" si="31"/>
        <v>0</v>
      </c>
      <c r="JL25" s="95"/>
      <c r="JM25" s="15">
        <v>18</v>
      </c>
      <c r="JN25" s="93"/>
      <c r="JO25" s="346"/>
      <c r="JP25" s="93"/>
      <c r="JQ25" s="71"/>
      <c r="JR25" s="72"/>
      <c r="JS25" s="643">
        <f t="shared" si="32"/>
        <v>0</v>
      </c>
      <c r="JV25" s="95"/>
      <c r="JW25" s="15">
        <v>18</v>
      </c>
      <c r="JX25" s="70"/>
      <c r="JY25" s="362"/>
      <c r="JZ25" s="70"/>
      <c r="KA25" s="71"/>
      <c r="KB25" s="72"/>
      <c r="KC25" s="643">
        <f t="shared" si="33"/>
        <v>0</v>
      </c>
      <c r="KF25" s="95"/>
      <c r="KG25" s="15">
        <v>18</v>
      </c>
      <c r="KH25" s="70"/>
      <c r="KI25" s="362"/>
      <c r="KJ25" s="70"/>
      <c r="KK25" s="71"/>
      <c r="KL25" s="72"/>
      <c r="KM25" s="643">
        <f t="shared" si="34"/>
        <v>0</v>
      </c>
      <c r="KP25" s="95"/>
      <c r="KQ25" s="15">
        <v>18</v>
      </c>
      <c r="KR25" s="70"/>
      <c r="KS25" s="362"/>
      <c r="KT25" s="70"/>
      <c r="KU25" s="71"/>
      <c r="KV25" s="72"/>
      <c r="KW25" s="643">
        <f t="shared" si="35"/>
        <v>0</v>
      </c>
      <c r="KZ25" s="95"/>
      <c r="LA25" s="15">
        <v>18</v>
      </c>
      <c r="LB25" s="93"/>
      <c r="LC25" s="346"/>
      <c r="LD25" s="93"/>
      <c r="LE25" s="96"/>
      <c r="LF25" s="72"/>
      <c r="LG25" s="643">
        <f t="shared" si="36"/>
        <v>0</v>
      </c>
      <c r="LJ25" s="95"/>
      <c r="LK25" s="15">
        <v>18</v>
      </c>
      <c r="LL25" s="296"/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/>
      <c r="P26" s="93"/>
      <c r="Q26" s="71"/>
      <c r="R26" s="72"/>
      <c r="S26" s="643">
        <f t="shared" si="7"/>
        <v>0</v>
      </c>
      <c r="T26" s="258"/>
      <c r="V26" s="243"/>
      <c r="W26" s="15">
        <v>19</v>
      </c>
      <c r="X26" s="296">
        <v>940.7</v>
      </c>
      <c r="Y26" s="351"/>
      <c r="Z26" s="296"/>
      <c r="AA26" s="411"/>
      <c r="AB26" s="282"/>
      <c r="AC26" s="343">
        <f t="shared" si="8"/>
        <v>0</v>
      </c>
      <c r="AF26" s="108"/>
      <c r="AG26" s="15">
        <v>19</v>
      </c>
      <c r="AH26" s="93">
        <v>805</v>
      </c>
      <c r="AI26" s="346"/>
      <c r="AJ26" s="296"/>
      <c r="AK26" s="96"/>
      <c r="AL26" s="72"/>
      <c r="AM26" s="646">
        <f t="shared" si="9"/>
        <v>0</v>
      </c>
      <c r="AP26" s="108"/>
      <c r="AQ26" s="15">
        <v>19</v>
      </c>
      <c r="AR26" s="340">
        <v>910.8</v>
      </c>
      <c r="AS26" s="351"/>
      <c r="AT26" s="340"/>
      <c r="AU26" s="339"/>
      <c r="AV26" s="282"/>
      <c r="AW26" s="343">
        <f t="shared" si="10"/>
        <v>0</v>
      </c>
      <c r="AZ26" s="108"/>
      <c r="BA26" s="15">
        <v>19</v>
      </c>
      <c r="BB26" s="93">
        <v>940.75</v>
      </c>
      <c r="BC26" s="141"/>
      <c r="BD26" s="93"/>
      <c r="BE26" s="96"/>
      <c r="BF26" s="405"/>
      <c r="BG26" s="664">
        <f t="shared" si="11"/>
        <v>0</v>
      </c>
      <c r="BJ26" s="108"/>
      <c r="BK26" s="15">
        <v>19</v>
      </c>
      <c r="BL26" s="93">
        <v>948</v>
      </c>
      <c r="BM26" s="141"/>
      <c r="BN26" s="93"/>
      <c r="BO26" s="96"/>
      <c r="BP26" s="405"/>
      <c r="BQ26" s="904">
        <f t="shared" si="12"/>
        <v>0</v>
      </c>
      <c r="BT26" s="108"/>
      <c r="BU26" s="279">
        <v>19</v>
      </c>
      <c r="BV26" s="296">
        <v>925.8</v>
      </c>
      <c r="BW26" s="406"/>
      <c r="BX26" s="296"/>
      <c r="BY26" s="409"/>
      <c r="BZ26" s="408"/>
      <c r="CA26" s="643">
        <f t="shared" si="13"/>
        <v>0</v>
      </c>
      <c r="CD26" s="970"/>
      <c r="CE26" s="15">
        <v>19</v>
      </c>
      <c r="CF26" s="93">
        <v>924</v>
      </c>
      <c r="CG26" s="406"/>
      <c r="CH26" s="93"/>
      <c r="CI26" s="409"/>
      <c r="CJ26" s="408"/>
      <c r="CK26" s="643">
        <f t="shared" si="14"/>
        <v>0</v>
      </c>
      <c r="CN26" s="695"/>
      <c r="CO26" s="15">
        <v>19</v>
      </c>
      <c r="CP26" s="296">
        <v>910.8</v>
      </c>
      <c r="CQ26" s="406"/>
      <c r="CR26" s="296"/>
      <c r="CS26" s="409"/>
      <c r="CT26" s="408"/>
      <c r="CU26" s="651">
        <f t="shared" si="48"/>
        <v>0</v>
      </c>
      <c r="CX26" s="108"/>
      <c r="CY26" s="15">
        <v>19</v>
      </c>
      <c r="CZ26" s="93">
        <v>910.81</v>
      </c>
      <c r="DA26" s="346"/>
      <c r="DB26" s="93"/>
      <c r="DC26" s="96"/>
      <c r="DD26" s="72"/>
      <c r="DE26" s="643">
        <f t="shared" si="15"/>
        <v>0</v>
      </c>
      <c r="DH26" s="108"/>
      <c r="DI26" s="15">
        <v>19</v>
      </c>
      <c r="DJ26" s="93">
        <v>946.19</v>
      </c>
      <c r="DK26" s="406"/>
      <c r="DL26" s="93"/>
      <c r="DM26" s="409"/>
      <c r="DN26" s="408"/>
      <c r="DO26" s="651">
        <f t="shared" si="16"/>
        <v>0</v>
      </c>
      <c r="DR26" s="108"/>
      <c r="DS26" s="15">
        <v>19</v>
      </c>
      <c r="DT26" s="93">
        <v>966.6</v>
      </c>
      <c r="DU26" s="406"/>
      <c r="DV26" s="93"/>
      <c r="DW26" s="409"/>
      <c r="DX26" s="408"/>
      <c r="DY26" s="643">
        <f t="shared" si="17"/>
        <v>0</v>
      </c>
      <c r="EB26" s="108"/>
      <c r="EC26" s="15">
        <v>19</v>
      </c>
      <c r="ED26" s="70">
        <v>881.8</v>
      </c>
      <c r="EE26" s="362"/>
      <c r="EF26" s="70"/>
      <c r="EG26" s="71"/>
      <c r="EH26" s="72"/>
      <c r="EI26" s="643">
        <f t="shared" si="18"/>
        <v>0</v>
      </c>
      <c r="EL26" s="95"/>
      <c r="EM26" s="15">
        <v>19</v>
      </c>
      <c r="EN26" s="296">
        <v>870.9</v>
      </c>
      <c r="EO26" s="351"/>
      <c r="EP26" s="296"/>
      <c r="EQ26" s="281"/>
      <c r="ER26" s="282"/>
      <c r="ES26" s="643">
        <f t="shared" si="19"/>
        <v>0</v>
      </c>
      <c r="EV26" s="108"/>
      <c r="EW26" s="15">
        <v>19</v>
      </c>
      <c r="EX26" s="70">
        <v>929.4</v>
      </c>
      <c r="EY26" s="362"/>
      <c r="EZ26" s="70"/>
      <c r="FA26" s="281"/>
      <c r="FB26" s="72"/>
      <c r="FC26" s="343">
        <f t="shared" si="20"/>
        <v>0</v>
      </c>
      <c r="FF26" s="95"/>
      <c r="FG26" s="15">
        <v>19</v>
      </c>
      <c r="FH26" s="296">
        <v>902.6</v>
      </c>
      <c r="FI26" s="351"/>
      <c r="FJ26" s="296"/>
      <c r="FK26" s="281"/>
      <c r="FL26" s="282"/>
      <c r="FM26" s="643">
        <f t="shared" si="21"/>
        <v>0</v>
      </c>
      <c r="FP26" s="108"/>
      <c r="FQ26" s="15">
        <v>19</v>
      </c>
      <c r="FR26" s="93">
        <v>927.1</v>
      </c>
      <c r="FS26" s="346"/>
      <c r="FT26" s="93"/>
      <c r="FU26" s="71"/>
      <c r="FV26" s="72"/>
      <c r="FW26" s="643">
        <f t="shared" si="22"/>
        <v>0</v>
      </c>
      <c r="FX26" s="72"/>
      <c r="FZ26" s="108"/>
      <c r="GA26" s="15">
        <v>19</v>
      </c>
      <c r="GB26" s="70">
        <v>899.5</v>
      </c>
      <c r="GC26" s="556"/>
      <c r="GD26" s="70"/>
      <c r="GE26" s="281"/>
      <c r="GF26" s="282"/>
      <c r="GG26" s="343">
        <f t="shared" si="23"/>
        <v>0</v>
      </c>
      <c r="GJ26" s="108"/>
      <c r="GK26" s="15">
        <v>19</v>
      </c>
      <c r="GL26" s="534">
        <v>945.74</v>
      </c>
      <c r="GM26" s="346"/>
      <c r="GN26" s="534"/>
      <c r="GO26" s="96"/>
      <c r="GP26" s="72"/>
      <c r="GQ26" s="643">
        <f t="shared" si="24"/>
        <v>0</v>
      </c>
      <c r="GT26" s="108"/>
      <c r="GU26" s="15">
        <v>19</v>
      </c>
      <c r="GV26" s="296">
        <v>900</v>
      </c>
      <c r="GW26" s="351"/>
      <c r="GX26" s="296"/>
      <c r="GY26" s="339"/>
      <c r="GZ26" s="282"/>
      <c r="HA26" s="643">
        <f t="shared" si="25"/>
        <v>0</v>
      </c>
      <c r="HD26" s="108"/>
      <c r="HE26" s="15">
        <v>19</v>
      </c>
      <c r="HF26" s="93">
        <v>937.57</v>
      </c>
      <c r="HG26" s="346"/>
      <c r="HH26" s="93"/>
      <c r="HI26" s="96"/>
      <c r="HJ26" s="72"/>
      <c r="HK26" s="343">
        <f t="shared" si="26"/>
        <v>0</v>
      </c>
      <c r="HN26" s="243"/>
      <c r="HO26" s="15">
        <v>19</v>
      </c>
      <c r="HP26" s="296">
        <v>931.2</v>
      </c>
      <c r="HQ26" s="351"/>
      <c r="HR26" s="296"/>
      <c r="HS26" s="411"/>
      <c r="HT26" s="282"/>
      <c r="HU26" s="643">
        <f t="shared" si="27"/>
        <v>0</v>
      </c>
      <c r="HX26" s="108"/>
      <c r="HY26" s="15">
        <v>19</v>
      </c>
      <c r="HZ26" s="70">
        <v>864.5</v>
      </c>
      <c r="IA26" s="362"/>
      <c r="IB26" s="70"/>
      <c r="IC26" s="71"/>
      <c r="ID26" s="72"/>
      <c r="IE26" s="643">
        <f t="shared" si="28"/>
        <v>0</v>
      </c>
      <c r="IH26" s="108"/>
      <c r="II26" s="15">
        <v>19</v>
      </c>
      <c r="IJ26" s="70">
        <v>922.6</v>
      </c>
      <c r="IK26" s="362"/>
      <c r="IL26" s="70"/>
      <c r="IM26" s="71"/>
      <c r="IN26" s="72"/>
      <c r="IO26" s="643">
        <f t="shared" si="29"/>
        <v>0</v>
      </c>
      <c r="IR26" s="108"/>
      <c r="IS26" s="15">
        <v>19</v>
      </c>
      <c r="IT26" s="296">
        <v>883.6</v>
      </c>
      <c r="IU26" s="261"/>
      <c r="IV26" s="296"/>
      <c r="IW26" s="563"/>
      <c r="IX26" s="282"/>
      <c r="IY26" s="343">
        <f t="shared" si="30"/>
        <v>0</v>
      </c>
      <c r="JA26" s="70"/>
      <c r="JB26" s="108"/>
      <c r="JC26" s="15">
        <v>19</v>
      </c>
      <c r="JD26" s="93"/>
      <c r="JE26" s="362"/>
      <c r="JF26" s="93"/>
      <c r="JG26" s="71"/>
      <c r="JH26" s="72"/>
      <c r="JI26" s="643">
        <f t="shared" si="31"/>
        <v>0</v>
      </c>
      <c r="JL26" s="108"/>
      <c r="JM26" s="15">
        <v>19</v>
      </c>
      <c r="JN26" s="93"/>
      <c r="JO26" s="346"/>
      <c r="JP26" s="93"/>
      <c r="JQ26" s="71"/>
      <c r="JR26" s="72"/>
      <c r="JS26" s="643">
        <f t="shared" si="32"/>
        <v>0</v>
      </c>
      <c r="JV26" s="95"/>
      <c r="JW26" s="15">
        <v>19</v>
      </c>
      <c r="JX26" s="70"/>
      <c r="JY26" s="362"/>
      <c r="JZ26" s="70"/>
      <c r="KA26" s="71"/>
      <c r="KB26" s="72"/>
      <c r="KC26" s="643">
        <f t="shared" si="33"/>
        <v>0</v>
      </c>
      <c r="KF26" s="95"/>
      <c r="KG26" s="15">
        <v>19</v>
      </c>
      <c r="KH26" s="70"/>
      <c r="KI26" s="362"/>
      <c r="KJ26" s="70"/>
      <c r="KK26" s="71"/>
      <c r="KL26" s="72"/>
      <c r="KM26" s="643">
        <f t="shared" si="34"/>
        <v>0</v>
      </c>
      <c r="KP26" s="95"/>
      <c r="KQ26" s="15">
        <v>19</v>
      </c>
      <c r="KR26" s="70"/>
      <c r="KS26" s="362"/>
      <c r="KT26" s="70"/>
      <c r="KU26" s="71"/>
      <c r="KV26" s="72"/>
      <c r="KW26" s="643">
        <f t="shared" si="35"/>
        <v>0</v>
      </c>
      <c r="KZ26" s="108"/>
      <c r="LA26" s="15">
        <v>19</v>
      </c>
      <c r="LB26" s="93"/>
      <c r="LC26" s="346"/>
      <c r="LD26" s="93"/>
      <c r="LE26" s="96"/>
      <c r="LF26" s="72"/>
      <c r="LG26" s="643">
        <f t="shared" si="36"/>
        <v>0</v>
      </c>
      <c r="LJ26" s="108"/>
      <c r="LK26" s="15">
        <v>19</v>
      </c>
      <c r="LL26" s="296"/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/>
      <c r="P27" s="93"/>
      <c r="Q27" s="71"/>
      <c r="R27" s="72"/>
      <c r="S27" s="643">
        <f t="shared" si="7"/>
        <v>0</v>
      </c>
      <c r="T27" s="258"/>
      <c r="V27" s="243"/>
      <c r="W27" s="15">
        <v>20</v>
      </c>
      <c r="X27" s="296">
        <v>895.4</v>
      </c>
      <c r="Y27" s="351"/>
      <c r="Z27" s="296"/>
      <c r="AA27" s="411"/>
      <c r="AB27" s="282"/>
      <c r="AC27" s="343">
        <f t="shared" si="8"/>
        <v>0</v>
      </c>
      <c r="AF27" s="108"/>
      <c r="AG27" s="15">
        <v>20</v>
      </c>
      <c r="AH27" s="93">
        <v>844</v>
      </c>
      <c r="AI27" s="346"/>
      <c r="AJ27" s="296"/>
      <c r="AK27" s="96"/>
      <c r="AL27" s="72"/>
      <c r="AM27" s="646">
        <f t="shared" si="9"/>
        <v>0</v>
      </c>
      <c r="AP27" s="108"/>
      <c r="AQ27" s="15">
        <v>20</v>
      </c>
      <c r="AR27" s="340">
        <v>934.8</v>
      </c>
      <c r="AS27" s="351"/>
      <c r="AT27" s="340"/>
      <c r="AU27" s="339"/>
      <c r="AV27" s="282"/>
      <c r="AW27" s="343">
        <f t="shared" si="10"/>
        <v>0</v>
      </c>
      <c r="AZ27" s="108"/>
      <c r="BA27" s="15">
        <v>20</v>
      </c>
      <c r="BB27" s="93">
        <v>916.25</v>
      </c>
      <c r="BC27" s="141"/>
      <c r="BD27" s="93"/>
      <c r="BE27" s="96"/>
      <c r="BF27" s="405"/>
      <c r="BG27" s="664">
        <f t="shared" si="11"/>
        <v>0</v>
      </c>
      <c r="BJ27" s="108"/>
      <c r="BK27" s="15">
        <v>20</v>
      </c>
      <c r="BL27" s="93">
        <v>931.22</v>
      </c>
      <c r="BM27" s="141"/>
      <c r="BN27" s="93"/>
      <c r="BO27" s="96"/>
      <c r="BP27" s="405"/>
      <c r="BQ27" s="904">
        <f t="shared" si="12"/>
        <v>0</v>
      </c>
      <c r="BT27" s="108"/>
      <c r="BU27" s="279">
        <v>20</v>
      </c>
      <c r="BV27" s="296">
        <v>866.8</v>
      </c>
      <c r="BW27" s="406"/>
      <c r="BX27" s="296"/>
      <c r="BY27" s="409"/>
      <c r="BZ27" s="408"/>
      <c r="CA27" s="643">
        <f t="shared" si="13"/>
        <v>0</v>
      </c>
      <c r="CD27" s="970"/>
      <c r="CE27" s="15">
        <v>20</v>
      </c>
      <c r="CF27" s="93">
        <v>865.9</v>
      </c>
      <c r="CG27" s="406"/>
      <c r="CH27" s="93"/>
      <c r="CI27" s="409"/>
      <c r="CJ27" s="408"/>
      <c r="CK27" s="643">
        <f t="shared" si="14"/>
        <v>0</v>
      </c>
      <c r="CN27" s="695"/>
      <c r="CO27" s="15">
        <v>20</v>
      </c>
      <c r="CP27" s="296">
        <v>867.3</v>
      </c>
      <c r="CQ27" s="406"/>
      <c r="CR27" s="296"/>
      <c r="CS27" s="409"/>
      <c r="CT27" s="408"/>
      <c r="CU27" s="651">
        <f t="shared" si="48"/>
        <v>0</v>
      </c>
      <c r="CX27" s="108"/>
      <c r="CY27" s="15">
        <v>20</v>
      </c>
      <c r="CZ27" s="93">
        <v>917.16</v>
      </c>
      <c r="DA27" s="346"/>
      <c r="DB27" s="93"/>
      <c r="DC27" s="96"/>
      <c r="DD27" s="72"/>
      <c r="DE27" s="643">
        <f t="shared" si="15"/>
        <v>0</v>
      </c>
      <c r="DH27" s="108"/>
      <c r="DI27" s="15">
        <v>20</v>
      </c>
      <c r="DJ27" s="93">
        <v>936.21</v>
      </c>
      <c r="DK27" s="406"/>
      <c r="DL27" s="93"/>
      <c r="DM27" s="409"/>
      <c r="DN27" s="408"/>
      <c r="DO27" s="651">
        <f t="shared" si="16"/>
        <v>0</v>
      </c>
      <c r="DR27" s="108"/>
      <c r="DS27" s="15">
        <v>20</v>
      </c>
      <c r="DT27" s="93">
        <v>913.08</v>
      </c>
      <c r="DU27" s="406"/>
      <c r="DV27" s="93"/>
      <c r="DW27" s="409"/>
      <c r="DX27" s="408"/>
      <c r="DY27" s="643">
        <f t="shared" si="17"/>
        <v>0</v>
      </c>
      <c r="EB27" s="108"/>
      <c r="EC27" s="15">
        <v>20</v>
      </c>
      <c r="ED27" s="70">
        <v>873.6</v>
      </c>
      <c r="EE27" s="362"/>
      <c r="EF27" s="70"/>
      <c r="EG27" s="71"/>
      <c r="EH27" s="72"/>
      <c r="EI27" s="643">
        <f t="shared" si="18"/>
        <v>0</v>
      </c>
      <c r="EL27" s="95"/>
      <c r="EM27" s="15">
        <v>20</v>
      </c>
      <c r="EN27" s="296">
        <v>904.5</v>
      </c>
      <c r="EO27" s="351"/>
      <c r="EP27" s="296"/>
      <c r="EQ27" s="281"/>
      <c r="ER27" s="282"/>
      <c r="ES27" s="643">
        <f t="shared" si="19"/>
        <v>0</v>
      </c>
      <c r="EV27" s="108"/>
      <c r="EW27" s="15">
        <v>20</v>
      </c>
      <c r="EX27" s="70">
        <v>923.1</v>
      </c>
      <c r="EY27" s="362"/>
      <c r="EZ27" s="70"/>
      <c r="FA27" s="281"/>
      <c r="FB27" s="72"/>
      <c r="FC27" s="343">
        <f t="shared" si="20"/>
        <v>0</v>
      </c>
      <c r="FF27" s="95"/>
      <c r="FG27" s="15">
        <v>20</v>
      </c>
      <c r="FH27" s="296">
        <v>915.3</v>
      </c>
      <c r="FI27" s="351"/>
      <c r="FJ27" s="296"/>
      <c r="FK27" s="281"/>
      <c r="FL27" s="282"/>
      <c r="FM27" s="643">
        <f t="shared" si="21"/>
        <v>0</v>
      </c>
      <c r="FP27" s="108"/>
      <c r="FQ27" s="15">
        <v>20</v>
      </c>
      <c r="FR27" s="93">
        <v>897.2</v>
      </c>
      <c r="FS27" s="346"/>
      <c r="FT27" s="93"/>
      <c r="FU27" s="71"/>
      <c r="FV27" s="72"/>
      <c r="FW27" s="643">
        <f t="shared" si="22"/>
        <v>0</v>
      </c>
      <c r="FX27" s="72"/>
      <c r="FZ27" s="108"/>
      <c r="GA27" s="15">
        <v>20</v>
      </c>
      <c r="GB27" s="70">
        <v>885</v>
      </c>
      <c r="GC27" s="556"/>
      <c r="GD27" s="70"/>
      <c r="GE27" s="281"/>
      <c r="GF27" s="282"/>
      <c r="GG27" s="343">
        <f t="shared" si="23"/>
        <v>0</v>
      </c>
      <c r="GJ27" s="108"/>
      <c r="GK27" s="15">
        <v>20</v>
      </c>
      <c r="GL27" s="534">
        <v>899.2</v>
      </c>
      <c r="GM27" s="346"/>
      <c r="GN27" s="534"/>
      <c r="GO27" s="96"/>
      <c r="GP27" s="72"/>
      <c r="GQ27" s="643">
        <f t="shared" si="24"/>
        <v>0</v>
      </c>
      <c r="GT27" s="108"/>
      <c r="GU27" s="15">
        <v>20</v>
      </c>
      <c r="GV27" s="296">
        <v>941</v>
      </c>
      <c r="GW27" s="351"/>
      <c r="GX27" s="296"/>
      <c r="GY27" s="339"/>
      <c r="GZ27" s="282"/>
      <c r="HA27" s="643">
        <f t="shared" si="25"/>
        <v>0</v>
      </c>
      <c r="HD27" s="108"/>
      <c r="HE27" s="15">
        <v>20</v>
      </c>
      <c r="HF27" s="93">
        <v>943.01</v>
      </c>
      <c r="HG27" s="346"/>
      <c r="HH27" s="93"/>
      <c r="HI27" s="96"/>
      <c r="HJ27" s="72"/>
      <c r="HK27" s="343">
        <f t="shared" si="26"/>
        <v>0</v>
      </c>
      <c r="HN27" s="243"/>
      <c r="HO27" s="15">
        <v>20</v>
      </c>
      <c r="HP27" s="296">
        <v>907.2</v>
      </c>
      <c r="HQ27" s="351"/>
      <c r="HR27" s="296"/>
      <c r="HS27" s="411"/>
      <c r="HT27" s="282"/>
      <c r="HU27" s="643">
        <f t="shared" si="27"/>
        <v>0</v>
      </c>
      <c r="HX27" s="108"/>
      <c r="HY27" s="15">
        <v>20</v>
      </c>
      <c r="HZ27" s="70">
        <v>875.4</v>
      </c>
      <c r="IA27" s="362"/>
      <c r="IB27" s="70"/>
      <c r="IC27" s="71"/>
      <c r="ID27" s="72"/>
      <c r="IE27" s="643">
        <f t="shared" si="28"/>
        <v>0</v>
      </c>
      <c r="IH27" s="108"/>
      <c r="II27" s="15">
        <v>20</v>
      </c>
      <c r="IJ27" s="70">
        <v>920.3</v>
      </c>
      <c r="IK27" s="362"/>
      <c r="IL27" s="70"/>
      <c r="IM27" s="71"/>
      <c r="IN27" s="72"/>
      <c r="IO27" s="643">
        <f t="shared" si="29"/>
        <v>0</v>
      </c>
      <c r="IR27" s="108"/>
      <c r="IS27" s="15">
        <v>20</v>
      </c>
      <c r="IT27" s="296">
        <v>865.9</v>
      </c>
      <c r="IU27" s="261"/>
      <c r="IV27" s="296"/>
      <c r="IW27" s="563"/>
      <c r="IX27" s="282"/>
      <c r="IY27" s="343">
        <f t="shared" si="30"/>
        <v>0</v>
      </c>
      <c r="JA27" s="70"/>
      <c r="JB27" s="108"/>
      <c r="JC27" s="15">
        <v>20</v>
      </c>
      <c r="JD27" s="93"/>
      <c r="JE27" s="362"/>
      <c r="JF27" s="93"/>
      <c r="JG27" s="71"/>
      <c r="JH27" s="72"/>
      <c r="JI27" s="643">
        <f t="shared" si="31"/>
        <v>0</v>
      </c>
      <c r="JL27" s="108"/>
      <c r="JM27" s="15">
        <v>20</v>
      </c>
      <c r="JN27" s="93"/>
      <c r="JO27" s="346"/>
      <c r="JP27" s="93"/>
      <c r="JQ27" s="71"/>
      <c r="JR27" s="72"/>
      <c r="JS27" s="643">
        <f t="shared" si="32"/>
        <v>0</v>
      </c>
      <c r="JV27" s="95"/>
      <c r="JW27" s="15">
        <v>20</v>
      </c>
      <c r="JX27" s="70"/>
      <c r="JY27" s="362"/>
      <c r="JZ27" s="70"/>
      <c r="KA27" s="71"/>
      <c r="KB27" s="72"/>
      <c r="KC27" s="643">
        <f t="shared" si="33"/>
        <v>0</v>
      </c>
      <c r="KF27" s="95"/>
      <c r="KG27" s="15">
        <v>20</v>
      </c>
      <c r="KH27" s="70"/>
      <c r="KI27" s="362"/>
      <c r="KJ27" s="70"/>
      <c r="KK27" s="71"/>
      <c r="KL27" s="72"/>
      <c r="KM27" s="643">
        <f t="shared" si="34"/>
        <v>0</v>
      </c>
      <c r="KP27" s="95"/>
      <c r="KQ27" s="15">
        <v>20</v>
      </c>
      <c r="KR27" s="70"/>
      <c r="KS27" s="362"/>
      <c r="KT27" s="70"/>
      <c r="KU27" s="71"/>
      <c r="KV27" s="72"/>
      <c r="KW27" s="643">
        <f t="shared" si="35"/>
        <v>0</v>
      </c>
      <c r="KZ27" s="108"/>
      <c r="LA27" s="15">
        <v>20</v>
      </c>
      <c r="LB27" s="93"/>
      <c r="LC27" s="346"/>
      <c r="LD27" s="93"/>
      <c r="LE27" s="96"/>
      <c r="LF27" s="72"/>
      <c r="LG27" s="643">
        <f t="shared" si="36"/>
        <v>0</v>
      </c>
      <c r="LJ27" s="108"/>
      <c r="LK27" s="15">
        <v>20</v>
      </c>
      <c r="LL27" s="296"/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/>
      <c r="P28" s="93"/>
      <c r="Q28" s="71"/>
      <c r="R28" s="72"/>
      <c r="S28" s="643">
        <f>R28*P28</f>
        <v>0</v>
      </c>
      <c r="T28" s="258"/>
      <c r="V28" s="108"/>
      <c r="W28" s="15">
        <v>21</v>
      </c>
      <c r="X28" s="296">
        <v>885</v>
      </c>
      <c r="Y28" s="351"/>
      <c r="Z28" s="296"/>
      <c r="AA28" s="411"/>
      <c r="AB28" s="282"/>
      <c r="AC28" s="343">
        <f t="shared" si="8"/>
        <v>0</v>
      </c>
      <c r="AF28" s="108"/>
      <c r="AG28" s="15">
        <v>21</v>
      </c>
      <c r="AH28" s="93">
        <v>957</v>
      </c>
      <c r="AI28" s="346"/>
      <c r="AJ28" s="93"/>
      <c r="AK28" s="96"/>
      <c r="AL28" s="72"/>
      <c r="AM28" s="646">
        <f t="shared" si="9"/>
        <v>0</v>
      </c>
      <c r="AP28" s="108"/>
      <c r="AQ28" s="15">
        <v>21</v>
      </c>
      <c r="AR28" s="340">
        <v>897.7</v>
      </c>
      <c r="AS28" s="351"/>
      <c r="AT28" s="340"/>
      <c r="AU28" s="339"/>
      <c r="AV28" s="282"/>
      <c r="AW28" s="343">
        <f t="shared" si="10"/>
        <v>0</v>
      </c>
      <c r="AZ28" s="108"/>
      <c r="BA28" s="15">
        <v>21</v>
      </c>
      <c r="BB28" s="93"/>
      <c r="BC28" s="141"/>
      <c r="BD28" s="93"/>
      <c r="BE28" s="96"/>
      <c r="BF28" s="405"/>
      <c r="BG28" s="904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/>
      <c r="BX28" s="296"/>
      <c r="BY28" s="409"/>
      <c r="BZ28" s="408"/>
      <c r="CA28" s="643">
        <f t="shared" si="13"/>
        <v>0</v>
      </c>
      <c r="CD28" s="971"/>
      <c r="CE28" s="15">
        <v>21</v>
      </c>
      <c r="CF28" s="93">
        <v>931.7</v>
      </c>
      <c r="CG28" s="406"/>
      <c r="CH28" s="93"/>
      <c r="CI28" s="409"/>
      <c r="CJ28" s="408"/>
      <c r="CK28" s="643">
        <f t="shared" si="14"/>
        <v>0</v>
      </c>
      <c r="CN28" s="695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/>
      <c r="EF28" s="70"/>
      <c r="EG28" s="71"/>
      <c r="EH28" s="72"/>
      <c r="EI28" s="643">
        <f t="shared" si="18"/>
        <v>0</v>
      </c>
      <c r="EL28" s="95"/>
      <c r="EM28" s="15">
        <v>21</v>
      </c>
      <c r="EN28" s="296">
        <v>883.6</v>
      </c>
      <c r="EO28" s="351"/>
      <c r="EP28" s="296"/>
      <c r="EQ28" s="281"/>
      <c r="ER28" s="282"/>
      <c r="ES28" s="643">
        <f t="shared" si="19"/>
        <v>0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/>
      <c r="FJ28" s="296"/>
      <c r="FK28" s="281"/>
      <c r="FL28" s="282"/>
      <c r="FM28" s="643">
        <f t="shared" si="21"/>
        <v>0</v>
      </c>
      <c r="FP28" s="108"/>
      <c r="FQ28" s="15">
        <v>21</v>
      </c>
      <c r="FR28" s="93">
        <v>918.1</v>
      </c>
      <c r="FS28" s="346"/>
      <c r="FT28" s="93"/>
      <c r="FU28" s="71"/>
      <c r="FV28" s="72"/>
      <c r="FW28" s="643">
        <f t="shared" si="22"/>
        <v>0</v>
      </c>
      <c r="FX28" s="72"/>
      <c r="FZ28" s="108"/>
      <c r="GA28" s="15">
        <v>21</v>
      </c>
      <c r="GB28" s="70">
        <v>904.9</v>
      </c>
      <c r="GC28" s="556"/>
      <c r="GD28" s="70"/>
      <c r="GE28" s="281"/>
      <c r="GF28" s="282"/>
      <c r="GG28" s="343">
        <f t="shared" si="23"/>
        <v>0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/>
      <c r="HR28" s="296"/>
      <c r="HS28" s="411"/>
      <c r="HT28" s="282"/>
      <c r="HU28" s="643">
        <f t="shared" si="27"/>
        <v>0</v>
      </c>
      <c r="HX28" s="108"/>
      <c r="HY28" s="15">
        <v>21</v>
      </c>
      <c r="HZ28" s="70">
        <v>907.2</v>
      </c>
      <c r="IA28" s="362"/>
      <c r="IB28" s="70"/>
      <c r="IC28" s="71"/>
      <c r="ID28" s="72"/>
      <c r="IE28" s="643">
        <f t="shared" si="28"/>
        <v>0</v>
      </c>
      <c r="IH28" s="108"/>
      <c r="II28" s="15">
        <v>21</v>
      </c>
      <c r="IJ28" s="70">
        <v>883.6</v>
      </c>
      <c r="IK28" s="362"/>
      <c r="IL28" s="70"/>
      <c r="IM28" s="71"/>
      <c r="IN28" s="72"/>
      <c r="IO28" s="643">
        <f t="shared" si="29"/>
        <v>0</v>
      </c>
      <c r="IR28" s="108"/>
      <c r="IS28" s="15">
        <v>21</v>
      </c>
      <c r="IT28" s="296">
        <v>885.4</v>
      </c>
      <c r="IU28" s="261"/>
      <c r="IV28" s="296"/>
      <c r="IW28" s="563"/>
      <c r="IX28" s="282"/>
      <c r="IY28" s="343">
        <f t="shared" si="30"/>
        <v>0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/>
      <c r="JO28" s="346"/>
      <c r="JP28" s="93"/>
      <c r="JQ28" s="71"/>
      <c r="JR28" s="72"/>
      <c r="JS28" s="643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/>
      <c r="KI28" s="362"/>
      <c r="KJ28" s="70"/>
      <c r="KK28" s="71"/>
      <c r="KL28" s="72"/>
      <c r="KM28" s="643">
        <f t="shared" si="34"/>
        <v>0</v>
      </c>
      <c r="KP28" s="95"/>
      <c r="KQ28" s="15">
        <v>21</v>
      </c>
      <c r="KR28" s="70"/>
      <c r="KS28" s="362"/>
      <c r="KT28" s="70"/>
      <c r="KU28" s="71"/>
      <c r="KV28" s="72"/>
      <c r="KW28" s="643">
        <f t="shared" si="35"/>
        <v>0</v>
      </c>
      <c r="KZ28" s="108"/>
      <c r="LA28" s="15">
        <v>21</v>
      </c>
      <c r="LB28" s="93"/>
      <c r="LC28" s="346"/>
      <c r="LD28" s="93"/>
      <c r="LE28" s="96"/>
      <c r="LF28" s="72"/>
      <c r="LG28" s="643">
        <f t="shared" si="36"/>
        <v>0</v>
      </c>
      <c r="LJ28" s="108"/>
      <c r="LK28" s="15">
        <v>21</v>
      </c>
      <c r="LL28" s="93"/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6"/>
      <c r="P29" s="93"/>
      <c r="Q29" s="71"/>
      <c r="R29" s="72"/>
      <c r="S29" s="643">
        <f>SUM(S8:S28)</f>
        <v>0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5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0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0</v>
      </c>
      <c r="HD29" s="108"/>
      <c r="HE29" s="15"/>
      <c r="HF29" s="93"/>
      <c r="HG29" s="346"/>
      <c r="HH29" s="93"/>
      <c r="HI29" s="96"/>
      <c r="HJ29" s="72"/>
      <c r="HK29" s="643">
        <f>SUM(HK8:HK28)</f>
        <v>0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0</v>
      </c>
      <c r="JV29" s="108"/>
      <c r="JW29" s="15"/>
      <c r="JX29" s="70"/>
      <c r="JY29" s="362"/>
      <c r="JZ29" s="70"/>
      <c r="KA29" s="71"/>
      <c r="KB29" s="72"/>
      <c r="KC29" s="643">
        <f>SUM(KC8:KC28)</f>
        <v>0</v>
      </c>
      <c r="KF29" s="108"/>
      <c r="KG29" s="15"/>
      <c r="KH29" s="70"/>
      <c r="KI29" s="362"/>
      <c r="KJ29" s="70"/>
      <c r="KK29" s="71"/>
      <c r="KL29" s="72"/>
      <c r="KM29" s="643">
        <f>SUM(KM8:KM28)</f>
        <v>0</v>
      </c>
      <c r="KP29" s="108"/>
      <c r="KQ29" s="15"/>
      <c r="KR29" s="70"/>
      <c r="KS29" s="362"/>
      <c r="KT29" s="70"/>
      <c r="KU29" s="71"/>
      <c r="KV29" s="72"/>
      <c r="KW29" s="643">
        <f>SUM(KW8:KW28)</f>
        <v>0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0</v>
      </c>
      <c r="AF30" s="108"/>
      <c r="AG30" s="15"/>
      <c r="AH30" s="70"/>
      <c r="AI30" s="346"/>
      <c r="AJ30" s="70"/>
      <c r="AK30" s="96"/>
      <c r="AL30" s="72"/>
      <c r="AM30" s="72">
        <f>SUM(AM8:AM29)</f>
        <v>0</v>
      </c>
      <c r="AP30" s="108"/>
      <c r="AQ30" s="15"/>
      <c r="AR30" s="417"/>
      <c r="AS30" s="80"/>
      <c r="AT30" s="70"/>
      <c r="AU30" s="96"/>
      <c r="AV30" s="72"/>
      <c r="AW30" s="643">
        <f>SUM(AW8:AW29)</f>
        <v>0</v>
      </c>
      <c r="AZ30" s="108"/>
      <c r="BA30" s="15"/>
      <c r="BB30" s="70"/>
      <c r="BC30" s="141"/>
      <c r="BD30" s="70"/>
      <c r="BE30" s="96"/>
      <c r="BF30" s="72"/>
      <c r="BG30" s="643">
        <f>SUM(BG8:BG29)</f>
        <v>0</v>
      </c>
      <c r="BJ30" s="108"/>
      <c r="BK30" s="15"/>
      <c r="BL30" s="70"/>
      <c r="BM30" s="141"/>
      <c r="BN30" s="70"/>
      <c r="BO30" s="96"/>
      <c r="BP30" s="72"/>
      <c r="BQ30" s="643">
        <f>SUM(BQ8:BQ29)</f>
        <v>0</v>
      </c>
      <c r="BT30" s="108"/>
      <c r="BU30" s="279"/>
      <c r="BV30" s="280"/>
      <c r="BW30" s="80"/>
      <c r="BX30" s="70"/>
      <c r="BY30" s="96"/>
      <c r="BZ30" s="72"/>
      <c r="CA30" s="643">
        <f>SUM(CA8:CA29)</f>
        <v>0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0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0</v>
      </c>
      <c r="DH30" s="108"/>
      <c r="DI30" s="15"/>
      <c r="DJ30" s="70"/>
      <c r="DK30" s="346"/>
      <c r="DL30" s="70"/>
      <c r="DM30" s="96"/>
      <c r="DN30" s="72"/>
      <c r="DO30" s="643">
        <f>SUM(DO8:DO29)</f>
        <v>0</v>
      </c>
      <c r="DR30" s="108"/>
      <c r="DS30" s="15"/>
      <c r="DT30" s="70"/>
      <c r="DU30" s="346"/>
      <c r="DV30" s="70"/>
      <c r="DW30" s="96"/>
      <c r="DX30" s="72"/>
      <c r="DY30" s="643">
        <f>SUM(DY8:DY29)</f>
        <v>0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0</v>
      </c>
      <c r="EV30" s="95"/>
      <c r="EW30" s="15"/>
      <c r="EX30" s="93"/>
      <c r="EY30" s="346"/>
      <c r="EZ30" s="107"/>
      <c r="FA30" s="71"/>
      <c r="FB30" s="72"/>
      <c r="FC30" s="643">
        <f>SUM(FC8:FC29)</f>
        <v>0</v>
      </c>
      <c r="FF30" s="95"/>
      <c r="FG30" s="15"/>
      <c r="FH30" s="93"/>
      <c r="FI30" s="346"/>
      <c r="FJ30" s="107"/>
      <c r="FK30" s="71"/>
      <c r="FL30" s="72"/>
      <c r="FM30" s="643">
        <f>SUM(FM8:FM29)</f>
        <v>0</v>
      </c>
      <c r="FP30" s="108"/>
      <c r="FQ30" s="15"/>
      <c r="FR30" s="93"/>
      <c r="FS30" s="346"/>
      <c r="FT30" s="93"/>
      <c r="FU30" s="71"/>
      <c r="FV30" s="72"/>
      <c r="FW30" s="643">
        <f>SUM(FW8:FW29)</f>
        <v>0</v>
      </c>
      <c r="FZ30" s="108"/>
      <c r="GA30" s="15"/>
      <c r="GB30" s="70"/>
      <c r="GC30" s="362"/>
      <c r="GD30" s="107"/>
      <c r="GE30" s="71"/>
      <c r="GF30" s="72"/>
      <c r="GG30" s="643">
        <f>SUM(GG8:GG29)</f>
        <v>0</v>
      </c>
      <c r="GJ30" s="108"/>
      <c r="GK30" s="15"/>
      <c r="GL30" s="534"/>
      <c r="GM30" s="346"/>
      <c r="GN30" s="70"/>
      <c r="GO30" s="96"/>
      <c r="GP30" s="72"/>
      <c r="GQ30" s="643">
        <f>SUM(GQ8:GQ29)</f>
        <v>0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0</v>
      </c>
      <c r="HX30" s="108"/>
      <c r="HY30" s="15"/>
      <c r="HZ30" s="70"/>
      <c r="IA30" s="362"/>
      <c r="IB30" s="107"/>
      <c r="IC30" s="71"/>
      <c r="ID30" s="72"/>
      <c r="IE30" s="643">
        <f>SUM(IE8:IE29)</f>
        <v>0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0</v>
      </c>
      <c r="IR30" s="108"/>
      <c r="IS30" s="15"/>
      <c r="IT30" s="70"/>
      <c r="IU30" s="80"/>
      <c r="IV30" s="70"/>
      <c r="IW30" s="96"/>
      <c r="IX30" s="72"/>
      <c r="IY30" s="643">
        <f>SUM(IY8:IY29)</f>
        <v>0</v>
      </c>
      <c r="JB30" s="108"/>
      <c r="JC30" s="15"/>
      <c r="JD30" s="70"/>
      <c r="JE30" s="362"/>
      <c r="JF30" s="107"/>
      <c r="JG30" s="71"/>
      <c r="JH30" s="72"/>
      <c r="JI30" s="643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0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0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82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82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82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107">
        <f>SUM(N8:N31)</f>
        <v>18780.900000000001</v>
      </c>
      <c r="P32" s="107">
        <f>SUM(P8:P31)</f>
        <v>0</v>
      </c>
      <c r="S32" s="643"/>
      <c r="X32" s="107">
        <f>SUM(X8:X31)</f>
        <v>18869.5</v>
      </c>
      <c r="Z32" s="107">
        <f>SUM(Z8:Z31)</f>
        <v>0</v>
      </c>
      <c r="AH32" s="87">
        <f>SUM(AH8:AH31)</f>
        <v>18268</v>
      </c>
      <c r="AJ32" s="87">
        <f>SUM(AJ8:AJ31)</f>
        <v>0</v>
      </c>
      <c r="AR32" s="107">
        <f>SUM(AR8:AR31)</f>
        <v>18884.900000000001</v>
      </c>
      <c r="AT32" s="107">
        <f>SUM(AT8:AT31)</f>
        <v>0</v>
      </c>
      <c r="AZ32" s="76"/>
      <c r="BB32" s="107">
        <f>SUM(BB8:BB31)</f>
        <v>18880.68</v>
      </c>
      <c r="BD32" s="107">
        <f>SUM(BD8:BD31)</f>
        <v>0</v>
      </c>
      <c r="BL32" s="107">
        <f>SUM(BL8:BL31)</f>
        <v>18459.450000000004</v>
      </c>
      <c r="BN32" s="107">
        <f>SUM(BN8:BN31)</f>
        <v>0</v>
      </c>
      <c r="BV32" s="107">
        <f>SUM(BV8:BV31)</f>
        <v>19020.100000000002</v>
      </c>
      <c r="BX32" s="107">
        <f>SUM(BX8:BX31)</f>
        <v>0</v>
      </c>
      <c r="CE32" s="15"/>
      <c r="CF32" s="107">
        <f>SUM(CF8:CF31)</f>
        <v>18906.2</v>
      </c>
      <c r="CH32" s="107">
        <f>SUM(CH8:CH31)</f>
        <v>0</v>
      </c>
      <c r="CP32" s="107">
        <f>SUM(CP8:CP31)</f>
        <v>17969</v>
      </c>
      <c r="CR32" s="107">
        <f>SUM(CR8:CR31)</f>
        <v>0</v>
      </c>
      <c r="CZ32" s="107">
        <f>SUM(CZ8:CZ31)</f>
        <v>18621.7</v>
      </c>
      <c r="DB32" s="107">
        <f>SUM(DB8:DB31)</f>
        <v>0</v>
      </c>
      <c r="DJ32" s="107">
        <f>SUM(DJ8:DJ31)</f>
        <v>18619.859999999997</v>
      </c>
      <c r="DL32" s="107">
        <f>SUM(DL8:DL31)</f>
        <v>0</v>
      </c>
      <c r="DT32" s="107">
        <f>SUM(DT8:DT31)</f>
        <v>18662.05</v>
      </c>
      <c r="DV32" s="107">
        <f>SUM(DV8:DV31)</f>
        <v>0</v>
      </c>
      <c r="ED32" s="107">
        <f>SUM(ED8:ED31)</f>
        <v>18921.399999999998</v>
      </c>
      <c r="EF32" s="107">
        <f>SUM(EF8:EF31)</f>
        <v>0</v>
      </c>
      <c r="EN32" s="107">
        <f>SUM(EN8:EN31)</f>
        <v>19030.300000000003</v>
      </c>
      <c r="EP32" s="107">
        <f>SUM(EP8:EP31)</f>
        <v>0</v>
      </c>
      <c r="EX32" s="107">
        <f>SUM(EX8:EX31)</f>
        <v>18443.699999999997</v>
      </c>
      <c r="EZ32" s="107">
        <f>SUM(EZ8:EZ31)</f>
        <v>0</v>
      </c>
      <c r="FH32" s="136">
        <f>SUM(FH8:FH31)</f>
        <v>19074.299999999992</v>
      </c>
      <c r="FJ32" s="107">
        <f>SUM(FJ8:FJ31)</f>
        <v>0</v>
      </c>
      <c r="FR32" s="107">
        <f>SUM(FR8:FR31)</f>
        <v>19115.899999999994</v>
      </c>
      <c r="FS32" s="107"/>
      <c r="FT32" s="107">
        <f>SUM(FT8:FT31)</f>
        <v>0</v>
      </c>
      <c r="FU32" s="76" t="s">
        <v>36</v>
      </c>
      <c r="GB32" s="107">
        <f>SUM(GB8:GB31)</f>
        <v>18973.300000000003</v>
      </c>
      <c r="GD32" s="107">
        <f>SUM(GD8:GD31)</f>
        <v>0</v>
      </c>
      <c r="GL32" s="107">
        <f>SUM(GL8:GL31)</f>
        <v>18409.230000000003</v>
      </c>
      <c r="GN32" s="107">
        <f>SUM(GN8:GN31)</f>
        <v>0</v>
      </c>
      <c r="GV32" s="107">
        <f>SUM(GV8:GV31)</f>
        <v>18608</v>
      </c>
      <c r="GX32" s="107">
        <f>SUM(GX8:GX31)</f>
        <v>0</v>
      </c>
      <c r="HF32" s="107">
        <f>SUM(HF8:HF31)</f>
        <v>18768.199999999997</v>
      </c>
      <c r="HH32" s="107">
        <f>SUM(HH8:HH31)</f>
        <v>0</v>
      </c>
      <c r="HP32" s="107">
        <f>SUM(HP8:HP31)</f>
        <v>18964.099999999999</v>
      </c>
      <c r="HR32" s="107">
        <f>SUM(HR8:HR31)</f>
        <v>0</v>
      </c>
      <c r="HZ32" s="107">
        <f>SUM(HZ8:HZ31)</f>
        <v>18889.399999999998</v>
      </c>
      <c r="IB32" s="107">
        <f>SUM(IB8:IB31)</f>
        <v>0</v>
      </c>
      <c r="IJ32" s="107">
        <f>SUM(IJ8:IJ31)</f>
        <v>18927.199999999993</v>
      </c>
      <c r="IL32" s="107">
        <f>SUM(IL8:IL31)</f>
        <v>0</v>
      </c>
      <c r="IT32" s="107">
        <f>SUM(IT8:IT31)</f>
        <v>18717.2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68" t="s">
        <v>21</v>
      </c>
      <c r="O33" s="969"/>
      <c r="P33" s="147">
        <f>N32-P32</f>
        <v>18780.900000000001</v>
      </c>
      <c r="S33" s="643"/>
      <c r="X33" s="519" t="s">
        <v>21</v>
      </c>
      <c r="Y33" s="520"/>
      <c r="Z33" s="147">
        <f>X32-Z32</f>
        <v>18869.5</v>
      </c>
      <c r="AH33" s="373" t="s">
        <v>21</v>
      </c>
      <c r="AI33" s="374"/>
      <c r="AJ33" s="147">
        <f>AK5-AJ32</f>
        <v>18268</v>
      </c>
      <c r="AR33" s="373" t="s">
        <v>21</v>
      </c>
      <c r="AS33" s="374"/>
      <c r="AT33" s="344">
        <f>AU5-AT32</f>
        <v>18884.900000000001</v>
      </c>
      <c r="AU33" s="345"/>
      <c r="AZ33" s="76"/>
      <c r="BB33" s="373" t="s">
        <v>21</v>
      </c>
      <c r="BC33" s="374"/>
      <c r="BD33" s="147">
        <f>BB32-BD32</f>
        <v>18880.68</v>
      </c>
      <c r="BL33" s="373" t="s">
        <v>21</v>
      </c>
      <c r="BM33" s="374"/>
      <c r="BN33" s="147">
        <f>BL32-BN32</f>
        <v>18459.450000000004</v>
      </c>
      <c r="BV33" s="373" t="s">
        <v>21</v>
      </c>
      <c r="BW33" s="374"/>
      <c r="BX33" s="147">
        <f>BV32-BX32</f>
        <v>19020.100000000002</v>
      </c>
      <c r="CE33" s="15"/>
      <c r="CF33" s="373" t="s">
        <v>21</v>
      </c>
      <c r="CG33" s="374"/>
      <c r="CH33" s="147">
        <f>CF32-CH32</f>
        <v>18906.2</v>
      </c>
      <c r="CP33" s="373" t="s">
        <v>21</v>
      </c>
      <c r="CQ33" s="374"/>
      <c r="CR33" s="147">
        <f>CP32-CR32</f>
        <v>17969</v>
      </c>
      <c r="CZ33" s="373" t="s">
        <v>21</v>
      </c>
      <c r="DA33" s="374"/>
      <c r="DB33" s="147">
        <f>CZ32-DB32</f>
        <v>18621.7</v>
      </c>
      <c r="DJ33" s="373" t="s">
        <v>21</v>
      </c>
      <c r="DK33" s="374"/>
      <c r="DL33" s="147">
        <f>DJ32-DL32</f>
        <v>18619.859999999997</v>
      </c>
      <c r="DT33" s="373" t="s">
        <v>21</v>
      </c>
      <c r="DU33" s="374"/>
      <c r="DV33" s="147">
        <f>DT32-DV32</f>
        <v>18662.05</v>
      </c>
      <c r="ED33" s="373" t="s">
        <v>21</v>
      </c>
      <c r="EE33" s="374"/>
      <c r="EF33" s="147">
        <f>ED32-EF32</f>
        <v>18921.399999999998</v>
      </c>
      <c r="EN33" s="373" t="s">
        <v>21</v>
      </c>
      <c r="EO33" s="374"/>
      <c r="EP33" s="147">
        <f>EN32-EP32</f>
        <v>19030.300000000003</v>
      </c>
      <c r="EX33" s="373" t="s">
        <v>21</v>
      </c>
      <c r="EY33" s="374"/>
      <c r="EZ33" s="324">
        <f>EX32-EZ32</f>
        <v>18443.699999999997</v>
      </c>
      <c r="FH33" s="373" t="s">
        <v>21</v>
      </c>
      <c r="FI33" s="374"/>
      <c r="FJ33" s="147">
        <f>FH32-FJ32</f>
        <v>19074.299999999992</v>
      </c>
      <c r="FR33" s="373" t="s">
        <v>21</v>
      </c>
      <c r="FS33" s="374"/>
      <c r="FT33" s="324">
        <f>FR32-FT32</f>
        <v>19115.899999999994</v>
      </c>
      <c r="GB33" s="373" t="s">
        <v>21</v>
      </c>
      <c r="GC33" s="374"/>
      <c r="GD33" s="147">
        <f>GE5-GD32</f>
        <v>18973.3</v>
      </c>
      <c r="GL33" s="373" t="s">
        <v>21</v>
      </c>
      <c r="GM33" s="374"/>
      <c r="GN33" s="147">
        <f>GL32-GN32</f>
        <v>18409.230000000003</v>
      </c>
      <c r="GV33" s="373" t="s">
        <v>21</v>
      </c>
      <c r="GW33" s="374"/>
      <c r="GX33" s="147">
        <f>GV32-GX32</f>
        <v>18608</v>
      </c>
      <c r="HF33" s="373" t="s">
        <v>21</v>
      </c>
      <c r="HG33" s="374"/>
      <c r="HH33" s="147">
        <f>HF32-HH32</f>
        <v>18768.199999999997</v>
      </c>
      <c r="HP33" s="373" t="s">
        <v>21</v>
      </c>
      <c r="HQ33" s="374"/>
      <c r="HR33" s="147">
        <f>HP32-HR32</f>
        <v>18964.099999999999</v>
      </c>
      <c r="HZ33" s="826" t="s">
        <v>21</v>
      </c>
      <c r="IA33" s="827"/>
      <c r="IB33" s="324">
        <f>IC5-IB32</f>
        <v>18889.400000000001</v>
      </c>
      <c r="IC33" s="258"/>
      <c r="IJ33" s="826" t="s">
        <v>21</v>
      </c>
      <c r="IK33" s="827"/>
      <c r="IL33" s="147">
        <f>IJ32-IL32</f>
        <v>18927.199999999993</v>
      </c>
      <c r="IT33" s="826" t="s">
        <v>21</v>
      </c>
      <c r="IU33" s="827"/>
      <c r="IV33" s="147">
        <f>IT32-IV32</f>
        <v>18717.2</v>
      </c>
      <c r="JD33" s="826" t="s">
        <v>21</v>
      </c>
      <c r="JE33" s="827"/>
      <c r="JF33" s="147">
        <f>JD32-JF32</f>
        <v>0</v>
      </c>
      <c r="JN33" s="826" t="s">
        <v>21</v>
      </c>
      <c r="JO33" s="827"/>
      <c r="JP33" s="147">
        <f>JN32-JP32</f>
        <v>0</v>
      </c>
      <c r="JX33" s="826" t="s">
        <v>21</v>
      </c>
      <c r="JY33" s="827"/>
      <c r="JZ33" s="324">
        <f>KA5-JZ32</f>
        <v>0</v>
      </c>
      <c r="KA33" s="258"/>
      <c r="KH33" s="826" t="s">
        <v>21</v>
      </c>
      <c r="KI33" s="827"/>
      <c r="KJ33" s="324">
        <f>KK5-KJ32</f>
        <v>0</v>
      </c>
      <c r="KK33" s="258"/>
      <c r="KR33" s="826" t="s">
        <v>21</v>
      </c>
      <c r="KS33" s="827"/>
      <c r="KT33" s="324">
        <f>KU5-KT32</f>
        <v>0</v>
      </c>
      <c r="KU33" s="258"/>
      <c r="LB33" s="672" t="s">
        <v>21</v>
      </c>
      <c r="LC33" s="673"/>
      <c r="LD33" s="247">
        <f>LE5-LD32</f>
        <v>0</v>
      </c>
      <c r="LL33" s="672" t="s">
        <v>21</v>
      </c>
      <c r="LM33" s="673"/>
      <c r="LN33" s="147">
        <f>LO5-LN32</f>
        <v>0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07" t="s">
        <v>21</v>
      </c>
      <c r="RT33" s="1108"/>
      <c r="RU33" s="147">
        <f>SUM(RV5-RU32)</f>
        <v>0</v>
      </c>
      <c r="SB33" s="1107" t="s">
        <v>21</v>
      </c>
      <c r="SC33" s="1108"/>
      <c r="SD33" s="147">
        <f>SUM(SE5-SD32)</f>
        <v>0</v>
      </c>
      <c r="SK33" s="1107" t="s">
        <v>21</v>
      </c>
      <c r="SL33" s="1108"/>
      <c r="SM33" s="247">
        <f>SUM(SN5-SM32)</f>
        <v>0</v>
      </c>
      <c r="ST33" s="1107" t="s">
        <v>21</v>
      </c>
      <c r="SU33" s="1108"/>
      <c r="SV33" s="147">
        <f>SUM(SW5-SV32)</f>
        <v>0</v>
      </c>
      <c r="TC33" s="1107" t="s">
        <v>21</v>
      </c>
      <c r="TD33" s="1108"/>
      <c r="TE33" s="147">
        <f>SUM(TF5-TE32)</f>
        <v>0</v>
      </c>
      <c r="TL33" s="1107" t="s">
        <v>21</v>
      </c>
      <c r="TM33" s="1108"/>
      <c r="TN33" s="147">
        <f>SUM(TO5-TN32)</f>
        <v>0</v>
      </c>
      <c r="TU33" s="1107" t="s">
        <v>21</v>
      </c>
      <c r="TV33" s="1108"/>
      <c r="TW33" s="147">
        <f>SUM(TX5-TW32)</f>
        <v>0</v>
      </c>
      <c r="UD33" s="1107" t="s">
        <v>21</v>
      </c>
      <c r="UE33" s="1108"/>
      <c r="UF33" s="147">
        <f>SUM(UG5-UF32)</f>
        <v>0</v>
      </c>
      <c r="UM33" s="1107" t="s">
        <v>21</v>
      </c>
      <c r="UN33" s="1108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07" t="s">
        <v>21</v>
      </c>
      <c r="VO33" s="1108"/>
      <c r="VP33" s="147">
        <f>VQ5-VP32</f>
        <v>-22</v>
      </c>
      <c r="VW33" s="1107" t="s">
        <v>21</v>
      </c>
      <c r="VX33" s="1108"/>
      <c r="VY33" s="147">
        <f>VZ5-VY32</f>
        <v>-22</v>
      </c>
      <c r="WF33" s="1107" t="s">
        <v>21</v>
      </c>
      <c r="WG33" s="1108"/>
      <c r="WH33" s="147">
        <f>WI5-WH32</f>
        <v>-22</v>
      </c>
      <c r="WO33" s="1107" t="s">
        <v>21</v>
      </c>
      <c r="WP33" s="1108"/>
      <c r="WQ33" s="147">
        <f>WR5-WQ32</f>
        <v>-22</v>
      </c>
      <c r="WX33" s="1107" t="s">
        <v>21</v>
      </c>
      <c r="WY33" s="1108"/>
      <c r="WZ33" s="147">
        <f>XA5-WZ32</f>
        <v>-22</v>
      </c>
      <c r="XG33" s="1107" t="s">
        <v>21</v>
      </c>
      <c r="XH33" s="1108"/>
      <c r="XI33" s="147">
        <f>XJ5-XI32</f>
        <v>-22</v>
      </c>
      <c r="XP33" s="1107" t="s">
        <v>21</v>
      </c>
      <c r="XQ33" s="1108"/>
      <c r="XR33" s="147">
        <f>XS5-XR32</f>
        <v>-22</v>
      </c>
      <c r="XY33" s="1107" t="s">
        <v>21</v>
      </c>
      <c r="XZ33" s="1108"/>
      <c r="YA33" s="147">
        <f>YB5-YA32</f>
        <v>-22</v>
      </c>
      <c r="YH33" s="1107" t="s">
        <v>21</v>
      </c>
      <c r="YI33" s="1108"/>
      <c r="YJ33" s="147">
        <f>YK5-YJ32</f>
        <v>-22</v>
      </c>
      <c r="YQ33" s="1107" t="s">
        <v>21</v>
      </c>
      <c r="YR33" s="1108"/>
      <c r="YS33" s="147">
        <f>YT5-YS32</f>
        <v>-22</v>
      </c>
      <c r="YZ33" s="1107" t="s">
        <v>21</v>
      </c>
      <c r="ZA33" s="1108"/>
      <c r="ZB33" s="147">
        <f>ZC5-ZB32</f>
        <v>-22</v>
      </c>
      <c r="ZI33" s="1107" t="s">
        <v>21</v>
      </c>
      <c r="ZJ33" s="1108"/>
      <c r="ZK33" s="147">
        <f>ZL5-ZK32</f>
        <v>-22</v>
      </c>
      <c r="ZR33" s="1107" t="s">
        <v>21</v>
      </c>
      <c r="ZS33" s="1108"/>
      <c r="ZT33" s="147">
        <f>ZU5-ZT32</f>
        <v>-22</v>
      </c>
      <c r="AAA33" s="1107" t="s">
        <v>21</v>
      </c>
      <c r="AAB33" s="1108"/>
      <c r="AAC33" s="147">
        <f>AAD5-AAC32</f>
        <v>-22</v>
      </c>
      <c r="AAJ33" s="1107" t="s">
        <v>21</v>
      </c>
      <c r="AAK33" s="1108"/>
      <c r="AAL33" s="147">
        <f>AAM5-AAL32</f>
        <v>-22</v>
      </c>
      <c r="AAS33" s="1107" t="s">
        <v>21</v>
      </c>
      <c r="AAT33" s="1108"/>
      <c r="AAU33" s="147">
        <f>AAU32-AAS32</f>
        <v>22</v>
      </c>
      <c r="ABB33" s="1107" t="s">
        <v>21</v>
      </c>
      <c r="ABC33" s="1108"/>
      <c r="ABD33" s="147">
        <f>ABE5-ABD32</f>
        <v>-22</v>
      </c>
      <c r="ABK33" s="1107" t="s">
        <v>21</v>
      </c>
      <c r="ABL33" s="1108"/>
      <c r="ABM33" s="147">
        <f>ABN5-ABM32</f>
        <v>-22</v>
      </c>
      <c r="ABT33" s="1107" t="s">
        <v>21</v>
      </c>
      <c r="ABU33" s="1108"/>
      <c r="ABV33" s="147">
        <f>ABW5-ABV32</f>
        <v>-22</v>
      </c>
      <c r="ACC33" s="1107" t="s">
        <v>21</v>
      </c>
      <c r="ACD33" s="1108"/>
      <c r="ACE33" s="147">
        <f>ACF5-ACE32</f>
        <v>-22</v>
      </c>
      <c r="ACL33" s="1107" t="s">
        <v>21</v>
      </c>
      <c r="ACM33" s="1108"/>
      <c r="ACN33" s="147">
        <f>ACO5-ACN32</f>
        <v>-22</v>
      </c>
      <c r="ACU33" s="1107" t="s">
        <v>21</v>
      </c>
      <c r="ACV33" s="1108"/>
      <c r="ACW33" s="147">
        <f>ACX5-ACW32</f>
        <v>-22</v>
      </c>
      <c r="ADD33" s="1107" t="s">
        <v>21</v>
      </c>
      <c r="ADE33" s="1108"/>
      <c r="ADF33" s="147">
        <f>ADG5-ADF32</f>
        <v>-22</v>
      </c>
      <c r="ADM33" s="1107" t="s">
        <v>21</v>
      </c>
      <c r="ADN33" s="1108"/>
      <c r="ADO33" s="147">
        <f>ADP5-ADO32</f>
        <v>-22</v>
      </c>
      <c r="ADV33" s="1107" t="s">
        <v>21</v>
      </c>
      <c r="ADW33" s="1108"/>
      <c r="ADX33" s="147">
        <f>ADY5-ADX32</f>
        <v>-22</v>
      </c>
      <c r="AEE33" s="1107" t="s">
        <v>21</v>
      </c>
      <c r="AEF33" s="1108"/>
      <c r="AEG33" s="147">
        <f>AEH5-AEG32</f>
        <v>-22</v>
      </c>
      <c r="AEN33" s="1107" t="s">
        <v>21</v>
      </c>
      <c r="AEO33" s="1108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207" t="s">
        <v>4</v>
      </c>
      <c r="O34" s="428"/>
      <c r="P34" s="1013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8" t="s">
        <v>4</v>
      </c>
      <c r="IA34" s="829"/>
      <c r="IB34" s="49"/>
      <c r="IJ34" s="828" t="s">
        <v>4</v>
      </c>
      <c r="IK34" s="829"/>
      <c r="IL34" s="49"/>
      <c r="IT34" s="828" t="s">
        <v>4</v>
      </c>
      <c r="IU34" s="829"/>
      <c r="IV34" s="49"/>
      <c r="JD34" s="828" t="s">
        <v>4</v>
      </c>
      <c r="JE34" s="829"/>
      <c r="JF34" s="49"/>
      <c r="JN34" s="828" t="s">
        <v>4</v>
      </c>
      <c r="JO34" s="829"/>
      <c r="JP34" s="49">
        <v>0</v>
      </c>
      <c r="JX34" s="828" t="s">
        <v>4</v>
      </c>
      <c r="JY34" s="829"/>
      <c r="JZ34" s="49"/>
      <c r="KH34" s="828" t="s">
        <v>4</v>
      </c>
      <c r="KI34" s="829"/>
      <c r="KJ34" s="49"/>
      <c r="KR34" s="828" t="s">
        <v>4</v>
      </c>
      <c r="KS34" s="829"/>
      <c r="KT34" s="49"/>
      <c r="LB34" s="674" t="s">
        <v>4</v>
      </c>
      <c r="LC34" s="675"/>
      <c r="LD34" s="49"/>
      <c r="LL34" s="674" t="s">
        <v>4</v>
      </c>
      <c r="LM34" s="675"/>
      <c r="LN34" s="49"/>
      <c r="LV34" s="672" t="s">
        <v>21</v>
      </c>
      <c r="LW34" s="673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09" t="s">
        <v>4</v>
      </c>
      <c r="RT34" s="1110"/>
      <c r="RU34" s="49"/>
      <c r="SB34" s="1109" t="s">
        <v>4</v>
      </c>
      <c r="SC34" s="1110"/>
      <c r="SD34" s="49"/>
      <c r="SK34" s="1109" t="s">
        <v>4</v>
      </c>
      <c r="SL34" s="1110"/>
      <c r="SM34" s="49"/>
      <c r="ST34" s="1109" t="s">
        <v>4</v>
      </c>
      <c r="SU34" s="1110"/>
      <c r="SV34" s="49"/>
      <c r="TC34" s="1109" t="s">
        <v>4</v>
      </c>
      <c r="TD34" s="1110"/>
      <c r="TE34" s="49"/>
      <c r="TL34" s="1109" t="s">
        <v>4</v>
      </c>
      <c r="TM34" s="1110"/>
      <c r="TN34" s="49"/>
      <c r="TU34" s="1109" t="s">
        <v>4</v>
      </c>
      <c r="TV34" s="1110"/>
      <c r="TW34" s="49"/>
      <c r="UD34" s="1109" t="s">
        <v>4</v>
      </c>
      <c r="UE34" s="1110"/>
      <c r="UF34" s="49"/>
      <c r="UM34" s="1109" t="s">
        <v>4</v>
      </c>
      <c r="UN34" s="1110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09" t="s">
        <v>4</v>
      </c>
      <c r="VO34" s="1110"/>
      <c r="VP34" s="49"/>
      <c r="VW34" s="1109" t="s">
        <v>4</v>
      </c>
      <c r="VX34" s="1110"/>
      <c r="VY34" s="49"/>
      <c r="WF34" s="1109" t="s">
        <v>4</v>
      </c>
      <c r="WG34" s="1110"/>
      <c r="WH34" s="49"/>
      <c r="WO34" s="1109" t="s">
        <v>4</v>
      </c>
      <c r="WP34" s="1110"/>
      <c r="WQ34" s="49"/>
      <c r="WX34" s="1109" t="s">
        <v>4</v>
      </c>
      <c r="WY34" s="1110"/>
      <c r="WZ34" s="49"/>
      <c r="XG34" s="1109" t="s">
        <v>4</v>
      </c>
      <c r="XH34" s="1110"/>
      <c r="XI34" s="49"/>
      <c r="XP34" s="1109" t="s">
        <v>4</v>
      </c>
      <c r="XQ34" s="1110"/>
      <c r="XR34" s="49"/>
      <c r="XY34" s="1109" t="s">
        <v>4</v>
      </c>
      <c r="XZ34" s="1110"/>
      <c r="YA34" s="49"/>
      <c r="YH34" s="1109" t="s">
        <v>4</v>
      </c>
      <c r="YI34" s="1110"/>
      <c r="YJ34" s="49"/>
      <c r="YQ34" s="1109" t="s">
        <v>4</v>
      </c>
      <c r="YR34" s="1110"/>
      <c r="YS34" s="49"/>
      <c r="YZ34" s="1109" t="s">
        <v>4</v>
      </c>
      <c r="ZA34" s="1110"/>
      <c r="ZB34" s="49"/>
      <c r="ZI34" s="1109" t="s">
        <v>4</v>
      </c>
      <c r="ZJ34" s="1110"/>
      <c r="ZK34" s="49"/>
      <c r="ZR34" s="1109" t="s">
        <v>4</v>
      </c>
      <c r="ZS34" s="1110"/>
      <c r="ZT34" s="49"/>
      <c r="AAA34" s="1109" t="s">
        <v>4</v>
      </c>
      <c r="AAB34" s="1110"/>
      <c r="AAC34" s="49"/>
      <c r="AAJ34" s="1109" t="s">
        <v>4</v>
      </c>
      <c r="AAK34" s="1110"/>
      <c r="AAL34" s="49"/>
      <c r="AAS34" s="1109" t="s">
        <v>4</v>
      </c>
      <c r="AAT34" s="1110"/>
      <c r="AAU34" s="49"/>
      <c r="ABB34" s="1109" t="s">
        <v>4</v>
      </c>
      <c r="ABC34" s="1110"/>
      <c r="ABD34" s="49"/>
      <c r="ABK34" s="1109" t="s">
        <v>4</v>
      </c>
      <c r="ABL34" s="1110"/>
      <c r="ABM34" s="49"/>
      <c r="ABT34" s="1109" t="s">
        <v>4</v>
      </c>
      <c r="ABU34" s="1110"/>
      <c r="ABV34" s="49"/>
      <c r="ACC34" s="1109" t="s">
        <v>4</v>
      </c>
      <c r="ACD34" s="1110"/>
      <c r="ACE34" s="49"/>
      <c r="ACL34" s="1109" t="s">
        <v>4</v>
      </c>
      <c r="ACM34" s="1110"/>
      <c r="ACN34" s="49"/>
      <c r="ACU34" s="1109" t="s">
        <v>4</v>
      </c>
      <c r="ACV34" s="1110"/>
      <c r="ACW34" s="49"/>
      <c r="ADD34" s="1109" t="s">
        <v>4</v>
      </c>
      <c r="ADE34" s="1110"/>
      <c r="ADF34" s="49"/>
      <c r="ADM34" s="1109" t="s">
        <v>4</v>
      </c>
      <c r="ADN34" s="1110"/>
      <c r="ADO34" s="49"/>
      <c r="ADV34" s="1109" t="s">
        <v>4</v>
      </c>
      <c r="ADW34" s="1110"/>
      <c r="ADX34" s="49"/>
      <c r="AEE34" s="1109" t="s">
        <v>4</v>
      </c>
      <c r="AEF34" s="1110"/>
      <c r="AEG34" s="49"/>
      <c r="AEN34" s="1109" t="s">
        <v>4</v>
      </c>
      <c r="AEO34" s="1110"/>
      <c r="AEP34" s="49"/>
    </row>
    <row r="35" spans="1:822" ht="17.25" thickTop="1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L35" s="477"/>
      <c r="M35" s="477"/>
      <c r="N35" s="365"/>
      <c r="O35" s="365"/>
      <c r="P35" s="365"/>
      <c r="Q35" s="477"/>
      <c r="S35" s="643"/>
      <c r="AZ35" s="76"/>
      <c r="LV35" s="674" t="s">
        <v>4</v>
      </c>
      <c r="LW35" s="675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workbookViewId="0">
      <pane ySplit="7" topLeftCell="A8" activePane="bottomLeft" state="frozen"/>
      <selection pane="bottomLeft" activeCell="E8" sqref="E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1" t="s">
        <v>258</v>
      </c>
      <c r="B1" s="1111"/>
      <c r="C1" s="1111"/>
      <c r="D1" s="1111"/>
      <c r="E1" s="1111"/>
      <c r="F1" s="1111"/>
      <c r="G1" s="111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152" t="s">
        <v>264</v>
      </c>
      <c r="C4" s="17"/>
      <c r="D4" s="278"/>
      <c r="E4" s="363"/>
      <c r="F4" s="333"/>
    </row>
    <row r="5" spans="1:10" ht="15" customHeight="1" x14ac:dyDescent="0.25">
      <c r="A5" s="1142" t="s">
        <v>68</v>
      </c>
      <c r="B5" s="1153"/>
      <c r="C5" s="478"/>
      <c r="D5" s="331">
        <v>44511</v>
      </c>
      <c r="E5" s="332">
        <v>17842.46</v>
      </c>
      <c r="F5" s="333">
        <v>22</v>
      </c>
      <c r="G5" s="154">
        <v>17725</v>
      </c>
      <c r="H5" s="59">
        <f>E4+E5+E6-G5</f>
        <v>117.45999999999913</v>
      </c>
    </row>
    <row r="6" spans="1:10" ht="16.5" thickBot="1" x14ac:dyDescent="0.3">
      <c r="A6" s="1143"/>
      <c r="B6" s="1154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/>
      <c r="F8" s="280">
        <v>0</v>
      </c>
      <c r="G8" s="281"/>
      <c r="H8" s="282"/>
      <c r="I8" s="317">
        <f>E5+E4-F8+E6</f>
        <v>17842.46</v>
      </c>
      <c r="J8" s="251"/>
    </row>
    <row r="9" spans="1:10" x14ac:dyDescent="0.25">
      <c r="A9" s="219"/>
      <c r="B9" s="84"/>
      <c r="C9" s="15">
        <v>2</v>
      </c>
      <c r="D9" s="319">
        <v>870</v>
      </c>
      <c r="E9" s="94"/>
      <c r="F9" s="280">
        <v>0</v>
      </c>
      <c r="G9" s="281"/>
      <c r="H9" s="282"/>
      <c r="I9" s="317">
        <f>I8-F9</f>
        <v>17842.46</v>
      </c>
      <c r="J9" s="318"/>
    </row>
    <row r="10" spans="1:10" x14ac:dyDescent="0.25">
      <c r="A10" s="206"/>
      <c r="B10" s="84"/>
      <c r="C10" s="15">
        <v>3</v>
      </c>
      <c r="D10" s="319">
        <v>831</v>
      </c>
      <c r="E10" s="80"/>
      <c r="F10" s="280">
        <v>0</v>
      </c>
      <c r="G10" s="281"/>
      <c r="H10" s="282"/>
      <c r="I10" s="317">
        <f t="shared" ref="I10:I19" si="0">I9-F10</f>
        <v>17842.46</v>
      </c>
      <c r="J10" s="318"/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80"/>
      <c r="F11" s="280">
        <v>0</v>
      </c>
      <c r="G11" s="281"/>
      <c r="H11" s="282"/>
      <c r="I11" s="317">
        <f t="shared" si="0"/>
        <v>17842.46</v>
      </c>
      <c r="J11" s="318"/>
    </row>
    <row r="12" spans="1:10" x14ac:dyDescent="0.25">
      <c r="A12" s="74"/>
      <c r="B12" s="84"/>
      <c r="C12" s="15">
        <v>5</v>
      </c>
      <c r="D12" s="319">
        <v>858</v>
      </c>
      <c r="E12" s="80"/>
      <c r="F12" s="280">
        <v>0</v>
      </c>
      <c r="G12" s="281"/>
      <c r="H12" s="282"/>
      <c r="I12" s="317">
        <f t="shared" si="0"/>
        <v>17842.46</v>
      </c>
      <c r="J12" s="318"/>
    </row>
    <row r="13" spans="1:10" x14ac:dyDescent="0.25">
      <c r="A13" s="74"/>
      <c r="B13" s="84"/>
      <c r="C13" s="15">
        <v>6</v>
      </c>
      <c r="D13" s="319">
        <v>865</v>
      </c>
      <c r="E13" s="80"/>
      <c r="F13" s="280">
        <v>0</v>
      </c>
      <c r="G13" s="281"/>
      <c r="H13" s="282"/>
      <c r="I13" s="317">
        <f t="shared" si="0"/>
        <v>17842.46</v>
      </c>
      <c r="J13" s="318"/>
    </row>
    <row r="14" spans="1:10" x14ac:dyDescent="0.25">
      <c r="B14" s="84"/>
      <c r="C14" s="15">
        <v>7</v>
      </c>
      <c r="D14" s="319">
        <v>841</v>
      </c>
      <c r="E14" s="320"/>
      <c r="F14" s="280">
        <v>0</v>
      </c>
      <c r="G14" s="281"/>
      <c r="H14" s="282"/>
      <c r="I14" s="317">
        <f t="shared" si="0"/>
        <v>17842.46</v>
      </c>
      <c r="J14" s="318"/>
    </row>
    <row r="15" spans="1:10" x14ac:dyDescent="0.25">
      <c r="B15" s="84"/>
      <c r="C15" s="15">
        <v>8</v>
      </c>
      <c r="D15" s="319">
        <v>899</v>
      </c>
      <c r="E15" s="85"/>
      <c r="F15" s="280">
        <v>0</v>
      </c>
      <c r="G15" s="281"/>
      <c r="H15" s="282"/>
      <c r="I15" s="317">
        <f t="shared" si="0"/>
        <v>17842.46</v>
      </c>
      <c r="J15" s="318"/>
    </row>
    <row r="16" spans="1:10" x14ac:dyDescent="0.25">
      <c r="A16" s="82"/>
      <c r="B16" s="84"/>
      <c r="C16" s="15">
        <v>9</v>
      </c>
      <c r="D16" s="319">
        <v>781</v>
      </c>
      <c r="E16" s="85"/>
      <c r="F16" s="280">
        <v>0</v>
      </c>
      <c r="G16" s="281"/>
      <c r="H16" s="282"/>
      <c r="I16" s="317">
        <f t="shared" si="0"/>
        <v>17842.46</v>
      </c>
      <c r="J16" s="318"/>
    </row>
    <row r="17" spans="1:10" x14ac:dyDescent="0.25">
      <c r="A17" s="84"/>
      <c r="B17" s="84"/>
      <c r="C17" s="15">
        <v>10</v>
      </c>
      <c r="D17" s="319">
        <v>764</v>
      </c>
      <c r="E17" s="85"/>
      <c r="F17" s="280">
        <v>0</v>
      </c>
      <c r="G17" s="281"/>
      <c r="H17" s="282"/>
      <c r="I17" s="317">
        <f t="shared" si="0"/>
        <v>17842.46</v>
      </c>
      <c r="J17" s="318"/>
    </row>
    <row r="18" spans="1:10" x14ac:dyDescent="0.25">
      <c r="A18" s="2"/>
      <c r="B18" s="84"/>
      <c r="C18" s="15">
        <v>11</v>
      </c>
      <c r="D18" s="319">
        <v>900</v>
      </c>
      <c r="E18" s="85"/>
      <c r="F18" s="280">
        <v>0</v>
      </c>
      <c r="G18" s="281"/>
      <c r="H18" s="282"/>
      <c r="I18" s="317">
        <f t="shared" si="0"/>
        <v>17842.46</v>
      </c>
      <c r="J18" s="318"/>
    </row>
    <row r="19" spans="1:10" x14ac:dyDescent="0.25">
      <c r="A19" s="2"/>
      <c r="B19" s="84"/>
      <c r="C19" s="15">
        <v>12</v>
      </c>
      <c r="D19" s="319">
        <v>672</v>
      </c>
      <c r="E19" s="85"/>
      <c r="F19" s="280">
        <v>0</v>
      </c>
      <c r="G19" s="281"/>
      <c r="H19" s="282"/>
      <c r="I19" s="317">
        <f t="shared" si="0"/>
        <v>17842.46</v>
      </c>
      <c r="J19" s="318"/>
    </row>
    <row r="20" spans="1:10" x14ac:dyDescent="0.25">
      <c r="A20" s="2"/>
      <c r="B20" s="84"/>
      <c r="C20" s="15">
        <v>13</v>
      </c>
      <c r="D20" s="319">
        <v>741</v>
      </c>
      <c r="E20" s="80"/>
      <c r="F20" s="280">
        <v>0</v>
      </c>
      <c r="G20" s="281"/>
      <c r="H20" s="282"/>
      <c r="I20" s="317">
        <f>I19-F20</f>
        <v>17842.46</v>
      </c>
      <c r="J20" s="318"/>
    </row>
    <row r="21" spans="1:10" x14ac:dyDescent="0.25">
      <c r="A21" s="2"/>
      <c r="B21" s="84"/>
      <c r="C21" s="15">
        <v>14</v>
      </c>
      <c r="D21" s="319">
        <v>832</v>
      </c>
      <c r="E21" s="80"/>
      <c r="F21" s="280">
        <v>0</v>
      </c>
      <c r="G21" s="281"/>
      <c r="H21" s="282"/>
      <c r="I21" s="317">
        <f t="shared" ref="I21:I31" si="1">I20-F21</f>
        <v>17842.46</v>
      </c>
      <c r="J21" s="318"/>
    </row>
    <row r="22" spans="1:10" x14ac:dyDescent="0.25">
      <c r="A22" s="2"/>
      <c r="B22" s="84"/>
      <c r="C22" s="15">
        <v>15</v>
      </c>
      <c r="D22" s="319">
        <v>646</v>
      </c>
      <c r="E22" s="80"/>
      <c r="F22" s="280">
        <v>0</v>
      </c>
      <c r="G22" s="281"/>
      <c r="H22" s="282"/>
      <c r="I22" s="317">
        <f t="shared" si="1"/>
        <v>17842.46</v>
      </c>
      <c r="J22" s="318"/>
    </row>
    <row r="23" spans="1:10" x14ac:dyDescent="0.25">
      <c r="A23" s="2"/>
      <c r="B23" s="84"/>
      <c r="C23" s="15">
        <v>16</v>
      </c>
      <c r="D23" s="319">
        <v>832</v>
      </c>
      <c r="E23" s="80"/>
      <c r="F23" s="280">
        <v>0</v>
      </c>
      <c r="G23" s="281"/>
      <c r="H23" s="282"/>
      <c r="I23" s="317">
        <f t="shared" si="1"/>
        <v>17842.46</v>
      </c>
      <c r="J23" s="318"/>
    </row>
    <row r="24" spans="1:10" x14ac:dyDescent="0.25">
      <c r="A24" s="2"/>
      <c r="B24" s="84"/>
      <c r="C24" s="15">
        <v>17</v>
      </c>
      <c r="D24" s="319">
        <v>729</v>
      </c>
      <c r="E24" s="94"/>
      <c r="F24" s="280">
        <v>0</v>
      </c>
      <c r="G24" s="281"/>
      <c r="H24" s="282"/>
      <c r="I24" s="317">
        <f t="shared" si="1"/>
        <v>17842.46</v>
      </c>
      <c r="J24" s="318"/>
    </row>
    <row r="25" spans="1:10" x14ac:dyDescent="0.25">
      <c r="A25" s="2"/>
      <c r="B25" s="84"/>
      <c r="C25" s="15">
        <v>18</v>
      </c>
      <c r="D25" s="319">
        <v>713</v>
      </c>
      <c r="E25" s="362"/>
      <c r="F25" s="280">
        <v>0</v>
      </c>
      <c r="G25" s="281"/>
      <c r="H25" s="282"/>
      <c r="I25" s="317">
        <f t="shared" si="1"/>
        <v>17842.46</v>
      </c>
      <c r="J25" s="318"/>
    </row>
    <row r="26" spans="1:10" x14ac:dyDescent="0.25">
      <c r="A26" s="2"/>
      <c r="B26" s="84"/>
      <c r="C26" s="15">
        <v>19</v>
      </c>
      <c r="D26" s="319">
        <v>893</v>
      </c>
      <c r="E26" s="362"/>
      <c r="F26" s="280">
        <v>0</v>
      </c>
      <c r="G26" s="281"/>
      <c r="H26" s="282"/>
      <c r="I26" s="317">
        <f t="shared" si="1"/>
        <v>17842.46</v>
      </c>
      <c r="J26" s="318"/>
    </row>
    <row r="27" spans="1:10" x14ac:dyDescent="0.25">
      <c r="A27" s="198"/>
      <c r="B27" s="84"/>
      <c r="C27" s="15">
        <v>20</v>
      </c>
      <c r="D27" s="319">
        <v>780</v>
      </c>
      <c r="E27" s="362"/>
      <c r="F27" s="280">
        <v>0</v>
      </c>
      <c r="G27" s="281"/>
      <c r="H27" s="282"/>
      <c r="I27" s="317">
        <f t="shared" si="1"/>
        <v>17842.46</v>
      </c>
      <c r="J27" s="318"/>
    </row>
    <row r="28" spans="1:10" x14ac:dyDescent="0.25">
      <c r="A28" s="198"/>
      <c r="B28" s="84"/>
      <c r="C28" s="15">
        <v>21</v>
      </c>
      <c r="D28" s="319">
        <v>845</v>
      </c>
      <c r="E28" s="346"/>
      <c r="F28" s="280">
        <v>0</v>
      </c>
      <c r="G28" s="281"/>
      <c r="H28" s="282"/>
      <c r="I28" s="317">
        <f t="shared" si="1"/>
        <v>17842.46</v>
      </c>
      <c r="J28" s="318"/>
    </row>
    <row r="29" spans="1:10" x14ac:dyDescent="0.25">
      <c r="A29" s="198"/>
      <c r="B29" s="84"/>
      <c r="C29" s="15">
        <v>22</v>
      </c>
      <c r="D29" s="319">
        <v>868</v>
      </c>
      <c r="E29" s="346"/>
      <c r="F29" s="280">
        <v>0</v>
      </c>
      <c r="G29" s="281"/>
      <c r="H29" s="282"/>
      <c r="I29" s="317">
        <f t="shared" si="1"/>
        <v>17842.46</v>
      </c>
      <c r="J29" s="318"/>
    </row>
    <row r="30" spans="1:10" x14ac:dyDescent="0.25">
      <c r="A30" s="198"/>
      <c r="B30" s="84"/>
      <c r="C30" s="15"/>
      <c r="D30" s="319">
        <f t="shared" ref="D30:D34" si="2">C30*B30</f>
        <v>0</v>
      </c>
      <c r="E30" s="346"/>
      <c r="F30" s="280">
        <v>0</v>
      </c>
      <c r="G30" s="281"/>
      <c r="H30" s="282"/>
      <c r="I30" s="317">
        <f t="shared" si="1"/>
        <v>17842.46</v>
      </c>
      <c r="J30" s="318"/>
    </row>
    <row r="31" spans="1:10" x14ac:dyDescent="0.25">
      <c r="A31" s="198"/>
      <c r="B31" s="84"/>
      <c r="C31" s="15"/>
      <c r="D31" s="319">
        <f t="shared" si="2"/>
        <v>0</v>
      </c>
      <c r="E31" s="346"/>
      <c r="F31" s="280">
        <v>0</v>
      </c>
      <c r="G31" s="281"/>
      <c r="H31" s="282"/>
      <c r="I31" s="317">
        <f t="shared" si="1"/>
        <v>17842.46</v>
      </c>
      <c r="J31" s="318"/>
    </row>
    <row r="32" spans="1:10" ht="15.75" thickBot="1" x14ac:dyDescent="0.3">
      <c r="A32" s="4"/>
      <c r="B32" s="84"/>
      <c r="C32" s="37"/>
      <c r="D32" s="688">
        <f t="shared" si="2"/>
        <v>0</v>
      </c>
      <c r="E32" s="356"/>
      <c r="F32" s="280">
        <v>0</v>
      </c>
      <c r="G32" s="228"/>
      <c r="H32" s="217"/>
    </row>
    <row r="33" spans="1:6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0</v>
      </c>
    </row>
    <row r="34" spans="1:6" ht="15.75" thickBot="1" x14ac:dyDescent="0.3">
      <c r="A34" s="51"/>
      <c r="D34" s="319">
        <f t="shared" si="2"/>
        <v>0</v>
      </c>
      <c r="E34" s="69">
        <v>0</v>
      </c>
    </row>
    <row r="35" spans="1:6" ht="15.75" thickBot="1" x14ac:dyDescent="0.3">
      <c r="A35" s="123"/>
    </row>
    <row r="36" spans="1:6" ht="16.5" thickTop="1" thickBot="1" x14ac:dyDescent="0.3">
      <c r="A36" s="47"/>
      <c r="C36" s="1146" t="s">
        <v>11</v>
      </c>
      <c r="D36" s="1147"/>
      <c r="E36" s="152">
        <f>D33-F33</f>
        <v>17725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T1" zoomScaleNormal="100" workbookViewId="0">
      <pane ySplit="8" topLeftCell="A9" activePane="bottomLeft" state="frozen"/>
      <selection activeCell="Y1" sqref="Y1"/>
      <selection pane="bottomLeft" activeCell="AE5" sqref="AE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25" t="s">
        <v>223</v>
      </c>
      <c r="B1" s="1125"/>
      <c r="C1" s="1125"/>
      <c r="D1" s="1125"/>
      <c r="E1" s="1125"/>
      <c r="F1" s="1125"/>
      <c r="G1" s="1125"/>
      <c r="H1" s="11">
        <v>1</v>
      </c>
      <c r="I1" s="136"/>
      <c r="J1" s="74"/>
      <c r="M1" s="1125" t="str">
        <f>A1</f>
        <v>INVENTARIO       DEL MES DE OCTUBRE 2021</v>
      </c>
      <c r="N1" s="1125"/>
      <c r="O1" s="1125"/>
      <c r="P1" s="1125"/>
      <c r="Q1" s="1125"/>
      <c r="R1" s="1125"/>
      <c r="S1" s="1125"/>
      <c r="T1" s="11">
        <v>2</v>
      </c>
      <c r="U1" s="136"/>
      <c r="V1" s="74"/>
      <c r="Y1" s="1121" t="s">
        <v>258</v>
      </c>
      <c r="Z1" s="1121"/>
      <c r="AA1" s="1121"/>
      <c r="AB1" s="1121"/>
      <c r="AC1" s="1121"/>
      <c r="AD1" s="1121"/>
      <c r="AE1" s="1121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155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1815.9999999999998</v>
      </c>
      <c r="H5" s="7">
        <f>E4+E5-G5+E6+E7</f>
        <v>299.64000000000016</v>
      </c>
      <c r="I5" s="214"/>
      <c r="J5" s="74"/>
      <c r="M5" s="74" t="s">
        <v>72</v>
      </c>
      <c r="N5" s="1155" t="s">
        <v>45</v>
      </c>
      <c r="O5" s="224"/>
      <c r="P5" s="160"/>
      <c r="Q5" s="107"/>
      <c r="R5" s="74"/>
      <c r="S5" s="5">
        <f>R70</f>
        <v>0</v>
      </c>
      <c r="T5" s="7">
        <f>Q4+Q5-S5+Q6+Q7</f>
        <v>2002.14</v>
      </c>
      <c r="U5" s="214"/>
      <c r="V5" s="74"/>
      <c r="Y5" s="74" t="s">
        <v>72</v>
      </c>
      <c r="Z5" s="1155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155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155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155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/>
      <c r="R7" s="74"/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2002.14</v>
      </c>
      <c r="V9" s="74">
        <f>R5-O9+R6+R4+R7</f>
        <v>441</v>
      </c>
      <c r="W9" s="61">
        <f>T9*R9</f>
        <v>0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2002.14</v>
      </c>
      <c r="V10" s="74">
        <f>V9-O10</f>
        <v>441</v>
      </c>
      <c r="W10" s="61">
        <f t="shared" ref="W10:W68" si="7">T10*R10</f>
        <v>0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1"/>
      <c r="T11" s="282"/>
      <c r="U11" s="297">
        <f t="shared" ref="U11:U68" si="11">U10-R11</f>
        <v>2002.14</v>
      </c>
      <c r="V11" s="259">
        <f t="shared" ref="V11:V68" si="12">V10-O11</f>
        <v>441</v>
      </c>
      <c r="W11" s="61">
        <f t="shared" si="7"/>
        <v>0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1"/>
      <c r="T12" s="282"/>
      <c r="U12" s="297">
        <f t="shared" si="11"/>
        <v>2002.14</v>
      </c>
      <c r="V12" s="259">
        <f t="shared" si="12"/>
        <v>441</v>
      </c>
      <c r="W12" s="61">
        <f t="shared" si="7"/>
        <v>0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1"/>
      <c r="T13" s="282"/>
      <c r="U13" s="297">
        <f t="shared" si="11"/>
        <v>2002.14</v>
      </c>
      <c r="V13" s="259">
        <f t="shared" si="12"/>
        <v>441</v>
      </c>
      <c r="W13" s="61">
        <f t="shared" si="7"/>
        <v>0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1"/>
      <c r="T14" s="282"/>
      <c r="U14" s="297">
        <f t="shared" si="11"/>
        <v>2002.14</v>
      </c>
      <c r="V14" s="259">
        <f t="shared" si="12"/>
        <v>441</v>
      </c>
      <c r="W14" s="61">
        <f t="shared" si="7"/>
        <v>0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1"/>
      <c r="T15" s="282"/>
      <c r="U15" s="297">
        <f t="shared" si="11"/>
        <v>2002.14</v>
      </c>
      <c r="V15" s="259">
        <f t="shared" si="12"/>
        <v>441</v>
      </c>
      <c r="W15" s="61">
        <f t="shared" si="7"/>
        <v>0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1"/>
      <c r="T16" s="282"/>
      <c r="U16" s="297">
        <f t="shared" si="11"/>
        <v>2002.14</v>
      </c>
      <c r="V16" s="259">
        <f t="shared" si="12"/>
        <v>441</v>
      </c>
      <c r="W16" s="61">
        <f t="shared" si="7"/>
        <v>0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1"/>
      <c r="T17" s="282"/>
      <c r="U17" s="297">
        <f t="shared" si="11"/>
        <v>2002.14</v>
      </c>
      <c r="V17" s="259">
        <f t="shared" si="12"/>
        <v>441</v>
      </c>
      <c r="W17" s="61">
        <f t="shared" si="7"/>
        <v>0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1"/>
      <c r="T18" s="282"/>
      <c r="U18" s="297">
        <f t="shared" si="11"/>
        <v>2002.14</v>
      </c>
      <c r="V18" s="259">
        <f t="shared" si="12"/>
        <v>441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1"/>
      <c r="T19" s="282"/>
      <c r="U19" s="297">
        <f t="shared" si="11"/>
        <v>2002.14</v>
      </c>
      <c r="V19" s="259">
        <f t="shared" si="12"/>
        <v>441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11"/>
        <v>2002.14</v>
      </c>
      <c r="V20" s="74">
        <f t="shared" si="12"/>
        <v>441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11"/>
        <v>2002.14</v>
      </c>
      <c r="V21" s="74">
        <f t="shared" si="12"/>
        <v>441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11"/>
        <v>2002.14</v>
      </c>
      <c r="V22" s="74">
        <f t="shared" si="12"/>
        <v>441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11"/>
        <v>2002.14</v>
      </c>
      <c r="V23" s="74">
        <f t="shared" si="12"/>
        <v>441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11"/>
        <v>2002.14</v>
      </c>
      <c r="V24" s="74">
        <f t="shared" si="12"/>
        <v>441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11"/>
        <v>2002.14</v>
      </c>
      <c r="V25" s="74">
        <f t="shared" si="12"/>
        <v>441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11"/>
        <v>2002.14</v>
      </c>
      <c r="V26" s="74">
        <f t="shared" si="12"/>
        <v>441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11"/>
        <v>2002.14</v>
      </c>
      <c r="V27" s="74">
        <f t="shared" si="12"/>
        <v>441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11"/>
        <v>2002.14</v>
      </c>
      <c r="V28" s="74">
        <f t="shared" si="12"/>
        <v>441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11"/>
        <v>2002.14</v>
      </c>
      <c r="V29" s="74">
        <f t="shared" si="12"/>
        <v>441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11"/>
        <v>2002.14</v>
      </c>
      <c r="V30" s="74">
        <f t="shared" si="12"/>
        <v>441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11"/>
        <v>2002.14</v>
      </c>
      <c r="V31" s="74">
        <f t="shared" si="12"/>
        <v>441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11"/>
        <v>2002.14</v>
      </c>
      <c r="V32" s="74">
        <f t="shared" si="12"/>
        <v>441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38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/>
      <c r="P33" s="70">
        <f t="shared" si="2"/>
        <v>0</v>
      </c>
      <c r="Q33" s="938"/>
      <c r="R33" s="70">
        <f>P33</f>
        <v>0</v>
      </c>
      <c r="S33" s="71"/>
      <c r="T33" s="72"/>
      <c r="U33" s="214">
        <f t="shared" si="11"/>
        <v>2002.14</v>
      </c>
      <c r="V33" s="74">
        <f t="shared" si="12"/>
        <v>441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938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/>
      <c r="D34" s="242">
        <f t="shared" ref="D34:D69" si="15">C34*B34</f>
        <v>0</v>
      </c>
      <c r="E34" s="983"/>
      <c r="F34" s="242">
        <f t="shared" ref="F34:F69" si="16">D34</f>
        <v>0</v>
      </c>
      <c r="G34" s="183"/>
      <c r="H34" s="121"/>
      <c r="I34" s="214">
        <f t="shared" si="9"/>
        <v>299.63999999999942</v>
      </c>
      <c r="J34" s="74">
        <f t="shared" si="10"/>
        <v>66</v>
      </c>
      <c r="K34" s="61">
        <f t="shared" si="6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7">P34</f>
        <v>0</v>
      </c>
      <c r="S34" s="71"/>
      <c r="T34" s="72"/>
      <c r="U34" s="214">
        <f t="shared" si="11"/>
        <v>2002.14</v>
      </c>
      <c r="V34" s="74">
        <f t="shared" si="12"/>
        <v>441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/>
      <c r="D35" s="242">
        <f t="shared" si="15"/>
        <v>0</v>
      </c>
      <c r="E35" s="983"/>
      <c r="F35" s="242">
        <f t="shared" si="16"/>
        <v>0</v>
      </c>
      <c r="G35" s="183"/>
      <c r="H35" s="121"/>
      <c r="I35" s="214">
        <f t="shared" si="9"/>
        <v>299.63999999999942</v>
      </c>
      <c r="J35" s="74">
        <f t="shared" si="10"/>
        <v>66</v>
      </c>
      <c r="K35" s="61">
        <f t="shared" si="6"/>
        <v>0</v>
      </c>
      <c r="N35" s="139">
        <v>4.54</v>
      </c>
      <c r="O35" s="15"/>
      <c r="P35" s="70">
        <f t="shared" si="2"/>
        <v>0</v>
      </c>
      <c r="Q35" s="140"/>
      <c r="R35" s="70">
        <f t="shared" si="17"/>
        <v>0</v>
      </c>
      <c r="S35" s="71"/>
      <c r="T35" s="72"/>
      <c r="U35" s="214">
        <f t="shared" si="11"/>
        <v>2002.14</v>
      </c>
      <c r="V35" s="74">
        <f t="shared" si="12"/>
        <v>441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242">
        <f t="shared" si="15"/>
        <v>0</v>
      </c>
      <c r="E36" s="983"/>
      <c r="F36" s="242">
        <f t="shared" si="16"/>
        <v>0</v>
      </c>
      <c r="G36" s="183"/>
      <c r="H36" s="121"/>
      <c r="I36" s="214">
        <f t="shared" si="9"/>
        <v>299.63999999999942</v>
      </c>
      <c r="J36" s="74">
        <f t="shared" si="10"/>
        <v>66</v>
      </c>
      <c r="K36" s="61">
        <f t="shared" si="6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2002.14</v>
      </c>
      <c r="V36" s="74">
        <f t="shared" si="12"/>
        <v>441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83"/>
      <c r="F37" s="242">
        <f t="shared" si="16"/>
        <v>0</v>
      </c>
      <c r="G37" s="183"/>
      <c r="H37" s="121"/>
      <c r="I37" s="214">
        <f t="shared" si="9"/>
        <v>299.63999999999942</v>
      </c>
      <c r="J37" s="74">
        <f t="shared" si="10"/>
        <v>66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2002.14</v>
      </c>
      <c r="V37" s="74">
        <f t="shared" si="12"/>
        <v>441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/>
      <c r="D38" s="242">
        <f t="shared" si="15"/>
        <v>0</v>
      </c>
      <c r="E38" s="830"/>
      <c r="F38" s="242">
        <f t="shared" si="16"/>
        <v>0</v>
      </c>
      <c r="G38" s="183"/>
      <c r="H38" s="121"/>
      <c r="I38" s="214">
        <f t="shared" si="9"/>
        <v>299.63999999999942</v>
      </c>
      <c r="J38" s="74">
        <f t="shared" si="10"/>
        <v>66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2002.14</v>
      </c>
      <c r="V38" s="74">
        <f t="shared" si="12"/>
        <v>441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30"/>
      <c r="F39" s="242">
        <f t="shared" si="16"/>
        <v>0</v>
      </c>
      <c r="G39" s="183"/>
      <c r="H39" s="121"/>
      <c r="I39" s="214">
        <f t="shared" si="9"/>
        <v>299.63999999999942</v>
      </c>
      <c r="J39" s="74">
        <f t="shared" si="10"/>
        <v>66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2002.14</v>
      </c>
      <c r="V39" s="74">
        <f t="shared" si="12"/>
        <v>441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30"/>
      <c r="F40" s="242">
        <f t="shared" si="16"/>
        <v>0</v>
      </c>
      <c r="G40" s="183"/>
      <c r="H40" s="121"/>
      <c r="I40" s="214">
        <f t="shared" si="9"/>
        <v>299.63999999999942</v>
      </c>
      <c r="J40" s="74">
        <f t="shared" si="10"/>
        <v>66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2002.14</v>
      </c>
      <c r="V40" s="74">
        <f t="shared" si="12"/>
        <v>441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30"/>
      <c r="F41" s="242">
        <f t="shared" si="16"/>
        <v>0</v>
      </c>
      <c r="G41" s="183"/>
      <c r="H41" s="121"/>
      <c r="I41" s="214">
        <f t="shared" si="9"/>
        <v>299.63999999999942</v>
      </c>
      <c r="J41" s="74">
        <f t="shared" si="10"/>
        <v>66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2002.14</v>
      </c>
      <c r="V41" s="74">
        <f t="shared" si="12"/>
        <v>441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30"/>
      <c r="F42" s="242">
        <f t="shared" si="16"/>
        <v>0</v>
      </c>
      <c r="G42" s="183"/>
      <c r="H42" s="121"/>
      <c r="I42" s="214">
        <f t="shared" si="9"/>
        <v>299.63999999999942</v>
      </c>
      <c r="J42" s="74">
        <f t="shared" si="10"/>
        <v>66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2002.14</v>
      </c>
      <c r="V42" s="74">
        <f t="shared" si="12"/>
        <v>441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30"/>
      <c r="F43" s="242">
        <f t="shared" si="16"/>
        <v>0</v>
      </c>
      <c r="G43" s="183"/>
      <c r="H43" s="121"/>
      <c r="I43" s="214">
        <f t="shared" si="9"/>
        <v>299.63999999999942</v>
      </c>
      <c r="J43" s="74">
        <f t="shared" si="10"/>
        <v>66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2002.14</v>
      </c>
      <c r="V43" s="74">
        <f t="shared" si="12"/>
        <v>441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30"/>
      <c r="F44" s="242">
        <f t="shared" si="16"/>
        <v>0</v>
      </c>
      <c r="G44" s="183"/>
      <c r="H44" s="121"/>
      <c r="I44" s="214">
        <f t="shared" si="9"/>
        <v>299.63999999999942</v>
      </c>
      <c r="J44" s="74">
        <f t="shared" si="10"/>
        <v>66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2002.14</v>
      </c>
      <c r="V44" s="74">
        <f t="shared" si="12"/>
        <v>441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30"/>
      <c r="F45" s="242">
        <f t="shared" si="16"/>
        <v>0</v>
      </c>
      <c r="G45" s="183"/>
      <c r="H45" s="121"/>
      <c r="I45" s="214">
        <f t="shared" si="9"/>
        <v>299.63999999999942</v>
      </c>
      <c r="J45" s="74">
        <f t="shared" si="10"/>
        <v>66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2002.14</v>
      </c>
      <c r="V45" s="74">
        <f t="shared" si="12"/>
        <v>441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30"/>
      <c r="F46" s="242">
        <f t="shared" si="16"/>
        <v>0</v>
      </c>
      <c r="G46" s="183"/>
      <c r="H46" s="121"/>
      <c r="I46" s="214">
        <f t="shared" si="9"/>
        <v>299.63999999999942</v>
      </c>
      <c r="J46" s="74">
        <f t="shared" si="10"/>
        <v>66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2002.14</v>
      </c>
      <c r="V46" s="74">
        <f t="shared" si="12"/>
        <v>441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30"/>
      <c r="F47" s="242">
        <f t="shared" si="16"/>
        <v>0</v>
      </c>
      <c r="G47" s="183"/>
      <c r="H47" s="121"/>
      <c r="I47" s="214">
        <f t="shared" si="9"/>
        <v>299.63999999999942</v>
      </c>
      <c r="J47" s="74">
        <f t="shared" si="10"/>
        <v>66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2002.14</v>
      </c>
      <c r="V47" s="74">
        <f t="shared" si="12"/>
        <v>441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30"/>
      <c r="F48" s="242">
        <f t="shared" si="16"/>
        <v>0</v>
      </c>
      <c r="G48" s="183"/>
      <c r="H48" s="121"/>
      <c r="I48" s="214">
        <f t="shared" si="9"/>
        <v>299.63999999999942</v>
      </c>
      <c r="J48" s="74">
        <f t="shared" si="10"/>
        <v>66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2002.14</v>
      </c>
      <c r="V48" s="74">
        <f t="shared" si="12"/>
        <v>441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299.63999999999942</v>
      </c>
      <c r="J49" s="74">
        <f t="shared" si="10"/>
        <v>66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2002.14</v>
      </c>
      <c r="V49" s="74">
        <f t="shared" si="12"/>
        <v>441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299.63999999999942</v>
      </c>
      <c r="J50" s="74">
        <f t="shared" si="10"/>
        <v>66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2002.14</v>
      </c>
      <c r="V50" s="74">
        <f t="shared" si="12"/>
        <v>441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299.63999999999942</v>
      </c>
      <c r="J51" s="74">
        <f t="shared" si="10"/>
        <v>66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2002.14</v>
      </c>
      <c r="V51" s="74">
        <f t="shared" si="12"/>
        <v>441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299.63999999999942</v>
      </c>
      <c r="J52" s="74">
        <f t="shared" si="10"/>
        <v>66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2002.14</v>
      </c>
      <c r="V52" s="74">
        <f t="shared" si="12"/>
        <v>441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299.63999999999942</v>
      </c>
      <c r="J53" s="74">
        <f t="shared" si="10"/>
        <v>66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2002.14</v>
      </c>
      <c r="V53" s="74">
        <f t="shared" si="12"/>
        <v>441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299.63999999999942</v>
      </c>
      <c r="J54" s="74">
        <f t="shared" si="10"/>
        <v>66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2002.14</v>
      </c>
      <c r="V54" s="74">
        <f t="shared" si="12"/>
        <v>441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299.63999999999942</v>
      </c>
      <c r="J55" s="74">
        <f t="shared" si="10"/>
        <v>66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2002.14</v>
      </c>
      <c r="V55" s="74">
        <f t="shared" si="12"/>
        <v>441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299.63999999999942</v>
      </c>
      <c r="J56" s="74">
        <f t="shared" si="10"/>
        <v>66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2002.14</v>
      </c>
      <c r="V56" s="74">
        <f t="shared" si="12"/>
        <v>441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299.63999999999942</v>
      </c>
      <c r="J57" s="74">
        <f t="shared" si="10"/>
        <v>66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2002.14</v>
      </c>
      <c r="V57" s="74">
        <f t="shared" si="12"/>
        <v>441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299.63999999999942</v>
      </c>
      <c r="J58" s="74">
        <f t="shared" si="10"/>
        <v>66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2002.14</v>
      </c>
      <c r="V58" s="74">
        <f t="shared" si="12"/>
        <v>441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299.63999999999942</v>
      </c>
      <c r="J59" s="74">
        <f t="shared" si="10"/>
        <v>66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2002.14</v>
      </c>
      <c r="V59" s="74">
        <f t="shared" si="12"/>
        <v>441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299.63999999999942</v>
      </c>
      <c r="J60" s="74">
        <f t="shared" si="10"/>
        <v>66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2002.14</v>
      </c>
      <c r="V60" s="74">
        <f t="shared" si="12"/>
        <v>441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299.63999999999942</v>
      </c>
      <c r="J61" s="74">
        <f t="shared" si="10"/>
        <v>66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2002.14</v>
      </c>
      <c r="V61" s="74">
        <f t="shared" si="12"/>
        <v>441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299.63999999999942</v>
      </c>
      <c r="J62" s="74">
        <f t="shared" si="10"/>
        <v>66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2002.14</v>
      </c>
      <c r="V62" s="74">
        <f t="shared" si="12"/>
        <v>441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299.63999999999942</v>
      </c>
      <c r="J63" s="74">
        <f t="shared" si="10"/>
        <v>66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2002.14</v>
      </c>
      <c r="V63" s="74">
        <f t="shared" si="12"/>
        <v>441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299.63999999999942</v>
      </c>
      <c r="J64" s="74">
        <f t="shared" si="10"/>
        <v>66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2002.14</v>
      </c>
      <c r="V64" s="74">
        <f t="shared" si="12"/>
        <v>441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299.63999999999942</v>
      </c>
      <c r="J65" s="74">
        <f t="shared" si="10"/>
        <v>66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2002.14</v>
      </c>
      <c r="V65" s="74">
        <f t="shared" si="12"/>
        <v>441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299.63999999999942</v>
      </c>
      <c r="J66" s="74">
        <f t="shared" si="10"/>
        <v>66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2002.14</v>
      </c>
      <c r="V66" s="74">
        <f t="shared" si="12"/>
        <v>441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299.63999999999942</v>
      </c>
      <c r="J67" s="74">
        <f t="shared" si="10"/>
        <v>66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2002.14</v>
      </c>
      <c r="V67" s="74">
        <f t="shared" si="12"/>
        <v>441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299.63999999999942</v>
      </c>
      <c r="J68" s="74">
        <f t="shared" si="10"/>
        <v>66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2002.14</v>
      </c>
      <c r="V68" s="74">
        <f t="shared" si="12"/>
        <v>441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400</v>
      </c>
      <c r="D70" s="6">
        <f>SUM(D9:D69)</f>
        <v>1815.9999999999998</v>
      </c>
      <c r="E70" s="13"/>
      <c r="F70" s="6">
        <f>SUM(F9:F69)</f>
        <v>1815.9999999999998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66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441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156" t="s">
        <v>19</v>
      </c>
      <c r="D73" s="1157"/>
      <c r="E73" s="39">
        <f>E4+E5-F70+E6+E7</f>
        <v>299.64000000000016</v>
      </c>
      <c r="F73" s="6"/>
      <c r="G73" s="6"/>
      <c r="H73" s="17"/>
      <c r="I73" s="136"/>
      <c r="J73" s="74"/>
      <c r="O73" s="1156" t="s">
        <v>19</v>
      </c>
      <c r="P73" s="1157"/>
      <c r="Q73" s="39">
        <f>Q4+Q5-R70+Q6+Q7</f>
        <v>2002.14</v>
      </c>
      <c r="R73" s="6"/>
      <c r="S73" s="6"/>
      <c r="T73" s="17"/>
      <c r="U73" s="136"/>
      <c r="V73" s="74"/>
      <c r="AA73" s="1156" t="s">
        <v>19</v>
      </c>
      <c r="AB73" s="1157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21"/>
      <c r="B1" s="1121"/>
      <c r="C1" s="1121"/>
      <c r="D1" s="1121"/>
      <c r="E1" s="1121"/>
      <c r="F1" s="1121"/>
      <c r="G1" s="112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58" t="s">
        <v>19</v>
      </c>
      <c r="J7" s="1160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9"/>
      <c r="J8" s="1161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56" t="s">
        <v>19</v>
      </c>
      <c r="D64" s="115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25" t="s">
        <v>224</v>
      </c>
      <c r="B1" s="1125"/>
      <c r="C1" s="1125"/>
      <c r="D1" s="1125"/>
      <c r="E1" s="1125"/>
      <c r="F1" s="1125"/>
      <c r="G1" s="1125"/>
      <c r="H1" s="11">
        <v>1</v>
      </c>
      <c r="K1" s="1125" t="str">
        <f>A1</f>
        <v>INVENTARIO     DEL MES DE OCTUBRE 2021</v>
      </c>
      <c r="L1" s="1125"/>
      <c r="M1" s="1125"/>
      <c r="N1" s="1125"/>
      <c r="O1" s="1125"/>
      <c r="P1" s="1125"/>
      <c r="Q1" s="1125"/>
      <c r="R1" s="11">
        <v>2</v>
      </c>
      <c r="U1" s="1121" t="s">
        <v>258</v>
      </c>
      <c r="V1" s="1121"/>
      <c r="W1" s="1121"/>
      <c r="X1" s="1121"/>
      <c r="Y1" s="1121"/>
      <c r="Z1" s="1121"/>
      <c r="AA1" s="1121"/>
      <c r="AB1" s="11">
        <v>3</v>
      </c>
      <c r="AE1" s="1121" t="s">
        <v>258</v>
      </c>
      <c r="AF1" s="1121"/>
      <c r="AG1" s="1121"/>
      <c r="AH1" s="1121"/>
      <c r="AI1" s="1121"/>
      <c r="AJ1" s="1121"/>
      <c r="AK1" s="112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074" t="s">
        <v>134</v>
      </c>
      <c r="C5" s="710">
        <v>100</v>
      </c>
      <c r="D5" s="264">
        <v>44494</v>
      </c>
      <c r="E5" s="951">
        <v>100</v>
      </c>
      <c r="F5" s="952">
        <v>10</v>
      </c>
      <c r="G5" s="276"/>
      <c r="K5" s="266" t="s">
        <v>104</v>
      </c>
      <c r="L5" s="1162" t="s">
        <v>135</v>
      </c>
      <c r="M5" s="710">
        <v>85</v>
      </c>
      <c r="N5" s="264">
        <v>44494</v>
      </c>
      <c r="O5" s="951">
        <v>100</v>
      </c>
      <c r="P5" s="952">
        <v>10</v>
      </c>
      <c r="Q5" s="276"/>
      <c r="U5" s="266" t="s">
        <v>104</v>
      </c>
      <c r="V5" s="1074" t="s">
        <v>134</v>
      </c>
      <c r="W5" s="710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162" t="s">
        <v>135</v>
      </c>
      <c r="AG5" s="710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076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110</v>
      </c>
      <c r="H6" s="7">
        <f>E6-G6+E7+E5-G5</f>
        <v>90</v>
      </c>
      <c r="K6" s="266"/>
      <c r="L6" s="1162"/>
      <c r="M6" s="640">
        <v>85</v>
      </c>
      <c r="N6" s="264">
        <v>44499</v>
      </c>
      <c r="O6" s="283">
        <v>100</v>
      </c>
      <c r="P6" s="269">
        <v>10</v>
      </c>
      <c r="Q6" s="278">
        <f>P78</f>
        <v>110</v>
      </c>
      <c r="R6" s="7">
        <f>O6-Q6+O7+O5-Q5</f>
        <v>90</v>
      </c>
      <c r="U6" s="266"/>
      <c r="V6" s="1076"/>
      <c r="W6" s="640"/>
      <c r="X6" s="264"/>
      <c r="Y6" s="283"/>
      <c r="Z6" s="269"/>
      <c r="AA6" s="278">
        <f>Z78</f>
        <v>0</v>
      </c>
      <c r="AB6" s="7">
        <f>Y6-AA6+Y7+Y5-AA5</f>
        <v>100</v>
      </c>
      <c r="AE6" s="266"/>
      <c r="AF6" s="1162"/>
      <c r="AG6" s="640"/>
      <c r="AH6" s="264"/>
      <c r="AI6" s="283"/>
      <c r="AJ6" s="269"/>
      <c r="AK6" s="278">
        <f>AJ78</f>
        <v>0</v>
      </c>
      <c r="AL6" s="7">
        <f>AI6-AK6+AI7+AI5-AK5</f>
        <v>100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10</v>
      </c>
      <c r="W9" s="15"/>
      <c r="X9" s="280"/>
      <c r="Y9" s="313"/>
      <c r="Z9" s="280">
        <v>0</v>
      </c>
      <c r="AA9" s="281"/>
      <c r="AB9" s="282"/>
      <c r="AC9" s="292">
        <f>Y6-Z9+Y5+Y7</f>
        <v>100</v>
      </c>
      <c r="AE9" s="81" t="s">
        <v>32</v>
      </c>
      <c r="AF9" s="84">
        <f>AJ6-AG9+AJ5+AJ7</f>
        <v>10</v>
      </c>
      <c r="AG9" s="15"/>
      <c r="AH9" s="280"/>
      <c r="AI9" s="313"/>
      <c r="AJ9" s="280">
        <v>0</v>
      </c>
      <c r="AK9" s="281"/>
      <c r="AL9" s="282"/>
      <c r="AM9" s="292">
        <f>AI6-AJ9+AI5+AI7</f>
        <v>100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10</v>
      </c>
      <c r="W10" s="74"/>
      <c r="X10" s="280"/>
      <c r="Y10" s="313"/>
      <c r="Z10" s="280">
        <f>X10</f>
        <v>0</v>
      </c>
      <c r="AA10" s="281"/>
      <c r="AB10" s="282"/>
      <c r="AC10" s="292">
        <f>AC9-Z10</f>
        <v>100</v>
      </c>
      <c r="AE10" s="219"/>
      <c r="AF10" s="84">
        <f t="shared" ref="AF10:AF73" si="5">AF9-AG10</f>
        <v>10</v>
      </c>
      <c r="AG10" s="74"/>
      <c r="AH10" s="280"/>
      <c r="AI10" s="313"/>
      <c r="AJ10" s="280">
        <f t="shared" ref="AJ10:AJ73" si="6">AH10</f>
        <v>0</v>
      </c>
      <c r="AK10" s="281"/>
      <c r="AL10" s="282"/>
      <c r="AM10" s="292">
        <f t="shared" ref="AM10:AM73" si="7">AM9-AJ10</f>
        <v>100</v>
      </c>
    </row>
    <row r="11" spans="1:39" x14ac:dyDescent="0.25">
      <c r="A11" s="206"/>
      <c r="B11" s="84">
        <f t="shared" si="0"/>
        <v>9</v>
      </c>
      <c r="C11" s="74"/>
      <c r="D11" s="280"/>
      <c r="E11" s="313"/>
      <c r="F11" s="280">
        <f t="shared" ref="F11:F41" si="8">D11</f>
        <v>0</v>
      </c>
      <c r="G11" s="281"/>
      <c r="H11" s="282"/>
      <c r="I11" s="292">
        <f t="shared" ref="I11:I41" si="9">I10-F11</f>
        <v>90</v>
      </c>
      <c r="K11" s="206"/>
      <c r="L11" s="84">
        <f t="shared" si="1"/>
        <v>9</v>
      </c>
      <c r="M11" s="74"/>
      <c r="N11" s="280"/>
      <c r="O11" s="313"/>
      <c r="P11" s="280">
        <f t="shared" si="2"/>
        <v>0</v>
      </c>
      <c r="Q11" s="281"/>
      <c r="R11" s="282"/>
      <c r="S11" s="292">
        <f t="shared" si="3"/>
        <v>90</v>
      </c>
      <c r="U11" s="206"/>
      <c r="V11" s="84">
        <f t="shared" si="4"/>
        <v>10</v>
      </c>
      <c r="W11" s="74"/>
      <c r="X11" s="280"/>
      <c r="Y11" s="313"/>
      <c r="Z11" s="280">
        <f t="shared" ref="Z11:Z74" si="10">X11</f>
        <v>0</v>
      </c>
      <c r="AA11" s="281"/>
      <c r="AB11" s="282"/>
      <c r="AC11" s="292">
        <f t="shared" ref="AC11:AC74" si="11">AC10-Z11</f>
        <v>100</v>
      </c>
      <c r="AE11" s="206"/>
      <c r="AF11" s="84">
        <f t="shared" si="5"/>
        <v>10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100</v>
      </c>
    </row>
    <row r="12" spans="1:39" x14ac:dyDescent="0.25">
      <c r="A12" s="206"/>
      <c r="B12" s="84">
        <f t="shared" si="0"/>
        <v>9</v>
      </c>
      <c r="C12" s="74"/>
      <c r="D12" s="280"/>
      <c r="E12" s="313"/>
      <c r="F12" s="280">
        <f t="shared" si="8"/>
        <v>0</v>
      </c>
      <c r="G12" s="281"/>
      <c r="H12" s="282"/>
      <c r="I12" s="292">
        <f t="shared" si="9"/>
        <v>90</v>
      </c>
      <c r="K12" s="206"/>
      <c r="L12" s="84">
        <f t="shared" si="1"/>
        <v>9</v>
      </c>
      <c r="M12" s="74"/>
      <c r="N12" s="280"/>
      <c r="O12" s="313"/>
      <c r="P12" s="280">
        <f t="shared" si="2"/>
        <v>0</v>
      </c>
      <c r="Q12" s="281"/>
      <c r="R12" s="282"/>
      <c r="S12" s="292">
        <f t="shared" si="3"/>
        <v>90</v>
      </c>
      <c r="U12" s="206"/>
      <c r="V12" s="84">
        <f t="shared" si="4"/>
        <v>10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100</v>
      </c>
      <c r="AE12" s="206"/>
      <c r="AF12" s="84">
        <f t="shared" si="5"/>
        <v>10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100</v>
      </c>
    </row>
    <row r="13" spans="1:39" x14ac:dyDescent="0.25">
      <c r="A13" s="83" t="s">
        <v>33</v>
      </c>
      <c r="B13" s="84">
        <f t="shared" si="0"/>
        <v>9</v>
      </c>
      <c r="C13" s="74"/>
      <c r="D13" s="280"/>
      <c r="E13" s="313"/>
      <c r="F13" s="280">
        <f t="shared" si="8"/>
        <v>0</v>
      </c>
      <c r="G13" s="281"/>
      <c r="H13" s="282"/>
      <c r="I13" s="292">
        <f t="shared" si="9"/>
        <v>90</v>
      </c>
      <c r="K13" s="83" t="s">
        <v>33</v>
      </c>
      <c r="L13" s="84">
        <f t="shared" si="1"/>
        <v>9</v>
      </c>
      <c r="M13" s="74"/>
      <c r="N13" s="280"/>
      <c r="O13" s="313"/>
      <c r="P13" s="280">
        <f t="shared" si="2"/>
        <v>0</v>
      </c>
      <c r="Q13" s="281"/>
      <c r="R13" s="282"/>
      <c r="S13" s="292">
        <f t="shared" si="3"/>
        <v>90</v>
      </c>
      <c r="U13" s="83" t="s">
        <v>33</v>
      </c>
      <c r="V13" s="84">
        <f t="shared" si="4"/>
        <v>10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100</v>
      </c>
      <c r="AE13" s="83" t="s">
        <v>33</v>
      </c>
      <c r="AF13" s="84">
        <f t="shared" si="5"/>
        <v>10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100</v>
      </c>
    </row>
    <row r="14" spans="1:39" x14ac:dyDescent="0.25">
      <c r="A14" s="74"/>
      <c r="B14" s="84">
        <f t="shared" si="0"/>
        <v>9</v>
      </c>
      <c r="C14" s="74"/>
      <c r="D14" s="280"/>
      <c r="E14" s="313"/>
      <c r="F14" s="280">
        <f t="shared" si="8"/>
        <v>0</v>
      </c>
      <c r="G14" s="281"/>
      <c r="H14" s="282"/>
      <c r="I14" s="292">
        <f t="shared" si="9"/>
        <v>90</v>
      </c>
      <c r="K14" s="74"/>
      <c r="L14" s="84">
        <f t="shared" si="1"/>
        <v>9</v>
      </c>
      <c r="M14" s="74"/>
      <c r="N14" s="280"/>
      <c r="O14" s="313"/>
      <c r="P14" s="280">
        <f t="shared" si="2"/>
        <v>0</v>
      </c>
      <c r="Q14" s="281"/>
      <c r="R14" s="282"/>
      <c r="S14" s="292">
        <f t="shared" si="3"/>
        <v>90</v>
      </c>
      <c r="U14" s="74"/>
      <c r="V14" s="84">
        <f t="shared" si="4"/>
        <v>10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100</v>
      </c>
      <c r="AE14" s="74"/>
      <c r="AF14" s="84">
        <f t="shared" si="5"/>
        <v>10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100</v>
      </c>
    </row>
    <row r="15" spans="1:39" x14ac:dyDescent="0.25">
      <c r="A15" s="74"/>
      <c r="B15" s="84">
        <f t="shared" si="0"/>
        <v>9</v>
      </c>
      <c r="C15" s="74"/>
      <c r="D15" s="280"/>
      <c r="E15" s="313"/>
      <c r="F15" s="280">
        <f t="shared" si="8"/>
        <v>0</v>
      </c>
      <c r="G15" s="281"/>
      <c r="H15" s="282"/>
      <c r="I15" s="292">
        <f t="shared" si="9"/>
        <v>90</v>
      </c>
      <c r="K15" s="74"/>
      <c r="L15" s="84">
        <f t="shared" si="1"/>
        <v>9</v>
      </c>
      <c r="M15" s="74"/>
      <c r="N15" s="280"/>
      <c r="O15" s="313"/>
      <c r="P15" s="280">
        <f t="shared" si="2"/>
        <v>0</v>
      </c>
      <c r="Q15" s="281"/>
      <c r="R15" s="282"/>
      <c r="S15" s="292">
        <f t="shared" si="3"/>
        <v>90</v>
      </c>
      <c r="U15" s="74"/>
      <c r="V15" s="84">
        <f t="shared" si="4"/>
        <v>10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100</v>
      </c>
      <c r="AE15" s="74"/>
      <c r="AF15" s="84">
        <f t="shared" si="5"/>
        <v>10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100</v>
      </c>
    </row>
    <row r="16" spans="1:39" x14ac:dyDescent="0.25">
      <c r="B16" s="84">
        <f t="shared" si="0"/>
        <v>9</v>
      </c>
      <c r="C16" s="74"/>
      <c r="D16" s="280"/>
      <c r="E16" s="313"/>
      <c r="F16" s="280">
        <f t="shared" si="8"/>
        <v>0</v>
      </c>
      <c r="G16" s="281"/>
      <c r="H16" s="282"/>
      <c r="I16" s="292">
        <f t="shared" si="9"/>
        <v>90</v>
      </c>
      <c r="L16" s="84">
        <f t="shared" si="1"/>
        <v>9</v>
      </c>
      <c r="M16" s="74"/>
      <c r="N16" s="280"/>
      <c r="O16" s="313"/>
      <c r="P16" s="280">
        <f t="shared" si="2"/>
        <v>0</v>
      </c>
      <c r="Q16" s="281"/>
      <c r="R16" s="282"/>
      <c r="S16" s="292">
        <f t="shared" si="3"/>
        <v>90</v>
      </c>
      <c r="V16" s="84">
        <f t="shared" si="4"/>
        <v>10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100</v>
      </c>
      <c r="AF16" s="84">
        <f t="shared" si="5"/>
        <v>10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100</v>
      </c>
    </row>
    <row r="17" spans="1:39" x14ac:dyDescent="0.25">
      <c r="B17" s="84">
        <f t="shared" si="0"/>
        <v>9</v>
      </c>
      <c r="C17" s="74"/>
      <c r="D17" s="280"/>
      <c r="E17" s="313"/>
      <c r="F17" s="280">
        <f t="shared" si="8"/>
        <v>0</v>
      </c>
      <c r="G17" s="281"/>
      <c r="H17" s="282"/>
      <c r="I17" s="292">
        <f t="shared" si="9"/>
        <v>90</v>
      </c>
      <c r="L17" s="84">
        <f t="shared" si="1"/>
        <v>9</v>
      </c>
      <c r="M17" s="74"/>
      <c r="N17" s="280"/>
      <c r="O17" s="313"/>
      <c r="P17" s="280">
        <f t="shared" si="2"/>
        <v>0</v>
      </c>
      <c r="Q17" s="281"/>
      <c r="R17" s="282"/>
      <c r="S17" s="292">
        <f t="shared" si="3"/>
        <v>90</v>
      </c>
      <c r="V17" s="84">
        <f t="shared" si="4"/>
        <v>10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100</v>
      </c>
      <c r="AF17" s="84">
        <f t="shared" si="5"/>
        <v>10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100</v>
      </c>
    </row>
    <row r="18" spans="1:39" x14ac:dyDescent="0.25">
      <c r="A18" s="126"/>
      <c r="B18" s="84">
        <f t="shared" si="0"/>
        <v>9</v>
      </c>
      <c r="C18" s="74"/>
      <c r="D18" s="280"/>
      <c r="E18" s="313"/>
      <c r="F18" s="280">
        <f t="shared" si="8"/>
        <v>0</v>
      </c>
      <c r="G18" s="281"/>
      <c r="H18" s="282"/>
      <c r="I18" s="292">
        <f t="shared" si="9"/>
        <v>90</v>
      </c>
      <c r="K18" s="126"/>
      <c r="L18" s="84">
        <f t="shared" si="1"/>
        <v>9</v>
      </c>
      <c r="M18" s="74"/>
      <c r="N18" s="280"/>
      <c r="O18" s="313"/>
      <c r="P18" s="280">
        <f t="shared" si="2"/>
        <v>0</v>
      </c>
      <c r="Q18" s="281"/>
      <c r="R18" s="282"/>
      <c r="S18" s="292">
        <f t="shared" si="3"/>
        <v>90</v>
      </c>
      <c r="U18" s="126"/>
      <c r="V18" s="84">
        <f t="shared" si="4"/>
        <v>10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100</v>
      </c>
      <c r="AE18" s="126"/>
      <c r="AF18" s="84">
        <f t="shared" si="5"/>
        <v>10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100</v>
      </c>
    </row>
    <row r="19" spans="1:39" x14ac:dyDescent="0.25">
      <c r="A19" s="126"/>
      <c r="B19" s="84">
        <f t="shared" si="0"/>
        <v>9</v>
      </c>
      <c r="C19" s="15"/>
      <c r="D19" s="280"/>
      <c r="E19" s="313"/>
      <c r="F19" s="280">
        <f t="shared" si="8"/>
        <v>0</v>
      </c>
      <c r="G19" s="281"/>
      <c r="H19" s="282"/>
      <c r="I19" s="292">
        <f t="shared" si="9"/>
        <v>90</v>
      </c>
      <c r="K19" s="126"/>
      <c r="L19" s="84">
        <f t="shared" si="1"/>
        <v>9</v>
      </c>
      <c r="M19" s="15"/>
      <c r="N19" s="280"/>
      <c r="O19" s="313"/>
      <c r="P19" s="280">
        <f t="shared" si="2"/>
        <v>0</v>
      </c>
      <c r="Q19" s="281"/>
      <c r="R19" s="282"/>
      <c r="S19" s="292">
        <f t="shared" si="3"/>
        <v>90</v>
      </c>
      <c r="U19" s="126"/>
      <c r="V19" s="84">
        <f t="shared" si="4"/>
        <v>10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100</v>
      </c>
      <c r="AE19" s="126"/>
      <c r="AF19" s="84">
        <f t="shared" si="5"/>
        <v>10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100</v>
      </c>
    </row>
    <row r="20" spans="1:39" x14ac:dyDescent="0.25">
      <c r="A20" s="126"/>
      <c r="B20" s="84">
        <f t="shared" si="0"/>
        <v>9</v>
      </c>
      <c r="C20" s="15"/>
      <c r="D20" s="280"/>
      <c r="E20" s="313"/>
      <c r="F20" s="280">
        <f t="shared" si="8"/>
        <v>0</v>
      </c>
      <c r="G20" s="281"/>
      <c r="H20" s="282"/>
      <c r="I20" s="292">
        <f t="shared" si="9"/>
        <v>90</v>
      </c>
      <c r="K20" s="126"/>
      <c r="L20" s="84">
        <f t="shared" si="1"/>
        <v>9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90</v>
      </c>
      <c r="U20" s="126"/>
      <c r="V20" s="84">
        <f t="shared" si="4"/>
        <v>10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100</v>
      </c>
      <c r="AE20" s="126"/>
      <c r="AF20" s="84">
        <f t="shared" si="5"/>
        <v>10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100</v>
      </c>
    </row>
    <row r="21" spans="1:39" x14ac:dyDescent="0.25">
      <c r="A21" s="126"/>
      <c r="B21" s="84">
        <f t="shared" si="0"/>
        <v>9</v>
      </c>
      <c r="C21" s="15"/>
      <c r="D21" s="280"/>
      <c r="E21" s="313"/>
      <c r="F21" s="280">
        <f t="shared" si="8"/>
        <v>0</v>
      </c>
      <c r="G21" s="281"/>
      <c r="H21" s="282"/>
      <c r="I21" s="292">
        <f t="shared" si="9"/>
        <v>90</v>
      </c>
      <c r="K21" s="126"/>
      <c r="L21" s="84">
        <f t="shared" si="1"/>
        <v>9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90</v>
      </c>
      <c r="U21" s="126"/>
      <c r="V21" s="84">
        <f t="shared" si="4"/>
        <v>10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100</v>
      </c>
      <c r="AE21" s="126"/>
      <c r="AF21" s="84">
        <f t="shared" si="5"/>
        <v>10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100</v>
      </c>
    </row>
    <row r="22" spans="1:39" x14ac:dyDescent="0.25">
      <c r="A22" s="126"/>
      <c r="B22" s="298">
        <f t="shared" si="0"/>
        <v>9</v>
      </c>
      <c r="C22" s="15"/>
      <c r="D22" s="280"/>
      <c r="E22" s="313"/>
      <c r="F22" s="280">
        <f t="shared" si="8"/>
        <v>0</v>
      </c>
      <c r="G22" s="281"/>
      <c r="H22" s="282"/>
      <c r="I22" s="292">
        <f t="shared" si="9"/>
        <v>90</v>
      </c>
      <c r="K22" s="126"/>
      <c r="L22" s="298">
        <f t="shared" si="1"/>
        <v>9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90</v>
      </c>
      <c r="U22" s="126"/>
      <c r="V22" s="298">
        <f t="shared" si="4"/>
        <v>10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100</v>
      </c>
      <c r="AE22" s="126"/>
      <c r="AF22" s="298">
        <f t="shared" si="5"/>
        <v>10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100</v>
      </c>
    </row>
    <row r="23" spans="1:39" x14ac:dyDescent="0.25">
      <c r="A23" s="127"/>
      <c r="B23" s="298">
        <f t="shared" si="0"/>
        <v>9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90</v>
      </c>
      <c r="K23" s="127"/>
      <c r="L23" s="298">
        <f t="shared" si="1"/>
        <v>9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90</v>
      </c>
      <c r="U23" s="127"/>
      <c r="V23" s="298">
        <f t="shared" si="4"/>
        <v>10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100</v>
      </c>
      <c r="AE23" s="127"/>
      <c r="AF23" s="298">
        <f t="shared" si="5"/>
        <v>10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100</v>
      </c>
    </row>
    <row r="24" spans="1:39" x14ac:dyDescent="0.25">
      <c r="A24" s="126"/>
      <c r="B24" s="298">
        <f t="shared" si="0"/>
        <v>9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90</v>
      </c>
      <c r="K24" s="126"/>
      <c r="L24" s="298">
        <f t="shared" si="1"/>
        <v>9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90</v>
      </c>
      <c r="U24" s="126"/>
      <c r="V24" s="298">
        <f t="shared" si="4"/>
        <v>10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100</v>
      </c>
      <c r="AE24" s="126"/>
      <c r="AF24" s="298">
        <f t="shared" si="5"/>
        <v>10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100</v>
      </c>
    </row>
    <row r="25" spans="1:39" x14ac:dyDescent="0.25">
      <c r="A25" s="126"/>
      <c r="B25" s="298">
        <f t="shared" si="0"/>
        <v>9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90</v>
      </c>
      <c r="K25" s="126"/>
      <c r="L25" s="298">
        <f t="shared" si="1"/>
        <v>9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90</v>
      </c>
      <c r="U25" s="126"/>
      <c r="V25" s="298">
        <f t="shared" si="4"/>
        <v>10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100</v>
      </c>
      <c r="AE25" s="126"/>
      <c r="AF25" s="298">
        <f t="shared" si="5"/>
        <v>10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100</v>
      </c>
    </row>
    <row r="26" spans="1:39" x14ac:dyDescent="0.25">
      <c r="A26" s="126"/>
      <c r="B26" s="206">
        <f t="shared" si="0"/>
        <v>9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90</v>
      </c>
      <c r="K26" s="126"/>
      <c r="L26" s="206">
        <f t="shared" si="1"/>
        <v>9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90</v>
      </c>
      <c r="U26" s="126"/>
      <c r="V26" s="206">
        <f t="shared" si="4"/>
        <v>10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100</v>
      </c>
      <c r="AE26" s="126"/>
      <c r="AF26" s="206">
        <f t="shared" si="5"/>
        <v>10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100</v>
      </c>
    </row>
    <row r="27" spans="1:39" x14ac:dyDescent="0.25">
      <c r="A27" s="126"/>
      <c r="B27" s="298">
        <f t="shared" si="0"/>
        <v>9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90</v>
      </c>
      <c r="K27" s="126"/>
      <c r="L27" s="298">
        <f t="shared" si="1"/>
        <v>9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90</v>
      </c>
      <c r="U27" s="126"/>
      <c r="V27" s="298">
        <f t="shared" si="4"/>
        <v>10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100</v>
      </c>
      <c r="AE27" s="126"/>
      <c r="AF27" s="298">
        <f t="shared" si="5"/>
        <v>10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100</v>
      </c>
    </row>
    <row r="28" spans="1:39" x14ac:dyDescent="0.25">
      <c r="A28" s="126"/>
      <c r="B28" s="206">
        <f t="shared" si="0"/>
        <v>9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90</v>
      </c>
      <c r="K28" s="126"/>
      <c r="L28" s="206">
        <f t="shared" si="1"/>
        <v>9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90</v>
      </c>
      <c r="U28" s="126"/>
      <c r="V28" s="206">
        <f t="shared" si="4"/>
        <v>10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100</v>
      </c>
      <c r="AE28" s="126"/>
      <c r="AF28" s="206">
        <f t="shared" si="5"/>
        <v>10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100</v>
      </c>
    </row>
    <row r="29" spans="1:39" x14ac:dyDescent="0.25">
      <c r="A29" s="126"/>
      <c r="B29" s="298">
        <f t="shared" si="0"/>
        <v>9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90</v>
      </c>
      <c r="K29" s="126"/>
      <c r="L29" s="298">
        <f t="shared" si="1"/>
        <v>9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90</v>
      </c>
      <c r="U29" s="126"/>
      <c r="V29" s="298">
        <f t="shared" si="4"/>
        <v>10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100</v>
      </c>
      <c r="AE29" s="126"/>
      <c r="AF29" s="298">
        <f t="shared" si="5"/>
        <v>10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100</v>
      </c>
    </row>
    <row r="30" spans="1:39" x14ac:dyDescent="0.25">
      <c r="A30" s="126"/>
      <c r="B30" s="298">
        <f t="shared" si="0"/>
        <v>9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90</v>
      </c>
      <c r="K30" s="126"/>
      <c r="L30" s="298">
        <f t="shared" si="1"/>
        <v>9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90</v>
      </c>
      <c r="U30" s="126"/>
      <c r="V30" s="298">
        <f t="shared" si="4"/>
        <v>10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100</v>
      </c>
      <c r="AE30" s="126"/>
      <c r="AF30" s="298">
        <f t="shared" si="5"/>
        <v>10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100</v>
      </c>
    </row>
    <row r="31" spans="1:39" x14ac:dyDescent="0.25">
      <c r="A31" s="126"/>
      <c r="B31" s="298">
        <f t="shared" si="0"/>
        <v>9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90</v>
      </c>
      <c r="K31" s="126"/>
      <c r="L31" s="298">
        <f t="shared" si="1"/>
        <v>9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90</v>
      </c>
      <c r="U31" s="126"/>
      <c r="V31" s="298">
        <f t="shared" si="4"/>
        <v>10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100</v>
      </c>
      <c r="AE31" s="126"/>
      <c r="AF31" s="298">
        <f t="shared" si="5"/>
        <v>10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100</v>
      </c>
    </row>
    <row r="32" spans="1:39" x14ac:dyDescent="0.25">
      <c r="A32" s="126"/>
      <c r="B32" s="298">
        <f t="shared" si="0"/>
        <v>9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90</v>
      </c>
      <c r="K32" s="126"/>
      <c r="L32" s="298">
        <f t="shared" si="1"/>
        <v>9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90</v>
      </c>
      <c r="U32" s="126"/>
      <c r="V32" s="298">
        <f t="shared" si="4"/>
        <v>10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100</v>
      </c>
      <c r="AE32" s="126"/>
      <c r="AF32" s="298">
        <f t="shared" si="5"/>
        <v>10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100</v>
      </c>
    </row>
    <row r="33" spans="1:39" x14ac:dyDescent="0.25">
      <c r="A33" s="126"/>
      <c r="B33" s="298">
        <f t="shared" si="0"/>
        <v>9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90</v>
      </c>
      <c r="K33" s="126"/>
      <c r="L33" s="298">
        <f t="shared" si="1"/>
        <v>9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90</v>
      </c>
      <c r="U33" s="126"/>
      <c r="V33" s="298">
        <f t="shared" si="4"/>
        <v>10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100</v>
      </c>
      <c r="AE33" s="126"/>
      <c r="AF33" s="298">
        <f t="shared" si="5"/>
        <v>10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100</v>
      </c>
    </row>
    <row r="34" spans="1:39" x14ac:dyDescent="0.25">
      <c r="A34" s="126"/>
      <c r="B34" s="298">
        <f t="shared" si="0"/>
        <v>9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90</v>
      </c>
      <c r="K34" s="126"/>
      <c r="L34" s="298">
        <f t="shared" si="1"/>
        <v>9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90</v>
      </c>
      <c r="U34" s="126"/>
      <c r="V34" s="298">
        <f t="shared" si="4"/>
        <v>10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100</v>
      </c>
      <c r="AE34" s="126"/>
      <c r="AF34" s="298">
        <f t="shared" si="5"/>
        <v>10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100</v>
      </c>
    </row>
    <row r="35" spans="1:39" x14ac:dyDescent="0.25">
      <c r="A35" s="126"/>
      <c r="B35" s="298">
        <f t="shared" si="0"/>
        <v>9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90</v>
      </c>
      <c r="K35" s="126"/>
      <c r="L35" s="298">
        <f t="shared" si="1"/>
        <v>9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90</v>
      </c>
      <c r="U35" s="126"/>
      <c r="V35" s="298">
        <f t="shared" si="4"/>
        <v>10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100</v>
      </c>
      <c r="AE35" s="126"/>
      <c r="AF35" s="298">
        <f t="shared" si="5"/>
        <v>10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100</v>
      </c>
    </row>
    <row r="36" spans="1:39" x14ac:dyDescent="0.25">
      <c r="A36" s="126" t="s">
        <v>22</v>
      </c>
      <c r="B36" s="298">
        <f t="shared" si="0"/>
        <v>9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90</v>
      </c>
      <c r="K36" s="126" t="s">
        <v>22</v>
      </c>
      <c r="L36" s="298">
        <f t="shared" si="1"/>
        <v>9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90</v>
      </c>
      <c r="U36" s="126" t="s">
        <v>22</v>
      </c>
      <c r="V36" s="298">
        <f t="shared" si="4"/>
        <v>10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100</v>
      </c>
      <c r="AE36" s="126" t="s">
        <v>22</v>
      </c>
      <c r="AF36" s="298">
        <f t="shared" si="5"/>
        <v>10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100</v>
      </c>
    </row>
    <row r="37" spans="1:39" x14ac:dyDescent="0.25">
      <c r="A37" s="127"/>
      <c r="B37" s="298">
        <f t="shared" si="0"/>
        <v>9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90</v>
      </c>
      <c r="K37" s="127"/>
      <c r="L37" s="298">
        <f t="shared" si="1"/>
        <v>9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90</v>
      </c>
      <c r="U37" s="127"/>
      <c r="V37" s="298">
        <f t="shared" si="4"/>
        <v>10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100</v>
      </c>
      <c r="AE37" s="127"/>
      <c r="AF37" s="298">
        <f t="shared" si="5"/>
        <v>10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100</v>
      </c>
    </row>
    <row r="38" spans="1:39" x14ac:dyDescent="0.25">
      <c r="A38" s="126"/>
      <c r="B38" s="298">
        <f t="shared" si="0"/>
        <v>9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90</v>
      </c>
      <c r="K38" s="126"/>
      <c r="L38" s="298">
        <f t="shared" si="1"/>
        <v>9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90</v>
      </c>
      <c r="U38" s="126"/>
      <c r="V38" s="298">
        <f t="shared" si="4"/>
        <v>10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100</v>
      </c>
      <c r="AE38" s="126"/>
      <c r="AF38" s="298">
        <f t="shared" si="5"/>
        <v>10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100</v>
      </c>
    </row>
    <row r="39" spans="1:39" x14ac:dyDescent="0.25">
      <c r="A39" s="126"/>
      <c r="B39" s="84">
        <f t="shared" si="0"/>
        <v>9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90</v>
      </c>
      <c r="K39" s="126"/>
      <c r="L39" s="84">
        <f t="shared" si="1"/>
        <v>9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90</v>
      </c>
      <c r="U39" s="126"/>
      <c r="V39" s="84">
        <f t="shared" si="4"/>
        <v>10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100</v>
      </c>
      <c r="AE39" s="126"/>
      <c r="AF39" s="84">
        <f t="shared" si="5"/>
        <v>10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100</v>
      </c>
    </row>
    <row r="40" spans="1:39" x14ac:dyDescent="0.25">
      <c r="A40" s="126"/>
      <c r="B40" s="84">
        <f t="shared" si="0"/>
        <v>9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90</v>
      </c>
      <c r="K40" s="126"/>
      <c r="L40" s="84">
        <f t="shared" si="1"/>
        <v>9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90</v>
      </c>
      <c r="U40" s="126"/>
      <c r="V40" s="84">
        <f t="shared" si="4"/>
        <v>10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100</v>
      </c>
      <c r="AE40" s="126"/>
      <c r="AF40" s="84">
        <f t="shared" si="5"/>
        <v>10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100</v>
      </c>
    </row>
    <row r="41" spans="1:39" x14ac:dyDescent="0.25">
      <c r="A41" s="126"/>
      <c r="B41" s="84">
        <f t="shared" si="0"/>
        <v>9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90</v>
      </c>
      <c r="K41" s="126"/>
      <c r="L41" s="84">
        <f t="shared" si="1"/>
        <v>9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90</v>
      </c>
      <c r="U41" s="126"/>
      <c r="V41" s="84">
        <f t="shared" si="4"/>
        <v>10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100</v>
      </c>
      <c r="AE41" s="126"/>
      <c r="AF41" s="84">
        <f t="shared" si="5"/>
        <v>10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100</v>
      </c>
    </row>
    <row r="42" spans="1:39" x14ac:dyDescent="0.25">
      <c r="A42" s="126"/>
      <c r="B42" s="84">
        <f t="shared" ref="B42:B73" si="12">B41-C42</f>
        <v>9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90</v>
      </c>
      <c r="K42" s="126"/>
      <c r="L42" s="84">
        <f t="shared" ref="L42:L73" si="15">L41-M42</f>
        <v>9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90</v>
      </c>
      <c r="U42" s="126"/>
      <c r="V42" s="84">
        <f t="shared" si="4"/>
        <v>10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100</v>
      </c>
      <c r="AE42" s="126"/>
      <c r="AF42" s="84">
        <f t="shared" si="5"/>
        <v>10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100</v>
      </c>
    </row>
    <row r="43" spans="1:39" x14ac:dyDescent="0.25">
      <c r="A43" s="126"/>
      <c r="B43" s="84">
        <f t="shared" si="12"/>
        <v>9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90</v>
      </c>
      <c r="K43" s="126"/>
      <c r="L43" s="84">
        <f t="shared" si="15"/>
        <v>9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90</v>
      </c>
      <c r="U43" s="126"/>
      <c r="V43" s="84">
        <f t="shared" si="4"/>
        <v>10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100</v>
      </c>
      <c r="AE43" s="126"/>
      <c r="AF43" s="84">
        <f t="shared" si="5"/>
        <v>10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100</v>
      </c>
    </row>
    <row r="44" spans="1:39" x14ac:dyDescent="0.25">
      <c r="A44" s="126"/>
      <c r="B44" s="84">
        <f t="shared" si="12"/>
        <v>9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90</v>
      </c>
      <c r="K44" s="126"/>
      <c r="L44" s="84">
        <f t="shared" si="15"/>
        <v>9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90</v>
      </c>
      <c r="U44" s="126"/>
      <c r="V44" s="84">
        <f t="shared" si="4"/>
        <v>10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100</v>
      </c>
      <c r="AE44" s="126"/>
      <c r="AF44" s="84">
        <f t="shared" si="5"/>
        <v>10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100</v>
      </c>
    </row>
    <row r="45" spans="1:39" x14ac:dyDescent="0.25">
      <c r="A45" s="126"/>
      <c r="B45" s="84">
        <f t="shared" si="12"/>
        <v>9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90</v>
      </c>
      <c r="K45" s="126"/>
      <c r="L45" s="84">
        <f t="shared" si="15"/>
        <v>9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90</v>
      </c>
      <c r="U45" s="126"/>
      <c r="V45" s="84">
        <f t="shared" si="4"/>
        <v>10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100</v>
      </c>
      <c r="AE45" s="126"/>
      <c r="AF45" s="84">
        <f t="shared" si="5"/>
        <v>10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100</v>
      </c>
    </row>
    <row r="46" spans="1:39" x14ac:dyDescent="0.25">
      <c r="A46" s="126"/>
      <c r="B46" s="84">
        <f t="shared" si="12"/>
        <v>9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90</v>
      </c>
      <c r="K46" s="126"/>
      <c r="L46" s="84">
        <f t="shared" si="15"/>
        <v>9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90</v>
      </c>
      <c r="U46" s="126"/>
      <c r="V46" s="84">
        <f t="shared" si="4"/>
        <v>10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100</v>
      </c>
      <c r="AE46" s="126"/>
      <c r="AF46" s="84">
        <f t="shared" si="5"/>
        <v>10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100</v>
      </c>
    </row>
    <row r="47" spans="1:39" x14ac:dyDescent="0.25">
      <c r="A47" s="126"/>
      <c r="B47" s="84">
        <f t="shared" si="12"/>
        <v>9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90</v>
      </c>
      <c r="K47" s="126"/>
      <c r="L47" s="84">
        <f t="shared" si="15"/>
        <v>9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90</v>
      </c>
      <c r="U47" s="126"/>
      <c r="V47" s="84">
        <f t="shared" si="4"/>
        <v>10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100</v>
      </c>
      <c r="AE47" s="126"/>
      <c r="AF47" s="84">
        <f t="shared" si="5"/>
        <v>10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100</v>
      </c>
    </row>
    <row r="48" spans="1:39" x14ac:dyDescent="0.25">
      <c r="A48" s="126"/>
      <c r="B48" s="84">
        <f t="shared" si="12"/>
        <v>9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90</v>
      </c>
      <c r="K48" s="126"/>
      <c r="L48" s="84">
        <f t="shared" si="15"/>
        <v>9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90</v>
      </c>
      <c r="U48" s="126"/>
      <c r="V48" s="84">
        <f t="shared" si="4"/>
        <v>10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100</v>
      </c>
      <c r="AE48" s="126"/>
      <c r="AF48" s="84">
        <f t="shared" si="5"/>
        <v>10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100</v>
      </c>
    </row>
    <row r="49" spans="1:39" x14ac:dyDescent="0.25">
      <c r="A49" s="126"/>
      <c r="B49" s="84">
        <f t="shared" si="12"/>
        <v>9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90</v>
      </c>
      <c r="K49" s="126"/>
      <c r="L49" s="84">
        <f t="shared" si="15"/>
        <v>9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90</v>
      </c>
      <c r="U49" s="126"/>
      <c r="V49" s="84">
        <f t="shared" si="4"/>
        <v>10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100</v>
      </c>
      <c r="AE49" s="126"/>
      <c r="AF49" s="84">
        <f t="shared" si="5"/>
        <v>10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100</v>
      </c>
    </row>
    <row r="50" spans="1:39" x14ac:dyDescent="0.25">
      <c r="A50" s="126"/>
      <c r="B50" s="84">
        <f t="shared" si="12"/>
        <v>9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90</v>
      </c>
      <c r="K50" s="126"/>
      <c r="L50" s="84">
        <f t="shared" si="15"/>
        <v>9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90</v>
      </c>
      <c r="U50" s="126"/>
      <c r="V50" s="84">
        <f t="shared" si="4"/>
        <v>10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100</v>
      </c>
      <c r="AE50" s="126"/>
      <c r="AF50" s="84">
        <f t="shared" si="5"/>
        <v>10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100</v>
      </c>
    </row>
    <row r="51" spans="1:39" x14ac:dyDescent="0.25">
      <c r="A51" s="126"/>
      <c r="B51" s="84">
        <f t="shared" si="12"/>
        <v>9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90</v>
      </c>
      <c r="K51" s="126"/>
      <c r="L51" s="84">
        <f t="shared" si="15"/>
        <v>9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90</v>
      </c>
      <c r="U51" s="126"/>
      <c r="V51" s="84">
        <f t="shared" si="4"/>
        <v>10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100</v>
      </c>
      <c r="AE51" s="126"/>
      <c r="AF51" s="84">
        <f t="shared" si="5"/>
        <v>10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100</v>
      </c>
    </row>
    <row r="52" spans="1:39" x14ac:dyDescent="0.25">
      <c r="A52" s="126"/>
      <c r="B52" s="84">
        <f t="shared" si="12"/>
        <v>9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90</v>
      </c>
      <c r="K52" s="126"/>
      <c r="L52" s="84">
        <f t="shared" si="15"/>
        <v>9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90</v>
      </c>
      <c r="U52" s="126"/>
      <c r="V52" s="84">
        <f t="shared" si="4"/>
        <v>10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100</v>
      </c>
      <c r="AE52" s="126"/>
      <c r="AF52" s="84">
        <f t="shared" si="5"/>
        <v>10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100</v>
      </c>
    </row>
    <row r="53" spans="1:39" x14ac:dyDescent="0.25">
      <c r="A53" s="126"/>
      <c r="B53" s="84">
        <f t="shared" si="12"/>
        <v>9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90</v>
      </c>
      <c r="K53" s="126"/>
      <c r="L53" s="84">
        <f t="shared" si="15"/>
        <v>9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90</v>
      </c>
      <c r="U53" s="126"/>
      <c r="V53" s="84">
        <f t="shared" si="4"/>
        <v>10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100</v>
      </c>
      <c r="AE53" s="126"/>
      <c r="AF53" s="84">
        <f t="shared" si="5"/>
        <v>10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100</v>
      </c>
    </row>
    <row r="54" spans="1:39" x14ac:dyDescent="0.25">
      <c r="A54" s="126"/>
      <c r="B54" s="84">
        <f t="shared" si="12"/>
        <v>9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90</v>
      </c>
      <c r="K54" s="126"/>
      <c r="L54" s="84">
        <f t="shared" si="15"/>
        <v>9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90</v>
      </c>
      <c r="U54" s="126"/>
      <c r="V54" s="84">
        <f t="shared" si="4"/>
        <v>10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100</v>
      </c>
      <c r="AE54" s="126"/>
      <c r="AF54" s="84">
        <f t="shared" si="5"/>
        <v>10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100</v>
      </c>
    </row>
    <row r="55" spans="1:39" x14ac:dyDescent="0.25">
      <c r="A55" s="126"/>
      <c r="B55" s="12">
        <f t="shared" si="12"/>
        <v>9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90</v>
      </c>
      <c r="K55" s="126"/>
      <c r="L55" s="12">
        <f t="shared" si="15"/>
        <v>9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90</v>
      </c>
      <c r="U55" s="126"/>
      <c r="V55" s="12">
        <f t="shared" si="4"/>
        <v>10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100</v>
      </c>
      <c r="AE55" s="126"/>
      <c r="AF55" s="12">
        <f t="shared" si="5"/>
        <v>10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100</v>
      </c>
    </row>
    <row r="56" spans="1:39" x14ac:dyDescent="0.25">
      <c r="A56" s="126"/>
      <c r="B56" s="12">
        <f t="shared" si="12"/>
        <v>9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90</v>
      </c>
      <c r="K56" s="126"/>
      <c r="L56" s="12">
        <f t="shared" si="15"/>
        <v>9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90</v>
      </c>
      <c r="U56" s="126"/>
      <c r="V56" s="12">
        <f t="shared" si="4"/>
        <v>10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100</v>
      </c>
      <c r="AE56" s="126"/>
      <c r="AF56" s="12">
        <f t="shared" si="5"/>
        <v>10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100</v>
      </c>
    </row>
    <row r="57" spans="1:39" x14ac:dyDescent="0.25">
      <c r="A57" s="126"/>
      <c r="B57" s="12">
        <f t="shared" si="12"/>
        <v>9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90</v>
      </c>
      <c r="K57" s="126"/>
      <c r="L57" s="12">
        <f t="shared" si="15"/>
        <v>9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90</v>
      </c>
      <c r="U57" s="126"/>
      <c r="V57" s="12">
        <f t="shared" si="4"/>
        <v>10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100</v>
      </c>
      <c r="AE57" s="126"/>
      <c r="AF57" s="12">
        <f t="shared" si="5"/>
        <v>10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100</v>
      </c>
    </row>
    <row r="58" spans="1:39" x14ac:dyDescent="0.25">
      <c r="A58" s="126"/>
      <c r="B58" s="12">
        <f t="shared" si="12"/>
        <v>9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90</v>
      </c>
      <c r="K58" s="126"/>
      <c r="L58" s="12">
        <f t="shared" si="15"/>
        <v>9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90</v>
      </c>
      <c r="U58" s="126"/>
      <c r="V58" s="12">
        <f t="shared" si="4"/>
        <v>10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100</v>
      </c>
      <c r="AE58" s="126"/>
      <c r="AF58" s="12">
        <f t="shared" si="5"/>
        <v>10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100</v>
      </c>
    </row>
    <row r="59" spans="1:39" x14ac:dyDescent="0.25">
      <c r="A59" s="126"/>
      <c r="B59" s="12">
        <f t="shared" si="12"/>
        <v>9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90</v>
      </c>
      <c r="K59" s="126"/>
      <c r="L59" s="12">
        <f t="shared" si="15"/>
        <v>9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90</v>
      </c>
      <c r="U59" s="126"/>
      <c r="V59" s="12">
        <f t="shared" si="4"/>
        <v>10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100</v>
      </c>
      <c r="AE59" s="126"/>
      <c r="AF59" s="12">
        <f t="shared" si="5"/>
        <v>10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100</v>
      </c>
    </row>
    <row r="60" spans="1:39" x14ac:dyDescent="0.25">
      <c r="A60" s="126"/>
      <c r="B60" s="12">
        <f t="shared" si="12"/>
        <v>9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90</v>
      </c>
      <c r="K60" s="126"/>
      <c r="L60" s="12">
        <f t="shared" si="15"/>
        <v>9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90</v>
      </c>
      <c r="U60" s="126"/>
      <c r="V60" s="12">
        <f t="shared" si="4"/>
        <v>10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100</v>
      </c>
      <c r="AE60" s="126"/>
      <c r="AF60" s="12">
        <f t="shared" si="5"/>
        <v>10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100</v>
      </c>
    </row>
    <row r="61" spans="1:39" x14ac:dyDescent="0.25">
      <c r="A61" s="126"/>
      <c r="B61" s="12">
        <f t="shared" si="12"/>
        <v>9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90</v>
      </c>
      <c r="K61" s="126"/>
      <c r="L61" s="12">
        <f t="shared" si="15"/>
        <v>9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90</v>
      </c>
      <c r="U61" s="126"/>
      <c r="V61" s="12">
        <f t="shared" si="4"/>
        <v>10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100</v>
      </c>
      <c r="AE61" s="126"/>
      <c r="AF61" s="12">
        <f t="shared" si="5"/>
        <v>10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100</v>
      </c>
    </row>
    <row r="62" spans="1:39" x14ac:dyDescent="0.25">
      <c r="A62" s="126"/>
      <c r="B62" s="12">
        <f t="shared" si="12"/>
        <v>9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90</v>
      </c>
      <c r="K62" s="126"/>
      <c r="L62" s="12">
        <f t="shared" si="15"/>
        <v>9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90</v>
      </c>
      <c r="U62" s="126"/>
      <c r="V62" s="12">
        <f t="shared" si="4"/>
        <v>10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100</v>
      </c>
      <c r="AE62" s="126"/>
      <c r="AF62" s="12">
        <f t="shared" si="5"/>
        <v>10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100</v>
      </c>
    </row>
    <row r="63" spans="1:39" x14ac:dyDescent="0.25">
      <c r="A63" s="126"/>
      <c r="B63" s="12">
        <f t="shared" si="12"/>
        <v>9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90</v>
      </c>
      <c r="K63" s="126"/>
      <c r="L63" s="12">
        <f t="shared" si="15"/>
        <v>9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90</v>
      </c>
      <c r="U63" s="126"/>
      <c r="V63" s="12">
        <f t="shared" si="4"/>
        <v>10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100</v>
      </c>
      <c r="AE63" s="126"/>
      <c r="AF63" s="12">
        <f t="shared" si="5"/>
        <v>10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100</v>
      </c>
    </row>
    <row r="64" spans="1:39" x14ac:dyDescent="0.25">
      <c r="A64" s="126"/>
      <c r="B64" s="12">
        <f t="shared" si="12"/>
        <v>9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90</v>
      </c>
      <c r="K64" s="126"/>
      <c r="L64" s="12">
        <f t="shared" si="15"/>
        <v>9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90</v>
      </c>
      <c r="U64" s="126"/>
      <c r="V64" s="12">
        <f t="shared" si="4"/>
        <v>10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100</v>
      </c>
      <c r="AE64" s="126"/>
      <c r="AF64" s="12">
        <f t="shared" si="5"/>
        <v>10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100</v>
      </c>
    </row>
    <row r="65" spans="1:39" x14ac:dyDescent="0.25">
      <c r="A65" s="126"/>
      <c r="B65" s="12">
        <f t="shared" si="12"/>
        <v>9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90</v>
      </c>
      <c r="K65" s="126"/>
      <c r="L65" s="12">
        <f t="shared" si="15"/>
        <v>9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90</v>
      </c>
      <c r="U65" s="126"/>
      <c r="V65" s="12">
        <f t="shared" si="4"/>
        <v>10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100</v>
      </c>
      <c r="AE65" s="126"/>
      <c r="AF65" s="12">
        <f t="shared" si="5"/>
        <v>10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100</v>
      </c>
    </row>
    <row r="66" spans="1:39" x14ac:dyDescent="0.25">
      <c r="A66" s="126"/>
      <c r="B66" s="12">
        <f t="shared" si="12"/>
        <v>9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90</v>
      </c>
      <c r="K66" s="126"/>
      <c r="L66" s="12">
        <f t="shared" si="15"/>
        <v>9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90</v>
      </c>
      <c r="U66" s="126"/>
      <c r="V66" s="12">
        <f t="shared" si="4"/>
        <v>10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100</v>
      </c>
      <c r="AE66" s="126"/>
      <c r="AF66" s="12">
        <f t="shared" si="5"/>
        <v>10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100</v>
      </c>
    </row>
    <row r="67" spans="1:39" x14ac:dyDescent="0.25">
      <c r="A67" s="126"/>
      <c r="B67" s="12">
        <f t="shared" si="12"/>
        <v>9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90</v>
      </c>
      <c r="K67" s="126"/>
      <c r="L67" s="12">
        <f t="shared" si="15"/>
        <v>9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90</v>
      </c>
      <c r="U67" s="126"/>
      <c r="V67" s="12">
        <f t="shared" si="4"/>
        <v>10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100</v>
      </c>
      <c r="AE67" s="126"/>
      <c r="AF67" s="12">
        <f t="shared" si="5"/>
        <v>10</v>
      </c>
      <c r="AG67" s="15"/>
      <c r="AH67" s="70"/>
      <c r="AI67" s="230"/>
      <c r="AJ67" s="70">
        <f t="shared" si="6"/>
        <v>0</v>
      </c>
      <c r="AK67" s="71"/>
      <c r="AL67" s="72"/>
      <c r="AM67" s="107">
        <f t="shared" si="7"/>
        <v>100</v>
      </c>
    </row>
    <row r="68" spans="1:39" x14ac:dyDescent="0.25">
      <c r="A68" s="126"/>
      <c r="B68" s="12">
        <f t="shared" si="12"/>
        <v>9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90</v>
      </c>
      <c r="K68" s="126"/>
      <c r="L68" s="12">
        <f t="shared" si="15"/>
        <v>9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90</v>
      </c>
      <c r="U68" s="126"/>
      <c r="V68" s="12">
        <f t="shared" si="4"/>
        <v>10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100</v>
      </c>
      <c r="AE68" s="126"/>
      <c r="AF68" s="12">
        <f t="shared" si="5"/>
        <v>10</v>
      </c>
      <c r="AG68" s="15"/>
      <c r="AH68" s="60"/>
      <c r="AI68" s="238"/>
      <c r="AJ68" s="70">
        <f t="shared" si="6"/>
        <v>0</v>
      </c>
      <c r="AK68" s="71"/>
      <c r="AL68" s="72"/>
      <c r="AM68" s="107">
        <f t="shared" si="7"/>
        <v>100</v>
      </c>
    </row>
    <row r="69" spans="1:39" x14ac:dyDescent="0.25">
      <c r="A69" s="126"/>
      <c r="B69" s="12">
        <f t="shared" si="12"/>
        <v>9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90</v>
      </c>
      <c r="K69" s="126"/>
      <c r="L69" s="12">
        <f t="shared" si="15"/>
        <v>9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90</v>
      </c>
      <c r="U69" s="126"/>
      <c r="V69" s="12">
        <f t="shared" si="4"/>
        <v>10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100</v>
      </c>
      <c r="AE69" s="126"/>
      <c r="AF69" s="12">
        <f t="shared" si="5"/>
        <v>10</v>
      </c>
      <c r="AG69" s="15"/>
      <c r="AH69" s="60"/>
      <c r="AI69" s="238"/>
      <c r="AJ69" s="70">
        <f t="shared" si="6"/>
        <v>0</v>
      </c>
      <c r="AK69" s="71"/>
      <c r="AL69" s="72"/>
      <c r="AM69" s="107">
        <f t="shared" si="7"/>
        <v>100</v>
      </c>
    </row>
    <row r="70" spans="1:39" x14ac:dyDescent="0.25">
      <c r="A70" s="126"/>
      <c r="B70" s="12">
        <f t="shared" si="12"/>
        <v>9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90</v>
      </c>
      <c r="K70" s="126"/>
      <c r="L70" s="12">
        <f t="shared" si="15"/>
        <v>9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90</v>
      </c>
      <c r="U70" s="126"/>
      <c r="V70" s="12">
        <f t="shared" si="4"/>
        <v>10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100</v>
      </c>
      <c r="AE70" s="126"/>
      <c r="AF70" s="12">
        <f t="shared" si="5"/>
        <v>10</v>
      </c>
      <c r="AG70" s="15"/>
      <c r="AH70" s="60"/>
      <c r="AI70" s="238"/>
      <c r="AJ70" s="70">
        <f t="shared" si="6"/>
        <v>0</v>
      </c>
      <c r="AK70" s="71"/>
      <c r="AL70" s="72"/>
      <c r="AM70" s="107">
        <f t="shared" si="7"/>
        <v>100</v>
      </c>
    </row>
    <row r="71" spans="1:39" x14ac:dyDescent="0.25">
      <c r="A71" s="126"/>
      <c r="B71" s="12">
        <f t="shared" si="12"/>
        <v>9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90</v>
      </c>
      <c r="K71" s="126"/>
      <c r="L71" s="12">
        <f t="shared" si="15"/>
        <v>9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90</v>
      </c>
      <c r="U71" s="126"/>
      <c r="V71" s="12">
        <f t="shared" si="4"/>
        <v>10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100</v>
      </c>
      <c r="AE71" s="126"/>
      <c r="AF71" s="12">
        <f t="shared" si="5"/>
        <v>10</v>
      </c>
      <c r="AG71" s="15"/>
      <c r="AH71" s="60"/>
      <c r="AI71" s="238"/>
      <c r="AJ71" s="70">
        <f t="shared" si="6"/>
        <v>0</v>
      </c>
      <c r="AK71" s="71"/>
      <c r="AL71" s="72"/>
      <c r="AM71" s="107">
        <f t="shared" si="7"/>
        <v>100</v>
      </c>
    </row>
    <row r="72" spans="1:39" x14ac:dyDescent="0.25">
      <c r="A72" s="126"/>
      <c r="B72" s="12">
        <f t="shared" si="12"/>
        <v>9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90</v>
      </c>
      <c r="K72" s="126"/>
      <c r="L72" s="12">
        <f t="shared" si="15"/>
        <v>9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90</v>
      </c>
      <c r="U72" s="126"/>
      <c r="V72" s="12">
        <f t="shared" si="4"/>
        <v>10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100</v>
      </c>
      <c r="AE72" s="126"/>
      <c r="AF72" s="12">
        <f t="shared" si="5"/>
        <v>10</v>
      </c>
      <c r="AG72" s="15"/>
      <c r="AH72" s="60"/>
      <c r="AI72" s="238"/>
      <c r="AJ72" s="70">
        <f t="shared" si="6"/>
        <v>0</v>
      </c>
      <c r="AK72" s="71"/>
      <c r="AL72" s="72"/>
      <c r="AM72" s="107">
        <f t="shared" si="7"/>
        <v>100</v>
      </c>
    </row>
    <row r="73" spans="1:39" x14ac:dyDescent="0.25">
      <c r="A73" s="126"/>
      <c r="B73" s="12">
        <f t="shared" si="12"/>
        <v>9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90</v>
      </c>
      <c r="K73" s="126"/>
      <c r="L73" s="12">
        <f t="shared" si="15"/>
        <v>9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90</v>
      </c>
      <c r="U73" s="126"/>
      <c r="V73" s="12">
        <f t="shared" si="4"/>
        <v>10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100</v>
      </c>
      <c r="AE73" s="126"/>
      <c r="AF73" s="12">
        <f t="shared" si="5"/>
        <v>10</v>
      </c>
      <c r="AG73" s="15"/>
      <c r="AH73" s="60"/>
      <c r="AI73" s="238"/>
      <c r="AJ73" s="70">
        <f t="shared" si="6"/>
        <v>0</v>
      </c>
      <c r="AK73" s="71"/>
      <c r="AL73" s="72"/>
      <c r="AM73" s="107">
        <f t="shared" si="7"/>
        <v>100</v>
      </c>
    </row>
    <row r="74" spans="1:39" x14ac:dyDescent="0.25">
      <c r="A74" s="126"/>
      <c r="B74" s="12">
        <f t="shared" ref="B74:B75" si="18">B73-C74</f>
        <v>9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90</v>
      </c>
      <c r="K74" s="126"/>
      <c r="L74" s="12">
        <f t="shared" ref="L74:L75" si="19">L73-M74</f>
        <v>9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90</v>
      </c>
      <c r="U74" s="126"/>
      <c r="V74" s="12">
        <f t="shared" ref="V74:V75" si="20">V73-W74</f>
        <v>10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100</v>
      </c>
      <c r="AE74" s="126"/>
      <c r="AF74" s="12">
        <f t="shared" ref="AF74:AF75" si="21">AF73-AG74</f>
        <v>10</v>
      </c>
      <c r="AG74" s="15"/>
      <c r="AH74" s="60"/>
      <c r="AI74" s="238"/>
      <c r="AJ74" s="70">
        <f t="shared" ref="AJ74:AJ76" si="22">AH74</f>
        <v>0</v>
      </c>
      <c r="AK74" s="71"/>
      <c r="AL74" s="72"/>
      <c r="AM74" s="107">
        <f t="shared" ref="AM74:AM76" si="23">AM73-AJ74</f>
        <v>100</v>
      </c>
    </row>
    <row r="75" spans="1:39" x14ac:dyDescent="0.25">
      <c r="A75" s="126"/>
      <c r="B75" s="12">
        <f t="shared" si="18"/>
        <v>9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90</v>
      </c>
      <c r="K75" s="126"/>
      <c r="L75" s="12">
        <f t="shared" si="19"/>
        <v>9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90</v>
      </c>
      <c r="U75" s="126"/>
      <c r="V75" s="12">
        <f t="shared" si="20"/>
        <v>10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100</v>
      </c>
      <c r="AE75" s="126"/>
      <c r="AF75" s="12">
        <f t="shared" si="21"/>
        <v>10</v>
      </c>
      <c r="AG75" s="15"/>
      <c r="AH75" s="60"/>
      <c r="AI75" s="238"/>
      <c r="AJ75" s="70">
        <f t="shared" si="22"/>
        <v>0</v>
      </c>
      <c r="AK75" s="71"/>
      <c r="AL75" s="72"/>
      <c r="AM75" s="107">
        <f t="shared" si="23"/>
        <v>100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90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90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100</v>
      </c>
      <c r="AE76" s="126"/>
      <c r="AG76" s="15"/>
      <c r="AH76" s="60"/>
      <c r="AI76" s="238"/>
      <c r="AJ76" s="70">
        <f t="shared" si="22"/>
        <v>0</v>
      </c>
      <c r="AK76" s="71"/>
      <c r="AL76" s="72"/>
      <c r="AM76" s="107">
        <f t="shared" si="23"/>
        <v>100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9</v>
      </c>
      <c r="N81" s="45" t="s">
        <v>4</v>
      </c>
      <c r="O81" s="57">
        <f>P5+P6-M78+P7</f>
        <v>9</v>
      </c>
      <c r="X81" s="45" t="s">
        <v>4</v>
      </c>
      <c r="Y81" s="57">
        <f>Z5+Z6-W78+Z7</f>
        <v>10</v>
      </c>
      <c r="AH81" s="45" t="s">
        <v>4</v>
      </c>
      <c r="AI81" s="57">
        <f>AJ5+AJ6-AG78+AJ7</f>
        <v>10</v>
      </c>
    </row>
    <row r="82" spans="3:36" ht="15.75" thickBot="1" x14ac:dyDescent="0.3"/>
    <row r="83" spans="3:36" ht="15.75" thickBot="1" x14ac:dyDescent="0.3">
      <c r="C83" s="1119" t="s">
        <v>11</v>
      </c>
      <c r="D83" s="1120"/>
      <c r="E83" s="58">
        <f>E5+E6-F78+E7</f>
        <v>90</v>
      </c>
      <c r="F83" s="74"/>
      <c r="M83" s="1119" t="s">
        <v>11</v>
      </c>
      <c r="N83" s="1120"/>
      <c r="O83" s="58">
        <f>O5+O6-P78+O7</f>
        <v>90</v>
      </c>
      <c r="P83" s="74"/>
      <c r="W83" s="1119" t="s">
        <v>11</v>
      </c>
      <c r="X83" s="1120"/>
      <c r="Y83" s="58">
        <f>Y5+Y6-Z78+Y7</f>
        <v>100</v>
      </c>
      <c r="Z83" s="74"/>
      <c r="AG83" s="1119" t="s">
        <v>11</v>
      </c>
      <c r="AH83" s="1120"/>
      <c r="AI83" s="58">
        <f>AI5+AI6-AJ78+AI7</f>
        <v>100</v>
      </c>
      <c r="AJ83" s="74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63" t="s">
        <v>258</v>
      </c>
      <c r="B1" s="1163"/>
      <c r="C1" s="1163"/>
      <c r="D1" s="1163"/>
      <c r="E1" s="1163"/>
      <c r="F1" s="1163"/>
      <c r="G1" s="1163"/>
      <c r="H1" s="100">
        <v>1</v>
      </c>
    </row>
    <row r="2" spans="1:11" ht="15.75" thickBot="1" x14ac:dyDescent="0.3">
      <c r="B2" s="696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274</v>
      </c>
      <c r="B5" s="1168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0</v>
      </c>
      <c r="H5" s="59">
        <f>E4+E5+E6-G5</f>
        <v>916.18</v>
      </c>
    </row>
    <row r="6" spans="1:11" ht="16.5" customHeight="1" x14ac:dyDescent="0.25">
      <c r="A6" s="638"/>
      <c r="B6" s="1169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169"/>
      <c r="C7" s="310"/>
      <c r="D7" s="466"/>
      <c r="E7" s="364"/>
      <c r="F7" s="335"/>
      <c r="G7" s="259"/>
      <c r="H7" s="256"/>
      <c r="I7" s="767"/>
      <c r="J7" s="578"/>
    </row>
    <row r="8" spans="1:11" ht="16.5" customHeight="1" thickTop="1" thickBot="1" x14ac:dyDescent="0.3">
      <c r="A8" s="256"/>
      <c r="B8" s="697"/>
      <c r="C8" s="310"/>
      <c r="D8" s="331"/>
      <c r="E8" s="464"/>
      <c r="F8" s="465"/>
      <c r="G8" s="259"/>
      <c r="H8" s="256"/>
      <c r="I8" s="1164" t="s">
        <v>50</v>
      </c>
      <c r="J8" s="116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8" t="s">
        <v>15</v>
      </c>
      <c r="H9" s="769"/>
      <c r="I9" s="1165"/>
      <c r="J9" s="1167"/>
    </row>
    <row r="10" spans="1:11" ht="15.75" thickTop="1" x14ac:dyDescent="0.25">
      <c r="A10" s="2"/>
      <c r="B10" s="84"/>
      <c r="C10" s="15"/>
      <c r="D10" s="162"/>
      <c r="E10" s="346"/>
      <c r="F10" s="70">
        <f t="shared" ref="F10:F36" si="0">D10</f>
        <v>0</v>
      </c>
      <c r="G10" s="281"/>
      <c r="H10" s="282"/>
      <c r="I10" s="283">
        <f>E4+E5+E6-F10+E7+E8</f>
        <v>916.18</v>
      </c>
      <c r="J10" s="284">
        <f>F4+F5+F6+F7-C10+F8</f>
        <v>30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916.18</v>
      </c>
      <c r="J11" s="284">
        <f>J10-C11</f>
        <v>30</v>
      </c>
      <c r="K11" s="256"/>
    </row>
    <row r="12" spans="1:11" x14ac:dyDescent="0.25">
      <c r="A12" s="81" t="s">
        <v>32</v>
      </c>
      <c r="B12" s="84"/>
      <c r="C12" s="15"/>
      <c r="D12" s="876"/>
      <c r="E12" s="868"/>
      <c r="F12" s="242">
        <f t="shared" si="0"/>
        <v>0</v>
      </c>
      <c r="G12" s="452"/>
      <c r="H12" s="453"/>
      <c r="I12" s="283">
        <f t="shared" ref="I12:I26" si="1">I11-F12</f>
        <v>916.18</v>
      </c>
      <c r="J12" s="284">
        <f t="shared" ref="J12:J26" si="2">J11-C12</f>
        <v>30</v>
      </c>
      <c r="K12" s="256"/>
    </row>
    <row r="13" spans="1:11" x14ac:dyDescent="0.25">
      <c r="A13" s="82"/>
      <c r="B13" s="84"/>
      <c r="C13" s="15"/>
      <c r="D13" s="876">
        <v>0</v>
      </c>
      <c r="E13" s="869"/>
      <c r="F13" s="242">
        <f t="shared" si="0"/>
        <v>0</v>
      </c>
      <c r="G13" s="452"/>
      <c r="H13" s="453"/>
      <c r="I13" s="283">
        <f t="shared" si="1"/>
        <v>916.18</v>
      </c>
      <c r="J13" s="284">
        <f t="shared" si="2"/>
        <v>30</v>
      </c>
      <c r="K13" s="256"/>
    </row>
    <row r="14" spans="1:11" x14ac:dyDescent="0.25">
      <c r="A14" s="84"/>
      <c r="B14" s="84"/>
      <c r="C14" s="15"/>
      <c r="D14" s="876">
        <v>0</v>
      </c>
      <c r="E14" s="869"/>
      <c r="F14" s="242">
        <f t="shared" si="0"/>
        <v>0</v>
      </c>
      <c r="G14" s="452"/>
      <c r="H14" s="453"/>
      <c r="I14" s="283">
        <f t="shared" si="1"/>
        <v>916.18</v>
      </c>
      <c r="J14" s="284">
        <f t="shared" si="2"/>
        <v>30</v>
      </c>
      <c r="K14" s="256"/>
    </row>
    <row r="15" spans="1:11" x14ac:dyDescent="0.25">
      <c r="A15" s="83" t="s">
        <v>33</v>
      </c>
      <c r="B15" s="84"/>
      <c r="C15" s="15"/>
      <c r="D15" s="876">
        <v>0</v>
      </c>
      <c r="E15" s="869"/>
      <c r="F15" s="242">
        <f t="shared" si="0"/>
        <v>0</v>
      </c>
      <c r="G15" s="452"/>
      <c r="H15" s="453"/>
      <c r="I15" s="283">
        <f t="shared" si="1"/>
        <v>916.18</v>
      </c>
      <c r="J15" s="284">
        <f t="shared" si="2"/>
        <v>30</v>
      </c>
      <c r="K15" s="256"/>
    </row>
    <row r="16" spans="1:11" x14ac:dyDescent="0.25">
      <c r="A16" s="82"/>
      <c r="B16" s="84"/>
      <c r="C16" s="15"/>
      <c r="D16" s="876">
        <v>0</v>
      </c>
      <c r="E16" s="868"/>
      <c r="F16" s="242">
        <f t="shared" si="0"/>
        <v>0</v>
      </c>
      <c r="G16" s="452"/>
      <c r="H16" s="453"/>
      <c r="I16" s="283">
        <f t="shared" si="1"/>
        <v>916.18</v>
      </c>
      <c r="J16" s="284">
        <f t="shared" si="2"/>
        <v>30</v>
      </c>
      <c r="K16" s="256"/>
    </row>
    <row r="17" spans="1:11" x14ac:dyDescent="0.25">
      <c r="A17" s="84"/>
      <c r="B17" s="84"/>
      <c r="C17" s="15"/>
      <c r="D17" s="876">
        <v>0</v>
      </c>
      <c r="E17" s="869"/>
      <c r="F17" s="242">
        <f t="shared" si="0"/>
        <v>0</v>
      </c>
      <c r="G17" s="452"/>
      <c r="H17" s="453"/>
      <c r="I17" s="283">
        <f t="shared" si="1"/>
        <v>916.18</v>
      </c>
      <c r="J17" s="284">
        <f t="shared" si="2"/>
        <v>30</v>
      </c>
      <c r="K17" s="256"/>
    </row>
    <row r="18" spans="1:11" x14ac:dyDescent="0.25">
      <c r="A18" s="2"/>
      <c r="B18" s="84"/>
      <c r="C18" s="15"/>
      <c r="D18" s="876">
        <v>0</v>
      </c>
      <c r="E18" s="869"/>
      <c r="F18" s="242">
        <f t="shared" si="0"/>
        <v>0</v>
      </c>
      <c r="G18" s="877"/>
      <c r="H18" s="453"/>
      <c r="I18" s="283">
        <f t="shared" si="1"/>
        <v>916.18</v>
      </c>
      <c r="J18" s="284">
        <f t="shared" si="2"/>
        <v>30</v>
      </c>
      <c r="K18" s="256"/>
    </row>
    <row r="19" spans="1:11" x14ac:dyDescent="0.25">
      <c r="A19" s="2"/>
      <c r="B19" s="84"/>
      <c r="C19" s="53"/>
      <c r="D19" s="876">
        <v>0</v>
      </c>
      <c r="E19" s="869"/>
      <c r="F19" s="242">
        <f t="shared" si="0"/>
        <v>0</v>
      </c>
      <c r="G19" s="452"/>
      <c r="H19" s="453"/>
      <c r="I19" s="283">
        <f t="shared" si="1"/>
        <v>916.18</v>
      </c>
      <c r="J19" s="284">
        <f t="shared" si="2"/>
        <v>30</v>
      </c>
      <c r="K19" s="256"/>
    </row>
    <row r="20" spans="1:11" x14ac:dyDescent="0.25">
      <c r="A20" s="2"/>
      <c r="B20" s="84"/>
      <c r="C20" s="15"/>
      <c r="D20" s="876">
        <v>0</v>
      </c>
      <c r="E20" s="868"/>
      <c r="F20" s="242">
        <f t="shared" si="0"/>
        <v>0</v>
      </c>
      <c r="G20" s="452"/>
      <c r="H20" s="453"/>
      <c r="I20" s="283">
        <f t="shared" si="1"/>
        <v>916.18</v>
      </c>
      <c r="J20" s="284">
        <f t="shared" si="2"/>
        <v>30</v>
      </c>
      <c r="K20" s="256"/>
    </row>
    <row r="21" spans="1:11" x14ac:dyDescent="0.25">
      <c r="A21" s="2"/>
      <c r="B21" s="84"/>
      <c r="C21" s="15"/>
      <c r="D21" s="876">
        <v>0</v>
      </c>
      <c r="E21" s="868"/>
      <c r="F21" s="242">
        <f t="shared" si="0"/>
        <v>0</v>
      </c>
      <c r="G21" s="452"/>
      <c r="H21" s="453"/>
      <c r="I21" s="283">
        <f t="shared" si="1"/>
        <v>916.18</v>
      </c>
      <c r="J21" s="284">
        <f t="shared" si="2"/>
        <v>30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916.18</v>
      </c>
      <c r="J22" s="284">
        <f t="shared" si="2"/>
        <v>30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916.18</v>
      </c>
      <c r="J23" s="284">
        <f t="shared" si="2"/>
        <v>30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916.18</v>
      </c>
      <c r="J24" s="131">
        <f t="shared" si="2"/>
        <v>30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916.18</v>
      </c>
      <c r="J25" s="131">
        <f t="shared" si="2"/>
        <v>30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916.18</v>
      </c>
      <c r="J26" s="131">
        <f t="shared" si="2"/>
        <v>30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30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46" t="s">
        <v>11</v>
      </c>
      <c r="D40" s="1147"/>
      <c r="E40" s="152">
        <f>E5+E4+E6+-F37</f>
        <v>916.18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47"/>
  <sheetViews>
    <sheetView topLeftCell="I1" workbookViewId="0">
      <pane ySplit="7" topLeftCell="A8" activePane="bottomLeft" state="frozen"/>
      <selection pane="bottomLeft" activeCell="L24" sqref="L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25" t="s">
        <v>127</v>
      </c>
      <c r="B1" s="1125"/>
      <c r="C1" s="1125"/>
      <c r="D1" s="1125"/>
      <c r="E1" s="1125"/>
      <c r="F1" s="1125"/>
      <c r="G1" s="1125"/>
      <c r="H1" s="100">
        <v>1</v>
      </c>
      <c r="L1" s="1121" t="s">
        <v>258</v>
      </c>
      <c r="M1" s="1121"/>
      <c r="N1" s="1121"/>
      <c r="O1" s="1121"/>
      <c r="P1" s="1121"/>
      <c r="Q1" s="1121"/>
      <c r="R1" s="1121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48">
        <v>245.97</v>
      </c>
      <c r="Q4" s="333">
        <v>14</v>
      </c>
    </row>
    <row r="5" spans="1:21" ht="15" customHeight="1" thickBot="1" x14ac:dyDescent="0.3">
      <c r="A5" s="1172" t="s">
        <v>67</v>
      </c>
      <c r="B5" s="1174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F44</f>
        <v>2612.2400000000002</v>
      </c>
      <c r="H5" s="59">
        <f>E4+E5+E6-G5</f>
        <v>7484.17</v>
      </c>
      <c r="L5" s="1178" t="s">
        <v>67</v>
      </c>
      <c r="M5" s="1174" t="s">
        <v>105</v>
      </c>
      <c r="N5" s="263">
        <v>60</v>
      </c>
      <c r="O5" s="331">
        <v>44519</v>
      </c>
      <c r="P5" s="1049">
        <v>307.74</v>
      </c>
      <c r="Q5" s="335">
        <v>15</v>
      </c>
      <c r="R5" s="322">
        <f>Q44</f>
        <v>0</v>
      </c>
      <c r="S5" s="59">
        <f>P4+P5+P6-R5</f>
        <v>1581.6200000000001</v>
      </c>
    </row>
    <row r="6" spans="1:21" ht="17.25" thickTop="1" thickBot="1" x14ac:dyDescent="0.3">
      <c r="A6" s="1173"/>
      <c r="B6" s="1175"/>
      <c r="C6" s="263"/>
      <c r="D6" s="331"/>
      <c r="E6" s="334"/>
      <c r="F6" s="335"/>
      <c r="G6" s="256"/>
      <c r="I6" s="1176" t="s">
        <v>3</v>
      </c>
      <c r="J6" s="1170" t="s">
        <v>4</v>
      </c>
      <c r="L6" s="1179"/>
      <c r="M6" s="1175"/>
      <c r="N6" s="263">
        <v>62</v>
      </c>
      <c r="O6" s="331">
        <v>44526</v>
      </c>
      <c r="P6" s="1048">
        <v>1027.9100000000001</v>
      </c>
      <c r="Q6" s="333">
        <v>37</v>
      </c>
      <c r="R6" s="256"/>
      <c r="T6" s="1176" t="s">
        <v>3</v>
      </c>
      <c r="U6" s="117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7"/>
      <c r="J7" s="1171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77"/>
      <c r="U7" s="1171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42" si="2">I9-F10</f>
        <v>9941.6400000000012</v>
      </c>
      <c r="J10" s="284">
        <f t="shared" ref="J10:J42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2" si="4">T9-Q10</f>
        <v>1581.6200000000001</v>
      </c>
      <c r="U10" s="284">
        <f t="shared" ref="U10:U42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43" si="6">D17</f>
        <v>97.15</v>
      </c>
      <c r="G17" s="689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43" si="7">O17</f>
        <v>0</v>
      </c>
      <c r="R17" s="689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40">
        <v>111.29</v>
      </c>
      <c r="E21" s="837">
        <v>44474</v>
      </c>
      <c r="F21" s="727">
        <f t="shared" si="6"/>
        <v>111.29</v>
      </c>
      <c r="G21" s="728" t="s">
        <v>139</v>
      </c>
      <c r="H21" s="911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40">
        <v>111.1</v>
      </c>
      <c r="E22" s="837">
        <v>44477</v>
      </c>
      <c r="F22" s="727">
        <f t="shared" si="6"/>
        <v>111.1</v>
      </c>
      <c r="G22" s="728" t="s">
        <v>141</v>
      </c>
      <c r="H22" s="911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40">
        <v>23.29</v>
      </c>
      <c r="E23" s="837">
        <v>44480</v>
      </c>
      <c r="F23" s="727">
        <f t="shared" si="6"/>
        <v>23.29</v>
      </c>
      <c r="G23" s="728" t="s">
        <v>145</v>
      </c>
      <c r="H23" s="911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40">
        <v>48.57</v>
      </c>
      <c r="E24" s="839">
        <v>44482</v>
      </c>
      <c r="F24" s="727">
        <f t="shared" si="6"/>
        <v>48.57</v>
      </c>
      <c r="G24" s="728" t="s">
        <v>147</v>
      </c>
      <c r="H24" s="911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40">
        <v>48.01</v>
      </c>
      <c r="E25" s="839">
        <v>44482</v>
      </c>
      <c r="F25" s="727">
        <f t="shared" si="6"/>
        <v>48.01</v>
      </c>
      <c r="G25" s="728" t="s">
        <v>148</v>
      </c>
      <c r="H25" s="911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40">
        <v>22.83</v>
      </c>
      <c r="E26" s="839">
        <v>44483</v>
      </c>
      <c r="F26" s="727">
        <f t="shared" si="6"/>
        <v>22.83</v>
      </c>
      <c r="G26" s="728" t="s">
        <v>150</v>
      </c>
      <c r="H26" s="911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40">
        <v>106.01</v>
      </c>
      <c r="E27" s="839">
        <v>44485</v>
      </c>
      <c r="F27" s="727">
        <f t="shared" si="6"/>
        <v>106.01</v>
      </c>
      <c r="G27" s="728" t="s">
        <v>154</v>
      </c>
      <c r="H27" s="911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40">
        <v>23.66</v>
      </c>
      <c r="E28" s="837">
        <v>44490</v>
      </c>
      <c r="F28" s="727">
        <f t="shared" si="6"/>
        <v>23.66</v>
      </c>
      <c r="G28" s="709" t="s">
        <v>151</v>
      </c>
      <c r="H28" s="912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40">
        <v>97.92</v>
      </c>
      <c r="E29" s="837">
        <v>44491</v>
      </c>
      <c r="F29" s="727">
        <f t="shared" si="6"/>
        <v>97.92</v>
      </c>
      <c r="G29" s="709" t="s">
        <v>168</v>
      </c>
      <c r="H29" s="912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40">
        <v>24.87</v>
      </c>
      <c r="E30" s="837">
        <v>44495</v>
      </c>
      <c r="F30" s="727">
        <f t="shared" si="6"/>
        <v>24.87</v>
      </c>
      <c r="G30" s="709" t="s">
        <v>173</v>
      </c>
      <c r="H30" s="912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40">
        <v>118.77</v>
      </c>
      <c r="E31" s="837">
        <v>44496</v>
      </c>
      <c r="F31" s="727">
        <f t="shared" si="6"/>
        <v>118.77</v>
      </c>
      <c r="G31" s="709" t="s">
        <v>177</v>
      </c>
      <c r="H31" s="912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40">
        <v>99.52</v>
      </c>
      <c r="E32" s="837">
        <v>44501</v>
      </c>
      <c r="F32" s="727">
        <f t="shared" si="6"/>
        <v>99.52</v>
      </c>
      <c r="G32" s="709" t="s">
        <v>192</v>
      </c>
      <c r="H32" s="912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40">
        <v>106.22</v>
      </c>
      <c r="E33" s="837">
        <v>44501</v>
      </c>
      <c r="F33" s="727">
        <f t="shared" si="6"/>
        <v>106.22</v>
      </c>
      <c r="G33" s="728" t="s">
        <v>194</v>
      </c>
      <c r="H33" s="911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40">
        <v>51.43</v>
      </c>
      <c r="E34" s="837">
        <v>44501</v>
      </c>
      <c r="F34" s="727">
        <f t="shared" si="6"/>
        <v>51.43</v>
      </c>
      <c r="G34" s="728" t="s">
        <v>194</v>
      </c>
      <c r="H34" s="911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40">
        <v>39.68</v>
      </c>
      <c r="E35" s="838">
        <v>44501</v>
      </c>
      <c r="F35" s="727">
        <f t="shared" si="6"/>
        <v>39.68</v>
      </c>
      <c r="G35" s="728" t="s">
        <v>195</v>
      </c>
      <c r="H35" s="911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40">
        <v>62.83</v>
      </c>
      <c r="E36" s="838">
        <v>44503</v>
      </c>
      <c r="F36" s="727">
        <f t="shared" si="6"/>
        <v>62.83</v>
      </c>
      <c r="G36" s="728" t="s">
        <v>199</v>
      </c>
      <c r="H36" s="911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40">
        <v>122.57</v>
      </c>
      <c r="E37" s="838">
        <v>44505</v>
      </c>
      <c r="F37" s="727">
        <f t="shared" si="6"/>
        <v>122.57</v>
      </c>
      <c r="G37" s="728" t="s">
        <v>203</v>
      </c>
      <c r="H37" s="911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40">
        <v>487.32</v>
      </c>
      <c r="E38" s="838">
        <v>44506</v>
      </c>
      <c r="F38" s="727">
        <f t="shared" si="6"/>
        <v>487.32</v>
      </c>
      <c r="G38" s="728" t="s">
        <v>207</v>
      </c>
      <c r="H38" s="911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/>
      <c r="D39" s="984">
        <f t="shared" ref="D39:D42" si="8">C39*B39</f>
        <v>0</v>
      </c>
      <c r="E39" s="349"/>
      <c r="F39" s="242">
        <f t="shared" si="6"/>
        <v>0</v>
      </c>
      <c r="G39" s="183"/>
      <c r="H39" s="985"/>
      <c r="I39" s="237">
        <f t="shared" si="2"/>
        <v>7484.1699999999983</v>
      </c>
      <c r="J39" s="131">
        <f t="shared" si="3"/>
        <v>317</v>
      </c>
      <c r="L39" s="2"/>
      <c r="M39" s="84"/>
      <c r="N39" s="15"/>
      <c r="O39" s="197">
        <f t="shared" ref="O39:O42" si="9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/>
      <c r="D40" s="984">
        <f t="shared" si="8"/>
        <v>0</v>
      </c>
      <c r="E40" s="349"/>
      <c r="F40" s="242">
        <f t="shared" si="6"/>
        <v>0</v>
      </c>
      <c r="G40" s="183"/>
      <c r="H40" s="121"/>
      <c r="I40" s="237">
        <f t="shared" si="2"/>
        <v>7484.1699999999983</v>
      </c>
      <c r="J40" s="131">
        <f t="shared" si="3"/>
        <v>317</v>
      </c>
      <c r="L40" s="2"/>
      <c r="M40" s="84"/>
      <c r="N40" s="15"/>
      <c r="O40" s="197">
        <f t="shared" si="9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/>
      <c r="D41" s="984">
        <f t="shared" si="8"/>
        <v>0</v>
      </c>
      <c r="E41" s="349"/>
      <c r="F41" s="242">
        <f t="shared" si="6"/>
        <v>0</v>
      </c>
      <c r="G41" s="183"/>
      <c r="H41" s="121"/>
      <c r="I41" s="237">
        <f t="shared" si="2"/>
        <v>7484.1699999999983</v>
      </c>
      <c r="J41" s="131">
        <f t="shared" si="3"/>
        <v>317</v>
      </c>
      <c r="L41" s="2"/>
      <c r="M41" s="84"/>
      <c r="N41" s="15"/>
      <c r="O41" s="197">
        <f t="shared" si="9"/>
        <v>0</v>
      </c>
      <c r="P41" s="347"/>
      <c r="Q41" s="70">
        <f t="shared" si="7"/>
        <v>0</v>
      </c>
      <c r="R41" s="71"/>
      <c r="S41" s="72"/>
      <c r="T41" s="237">
        <f t="shared" si="4"/>
        <v>1581.6200000000001</v>
      </c>
      <c r="U41" s="131">
        <f t="shared" si="5"/>
        <v>66</v>
      </c>
    </row>
    <row r="42" spans="1:21" x14ac:dyDescent="0.25">
      <c r="A42" s="2"/>
      <c r="B42" s="84"/>
      <c r="C42" s="15"/>
      <c r="D42" s="984">
        <f t="shared" si="8"/>
        <v>0</v>
      </c>
      <c r="E42" s="349"/>
      <c r="F42" s="242">
        <f t="shared" si="6"/>
        <v>0</v>
      </c>
      <c r="G42" s="183"/>
      <c r="H42" s="121"/>
      <c r="I42" s="237">
        <f t="shared" si="2"/>
        <v>7484.1699999999983</v>
      </c>
      <c r="J42" s="131">
        <f t="shared" si="3"/>
        <v>317</v>
      </c>
      <c r="L42" s="2"/>
      <c r="M42" s="84"/>
      <c r="N42" s="15"/>
      <c r="O42" s="197">
        <f t="shared" si="9"/>
        <v>0</v>
      </c>
      <c r="P42" s="347"/>
      <c r="Q42" s="70">
        <f t="shared" si="7"/>
        <v>0</v>
      </c>
      <c r="R42" s="71"/>
      <c r="S42" s="72"/>
      <c r="T42" s="237">
        <f t="shared" si="4"/>
        <v>1581.6200000000001</v>
      </c>
      <c r="U42" s="131">
        <f t="shared" si="5"/>
        <v>66</v>
      </c>
    </row>
    <row r="43" spans="1:21" ht="15.75" thickBot="1" x14ac:dyDescent="0.3">
      <c r="A43" s="4"/>
      <c r="B43" s="84"/>
      <c r="C43" s="37"/>
      <c r="D43" s="986">
        <f>C43*B33</f>
        <v>0</v>
      </c>
      <c r="E43" s="987"/>
      <c r="F43" s="988">
        <f t="shared" si="6"/>
        <v>0</v>
      </c>
      <c r="G43" s="989"/>
      <c r="H43" s="121"/>
      <c r="J43" s="74"/>
      <c r="L43" s="4"/>
      <c r="M43" s="84"/>
      <c r="N43" s="37"/>
      <c r="O43" s="209">
        <f>N43*M33</f>
        <v>0</v>
      </c>
      <c r="P43" s="168"/>
      <c r="Q43" s="161">
        <f t="shared" si="7"/>
        <v>0</v>
      </c>
      <c r="R43" s="145"/>
      <c r="S43" s="72"/>
      <c r="U43" s="74"/>
    </row>
    <row r="44" spans="1:21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  <c r="N44" s="91">
        <f>SUM(N8:N43)</f>
        <v>0</v>
      </c>
      <c r="O44" s="48">
        <f>SUM(O8:O43)</f>
        <v>0</v>
      </c>
      <c r="P44" s="38"/>
      <c r="Q44" s="5">
        <f>SUM(Q8:Q43)</f>
        <v>0</v>
      </c>
      <c r="U44" s="74"/>
    </row>
    <row r="45" spans="1:21" ht="15.75" thickBot="1" x14ac:dyDescent="0.3">
      <c r="A45" s="51"/>
      <c r="D45" s="115" t="s">
        <v>4</v>
      </c>
      <c r="E45" s="69">
        <f>F4+F5+F6-+C44</f>
        <v>317</v>
      </c>
      <c r="J45" s="74"/>
      <c r="L45" s="51"/>
      <c r="O45" s="115" t="s">
        <v>4</v>
      </c>
      <c r="P45" s="69">
        <f>Q4+Q5+Q6-+N44</f>
        <v>66</v>
      </c>
      <c r="U45" s="74"/>
    </row>
    <row r="46" spans="1:21" ht="15.75" thickBot="1" x14ac:dyDescent="0.3">
      <c r="A46" s="123"/>
      <c r="L46" s="123"/>
    </row>
    <row r="47" spans="1:21" ht="16.5" thickTop="1" thickBot="1" x14ac:dyDescent="0.3">
      <c r="A47" s="47"/>
      <c r="C47" s="1146" t="s">
        <v>11</v>
      </c>
      <c r="D47" s="1147"/>
      <c r="E47" s="152">
        <f>E5+E4+E6+-F44</f>
        <v>7484.17</v>
      </c>
      <c r="L47" s="47"/>
      <c r="N47" s="1146" t="s">
        <v>11</v>
      </c>
      <c r="O47" s="1147"/>
      <c r="P47" s="152">
        <f>P5+P4+P6+-Q44</f>
        <v>1581.6200000000001</v>
      </c>
    </row>
  </sheetData>
  <sortState ref="N4:Q6">
    <sortCondition ref="O4:O6"/>
  </sortState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1" t="s">
        <v>258</v>
      </c>
      <c r="B1" s="1121"/>
      <c r="C1" s="1121"/>
      <c r="D1" s="1121"/>
      <c r="E1" s="1121"/>
      <c r="F1" s="1121"/>
      <c r="G1" s="112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42" t="s">
        <v>67</v>
      </c>
      <c r="B5" s="1174" t="s">
        <v>273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43"/>
      <c r="B6" s="1175"/>
      <c r="C6" s="263"/>
      <c r="D6" s="331"/>
      <c r="E6" s="334"/>
      <c r="F6" s="335"/>
      <c r="G6" s="256"/>
      <c r="I6" s="1176" t="s">
        <v>3</v>
      </c>
      <c r="J6" s="117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7"/>
      <c r="J7" s="1171"/>
    </row>
    <row r="8" spans="1:11" ht="15.75" thickTop="1" x14ac:dyDescent="0.25">
      <c r="A8" s="81" t="s">
        <v>32</v>
      </c>
      <c r="B8" s="84"/>
      <c r="C8" s="15"/>
      <c r="D8" s="197">
        <v>0</v>
      </c>
      <c r="E8" s="347"/>
      <c r="F8" s="70">
        <f t="shared" ref="F8:F13" si="0">D8</f>
        <v>0</v>
      </c>
      <c r="G8" s="281"/>
      <c r="H8" s="265"/>
      <c r="I8" s="283">
        <f>E5+E4-F8+E6</f>
        <v>1281.28</v>
      </c>
      <c r="J8" s="284">
        <f>F4+F5+F6-C8</f>
        <v>47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1281.28</v>
      </c>
      <c r="J9" s="284">
        <f>J8-C9</f>
        <v>47</v>
      </c>
      <c r="K9" s="256"/>
    </row>
    <row r="10" spans="1:11" x14ac:dyDescent="0.25">
      <c r="A10" s="206"/>
      <c r="B10" s="84"/>
      <c r="C10" s="15"/>
      <c r="D10" s="197">
        <v>0</v>
      </c>
      <c r="E10" s="910"/>
      <c r="F10" s="280">
        <f t="shared" si="0"/>
        <v>0</v>
      </c>
      <c r="G10" s="281"/>
      <c r="H10" s="265"/>
      <c r="I10" s="283">
        <f t="shared" ref="I10:I28" si="1">I9-F10</f>
        <v>1281.28</v>
      </c>
      <c r="J10" s="284">
        <f t="shared" ref="J10:J28" si="2">J9-C10</f>
        <v>47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10"/>
      <c r="F11" s="280">
        <f t="shared" si="0"/>
        <v>0</v>
      </c>
      <c r="G11" s="281"/>
      <c r="H11" s="265"/>
      <c r="I11" s="283">
        <f t="shared" si="1"/>
        <v>1281.28</v>
      </c>
      <c r="J11" s="284">
        <f t="shared" si="2"/>
        <v>47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10"/>
      <c r="F12" s="280">
        <f t="shared" si="0"/>
        <v>0</v>
      </c>
      <c r="G12" s="281"/>
      <c r="H12" s="265"/>
      <c r="I12" s="283">
        <f t="shared" si="1"/>
        <v>1281.28</v>
      </c>
      <c r="J12" s="284">
        <f t="shared" si="2"/>
        <v>47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1281.28</v>
      </c>
      <c r="J13" s="284">
        <f t="shared" si="2"/>
        <v>47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1281.28</v>
      </c>
      <c r="J14" s="284">
        <f t="shared" si="2"/>
        <v>47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1281.28</v>
      </c>
      <c r="J15" s="284">
        <f t="shared" si="2"/>
        <v>47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1281.28</v>
      </c>
      <c r="J16" s="284">
        <f t="shared" si="2"/>
        <v>47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1281.28</v>
      </c>
      <c r="J17" s="284">
        <f t="shared" si="2"/>
        <v>47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1281.28</v>
      </c>
      <c r="J18" s="131">
        <f t="shared" si="2"/>
        <v>47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1281.28</v>
      </c>
      <c r="J19" s="131">
        <f t="shared" si="2"/>
        <v>47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1281.28</v>
      </c>
      <c r="J20" s="131">
        <f t="shared" si="2"/>
        <v>47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1281.28</v>
      </c>
      <c r="J21" s="131">
        <f t="shared" si="2"/>
        <v>47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1281.28</v>
      </c>
      <c r="J22" s="131">
        <f t="shared" si="2"/>
        <v>47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1281.28</v>
      </c>
      <c r="J23" s="131">
        <f t="shared" si="2"/>
        <v>47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1281.28</v>
      </c>
      <c r="J24" s="131">
        <f t="shared" si="2"/>
        <v>47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1281.28</v>
      </c>
      <c r="J25" s="131">
        <f t="shared" si="2"/>
        <v>47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1281.28</v>
      </c>
      <c r="J26" s="131">
        <f t="shared" si="2"/>
        <v>47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1281.28</v>
      </c>
      <c r="J27" s="131">
        <f t="shared" si="2"/>
        <v>47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1281.28</v>
      </c>
      <c r="J28" s="131">
        <f t="shared" si="2"/>
        <v>47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47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46" t="s">
        <v>11</v>
      </c>
      <c r="D33" s="1147"/>
      <c r="E33" s="152">
        <f>E5+E4+E6+-F30</f>
        <v>1281.28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8"/>
  <sheetViews>
    <sheetView workbookViewId="0">
      <pane ySplit="8" topLeftCell="A9" activePane="bottomLeft" state="frozen"/>
      <selection pane="bottomLeft" activeCell="G3" sqref="G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25" t="s">
        <v>225</v>
      </c>
      <c r="B1" s="1125"/>
      <c r="C1" s="1125"/>
      <c r="D1" s="1125"/>
      <c r="E1" s="1125"/>
      <c r="F1" s="1125"/>
      <c r="G1" s="112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545"/>
      <c r="C4" s="499"/>
      <c r="D4" s="264"/>
      <c r="E4" s="262"/>
      <c r="F4" s="284"/>
      <c r="G4" s="565"/>
      <c r="H4" s="336"/>
    </row>
    <row r="5" spans="1:10" ht="16.5" customHeight="1" x14ac:dyDescent="0.25">
      <c r="A5" s="1180" t="s">
        <v>67</v>
      </c>
      <c r="B5" s="1169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332.03</v>
      </c>
    </row>
    <row r="6" spans="1:10" ht="16.5" customHeight="1" thickBot="1" x14ac:dyDescent="0.3">
      <c r="A6" s="1180"/>
      <c r="B6" s="1169"/>
      <c r="C6" s="499"/>
      <c r="D6" s="264"/>
      <c r="E6" s="567">
        <v>-4.04</v>
      </c>
      <c r="F6" s="150"/>
      <c r="G6" s="322"/>
      <c r="H6" s="59">
        <f>E4+E5+E6+E7-G5</f>
        <v>668.30000000000007</v>
      </c>
    </row>
    <row r="7" spans="1:10" ht="16.5" customHeight="1" thickBot="1" x14ac:dyDescent="0.3">
      <c r="A7" s="306"/>
      <c r="B7" s="866"/>
      <c r="C7" s="499"/>
      <c r="D7" s="264"/>
      <c r="E7" s="567"/>
      <c r="F7" s="150"/>
      <c r="G7" s="256"/>
      <c r="I7" s="1183" t="s">
        <v>3</v>
      </c>
      <c r="J7" s="118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84"/>
      <c r="J8" s="1182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156</v>
      </c>
      <c r="H9" s="282">
        <v>76</v>
      </c>
      <c r="I9" s="275">
        <f>E4+E5-F9</f>
        <v>672.34</v>
      </c>
      <c r="J9" s="252">
        <f>F4+F5+F6+F7-C9</f>
        <v>28</v>
      </c>
    </row>
    <row r="10" spans="1:10" ht="15.75" thickBot="1" x14ac:dyDescent="0.3">
      <c r="A10" s="219"/>
      <c r="B10" s="84"/>
      <c r="C10" s="15"/>
      <c r="D10" s="197">
        <v>0</v>
      </c>
      <c r="E10" s="347"/>
      <c r="F10" s="280">
        <f t="shared" ref="F10:F44" si="1">D10</f>
        <v>0</v>
      </c>
      <c r="G10" s="281"/>
      <c r="H10" s="282"/>
      <c r="I10" s="275">
        <f>I9-F10</f>
        <v>672.34</v>
      </c>
      <c r="J10" s="454">
        <f>J9-C10</f>
        <v>28</v>
      </c>
    </row>
    <row r="11" spans="1:10" ht="15.75" thickBot="1" x14ac:dyDescent="0.3">
      <c r="A11" s="206"/>
      <c r="B11" s="84"/>
      <c r="C11" s="15"/>
      <c r="D11" s="197">
        <v>0</v>
      </c>
      <c r="E11" s="347"/>
      <c r="F11" s="280">
        <f t="shared" si="1"/>
        <v>0</v>
      </c>
      <c r="G11" s="281"/>
      <c r="H11" s="282"/>
      <c r="I11" s="275">
        <f t="shared" ref="I11:I43" si="2">I10-F11</f>
        <v>672.34</v>
      </c>
      <c r="J11" s="454">
        <f>J10-C11</f>
        <v>28</v>
      </c>
    </row>
    <row r="12" spans="1:10" ht="15.75" thickBot="1" x14ac:dyDescent="0.3">
      <c r="A12" s="83" t="s">
        <v>33</v>
      </c>
      <c r="B12" s="84"/>
      <c r="C12" s="15"/>
      <c r="D12" s="197">
        <f t="shared" ref="D12:D24" si="3">C12*B12</f>
        <v>0</v>
      </c>
      <c r="E12" s="347"/>
      <c r="F12" s="280">
        <f t="shared" si="1"/>
        <v>0</v>
      </c>
      <c r="G12" s="281"/>
      <c r="H12" s="282"/>
      <c r="I12" s="275">
        <f t="shared" si="2"/>
        <v>672.34</v>
      </c>
      <c r="J12" s="454">
        <f t="shared" ref="J12:J46" si="4">J11-C12</f>
        <v>28</v>
      </c>
    </row>
    <row r="13" spans="1:10" ht="15.75" thickBot="1" x14ac:dyDescent="0.3">
      <c r="A13" s="74"/>
      <c r="B13" s="84"/>
      <c r="C13" s="15"/>
      <c r="D13" s="197">
        <f t="shared" si="3"/>
        <v>0</v>
      </c>
      <c r="E13" s="347"/>
      <c r="F13" s="280">
        <f t="shared" si="1"/>
        <v>0</v>
      </c>
      <c r="G13" s="281"/>
      <c r="H13" s="282"/>
      <c r="I13" s="275">
        <f t="shared" si="2"/>
        <v>672.34</v>
      </c>
      <c r="J13" s="454">
        <f t="shared" si="4"/>
        <v>28</v>
      </c>
    </row>
    <row r="14" spans="1:10" ht="15.75" thickBot="1" x14ac:dyDescent="0.3">
      <c r="A14" s="74"/>
      <c r="B14" s="84"/>
      <c r="C14" s="15"/>
      <c r="D14" s="197">
        <f t="shared" si="3"/>
        <v>0</v>
      </c>
      <c r="E14" s="230"/>
      <c r="F14" s="70">
        <f t="shared" si="1"/>
        <v>0</v>
      </c>
      <c r="G14" s="281"/>
      <c r="H14" s="282"/>
      <c r="I14" s="275">
        <f t="shared" si="2"/>
        <v>672.34</v>
      </c>
      <c r="J14" s="454">
        <f t="shared" si="4"/>
        <v>28</v>
      </c>
    </row>
    <row r="15" spans="1:10" ht="15.75" thickBot="1" x14ac:dyDescent="0.3">
      <c r="B15" s="84"/>
      <c r="C15" s="15"/>
      <c r="D15" s="197">
        <f t="shared" si="3"/>
        <v>0</v>
      </c>
      <c r="E15" s="347"/>
      <c r="F15" s="70">
        <f t="shared" si="1"/>
        <v>0</v>
      </c>
      <c r="G15" s="281"/>
      <c r="H15" s="282"/>
      <c r="I15" s="275">
        <f t="shared" si="2"/>
        <v>672.34</v>
      </c>
      <c r="J15" s="454">
        <f t="shared" si="4"/>
        <v>28</v>
      </c>
    </row>
    <row r="16" spans="1:10" ht="15.75" thickBot="1" x14ac:dyDescent="0.3">
      <c r="B16" s="84"/>
      <c r="C16" s="15"/>
      <c r="D16" s="197">
        <f t="shared" si="3"/>
        <v>0</v>
      </c>
      <c r="E16" s="347"/>
      <c r="F16" s="70">
        <f t="shared" si="1"/>
        <v>0</v>
      </c>
      <c r="G16" s="281"/>
      <c r="H16" s="282"/>
      <c r="I16" s="275">
        <f t="shared" si="2"/>
        <v>672.34</v>
      </c>
      <c r="J16" s="454">
        <f t="shared" si="4"/>
        <v>28</v>
      </c>
    </row>
    <row r="17" spans="1:10" ht="15.75" thickBot="1" x14ac:dyDescent="0.3">
      <c r="A17" s="82"/>
      <c r="B17" s="84"/>
      <c r="C17" s="15"/>
      <c r="D17" s="197">
        <f t="shared" si="3"/>
        <v>0</v>
      </c>
      <c r="E17" s="347"/>
      <c r="F17" s="70">
        <f t="shared" si="1"/>
        <v>0</v>
      </c>
      <c r="G17" s="281"/>
      <c r="H17" s="282"/>
      <c r="I17" s="275">
        <f t="shared" si="2"/>
        <v>672.34</v>
      </c>
      <c r="J17" s="454">
        <f t="shared" si="4"/>
        <v>28</v>
      </c>
    </row>
    <row r="18" spans="1:10" ht="15.75" thickBot="1" x14ac:dyDescent="0.3">
      <c r="A18" s="84"/>
      <c r="B18" s="84"/>
      <c r="C18" s="15"/>
      <c r="D18" s="197">
        <f t="shared" si="3"/>
        <v>0</v>
      </c>
      <c r="E18" s="347"/>
      <c r="F18" s="70">
        <f t="shared" si="1"/>
        <v>0</v>
      </c>
      <c r="G18" s="281"/>
      <c r="H18" s="282"/>
      <c r="I18" s="275">
        <f t="shared" si="2"/>
        <v>672.34</v>
      </c>
      <c r="J18" s="454">
        <f t="shared" si="4"/>
        <v>28</v>
      </c>
    </row>
    <row r="19" spans="1:10" ht="15.75" thickBot="1" x14ac:dyDescent="0.3">
      <c r="A19" s="2"/>
      <c r="B19" s="84"/>
      <c r="C19" s="15"/>
      <c r="D19" s="197">
        <f t="shared" si="3"/>
        <v>0</v>
      </c>
      <c r="E19" s="347"/>
      <c r="F19" s="70">
        <f t="shared" si="1"/>
        <v>0</v>
      </c>
      <c r="G19" s="281"/>
      <c r="H19" s="282"/>
      <c r="I19" s="275">
        <f t="shared" si="2"/>
        <v>672.34</v>
      </c>
      <c r="J19" s="454">
        <f t="shared" si="4"/>
        <v>28</v>
      </c>
    </row>
    <row r="20" spans="1:10" ht="15.75" thickBot="1" x14ac:dyDescent="0.3">
      <c r="A20" s="2"/>
      <c r="B20" s="84"/>
      <c r="C20" s="15"/>
      <c r="D20" s="197">
        <f t="shared" si="3"/>
        <v>0</v>
      </c>
      <c r="E20" s="347"/>
      <c r="F20" s="70">
        <f t="shared" si="1"/>
        <v>0</v>
      </c>
      <c r="G20" s="281"/>
      <c r="H20" s="282"/>
      <c r="I20" s="275">
        <f t="shared" si="2"/>
        <v>672.34</v>
      </c>
      <c r="J20" s="454">
        <f t="shared" si="4"/>
        <v>28</v>
      </c>
    </row>
    <row r="21" spans="1:10" ht="15.75" thickBot="1" x14ac:dyDescent="0.3">
      <c r="A21" s="2"/>
      <c r="B21" s="84"/>
      <c r="C21" s="15"/>
      <c r="D21" s="197">
        <f t="shared" si="3"/>
        <v>0</v>
      </c>
      <c r="E21" s="347"/>
      <c r="F21" s="70">
        <f t="shared" si="1"/>
        <v>0</v>
      </c>
      <c r="G21" s="281"/>
      <c r="H21" s="282"/>
      <c r="I21" s="275">
        <f t="shared" si="2"/>
        <v>672.34</v>
      </c>
      <c r="J21" s="454">
        <f t="shared" si="4"/>
        <v>28</v>
      </c>
    </row>
    <row r="22" spans="1:10" ht="15.75" thickBot="1" x14ac:dyDescent="0.3">
      <c r="A22" s="2"/>
      <c r="B22" s="84"/>
      <c r="C22" s="15"/>
      <c r="D22" s="197">
        <f t="shared" si="3"/>
        <v>0</v>
      </c>
      <c r="E22" s="347"/>
      <c r="F22" s="70">
        <f t="shared" si="1"/>
        <v>0</v>
      </c>
      <c r="G22" s="281"/>
      <c r="H22" s="282"/>
      <c r="I22" s="275">
        <f t="shared" si="2"/>
        <v>672.34</v>
      </c>
      <c r="J22" s="454">
        <f t="shared" si="4"/>
        <v>28</v>
      </c>
    </row>
    <row r="23" spans="1:10" ht="15.75" thickBot="1" x14ac:dyDescent="0.3">
      <c r="A23" s="2"/>
      <c r="B23" s="84"/>
      <c r="C23" s="15"/>
      <c r="D23" s="197">
        <f t="shared" si="3"/>
        <v>0</v>
      </c>
      <c r="E23" s="347"/>
      <c r="F23" s="70">
        <f t="shared" si="1"/>
        <v>0</v>
      </c>
      <c r="G23" s="281"/>
      <c r="H23" s="282"/>
      <c r="I23" s="275">
        <f t="shared" si="2"/>
        <v>672.34</v>
      </c>
      <c r="J23" s="454">
        <f t="shared" si="4"/>
        <v>28</v>
      </c>
    </row>
    <row r="24" spans="1:10" ht="15.75" thickBot="1" x14ac:dyDescent="0.3">
      <c r="A24" s="2"/>
      <c r="B24" s="84"/>
      <c r="C24" s="15"/>
      <c r="D24" s="197">
        <f t="shared" si="3"/>
        <v>0</v>
      </c>
      <c r="E24" s="347"/>
      <c r="F24" s="70">
        <f t="shared" si="1"/>
        <v>0</v>
      </c>
      <c r="G24" s="281"/>
      <c r="H24" s="282"/>
      <c r="I24" s="275">
        <f t="shared" si="2"/>
        <v>672.34</v>
      </c>
      <c r="J24" s="454">
        <f t="shared" si="4"/>
        <v>28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672.34</v>
      </c>
      <c r="J25" s="454">
        <f t="shared" si="4"/>
        <v>28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672.34</v>
      </c>
      <c r="J26" s="454">
        <f t="shared" si="4"/>
        <v>28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672.34</v>
      </c>
      <c r="J27" s="454">
        <f t="shared" si="4"/>
        <v>28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672.34</v>
      </c>
      <c r="J28" s="454">
        <f t="shared" si="4"/>
        <v>28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672.34</v>
      </c>
      <c r="J29" s="454">
        <f t="shared" si="4"/>
        <v>28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672.34</v>
      </c>
      <c r="J30" s="454">
        <f t="shared" si="4"/>
        <v>28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672.34</v>
      </c>
      <c r="J31" s="454">
        <f t="shared" si="4"/>
        <v>28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672.34</v>
      </c>
      <c r="J32" s="454">
        <f t="shared" si="4"/>
        <v>28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672.34</v>
      </c>
      <c r="J33" s="454">
        <f t="shared" si="4"/>
        <v>28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672.34</v>
      </c>
      <c r="J34" s="454">
        <f t="shared" si="4"/>
        <v>28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672.34</v>
      </c>
      <c r="J35" s="454">
        <f t="shared" si="4"/>
        <v>28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672.34</v>
      </c>
      <c r="J36" s="454">
        <f t="shared" si="4"/>
        <v>28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672.34</v>
      </c>
      <c r="J37" s="454">
        <f t="shared" si="4"/>
        <v>28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672.34</v>
      </c>
      <c r="J38" s="454">
        <f t="shared" si="4"/>
        <v>28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672.34</v>
      </c>
      <c r="J39" s="454">
        <f t="shared" si="4"/>
        <v>28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672.34</v>
      </c>
      <c r="J40" s="454">
        <f t="shared" si="4"/>
        <v>28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672.34</v>
      </c>
      <c r="J41" s="454">
        <f t="shared" si="4"/>
        <v>28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672.34</v>
      </c>
      <c r="J42" s="454">
        <f t="shared" si="4"/>
        <v>28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672.34</v>
      </c>
      <c r="J43" s="454">
        <f t="shared" si="4"/>
        <v>28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4"/>
        <v>28</v>
      </c>
    </row>
    <row r="45" spans="1:10" ht="16.5" thickTop="1" thickBot="1" x14ac:dyDescent="0.3">
      <c r="C45" s="91">
        <f>SUM(C9:C44)</f>
        <v>12</v>
      </c>
      <c r="D45" s="48">
        <f>SUM(D9:D44)</f>
        <v>332.03</v>
      </c>
      <c r="E45" s="38"/>
      <c r="F45" s="5">
        <f>SUM(F9:F44)</f>
        <v>332.03</v>
      </c>
      <c r="J45" s="454">
        <f t="shared" si="4"/>
        <v>16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4"/>
        <v>16</v>
      </c>
    </row>
    <row r="47" spans="1:10" ht="15.75" thickBot="1" x14ac:dyDescent="0.3">
      <c r="A47" s="123"/>
    </row>
    <row r="48" spans="1:10" ht="16.5" thickTop="1" thickBot="1" x14ac:dyDescent="0.3">
      <c r="A48" s="47"/>
      <c r="C48" s="1146" t="s">
        <v>11</v>
      </c>
      <c r="D48" s="1147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21" t="s">
        <v>258</v>
      </c>
      <c r="B1" s="1121"/>
      <c r="C1" s="1121"/>
      <c r="D1" s="1121"/>
      <c r="E1" s="1121"/>
      <c r="F1" s="1121"/>
      <c r="G1" s="112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85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186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9"/>
      <c r="E9" s="732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42"/>
      <c r="E10" s="733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42"/>
      <c r="E11" s="770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42"/>
      <c r="E12" s="770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42"/>
      <c r="E13" s="770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42"/>
      <c r="E14" s="733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42"/>
      <c r="E15" s="733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42"/>
      <c r="E16" s="733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42"/>
      <c r="E17" s="734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42"/>
      <c r="E18" s="734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42"/>
      <c r="E19" s="734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42"/>
      <c r="E20" s="734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42"/>
      <c r="E21" s="734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42"/>
      <c r="E22" s="734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42"/>
      <c r="E23" s="734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30"/>
      <c r="E24" s="734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30"/>
      <c r="E25" s="734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30"/>
      <c r="E26" s="734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30"/>
      <c r="E27" s="734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30"/>
      <c r="E28" s="734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30"/>
      <c r="E29" s="734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30"/>
      <c r="E30" s="735"/>
      <c r="F30" s="500"/>
      <c r="G30" s="506"/>
      <c r="H30" s="504"/>
    </row>
    <row r="31" spans="2:10" x14ac:dyDescent="0.25">
      <c r="B31" s="513"/>
      <c r="C31" s="467"/>
      <c r="D31" s="730"/>
      <c r="E31" s="736"/>
      <c r="F31" s="500"/>
      <c r="G31" s="507"/>
      <c r="H31" s="507"/>
    </row>
    <row r="32" spans="2:10" ht="15.75" thickBot="1" x14ac:dyDescent="0.3">
      <c r="B32" s="75"/>
      <c r="C32" s="470"/>
      <c r="D32" s="731"/>
      <c r="E32" s="737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1" t="s">
        <v>258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89" t="s">
        <v>68</v>
      </c>
      <c r="B4" s="1187" t="s">
        <v>106</v>
      </c>
      <c r="C4" s="104"/>
      <c r="D4" s="141"/>
      <c r="E4" s="87"/>
      <c r="F4" s="74"/>
      <c r="G4" s="459"/>
    </row>
    <row r="5" spans="1:9" s="1047" customFormat="1" ht="15" customHeight="1" x14ac:dyDescent="0.25">
      <c r="A5" s="1138"/>
      <c r="B5" s="1188"/>
      <c r="C5" s="1042">
        <v>102</v>
      </c>
      <c r="D5" s="1043">
        <v>44523</v>
      </c>
      <c r="E5" s="1044">
        <v>308.61</v>
      </c>
      <c r="F5" s="1041">
        <v>25</v>
      </c>
      <c r="G5" s="1045">
        <f>F32</f>
        <v>0</v>
      </c>
      <c r="H5" s="1046">
        <f>E5-G5</f>
        <v>308.61</v>
      </c>
    </row>
    <row r="6" spans="1:9" s="1047" customFormat="1" ht="15.75" thickBot="1" x14ac:dyDescent="0.3">
      <c r="A6" s="1138"/>
      <c r="G6" s="1041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6">
        <f t="shared" ref="F8:F28" si="0">D8</f>
        <v>0</v>
      </c>
      <c r="G8" s="339"/>
      <c r="H8" s="282"/>
      <c r="I8" s="278">
        <f>E4+E5+E6-D8</f>
        <v>308.61</v>
      </c>
    </row>
    <row r="9" spans="1:9" ht="15.75" x14ac:dyDescent="0.25">
      <c r="A9" s="76"/>
      <c r="B9" s="2"/>
      <c r="C9" s="15"/>
      <c r="D9" s="661"/>
      <c r="E9" s="662"/>
      <c r="F9" s="666">
        <f t="shared" si="0"/>
        <v>0</v>
      </c>
      <c r="G9" s="667"/>
      <c r="H9" s="668"/>
      <c r="I9" s="278">
        <f>I8-D9</f>
        <v>308.61</v>
      </c>
    </row>
    <row r="10" spans="1:9" ht="15.75" x14ac:dyDescent="0.25">
      <c r="A10" s="76"/>
      <c r="B10" s="2"/>
      <c r="C10" s="15"/>
      <c r="D10" s="661"/>
      <c r="E10" s="662"/>
      <c r="F10" s="666">
        <f t="shared" si="0"/>
        <v>0</v>
      </c>
      <c r="G10" s="667"/>
      <c r="H10" s="668"/>
      <c r="I10" s="278">
        <f t="shared" ref="I10:I18" si="1">I9-D10</f>
        <v>308.61</v>
      </c>
    </row>
    <row r="11" spans="1:9" ht="15.75" x14ac:dyDescent="0.25">
      <c r="A11" s="56"/>
      <c r="B11" s="2"/>
      <c r="C11" s="15"/>
      <c r="D11" s="661"/>
      <c r="E11" s="855"/>
      <c r="F11" s="666">
        <f t="shared" si="0"/>
        <v>0</v>
      </c>
      <c r="G11" s="667"/>
      <c r="H11" s="668"/>
      <c r="I11" s="278">
        <f t="shared" si="1"/>
        <v>308.61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6"/>
      <c r="I12" s="278">
        <f t="shared" si="1"/>
        <v>308.61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6"/>
      <c r="I13" s="278">
        <f t="shared" si="1"/>
        <v>308.61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6"/>
      <c r="I14" s="278">
        <f t="shared" si="1"/>
        <v>308.61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6"/>
      <c r="I15" s="278">
        <f t="shared" si="1"/>
        <v>308.61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308.61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308.61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308.61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25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AY1" zoomScaleNormal="100" workbookViewId="0">
      <selection activeCell="BG7" sqref="BG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25" t="s">
        <v>216</v>
      </c>
      <c r="B1" s="1125"/>
      <c r="C1" s="1125"/>
      <c r="D1" s="1125"/>
      <c r="E1" s="1125"/>
      <c r="F1" s="1125"/>
      <c r="G1" s="1125"/>
      <c r="H1" s="11" t="s">
        <v>217</v>
      </c>
      <c r="K1" s="1125" t="str">
        <f>A1</f>
        <v>INVENTARIO DE OCTUBRE  2021</v>
      </c>
      <c r="L1" s="1125"/>
      <c r="M1" s="1125"/>
      <c r="N1" s="1125"/>
      <c r="O1" s="1125"/>
      <c r="P1" s="1125"/>
      <c r="Q1" s="1125"/>
      <c r="R1" s="11" t="s">
        <v>218</v>
      </c>
      <c r="V1" s="1125" t="str">
        <f>K1</f>
        <v>INVENTARIO DE OCTUBRE  2021</v>
      </c>
      <c r="W1" s="1125"/>
      <c r="X1" s="1125"/>
      <c r="Y1" s="1125"/>
      <c r="Z1" s="1125"/>
      <c r="AA1" s="1125"/>
      <c r="AB1" s="1125"/>
      <c r="AC1" s="11" t="s">
        <v>219</v>
      </c>
      <c r="AF1" s="1121" t="s">
        <v>258</v>
      </c>
      <c r="AG1" s="1121"/>
      <c r="AH1" s="1121"/>
      <c r="AI1" s="1121"/>
      <c r="AJ1" s="1121"/>
      <c r="AK1" s="1121"/>
      <c r="AL1" s="1121"/>
      <c r="AM1" s="11">
        <v>4</v>
      </c>
      <c r="AP1" s="1121" t="str">
        <f>AF1</f>
        <v>ENTRADA DEL MES DE NOVIEMBRE 2021</v>
      </c>
      <c r="AQ1" s="1121"/>
      <c r="AR1" s="1121"/>
      <c r="AS1" s="1121"/>
      <c r="AT1" s="1121"/>
      <c r="AU1" s="1121"/>
      <c r="AV1" s="1121"/>
      <c r="AW1" s="11">
        <v>5</v>
      </c>
      <c r="BA1" s="1121" t="str">
        <f>AP1</f>
        <v>ENTRADA DEL MES DE NOVIEMBRE 2021</v>
      </c>
      <c r="BB1" s="1121"/>
      <c r="BC1" s="1121"/>
      <c r="BD1" s="1121"/>
      <c r="BE1" s="1121"/>
      <c r="BF1" s="1121"/>
      <c r="BG1" s="1121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10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61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10"/>
      <c r="AS4" s="264"/>
      <c r="AT4" s="275"/>
      <c r="AU4" s="269"/>
      <c r="AV4" s="166"/>
      <c r="AW4" s="166"/>
      <c r="BA4" s="12"/>
      <c r="BB4" s="12"/>
      <c r="BC4" s="961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22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23" t="s">
        <v>102</v>
      </c>
      <c r="M5" s="921"/>
      <c r="N5" s="291"/>
      <c r="O5" s="275"/>
      <c r="P5" s="269"/>
      <c r="Q5" s="276"/>
      <c r="V5" s="266" t="s">
        <v>101</v>
      </c>
      <c r="W5" s="1124" t="s">
        <v>212</v>
      </c>
      <c r="X5" s="921"/>
      <c r="Y5" s="291"/>
      <c r="Z5" s="275"/>
      <c r="AA5" s="269"/>
      <c r="AB5" s="276"/>
      <c r="AF5" s="266" t="s">
        <v>108</v>
      </c>
      <c r="AG5" s="1122" t="s">
        <v>103</v>
      </c>
      <c r="AH5" s="640"/>
      <c r="AI5" s="264"/>
      <c r="AJ5" s="283"/>
      <c r="AK5" s="269"/>
      <c r="AL5" s="276"/>
      <c r="AP5" s="266" t="s">
        <v>101</v>
      </c>
      <c r="AQ5" s="1123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24" t="s">
        <v>212</v>
      </c>
      <c r="BC5" s="921"/>
      <c r="BD5" s="291"/>
      <c r="BE5" s="275"/>
      <c r="BF5" s="269"/>
      <c r="BG5" s="276"/>
    </row>
    <row r="6" spans="1:61" x14ac:dyDescent="0.25">
      <c r="A6" s="669"/>
      <c r="B6" s="1122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1153.4100000000001</v>
      </c>
      <c r="H6" s="7">
        <f>E6-G6+E7+E5-G5</f>
        <v>342.7299999999999</v>
      </c>
      <c r="K6" s="266"/>
      <c r="L6" s="1123"/>
      <c r="M6" s="640"/>
      <c r="N6" s="264"/>
      <c r="O6" s="283"/>
      <c r="P6" s="269"/>
      <c r="Q6" s="278">
        <f>P78</f>
        <v>128.31</v>
      </c>
      <c r="R6" s="7">
        <f>O6-Q6+O7+O5-Q5+O4</f>
        <v>267.23</v>
      </c>
      <c r="V6" s="266"/>
      <c r="W6" s="1124"/>
      <c r="X6" s="640"/>
      <c r="Y6" s="264"/>
      <c r="Z6" s="283"/>
      <c r="AA6" s="269"/>
      <c r="AB6" s="278">
        <f>AA78</f>
        <v>0</v>
      </c>
      <c r="AC6" s="7">
        <f>Z6-AB6+Z7+Z5-AB5+Z4</f>
        <v>58.39</v>
      </c>
      <c r="AF6" s="669"/>
      <c r="AG6" s="1122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0</v>
      </c>
      <c r="AM6" s="7">
        <f>AJ6-AL6+AJ7+AJ5-AL5</f>
        <v>1198.22</v>
      </c>
      <c r="AP6" s="266"/>
      <c r="AQ6" s="1123"/>
      <c r="AR6" s="921">
        <v>92</v>
      </c>
      <c r="AS6" s="264">
        <v>44515</v>
      </c>
      <c r="AT6" s="958">
        <v>674.48</v>
      </c>
      <c r="AU6" s="259">
        <v>59</v>
      </c>
      <c r="AV6" s="278">
        <f>AU78</f>
        <v>0</v>
      </c>
      <c r="AW6" s="7">
        <f>AT6-AV6+AT7+AT5-AV5+AT4</f>
        <v>1638.64</v>
      </c>
      <c r="BA6" s="266"/>
      <c r="BB6" s="1124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0</v>
      </c>
      <c r="BH6" s="7">
        <f>BE6-BG6+BE7+BE5-BG5+BE4</f>
        <v>783.16</v>
      </c>
    </row>
    <row r="7" spans="1:61" ht="15.75" thickBot="1" x14ac:dyDescent="0.3">
      <c r="A7" s="256"/>
      <c r="B7" s="289"/>
      <c r="C7" s="923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21"/>
      <c r="N7" s="264"/>
      <c r="O7" s="958"/>
      <c r="P7" s="314"/>
      <c r="Q7" s="256"/>
      <c r="V7" s="256"/>
      <c r="W7" s="289"/>
      <c r="X7" s="921"/>
      <c r="Y7" s="264"/>
      <c r="Z7" s="958"/>
      <c r="AA7" s="314"/>
      <c r="AB7" s="256"/>
      <c r="AF7" s="256"/>
      <c r="AG7" s="289"/>
      <c r="AH7" s="923"/>
      <c r="AI7" s="264"/>
      <c r="AJ7" s="70"/>
      <c r="AK7" s="74"/>
      <c r="AL7" s="256"/>
      <c r="AP7" s="256"/>
      <c r="AQ7" s="289"/>
      <c r="AR7" s="921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21">
        <v>120</v>
      </c>
      <c r="BD7" s="264">
        <v>44530</v>
      </c>
      <c r="BE7" s="958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5</v>
      </c>
      <c r="X9" s="15"/>
      <c r="Y9" s="280"/>
      <c r="Z9" s="313"/>
      <c r="AA9" s="280">
        <f t="shared" ref="AA9:AA72" si="2">Y9</f>
        <v>0</v>
      </c>
      <c r="AB9" s="281"/>
      <c r="AC9" s="282"/>
      <c r="AD9" s="292">
        <f>Z6-AA9+Z5+Z7+Z4</f>
        <v>58.39</v>
      </c>
      <c r="AF9" s="81" t="s">
        <v>32</v>
      </c>
      <c r="AG9" s="84">
        <f>AK6-AH9+AK5+AK7+AK4</f>
        <v>94</v>
      </c>
      <c r="AH9" s="15"/>
      <c r="AI9" s="280"/>
      <c r="AJ9" s="313"/>
      <c r="AK9" s="280">
        <f t="shared" ref="AK9:AK72" si="3">AI9</f>
        <v>0</v>
      </c>
      <c r="AL9" s="281"/>
      <c r="AM9" s="282"/>
      <c r="AN9" s="292">
        <f>AJ6-AK9+AJ5+AJ7+AJ4</f>
        <v>1198.22</v>
      </c>
      <c r="AP9" s="81" t="s">
        <v>32</v>
      </c>
      <c r="AQ9" s="84">
        <f>AU6-AR9+AU5+AU7+AU4</f>
        <v>138.5</v>
      </c>
      <c r="AR9" s="15"/>
      <c r="AS9" s="280"/>
      <c r="AT9" s="313"/>
      <c r="AU9" s="280">
        <f t="shared" ref="AU9:AU72" si="4">AS9</f>
        <v>0</v>
      </c>
      <c r="AV9" s="281"/>
      <c r="AW9" s="282"/>
      <c r="AX9" s="292">
        <f>AT6-AU9+AT5+AT7+AT4</f>
        <v>1638.6399999999999</v>
      </c>
      <c r="BA9" s="81" t="s">
        <v>32</v>
      </c>
      <c r="BB9" s="84">
        <f>BF6-BC9+BF5+BF7+BF4</f>
        <v>65</v>
      </c>
      <c r="BC9" s="15"/>
      <c r="BD9" s="280"/>
      <c r="BE9" s="313"/>
      <c r="BF9" s="280">
        <f t="shared" ref="BF9:BF72" si="5">BD9</f>
        <v>0</v>
      </c>
      <c r="BG9" s="281"/>
      <c r="BH9" s="282"/>
      <c r="BI9" s="292">
        <f>BE6-BF9+BE5+BE7+BE4</f>
        <v>783.16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21</v>
      </c>
      <c r="M10" s="74"/>
      <c r="N10" s="280"/>
      <c r="O10" s="313"/>
      <c r="P10" s="280">
        <f t="shared" si="1"/>
        <v>0</v>
      </c>
      <c r="Q10" s="281"/>
      <c r="R10" s="282"/>
      <c r="S10" s="292">
        <f>S9-P10</f>
        <v>267.23</v>
      </c>
      <c r="V10" s="219"/>
      <c r="W10" s="84">
        <f>W9-X10</f>
        <v>5</v>
      </c>
      <c r="X10" s="74"/>
      <c r="Y10" s="280"/>
      <c r="Z10" s="313"/>
      <c r="AA10" s="280">
        <f t="shared" si="2"/>
        <v>0</v>
      </c>
      <c r="AB10" s="281"/>
      <c r="AC10" s="282"/>
      <c r="AD10" s="292">
        <f>AD9-AA10</f>
        <v>58.39</v>
      </c>
      <c r="AF10" s="219"/>
      <c r="AG10" s="84">
        <f>AG9-AH10</f>
        <v>94</v>
      </c>
      <c r="AH10" s="15"/>
      <c r="AI10" s="280"/>
      <c r="AJ10" s="313"/>
      <c r="AK10" s="280">
        <f t="shared" si="3"/>
        <v>0</v>
      </c>
      <c r="AL10" s="281"/>
      <c r="AM10" s="282"/>
      <c r="AN10" s="292">
        <f>AN9-AK10</f>
        <v>1198.22</v>
      </c>
      <c r="AP10" s="219"/>
      <c r="AQ10" s="84">
        <f>AQ9-AR10</f>
        <v>138.5</v>
      </c>
      <c r="AR10" s="74"/>
      <c r="AS10" s="280"/>
      <c r="AT10" s="313"/>
      <c r="AU10" s="280">
        <f t="shared" si="4"/>
        <v>0</v>
      </c>
      <c r="AV10" s="281"/>
      <c r="AW10" s="282"/>
      <c r="AX10" s="292">
        <f>AX9-AU10</f>
        <v>1638.6399999999999</v>
      </c>
      <c r="BA10" s="219"/>
      <c r="BB10" s="84">
        <f>BB9-BC10</f>
        <v>65</v>
      </c>
      <c r="BC10" s="74"/>
      <c r="BD10" s="280"/>
      <c r="BE10" s="313"/>
      <c r="BF10" s="280">
        <f t="shared" si="5"/>
        <v>0</v>
      </c>
      <c r="BG10" s="281"/>
      <c r="BH10" s="282"/>
      <c r="BI10" s="292">
        <f>BI9-BF10</f>
        <v>783.16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21</v>
      </c>
      <c r="M11" s="74"/>
      <c r="N11" s="280"/>
      <c r="O11" s="313"/>
      <c r="P11" s="280">
        <f t="shared" si="1"/>
        <v>0</v>
      </c>
      <c r="Q11" s="281"/>
      <c r="R11" s="282"/>
      <c r="S11" s="292">
        <f t="shared" ref="S11:S74" si="9">S10-P11</f>
        <v>267.23</v>
      </c>
      <c r="V11" s="206"/>
      <c r="W11" s="84">
        <f t="shared" ref="W11:W54" si="10">W10-X11</f>
        <v>5</v>
      </c>
      <c r="X11" s="74"/>
      <c r="Y11" s="280"/>
      <c r="Z11" s="313"/>
      <c r="AA11" s="280">
        <f t="shared" si="2"/>
        <v>0</v>
      </c>
      <c r="AB11" s="281"/>
      <c r="AC11" s="282"/>
      <c r="AD11" s="292">
        <f t="shared" ref="AD11:AD74" si="11">AD10-AA11</f>
        <v>58.39</v>
      </c>
      <c r="AF11" s="206"/>
      <c r="AG11" s="84">
        <f t="shared" ref="AG11:AG54" si="12">AG10-AH11</f>
        <v>94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1198.22</v>
      </c>
      <c r="AP11" s="206"/>
      <c r="AQ11" s="84">
        <f t="shared" ref="AQ11:AQ54" si="14">AQ10-AR11</f>
        <v>138.5</v>
      </c>
      <c r="AR11" s="74"/>
      <c r="AS11" s="280"/>
      <c r="AT11" s="313"/>
      <c r="AU11" s="280">
        <f t="shared" si="4"/>
        <v>0</v>
      </c>
      <c r="AV11" s="281"/>
      <c r="AW11" s="282"/>
      <c r="AX11" s="292">
        <f t="shared" ref="AX11:AX74" si="15">AX10-AU11</f>
        <v>1638.6399999999999</v>
      </c>
      <c r="BA11" s="206"/>
      <c r="BB11" s="84">
        <f t="shared" ref="BB11:BB54" si="16">BB10-BC11</f>
        <v>65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783.16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21</v>
      </c>
      <c r="M12" s="74"/>
      <c r="N12" s="280"/>
      <c r="O12" s="313"/>
      <c r="P12" s="280">
        <f t="shared" si="1"/>
        <v>0</v>
      </c>
      <c r="Q12" s="281"/>
      <c r="R12" s="282"/>
      <c r="S12" s="292">
        <f t="shared" si="9"/>
        <v>267.23</v>
      </c>
      <c r="V12" s="206"/>
      <c r="W12" s="84">
        <f t="shared" si="10"/>
        <v>5</v>
      </c>
      <c r="X12" s="74"/>
      <c r="Y12" s="280"/>
      <c r="Z12" s="313"/>
      <c r="AA12" s="280">
        <f t="shared" si="2"/>
        <v>0</v>
      </c>
      <c r="AB12" s="281"/>
      <c r="AC12" s="282"/>
      <c r="AD12" s="292">
        <f t="shared" si="11"/>
        <v>58.39</v>
      </c>
      <c r="AF12" s="206"/>
      <c r="AG12" s="84">
        <f t="shared" si="12"/>
        <v>94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1198.22</v>
      </c>
      <c r="AP12" s="206"/>
      <c r="AQ12" s="84">
        <f t="shared" si="14"/>
        <v>138.5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1638.6399999999999</v>
      </c>
      <c r="BA12" s="206"/>
      <c r="BB12" s="84">
        <f t="shared" si="16"/>
        <v>65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783.16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21</v>
      </c>
      <c r="M13" s="74"/>
      <c r="N13" s="280"/>
      <c r="O13" s="313"/>
      <c r="P13" s="280">
        <f t="shared" si="1"/>
        <v>0</v>
      </c>
      <c r="Q13" s="281"/>
      <c r="R13" s="282"/>
      <c r="S13" s="292">
        <f t="shared" si="9"/>
        <v>267.23</v>
      </c>
      <c r="V13" s="83" t="s">
        <v>33</v>
      </c>
      <c r="W13" s="84">
        <f t="shared" si="10"/>
        <v>5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58.39</v>
      </c>
      <c r="AF13" s="83" t="s">
        <v>33</v>
      </c>
      <c r="AG13" s="84">
        <f t="shared" si="12"/>
        <v>94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1198.22</v>
      </c>
      <c r="AP13" s="83" t="s">
        <v>33</v>
      </c>
      <c r="AQ13" s="84">
        <f t="shared" si="14"/>
        <v>138.5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1638.6399999999999</v>
      </c>
      <c r="BA13" s="83" t="s">
        <v>33</v>
      </c>
      <c r="BB13" s="84">
        <f t="shared" si="16"/>
        <v>65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783.16</v>
      </c>
    </row>
    <row r="14" spans="1:61" x14ac:dyDescent="0.25">
      <c r="A14" s="74"/>
      <c r="B14" s="84">
        <f t="shared" si="6"/>
        <v>57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7"/>
        <v>728.07000000000028</v>
      </c>
      <c r="K14" s="74"/>
      <c r="L14" s="84">
        <f t="shared" si="8"/>
        <v>21</v>
      </c>
      <c r="M14" s="74"/>
      <c r="N14" s="280"/>
      <c r="O14" s="313"/>
      <c r="P14" s="280">
        <f t="shared" si="1"/>
        <v>0</v>
      </c>
      <c r="Q14" s="281"/>
      <c r="R14" s="282"/>
      <c r="S14" s="292">
        <f t="shared" si="9"/>
        <v>267.23</v>
      </c>
      <c r="V14" s="74"/>
      <c r="W14" s="84">
        <f t="shared" si="10"/>
        <v>5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58.39</v>
      </c>
      <c r="AF14" s="74"/>
      <c r="AG14" s="84">
        <f t="shared" si="12"/>
        <v>94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1198.22</v>
      </c>
      <c r="AP14" s="74"/>
      <c r="AQ14" s="84">
        <f t="shared" si="14"/>
        <v>138.5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1638.6399999999999</v>
      </c>
      <c r="BA14" s="74"/>
      <c r="BB14" s="84">
        <f t="shared" si="16"/>
        <v>65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783.16</v>
      </c>
    </row>
    <row r="15" spans="1:61" x14ac:dyDescent="0.25">
      <c r="A15" s="74"/>
      <c r="B15" s="84">
        <f t="shared" si="6"/>
        <v>57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7"/>
        <v>728.07000000000028</v>
      </c>
      <c r="K15" s="74"/>
      <c r="L15" s="84">
        <f t="shared" si="8"/>
        <v>21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267.23</v>
      </c>
      <c r="V15" s="74"/>
      <c r="W15" s="84">
        <f t="shared" si="10"/>
        <v>5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58.39</v>
      </c>
      <c r="AF15" s="74"/>
      <c r="AG15" s="84">
        <f t="shared" si="12"/>
        <v>94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1198.22</v>
      </c>
      <c r="AP15" s="74"/>
      <c r="AQ15" s="84">
        <f t="shared" si="14"/>
        <v>138.5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1638.6399999999999</v>
      </c>
      <c r="BA15" s="74"/>
      <c r="BB15" s="84">
        <f t="shared" si="16"/>
        <v>65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783.16</v>
      </c>
    </row>
    <row r="16" spans="1:61" x14ac:dyDescent="0.25">
      <c r="B16" s="84">
        <f t="shared" si="6"/>
        <v>57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7"/>
        <v>728.07000000000028</v>
      </c>
      <c r="L16" s="84">
        <f t="shared" si="8"/>
        <v>21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267.23</v>
      </c>
      <c r="W16" s="84">
        <f t="shared" si="10"/>
        <v>5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58.39</v>
      </c>
      <c r="AG16" s="84">
        <f t="shared" si="12"/>
        <v>94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1198.22</v>
      </c>
      <c r="AQ16" s="84">
        <f t="shared" si="14"/>
        <v>138.5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1638.6399999999999</v>
      </c>
      <c r="BB16" s="84">
        <f t="shared" si="16"/>
        <v>65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783.16</v>
      </c>
    </row>
    <row r="17" spans="1:61" x14ac:dyDescent="0.25">
      <c r="B17" s="84">
        <f t="shared" si="6"/>
        <v>57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7"/>
        <v>728.07000000000028</v>
      </c>
      <c r="L17" s="84">
        <f t="shared" si="8"/>
        <v>21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267.23</v>
      </c>
      <c r="W17" s="84">
        <f t="shared" si="10"/>
        <v>5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58.39</v>
      </c>
      <c r="AG17" s="84">
        <f t="shared" si="12"/>
        <v>94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1198.22</v>
      </c>
      <c r="AQ17" s="84">
        <f t="shared" si="14"/>
        <v>138.5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1638.6399999999999</v>
      </c>
      <c r="BB17" s="84">
        <f t="shared" si="16"/>
        <v>65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783.16</v>
      </c>
    </row>
    <row r="18" spans="1:61" x14ac:dyDescent="0.25">
      <c r="A18" s="126"/>
      <c r="B18" s="84">
        <f t="shared" si="6"/>
        <v>57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7"/>
        <v>728.07000000000028</v>
      </c>
      <c r="K18" s="126"/>
      <c r="L18" s="84">
        <f t="shared" si="8"/>
        <v>21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267.23</v>
      </c>
      <c r="V18" s="126"/>
      <c r="W18" s="84">
        <f t="shared" si="10"/>
        <v>5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58.39</v>
      </c>
      <c r="AF18" s="126"/>
      <c r="AG18" s="84">
        <f t="shared" si="12"/>
        <v>94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1198.22</v>
      </c>
      <c r="AP18" s="126"/>
      <c r="AQ18" s="84">
        <f t="shared" si="14"/>
        <v>138.5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1638.6399999999999</v>
      </c>
      <c r="BA18" s="126"/>
      <c r="BB18" s="84">
        <f t="shared" si="16"/>
        <v>65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783.16</v>
      </c>
    </row>
    <row r="19" spans="1:61" x14ac:dyDescent="0.25">
      <c r="A19" s="126"/>
      <c r="B19" s="84">
        <f t="shared" si="6"/>
        <v>57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7"/>
        <v>728.07000000000028</v>
      </c>
      <c r="K19" s="126"/>
      <c r="L19" s="84">
        <f t="shared" si="8"/>
        <v>21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267.23</v>
      </c>
      <c r="V19" s="126"/>
      <c r="W19" s="84">
        <f t="shared" si="10"/>
        <v>5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58.39</v>
      </c>
      <c r="AF19" s="126"/>
      <c r="AG19" s="84">
        <f t="shared" si="12"/>
        <v>94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1198.22</v>
      </c>
      <c r="AP19" s="126"/>
      <c r="AQ19" s="84">
        <f t="shared" si="14"/>
        <v>138.5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1638.6399999999999</v>
      </c>
      <c r="BA19" s="126"/>
      <c r="BB19" s="84">
        <f t="shared" si="16"/>
        <v>65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783.16</v>
      </c>
    </row>
    <row r="20" spans="1:61" x14ac:dyDescent="0.25">
      <c r="A20" s="126"/>
      <c r="B20" s="84">
        <f t="shared" si="6"/>
        <v>57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7"/>
        <v>728.07000000000028</v>
      </c>
      <c r="K20" s="126"/>
      <c r="L20" s="84">
        <f t="shared" si="8"/>
        <v>21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267.23</v>
      </c>
      <c r="V20" s="126"/>
      <c r="W20" s="84">
        <f t="shared" si="10"/>
        <v>5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58.39</v>
      </c>
      <c r="AF20" s="126"/>
      <c r="AG20" s="84">
        <f t="shared" si="12"/>
        <v>94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1198.22</v>
      </c>
      <c r="AP20" s="126"/>
      <c r="AQ20" s="84">
        <f t="shared" si="14"/>
        <v>138.5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1638.6399999999999</v>
      </c>
      <c r="BA20" s="126"/>
      <c r="BB20" s="84">
        <f t="shared" si="16"/>
        <v>65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783.16</v>
      </c>
    </row>
    <row r="21" spans="1:61" x14ac:dyDescent="0.25">
      <c r="A21" s="126"/>
      <c r="B21" s="84">
        <f t="shared" si="6"/>
        <v>57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728.07000000000028</v>
      </c>
      <c r="K21" s="126"/>
      <c r="L21" s="84">
        <f t="shared" si="8"/>
        <v>21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267.23</v>
      </c>
      <c r="V21" s="126"/>
      <c r="W21" s="84">
        <f t="shared" si="10"/>
        <v>5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58.39</v>
      </c>
      <c r="AF21" s="126"/>
      <c r="AG21" s="84">
        <f t="shared" si="12"/>
        <v>94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1198.22</v>
      </c>
      <c r="AP21" s="126"/>
      <c r="AQ21" s="84">
        <f t="shared" si="14"/>
        <v>138.5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1638.6399999999999</v>
      </c>
      <c r="BA21" s="126"/>
      <c r="BB21" s="84">
        <f t="shared" si="16"/>
        <v>65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783.16</v>
      </c>
    </row>
    <row r="22" spans="1:61" x14ac:dyDescent="0.25">
      <c r="A22" s="126"/>
      <c r="B22" s="298">
        <f t="shared" si="6"/>
        <v>57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728.07000000000028</v>
      </c>
      <c r="K22" s="126"/>
      <c r="L22" s="298">
        <f t="shared" si="8"/>
        <v>21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267.23</v>
      </c>
      <c r="V22" s="126"/>
      <c r="W22" s="298">
        <f t="shared" si="10"/>
        <v>5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58.39</v>
      </c>
      <c r="AF22" s="126"/>
      <c r="AG22" s="298">
        <f t="shared" si="12"/>
        <v>94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1198.22</v>
      </c>
      <c r="AP22" s="126"/>
      <c r="AQ22" s="298">
        <f t="shared" si="14"/>
        <v>138.5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1638.6399999999999</v>
      </c>
      <c r="BA22" s="126"/>
      <c r="BB22" s="298">
        <f t="shared" si="16"/>
        <v>65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783.16</v>
      </c>
    </row>
    <row r="23" spans="1:61" x14ac:dyDescent="0.25">
      <c r="A23" s="127"/>
      <c r="B23" s="298">
        <f t="shared" si="6"/>
        <v>57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728.07000000000028</v>
      </c>
      <c r="K23" s="127"/>
      <c r="L23" s="298">
        <f t="shared" si="8"/>
        <v>21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267.23</v>
      </c>
      <c r="V23" s="127"/>
      <c r="W23" s="298">
        <f t="shared" si="10"/>
        <v>5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58.39</v>
      </c>
      <c r="AF23" s="127"/>
      <c r="AG23" s="298">
        <f t="shared" si="12"/>
        <v>94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1198.22</v>
      </c>
      <c r="AP23" s="127"/>
      <c r="AQ23" s="298">
        <f t="shared" si="14"/>
        <v>138.5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1638.6399999999999</v>
      </c>
      <c r="BA23" s="127"/>
      <c r="BB23" s="298">
        <f t="shared" si="16"/>
        <v>65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783.16</v>
      </c>
    </row>
    <row r="24" spans="1:61" x14ac:dyDescent="0.25">
      <c r="A24" s="126"/>
      <c r="B24" s="298">
        <f t="shared" si="6"/>
        <v>57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728.07000000000028</v>
      </c>
      <c r="K24" s="126"/>
      <c r="L24" s="298">
        <f t="shared" si="8"/>
        <v>21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267.23</v>
      </c>
      <c r="V24" s="126"/>
      <c r="W24" s="298">
        <f t="shared" si="10"/>
        <v>5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58.39</v>
      </c>
      <c r="AF24" s="126"/>
      <c r="AG24" s="298">
        <f t="shared" si="12"/>
        <v>94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1198.22</v>
      </c>
      <c r="AP24" s="126"/>
      <c r="AQ24" s="298">
        <f t="shared" si="14"/>
        <v>138.5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1638.6399999999999</v>
      </c>
      <c r="BA24" s="126"/>
      <c r="BB24" s="298">
        <f t="shared" si="16"/>
        <v>65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783.16</v>
      </c>
    </row>
    <row r="25" spans="1:61" x14ac:dyDescent="0.25">
      <c r="A25" s="126"/>
      <c r="B25" s="298">
        <f t="shared" si="6"/>
        <v>57</v>
      </c>
      <c r="C25" s="15"/>
      <c r="D25" s="360"/>
      <c r="E25" s="898"/>
      <c r="F25" s="360">
        <f t="shared" si="0"/>
        <v>0</v>
      </c>
      <c r="G25" s="899"/>
      <c r="H25" s="321"/>
      <c r="I25" s="292">
        <f t="shared" si="7"/>
        <v>728.07000000000028</v>
      </c>
      <c r="K25" s="126"/>
      <c r="L25" s="298">
        <f t="shared" si="8"/>
        <v>21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267.23</v>
      </c>
      <c r="V25" s="126"/>
      <c r="W25" s="298">
        <f t="shared" si="10"/>
        <v>5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58.39</v>
      </c>
      <c r="AF25" s="126"/>
      <c r="AG25" s="298">
        <f t="shared" si="12"/>
        <v>94</v>
      </c>
      <c r="AH25" s="15"/>
      <c r="AI25" s="360"/>
      <c r="AJ25" s="898"/>
      <c r="AK25" s="360">
        <f t="shared" si="3"/>
        <v>0</v>
      </c>
      <c r="AL25" s="899"/>
      <c r="AM25" s="321"/>
      <c r="AN25" s="292">
        <f t="shared" si="13"/>
        <v>1198.22</v>
      </c>
      <c r="AP25" s="126"/>
      <c r="AQ25" s="298">
        <f t="shared" si="14"/>
        <v>138.5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1638.6399999999999</v>
      </c>
      <c r="BA25" s="126"/>
      <c r="BB25" s="298">
        <f t="shared" si="16"/>
        <v>65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783.16</v>
      </c>
    </row>
    <row r="26" spans="1:61" x14ac:dyDescent="0.25">
      <c r="A26" s="126"/>
      <c r="B26" s="206">
        <f t="shared" si="6"/>
        <v>57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728.07000000000028</v>
      </c>
      <c r="K26" s="126"/>
      <c r="L26" s="206">
        <f t="shared" si="8"/>
        <v>21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267.23</v>
      </c>
      <c r="V26" s="126"/>
      <c r="W26" s="206">
        <f t="shared" si="10"/>
        <v>5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58.39</v>
      </c>
      <c r="AF26" s="126"/>
      <c r="AG26" s="206">
        <f t="shared" si="12"/>
        <v>94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1198.22</v>
      </c>
      <c r="AP26" s="126"/>
      <c r="AQ26" s="206">
        <f t="shared" si="14"/>
        <v>138.5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1638.6399999999999</v>
      </c>
      <c r="BA26" s="126"/>
      <c r="BB26" s="206">
        <f t="shared" si="16"/>
        <v>65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783.16</v>
      </c>
    </row>
    <row r="27" spans="1:61" x14ac:dyDescent="0.25">
      <c r="A27" s="126"/>
      <c r="B27" s="298">
        <f t="shared" si="6"/>
        <v>57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728.07000000000028</v>
      </c>
      <c r="K27" s="126"/>
      <c r="L27" s="298">
        <f t="shared" si="8"/>
        <v>21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267.23</v>
      </c>
      <c r="V27" s="126"/>
      <c r="W27" s="298">
        <f t="shared" si="10"/>
        <v>5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58.39</v>
      </c>
      <c r="AF27" s="126"/>
      <c r="AG27" s="298">
        <f t="shared" si="12"/>
        <v>94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1198.22</v>
      </c>
      <c r="AP27" s="126"/>
      <c r="AQ27" s="298">
        <f t="shared" si="14"/>
        <v>138.5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1638.6399999999999</v>
      </c>
      <c r="BA27" s="126"/>
      <c r="BB27" s="298">
        <f t="shared" si="16"/>
        <v>65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783.16</v>
      </c>
    </row>
    <row r="28" spans="1:61" x14ac:dyDescent="0.25">
      <c r="A28" s="126"/>
      <c r="B28" s="206">
        <f t="shared" si="6"/>
        <v>57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728.07000000000028</v>
      </c>
      <c r="K28" s="126"/>
      <c r="L28" s="206">
        <f t="shared" si="8"/>
        <v>21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267.23</v>
      </c>
      <c r="V28" s="126"/>
      <c r="W28" s="206">
        <f t="shared" si="10"/>
        <v>5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58.39</v>
      </c>
      <c r="AF28" s="126"/>
      <c r="AG28" s="206">
        <f t="shared" si="12"/>
        <v>94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1198.22</v>
      </c>
      <c r="AP28" s="126"/>
      <c r="AQ28" s="206">
        <f t="shared" si="14"/>
        <v>138.5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1638.6399999999999</v>
      </c>
      <c r="BA28" s="126"/>
      <c r="BB28" s="206">
        <f t="shared" si="16"/>
        <v>65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783.16</v>
      </c>
    </row>
    <row r="29" spans="1:61" x14ac:dyDescent="0.25">
      <c r="A29" s="126"/>
      <c r="B29" s="298">
        <f t="shared" si="6"/>
        <v>57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728.07000000000028</v>
      </c>
      <c r="K29" s="126"/>
      <c r="L29" s="298">
        <f t="shared" si="8"/>
        <v>21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267.23</v>
      </c>
      <c r="V29" s="126"/>
      <c r="W29" s="298">
        <f t="shared" si="10"/>
        <v>5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58.39</v>
      </c>
      <c r="AF29" s="126"/>
      <c r="AG29" s="298">
        <f t="shared" si="12"/>
        <v>94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1198.22</v>
      </c>
      <c r="AP29" s="126"/>
      <c r="AQ29" s="298">
        <f t="shared" si="14"/>
        <v>138.5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1638.6399999999999</v>
      </c>
      <c r="BA29" s="126"/>
      <c r="BB29" s="298">
        <f t="shared" si="16"/>
        <v>65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783.16</v>
      </c>
    </row>
    <row r="30" spans="1:61" x14ac:dyDescent="0.25">
      <c r="A30" s="126"/>
      <c r="B30" s="298">
        <f t="shared" si="6"/>
        <v>57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728.07000000000028</v>
      </c>
      <c r="K30" s="126"/>
      <c r="L30" s="298">
        <f t="shared" si="8"/>
        <v>21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267.23</v>
      </c>
      <c r="V30" s="126"/>
      <c r="W30" s="298">
        <f t="shared" si="10"/>
        <v>5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58.39</v>
      </c>
      <c r="AF30" s="126"/>
      <c r="AG30" s="298">
        <f t="shared" si="12"/>
        <v>94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1198.22</v>
      </c>
      <c r="AP30" s="126"/>
      <c r="AQ30" s="298">
        <f t="shared" si="14"/>
        <v>138.5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1638.6399999999999</v>
      </c>
      <c r="BA30" s="126"/>
      <c r="BB30" s="298">
        <f t="shared" si="16"/>
        <v>65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783.16</v>
      </c>
    </row>
    <row r="31" spans="1:61" x14ac:dyDescent="0.25">
      <c r="A31" s="126"/>
      <c r="B31" s="298">
        <f t="shared" si="6"/>
        <v>57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728.07000000000028</v>
      </c>
      <c r="K31" s="126"/>
      <c r="L31" s="298">
        <f t="shared" si="8"/>
        <v>21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267.23</v>
      </c>
      <c r="V31" s="126"/>
      <c r="W31" s="298">
        <f t="shared" si="10"/>
        <v>5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58.39</v>
      </c>
      <c r="AF31" s="126"/>
      <c r="AG31" s="298">
        <f t="shared" si="12"/>
        <v>94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1198.22</v>
      </c>
      <c r="AP31" s="126"/>
      <c r="AQ31" s="298">
        <f t="shared" si="14"/>
        <v>138.5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1638.6399999999999</v>
      </c>
      <c r="BA31" s="126"/>
      <c r="BB31" s="298">
        <f t="shared" si="16"/>
        <v>65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783.16</v>
      </c>
    </row>
    <row r="32" spans="1:61" x14ac:dyDescent="0.25">
      <c r="A32" s="126"/>
      <c r="B32" s="298">
        <f t="shared" si="6"/>
        <v>57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728.07000000000028</v>
      </c>
      <c r="K32" s="126"/>
      <c r="L32" s="298">
        <f t="shared" si="8"/>
        <v>21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267.23</v>
      </c>
      <c r="V32" s="126"/>
      <c r="W32" s="298">
        <f t="shared" si="10"/>
        <v>5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58.39</v>
      </c>
      <c r="AF32" s="126"/>
      <c r="AG32" s="298">
        <f t="shared" si="12"/>
        <v>94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1198.22</v>
      </c>
      <c r="AP32" s="126"/>
      <c r="AQ32" s="298">
        <f t="shared" si="14"/>
        <v>138.5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1638.6399999999999</v>
      </c>
      <c r="BA32" s="126"/>
      <c r="BB32" s="298">
        <f t="shared" si="16"/>
        <v>65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783.16</v>
      </c>
    </row>
    <row r="33" spans="1:61" x14ac:dyDescent="0.25">
      <c r="A33" s="126"/>
      <c r="B33" s="298">
        <f t="shared" si="6"/>
        <v>57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728.07000000000028</v>
      </c>
      <c r="K33" s="126"/>
      <c r="L33" s="298">
        <f t="shared" si="8"/>
        <v>21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267.23</v>
      </c>
      <c r="V33" s="126"/>
      <c r="W33" s="298">
        <f t="shared" si="10"/>
        <v>5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58.39</v>
      </c>
      <c r="AF33" s="126"/>
      <c r="AG33" s="298">
        <f t="shared" si="12"/>
        <v>94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1198.22</v>
      </c>
      <c r="AP33" s="126"/>
      <c r="AQ33" s="298">
        <f t="shared" si="14"/>
        <v>138.5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1638.6399999999999</v>
      </c>
      <c r="BA33" s="126"/>
      <c r="BB33" s="298">
        <f t="shared" si="16"/>
        <v>65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783.16</v>
      </c>
    </row>
    <row r="34" spans="1:61" x14ac:dyDescent="0.25">
      <c r="A34" s="126"/>
      <c r="B34" s="298">
        <f t="shared" si="6"/>
        <v>57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728.07000000000028</v>
      </c>
      <c r="K34" s="126"/>
      <c r="L34" s="298">
        <f t="shared" si="8"/>
        <v>21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267.23</v>
      </c>
      <c r="V34" s="126"/>
      <c r="W34" s="298">
        <f t="shared" si="10"/>
        <v>5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58.39</v>
      </c>
      <c r="AF34" s="126"/>
      <c r="AG34" s="298">
        <f t="shared" si="12"/>
        <v>94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1198.22</v>
      </c>
      <c r="AP34" s="126"/>
      <c r="AQ34" s="298">
        <f t="shared" si="14"/>
        <v>138.5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1638.6399999999999</v>
      </c>
      <c r="BA34" s="126"/>
      <c r="BB34" s="298">
        <f t="shared" si="16"/>
        <v>65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783.16</v>
      </c>
    </row>
    <row r="35" spans="1:61" x14ac:dyDescent="0.25">
      <c r="A35" s="126"/>
      <c r="B35" s="298">
        <f t="shared" si="6"/>
        <v>57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728.07000000000028</v>
      </c>
      <c r="K35" s="126"/>
      <c r="L35" s="298">
        <f t="shared" si="8"/>
        <v>21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267.23</v>
      </c>
      <c r="V35" s="126"/>
      <c r="W35" s="298">
        <f t="shared" si="10"/>
        <v>5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58.39</v>
      </c>
      <c r="AF35" s="126"/>
      <c r="AG35" s="298">
        <f t="shared" si="12"/>
        <v>94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1198.22</v>
      </c>
      <c r="AP35" s="126"/>
      <c r="AQ35" s="298">
        <f t="shared" si="14"/>
        <v>138.5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1638.6399999999999</v>
      </c>
      <c r="BA35" s="126"/>
      <c r="BB35" s="298">
        <f t="shared" si="16"/>
        <v>65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783.16</v>
      </c>
    </row>
    <row r="36" spans="1:61" x14ac:dyDescent="0.25">
      <c r="A36" s="126" t="s">
        <v>22</v>
      </c>
      <c r="B36" s="298">
        <f t="shared" si="6"/>
        <v>57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728.07000000000028</v>
      </c>
      <c r="K36" s="126" t="s">
        <v>22</v>
      </c>
      <c r="L36" s="298">
        <f t="shared" si="8"/>
        <v>21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267.23</v>
      </c>
      <c r="V36" s="126" t="s">
        <v>22</v>
      </c>
      <c r="W36" s="298">
        <f t="shared" si="10"/>
        <v>5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58.39</v>
      </c>
      <c r="AF36" s="126" t="s">
        <v>22</v>
      </c>
      <c r="AG36" s="298">
        <f t="shared" si="12"/>
        <v>94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1198.22</v>
      </c>
      <c r="AP36" s="126" t="s">
        <v>22</v>
      </c>
      <c r="AQ36" s="298">
        <f t="shared" si="14"/>
        <v>138.5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1638.6399999999999</v>
      </c>
      <c r="BA36" s="126" t="s">
        <v>22</v>
      </c>
      <c r="BB36" s="298">
        <f t="shared" si="16"/>
        <v>65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783.16</v>
      </c>
    </row>
    <row r="37" spans="1:61" x14ac:dyDescent="0.25">
      <c r="A37" s="127"/>
      <c r="B37" s="298">
        <f t="shared" si="6"/>
        <v>57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728.07000000000028</v>
      </c>
      <c r="K37" s="127"/>
      <c r="L37" s="298">
        <f t="shared" si="8"/>
        <v>21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267.23</v>
      </c>
      <c r="V37" s="127"/>
      <c r="W37" s="298">
        <f t="shared" si="10"/>
        <v>5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58.39</v>
      </c>
      <c r="AF37" s="127"/>
      <c r="AG37" s="298">
        <f t="shared" si="12"/>
        <v>94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1198.22</v>
      </c>
      <c r="AP37" s="127"/>
      <c r="AQ37" s="298">
        <f t="shared" si="14"/>
        <v>138.5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1638.6399999999999</v>
      </c>
      <c r="BA37" s="127"/>
      <c r="BB37" s="298">
        <f t="shared" si="16"/>
        <v>65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783.16</v>
      </c>
    </row>
    <row r="38" spans="1:61" x14ac:dyDescent="0.25">
      <c r="A38" s="126"/>
      <c r="B38" s="298">
        <f t="shared" si="6"/>
        <v>57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728.07000000000028</v>
      </c>
      <c r="K38" s="126"/>
      <c r="L38" s="298">
        <f t="shared" si="8"/>
        <v>21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267.23</v>
      </c>
      <c r="V38" s="126"/>
      <c r="W38" s="298">
        <f t="shared" si="10"/>
        <v>5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58.39</v>
      </c>
      <c r="AF38" s="126"/>
      <c r="AG38" s="298">
        <f t="shared" si="12"/>
        <v>94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1198.22</v>
      </c>
      <c r="AP38" s="126"/>
      <c r="AQ38" s="298">
        <f t="shared" si="14"/>
        <v>138.5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1638.6399999999999</v>
      </c>
      <c r="BA38" s="126"/>
      <c r="BB38" s="298">
        <f t="shared" si="16"/>
        <v>65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783.16</v>
      </c>
    </row>
    <row r="39" spans="1:61" x14ac:dyDescent="0.25">
      <c r="A39" s="126"/>
      <c r="B39" s="84">
        <f t="shared" si="6"/>
        <v>57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728.07000000000028</v>
      </c>
      <c r="K39" s="126"/>
      <c r="L39" s="84">
        <f t="shared" si="8"/>
        <v>21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267.23</v>
      </c>
      <c r="V39" s="126"/>
      <c r="W39" s="84">
        <f t="shared" si="10"/>
        <v>5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58.39</v>
      </c>
      <c r="AF39" s="126"/>
      <c r="AG39" s="84">
        <f t="shared" si="12"/>
        <v>94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1198.22</v>
      </c>
      <c r="AP39" s="126"/>
      <c r="AQ39" s="84">
        <f t="shared" si="14"/>
        <v>138.5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1638.6399999999999</v>
      </c>
      <c r="BA39" s="126"/>
      <c r="BB39" s="84">
        <f t="shared" si="16"/>
        <v>65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783.16</v>
      </c>
    </row>
    <row r="40" spans="1:61" x14ac:dyDescent="0.25">
      <c r="A40" s="126"/>
      <c r="B40" s="84">
        <f t="shared" si="6"/>
        <v>57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728.07000000000028</v>
      </c>
      <c r="K40" s="126"/>
      <c r="L40" s="84">
        <f t="shared" si="8"/>
        <v>21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267.23</v>
      </c>
      <c r="V40" s="126"/>
      <c r="W40" s="84">
        <f t="shared" si="10"/>
        <v>5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58.39</v>
      </c>
      <c r="AF40" s="126"/>
      <c r="AG40" s="84">
        <f t="shared" si="12"/>
        <v>94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1198.22</v>
      </c>
      <c r="AP40" s="126"/>
      <c r="AQ40" s="84">
        <f t="shared" si="14"/>
        <v>138.5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1638.6399999999999</v>
      </c>
      <c r="BA40" s="126"/>
      <c r="BB40" s="84">
        <f t="shared" si="16"/>
        <v>65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783.16</v>
      </c>
    </row>
    <row r="41" spans="1:61" x14ac:dyDescent="0.25">
      <c r="A41" s="126"/>
      <c r="B41" s="84">
        <f t="shared" si="6"/>
        <v>57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728.07000000000028</v>
      </c>
      <c r="K41" s="126"/>
      <c r="L41" s="84">
        <f t="shared" si="8"/>
        <v>21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267.23</v>
      </c>
      <c r="V41" s="126"/>
      <c r="W41" s="84">
        <f t="shared" si="10"/>
        <v>5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58.39</v>
      </c>
      <c r="AF41" s="126"/>
      <c r="AG41" s="84">
        <f t="shared" si="12"/>
        <v>94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1198.22</v>
      </c>
      <c r="AP41" s="126"/>
      <c r="AQ41" s="84">
        <f t="shared" si="14"/>
        <v>138.5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1638.6399999999999</v>
      </c>
      <c r="BA41" s="126"/>
      <c r="BB41" s="84">
        <f t="shared" si="16"/>
        <v>65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783.16</v>
      </c>
    </row>
    <row r="42" spans="1:61" x14ac:dyDescent="0.25">
      <c r="A42" s="126"/>
      <c r="B42" s="84">
        <f t="shared" si="6"/>
        <v>57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728.07000000000028</v>
      </c>
      <c r="K42" s="126"/>
      <c r="L42" s="84">
        <f t="shared" si="8"/>
        <v>21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267.23</v>
      </c>
      <c r="V42" s="126"/>
      <c r="W42" s="84">
        <f t="shared" si="10"/>
        <v>5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58.39</v>
      </c>
      <c r="AF42" s="126"/>
      <c r="AG42" s="84">
        <f t="shared" si="12"/>
        <v>94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1198.22</v>
      </c>
      <c r="AP42" s="126"/>
      <c r="AQ42" s="84">
        <f t="shared" si="14"/>
        <v>138.5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1638.6399999999999</v>
      </c>
      <c r="BA42" s="126"/>
      <c r="BB42" s="84">
        <f t="shared" si="16"/>
        <v>65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783.16</v>
      </c>
    </row>
    <row r="43" spans="1:61" x14ac:dyDescent="0.25">
      <c r="A43" s="126"/>
      <c r="B43" s="84">
        <f t="shared" si="6"/>
        <v>57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728.07000000000028</v>
      </c>
      <c r="K43" s="126"/>
      <c r="L43" s="84">
        <f t="shared" si="8"/>
        <v>21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267.23</v>
      </c>
      <c r="V43" s="126"/>
      <c r="W43" s="84">
        <f t="shared" si="10"/>
        <v>5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58.39</v>
      </c>
      <c r="AF43" s="126"/>
      <c r="AG43" s="84">
        <f t="shared" si="12"/>
        <v>94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1198.22</v>
      </c>
      <c r="AP43" s="126"/>
      <c r="AQ43" s="84">
        <f t="shared" si="14"/>
        <v>138.5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1638.6399999999999</v>
      </c>
      <c r="BA43" s="126"/>
      <c r="BB43" s="84">
        <f t="shared" si="16"/>
        <v>65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783.16</v>
      </c>
    </row>
    <row r="44" spans="1:61" x14ac:dyDescent="0.25">
      <c r="A44" s="126"/>
      <c r="B44" s="84">
        <f t="shared" si="6"/>
        <v>57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728.07000000000028</v>
      </c>
      <c r="K44" s="126"/>
      <c r="L44" s="84">
        <f t="shared" si="8"/>
        <v>21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267.23</v>
      </c>
      <c r="V44" s="126"/>
      <c r="W44" s="84">
        <f t="shared" si="10"/>
        <v>5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58.39</v>
      </c>
      <c r="AF44" s="126"/>
      <c r="AG44" s="84">
        <f t="shared" si="12"/>
        <v>94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1198.22</v>
      </c>
      <c r="AP44" s="126"/>
      <c r="AQ44" s="84">
        <f t="shared" si="14"/>
        <v>138.5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1638.6399999999999</v>
      </c>
      <c r="BA44" s="126"/>
      <c r="BB44" s="84">
        <f t="shared" si="16"/>
        <v>65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783.16</v>
      </c>
    </row>
    <row r="45" spans="1:61" x14ac:dyDescent="0.25">
      <c r="A45" s="126"/>
      <c r="B45" s="84">
        <f t="shared" si="6"/>
        <v>57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728.07000000000028</v>
      </c>
      <c r="K45" s="126"/>
      <c r="L45" s="84">
        <f t="shared" si="8"/>
        <v>21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267.23</v>
      </c>
      <c r="V45" s="126"/>
      <c r="W45" s="84">
        <f t="shared" si="10"/>
        <v>5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58.39</v>
      </c>
      <c r="AF45" s="126"/>
      <c r="AG45" s="84">
        <f t="shared" si="12"/>
        <v>94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1198.22</v>
      </c>
      <c r="AP45" s="126"/>
      <c r="AQ45" s="84">
        <f t="shared" si="14"/>
        <v>138.5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1638.6399999999999</v>
      </c>
      <c r="BA45" s="126"/>
      <c r="BB45" s="84">
        <f t="shared" si="16"/>
        <v>65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783.16</v>
      </c>
    </row>
    <row r="46" spans="1:61" x14ac:dyDescent="0.25">
      <c r="A46" s="126"/>
      <c r="B46" s="84">
        <f t="shared" si="6"/>
        <v>57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728.07000000000028</v>
      </c>
      <c r="K46" s="126"/>
      <c r="L46" s="84">
        <f t="shared" si="8"/>
        <v>21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267.23</v>
      </c>
      <c r="V46" s="126"/>
      <c r="W46" s="84">
        <f t="shared" si="10"/>
        <v>5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58.39</v>
      </c>
      <c r="AF46" s="126"/>
      <c r="AG46" s="84">
        <f t="shared" si="12"/>
        <v>94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1198.22</v>
      </c>
      <c r="AP46" s="126"/>
      <c r="AQ46" s="84">
        <f t="shared" si="14"/>
        <v>138.5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1638.6399999999999</v>
      </c>
      <c r="BA46" s="126"/>
      <c r="BB46" s="84">
        <f t="shared" si="16"/>
        <v>65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783.16</v>
      </c>
    </row>
    <row r="47" spans="1:61" x14ac:dyDescent="0.25">
      <c r="A47" s="126"/>
      <c r="B47" s="84">
        <f t="shared" si="6"/>
        <v>57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728.07000000000028</v>
      </c>
      <c r="K47" s="126"/>
      <c r="L47" s="84">
        <f t="shared" si="8"/>
        <v>21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267.23</v>
      </c>
      <c r="V47" s="126"/>
      <c r="W47" s="84">
        <f t="shared" si="10"/>
        <v>5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58.39</v>
      </c>
      <c r="AF47" s="126"/>
      <c r="AG47" s="84">
        <f t="shared" si="12"/>
        <v>94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1198.22</v>
      </c>
      <c r="AP47" s="126"/>
      <c r="AQ47" s="84">
        <f t="shared" si="14"/>
        <v>138.5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1638.6399999999999</v>
      </c>
      <c r="BA47" s="126"/>
      <c r="BB47" s="84">
        <f t="shared" si="16"/>
        <v>65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783.16</v>
      </c>
    </row>
    <row r="48" spans="1:61" x14ac:dyDescent="0.25">
      <c r="A48" s="126"/>
      <c r="B48" s="84">
        <f t="shared" si="6"/>
        <v>57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728.07000000000028</v>
      </c>
      <c r="K48" s="126"/>
      <c r="L48" s="84">
        <f t="shared" si="8"/>
        <v>21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267.23</v>
      </c>
      <c r="V48" s="126"/>
      <c r="W48" s="84">
        <f t="shared" si="10"/>
        <v>5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58.39</v>
      </c>
      <c r="AF48" s="126"/>
      <c r="AG48" s="84">
        <f t="shared" si="12"/>
        <v>94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1198.22</v>
      </c>
      <c r="AP48" s="126"/>
      <c r="AQ48" s="84">
        <f t="shared" si="14"/>
        <v>138.5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1638.6399999999999</v>
      </c>
      <c r="BA48" s="126"/>
      <c r="BB48" s="84">
        <f t="shared" si="16"/>
        <v>65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783.16</v>
      </c>
    </row>
    <row r="49" spans="1:61" x14ac:dyDescent="0.25">
      <c r="A49" s="126"/>
      <c r="B49" s="84">
        <f t="shared" si="6"/>
        <v>57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728.07000000000028</v>
      </c>
      <c r="K49" s="126"/>
      <c r="L49" s="84">
        <f t="shared" si="8"/>
        <v>21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267.23</v>
      </c>
      <c r="V49" s="126"/>
      <c r="W49" s="84">
        <f t="shared" si="10"/>
        <v>5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58.39</v>
      </c>
      <c r="AF49" s="126"/>
      <c r="AG49" s="84">
        <f t="shared" si="12"/>
        <v>94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1198.22</v>
      </c>
      <c r="AP49" s="126"/>
      <c r="AQ49" s="84">
        <f t="shared" si="14"/>
        <v>138.5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1638.6399999999999</v>
      </c>
      <c r="BA49" s="126"/>
      <c r="BB49" s="84">
        <f t="shared" si="16"/>
        <v>65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783.16</v>
      </c>
    </row>
    <row r="50" spans="1:61" x14ac:dyDescent="0.25">
      <c r="A50" s="126"/>
      <c r="B50" s="84">
        <f t="shared" si="6"/>
        <v>57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728.07000000000028</v>
      </c>
      <c r="K50" s="126"/>
      <c r="L50" s="84">
        <f t="shared" si="8"/>
        <v>21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267.23</v>
      </c>
      <c r="V50" s="126"/>
      <c r="W50" s="84">
        <f t="shared" si="10"/>
        <v>5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58.39</v>
      </c>
      <c r="AF50" s="126"/>
      <c r="AG50" s="84">
        <f t="shared" si="12"/>
        <v>94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1198.22</v>
      </c>
      <c r="AP50" s="126"/>
      <c r="AQ50" s="84">
        <f t="shared" si="14"/>
        <v>138.5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1638.6399999999999</v>
      </c>
      <c r="BA50" s="126"/>
      <c r="BB50" s="84">
        <f t="shared" si="16"/>
        <v>65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783.16</v>
      </c>
    </row>
    <row r="51" spans="1:61" x14ac:dyDescent="0.25">
      <c r="A51" s="126"/>
      <c r="B51" s="84">
        <f t="shared" si="6"/>
        <v>57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728.07000000000028</v>
      </c>
      <c r="K51" s="126"/>
      <c r="L51" s="84">
        <f t="shared" si="8"/>
        <v>21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267.23</v>
      </c>
      <c r="V51" s="126"/>
      <c r="W51" s="84">
        <f t="shared" si="10"/>
        <v>5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58.39</v>
      </c>
      <c r="AF51" s="126"/>
      <c r="AG51" s="84">
        <f t="shared" si="12"/>
        <v>94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1198.22</v>
      </c>
      <c r="AP51" s="126"/>
      <c r="AQ51" s="84">
        <f t="shared" si="14"/>
        <v>138.5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1638.6399999999999</v>
      </c>
      <c r="BA51" s="126"/>
      <c r="BB51" s="84">
        <f t="shared" si="16"/>
        <v>65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783.16</v>
      </c>
    </row>
    <row r="52" spans="1:61" x14ac:dyDescent="0.25">
      <c r="A52" s="126"/>
      <c r="B52" s="84">
        <f t="shared" si="6"/>
        <v>57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728.07000000000028</v>
      </c>
      <c r="K52" s="126"/>
      <c r="L52" s="84">
        <f t="shared" si="8"/>
        <v>21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267.23</v>
      </c>
      <c r="V52" s="126"/>
      <c r="W52" s="84">
        <f t="shared" si="10"/>
        <v>5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58.39</v>
      </c>
      <c r="AF52" s="126"/>
      <c r="AG52" s="84">
        <f t="shared" si="12"/>
        <v>94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1198.22</v>
      </c>
      <c r="AP52" s="126"/>
      <c r="AQ52" s="84">
        <f t="shared" si="14"/>
        <v>138.5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1638.6399999999999</v>
      </c>
      <c r="BA52" s="126"/>
      <c r="BB52" s="84">
        <f t="shared" si="16"/>
        <v>65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783.16</v>
      </c>
    </row>
    <row r="53" spans="1:61" x14ac:dyDescent="0.25">
      <c r="A53" s="126"/>
      <c r="B53" s="84">
        <f t="shared" si="6"/>
        <v>57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728.07000000000028</v>
      </c>
      <c r="K53" s="126"/>
      <c r="L53" s="84">
        <f t="shared" si="8"/>
        <v>21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267.23</v>
      </c>
      <c r="V53" s="126"/>
      <c r="W53" s="84">
        <f t="shared" si="10"/>
        <v>5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58.39</v>
      </c>
      <c r="AF53" s="126"/>
      <c r="AG53" s="84">
        <f t="shared" si="12"/>
        <v>94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1198.22</v>
      </c>
      <c r="AP53" s="126"/>
      <c r="AQ53" s="84">
        <f t="shared" si="14"/>
        <v>138.5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1638.6399999999999</v>
      </c>
      <c r="BA53" s="126"/>
      <c r="BB53" s="84">
        <f t="shared" si="16"/>
        <v>65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783.16</v>
      </c>
    </row>
    <row r="54" spans="1:61" x14ac:dyDescent="0.25">
      <c r="A54" s="126"/>
      <c r="B54" s="84">
        <f t="shared" si="6"/>
        <v>57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728.07000000000028</v>
      </c>
      <c r="K54" s="126"/>
      <c r="L54" s="84">
        <f t="shared" si="8"/>
        <v>21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267.23</v>
      </c>
      <c r="V54" s="126"/>
      <c r="W54" s="84">
        <f t="shared" si="10"/>
        <v>5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58.39</v>
      </c>
      <c r="AF54" s="126"/>
      <c r="AG54" s="84">
        <f t="shared" si="12"/>
        <v>94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1198.22</v>
      </c>
      <c r="AP54" s="126"/>
      <c r="AQ54" s="84">
        <f t="shared" si="14"/>
        <v>138.5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1638.6399999999999</v>
      </c>
      <c r="BA54" s="126"/>
      <c r="BB54" s="84">
        <f t="shared" si="16"/>
        <v>65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783.16</v>
      </c>
    </row>
    <row r="55" spans="1:61" x14ac:dyDescent="0.25">
      <c r="A55" s="126"/>
      <c r="B55" s="12">
        <f>B54-C55</f>
        <v>57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728.07000000000028</v>
      </c>
      <c r="K55" s="126"/>
      <c r="L55" s="12">
        <f>L54-M55</f>
        <v>21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267.23</v>
      </c>
      <c r="V55" s="126"/>
      <c r="W55" s="12">
        <f>W54-X55</f>
        <v>5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58.39</v>
      </c>
      <c r="AF55" s="126"/>
      <c r="AG55" s="12">
        <f>AG54-AH55</f>
        <v>94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1198.22</v>
      </c>
      <c r="AP55" s="126"/>
      <c r="AQ55" s="12">
        <f>AQ54-AR55</f>
        <v>138.5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1638.6399999999999</v>
      </c>
      <c r="BA55" s="126"/>
      <c r="BB55" s="12">
        <f>BB54-BC55</f>
        <v>65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783.16</v>
      </c>
    </row>
    <row r="56" spans="1:61" x14ac:dyDescent="0.25">
      <c r="A56" s="126"/>
      <c r="B56" s="12">
        <f t="shared" ref="B56:B75" si="18">B55-C56</f>
        <v>57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728.07000000000028</v>
      </c>
      <c r="K56" s="126"/>
      <c r="L56" s="12">
        <f t="shared" ref="L56:L75" si="19">L55-M56</f>
        <v>21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267.23</v>
      </c>
      <c r="V56" s="126"/>
      <c r="W56" s="12">
        <f t="shared" ref="W56:W75" si="20">W55-X56</f>
        <v>5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58.39</v>
      </c>
      <c r="AF56" s="126"/>
      <c r="AG56" s="12">
        <f t="shared" ref="AG56:AG75" si="21">AG55-AH56</f>
        <v>94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1198.22</v>
      </c>
      <c r="AP56" s="126"/>
      <c r="AQ56" s="12">
        <f t="shared" ref="AQ56:AQ75" si="22">AQ55-AR56</f>
        <v>138.5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1638.6399999999999</v>
      </c>
      <c r="BA56" s="126"/>
      <c r="BB56" s="12">
        <f t="shared" ref="BB56:BB75" si="23">BB55-BC56</f>
        <v>65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783.16</v>
      </c>
    </row>
    <row r="57" spans="1:61" x14ac:dyDescent="0.25">
      <c r="A57" s="126"/>
      <c r="B57" s="12">
        <f t="shared" si="18"/>
        <v>57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728.07000000000028</v>
      </c>
      <c r="K57" s="126"/>
      <c r="L57" s="12">
        <f t="shared" si="19"/>
        <v>21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267.23</v>
      </c>
      <c r="V57" s="126"/>
      <c r="W57" s="12">
        <f t="shared" si="20"/>
        <v>5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58.39</v>
      </c>
      <c r="AF57" s="126"/>
      <c r="AG57" s="12">
        <f t="shared" si="21"/>
        <v>94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1198.22</v>
      </c>
      <c r="AP57" s="126"/>
      <c r="AQ57" s="12">
        <f t="shared" si="22"/>
        <v>138.5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1638.6399999999999</v>
      </c>
      <c r="BA57" s="126"/>
      <c r="BB57" s="12">
        <f t="shared" si="23"/>
        <v>65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783.16</v>
      </c>
    </row>
    <row r="58" spans="1:61" x14ac:dyDescent="0.25">
      <c r="A58" s="126"/>
      <c r="B58" s="12">
        <f t="shared" si="18"/>
        <v>57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728.07000000000028</v>
      </c>
      <c r="K58" s="126"/>
      <c r="L58" s="12">
        <f t="shared" si="19"/>
        <v>21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267.23</v>
      </c>
      <c r="V58" s="126"/>
      <c r="W58" s="12">
        <f t="shared" si="20"/>
        <v>5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58.39</v>
      </c>
      <c r="AF58" s="126"/>
      <c r="AG58" s="12">
        <f t="shared" si="21"/>
        <v>94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1198.22</v>
      </c>
      <c r="AP58" s="126"/>
      <c r="AQ58" s="12">
        <f t="shared" si="22"/>
        <v>138.5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1638.6399999999999</v>
      </c>
      <c r="BA58" s="126"/>
      <c r="BB58" s="12">
        <f t="shared" si="23"/>
        <v>65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783.16</v>
      </c>
    </row>
    <row r="59" spans="1:61" x14ac:dyDescent="0.25">
      <c r="A59" s="126"/>
      <c r="B59" s="12">
        <f t="shared" si="18"/>
        <v>57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728.07000000000028</v>
      </c>
      <c r="K59" s="126"/>
      <c r="L59" s="12">
        <f t="shared" si="19"/>
        <v>21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267.23</v>
      </c>
      <c r="V59" s="126"/>
      <c r="W59" s="12">
        <f t="shared" si="20"/>
        <v>5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58.39</v>
      </c>
      <c r="AF59" s="126"/>
      <c r="AG59" s="12">
        <f t="shared" si="21"/>
        <v>94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1198.22</v>
      </c>
      <c r="AP59" s="126"/>
      <c r="AQ59" s="12">
        <f t="shared" si="22"/>
        <v>138.5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1638.6399999999999</v>
      </c>
      <c r="BA59" s="126"/>
      <c r="BB59" s="12">
        <f t="shared" si="23"/>
        <v>65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783.16</v>
      </c>
    </row>
    <row r="60" spans="1:61" x14ac:dyDescent="0.25">
      <c r="A60" s="126"/>
      <c r="B60" s="12">
        <f t="shared" si="18"/>
        <v>57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728.07000000000028</v>
      </c>
      <c r="K60" s="126"/>
      <c r="L60" s="12">
        <f t="shared" si="19"/>
        <v>21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267.23</v>
      </c>
      <c r="V60" s="126"/>
      <c r="W60" s="12">
        <f t="shared" si="20"/>
        <v>5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58.39</v>
      </c>
      <c r="AF60" s="126"/>
      <c r="AG60" s="12">
        <f t="shared" si="21"/>
        <v>94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1198.22</v>
      </c>
      <c r="AP60" s="126"/>
      <c r="AQ60" s="12">
        <f t="shared" si="22"/>
        <v>138.5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1638.6399999999999</v>
      </c>
      <c r="BA60" s="126"/>
      <c r="BB60" s="12">
        <f t="shared" si="23"/>
        <v>65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783.16</v>
      </c>
    </row>
    <row r="61" spans="1:61" x14ac:dyDescent="0.25">
      <c r="A61" s="126"/>
      <c r="B61" s="12">
        <f t="shared" si="18"/>
        <v>57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728.07000000000028</v>
      </c>
      <c r="K61" s="126"/>
      <c r="L61" s="12">
        <f t="shared" si="19"/>
        <v>21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267.23</v>
      </c>
      <c r="V61" s="126"/>
      <c r="W61" s="12">
        <f t="shared" si="20"/>
        <v>5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58.39</v>
      </c>
      <c r="AF61" s="126"/>
      <c r="AG61" s="12">
        <f t="shared" si="21"/>
        <v>94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1198.22</v>
      </c>
      <c r="AP61" s="126"/>
      <c r="AQ61" s="12">
        <f t="shared" si="22"/>
        <v>138.5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1638.6399999999999</v>
      </c>
      <c r="BA61" s="126"/>
      <c r="BB61" s="12">
        <f t="shared" si="23"/>
        <v>65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783.16</v>
      </c>
    </row>
    <row r="62" spans="1:61" x14ac:dyDescent="0.25">
      <c r="A62" s="126"/>
      <c r="B62" s="12">
        <f t="shared" si="18"/>
        <v>57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728.07000000000028</v>
      </c>
      <c r="K62" s="126"/>
      <c r="L62" s="12">
        <f t="shared" si="19"/>
        <v>21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267.23</v>
      </c>
      <c r="V62" s="126"/>
      <c r="W62" s="12">
        <f t="shared" si="20"/>
        <v>5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58.39</v>
      </c>
      <c r="AF62" s="126"/>
      <c r="AG62" s="12">
        <f t="shared" si="21"/>
        <v>94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1198.22</v>
      </c>
      <c r="AP62" s="126"/>
      <c r="AQ62" s="12">
        <f t="shared" si="22"/>
        <v>138.5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1638.6399999999999</v>
      </c>
      <c r="BA62" s="126"/>
      <c r="BB62" s="12">
        <f t="shared" si="23"/>
        <v>65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783.16</v>
      </c>
    </row>
    <row r="63" spans="1:61" x14ac:dyDescent="0.25">
      <c r="A63" s="126"/>
      <c r="B63" s="12">
        <f t="shared" si="18"/>
        <v>57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728.07000000000028</v>
      </c>
      <c r="K63" s="126"/>
      <c r="L63" s="12">
        <f t="shared" si="19"/>
        <v>21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267.23</v>
      </c>
      <c r="V63" s="126"/>
      <c r="W63" s="12">
        <f t="shared" si="20"/>
        <v>5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58.39</v>
      </c>
      <c r="AF63" s="126"/>
      <c r="AG63" s="12">
        <f t="shared" si="21"/>
        <v>94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1198.22</v>
      </c>
      <c r="AP63" s="126"/>
      <c r="AQ63" s="12">
        <f t="shared" si="22"/>
        <v>138.5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1638.6399999999999</v>
      </c>
      <c r="BA63" s="126"/>
      <c r="BB63" s="12">
        <f t="shared" si="23"/>
        <v>65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783.16</v>
      </c>
    </row>
    <row r="64" spans="1:61" x14ac:dyDescent="0.25">
      <c r="A64" s="126"/>
      <c r="B64" s="12">
        <f t="shared" si="18"/>
        <v>57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728.07000000000028</v>
      </c>
      <c r="K64" s="126"/>
      <c r="L64" s="12">
        <f t="shared" si="19"/>
        <v>21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267.23</v>
      </c>
      <c r="V64" s="126"/>
      <c r="W64" s="12">
        <f t="shared" si="20"/>
        <v>5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58.39</v>
      </c>
      <c r="AF64" s="126"/>
      <c r="AG64" s="12">
        <f t="shared" si="21"/>
        <v>94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1198.22</v>
      </c>
      <c r="AP64" s="126"/>
      <c r="AQ64" s="12">
        <f t="shared" si="22"/>
        <v>138.5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1638.6399999999999</v>
      </c>
      <c r="BA64" s="126"/>
      <c r="BB64" s="12">
        <f t="shared" si="23"/>
        <v>65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783.16</v>
      </c>
    </row>
    <row r="65" spans="1:61" x14ac:dyDescent="0.25">
      <c r="A65" s="126"/>
      <c r="B65" s="12">
        <f t="shared" si="18"/>
        <v>57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728.07000000000028</v>
      </c>
      <c r="K65" s="126"/>
      <c r="L65" s="12">
        <f t="shared" si="19"/>
        <v>21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267.23</v>
      </c>
      <c r="V65" s="126"/>
      <c r="W65" s="12">
        <f t="shared" si="20"/>
        <v>5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58.39</v>
      </c>
      <c r="AF65" s="126"/>
      <c r="AG65" s="12">
        <f t="shared" si="21"/>
        <v>94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1198.22</v>
      </c>
      <c r="AP65" s="126"/>
      <c r="AQ65" s="12">
        <f t="shared" si="22"/>
        <v>138.5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1638.6399999999999</v>
      </c>
      <c r="BA65" s="126"/>
      <c r="BB65" s="12">
        <f t="shared" si="23"/>
        <v>65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783.16</v>
      </c>
    </row>
    <row r="66" spans="1:61" x14ac:dyDescent="0.25">
      <c r="A66" s="126"/>
      <c r="B66" s="12">
        <f t="shared" si="18"/>
        <v>57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728.07000000000028</v>
      </c>
      <c r="K66" s="126"/>
      <c r="L66" s="12">
        <f t="shared" si="19"/>
        <v>21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267.23</v>
      </c>
      <c r="V66" s="126"/>
      <c r="W66" s="12">
        <f t="shared" si="20"/>
        <v>5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58.39</v>
      </c>
      <c r="AF66" s="126"/>
      <c r="AG66" s="12">
        <f t="shared" si="21"/>
        <v>94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1198.22</v>
      </c>
      <c r="AP66" s="126"/>
      <c r="AQ66" s="12">
        <f t="shared" si="22"/>
        <v>138.5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1638.6399999999999</v>
      </c>
      <c r="BA66" s="126"/>
      <c r="BB66" s="12">
        <f t="shared" si="23"/>
        <v>65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783.16</v>
      </c>
    </row>
    <row r="67" spans="1:61" x14ac:dyDescent="0.25">
      <c r="A67" s="126"/>
      <c r="B67" s="12">
        <f t="shared" si="18"/>
        <v>57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728.07000000000028</v>
      </c>
      <c r="K67" s="126"/>
      <c r="L67" s="12">
        <f t="shared" si="19"/>
        <v>21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267.23</v>
      </c>
      <c r="V67" s="126"/>
      <c r="W67" s="12">
        <f t="shared" si="20"/>
        <v>5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58.39</v>
      </c>
      <c r="AF67" s="126"/>
      <c r="AG67" s="12">
        <f t="shared" si="21"/>
        <v>94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1198.22</v>
      </c>
      <c r="AP67" s="126"/>
      <c r="AQ67" s="12">
        <f t="shared" si="22"/>
        <v>138.5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1638.6399999999999</v>
      </c>
      <c r="BA67" s="126"/>
      <c r="BB67" s="12">
        <f t="shared" si="23"/>
        <v>65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783.16</v>
      </c>
    </row>
    <row r="68" spans="1:61" x14ac:dyDescent="0.25">
      <c r="A68" s="126"/>
      <c r="B68" s="12">
        <f t="shared" si="18"/>
        <v>57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728.07000000000028</v>
      </c>
      <c r="K68" s="126"/>
      <c r="L68" s="12">
        <f t="shared" si="19"/>
        <v>21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267.23</v>
      </c>
      <c r="V68" s="126"/>
      <c r="W68" s="12">
        <f t="shared" si="20"/>
        <v>5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58.39</v>
      </c>
      <c r="AF68" s="126"/>
      <c r="AG68" s="12">
        <f t="shared" si="21"/>
        <v>94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1198.22</v>
      </c>
      <c r="AP68" s="126"/>
      <c r="AQ68" s="12">
        <f t="shared" si="22"/>
        <v>138.5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1638.6399999999999</v>
      </c>
      <c r="BA68" s="126"/>
      <c r="BB68" s="12">
        <f t="shared" si="23"/>
        <v>65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783.16</v>
      </c>
    </row>
    <row r="69" spans="1:61" x14ac:dyDescent="0.25">
      <c r="A69" s="126"/>
      <c r="B69" s="12">
        <f t="shared" si="18"/>
        <v>57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728.07000000000028</v>
      </c>
      <c r="K69" s="126"/>
      <c r="L69" s="12">
        <f t="shared" si="19"/>
        <v>21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267.23</v>
      </c>
      <c r="V69" s="126"/>
      <c r="W69" s="12">
        <f t="shared" si="20"/>
        <v>5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58.39</v>
      </c>
      <c r="AF69" s="126"/>
      <c r="AG69" s="12">
        <f t="shared" si="21"/>
        <v>94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1198.22</v>
      </c>
      <c r="AP69" s="126"/>
      <c r="AQ69" s="12">
        <f t="shared" si="22"/>
        <v>138.5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1638.6399999999999</v>
      </c>
      <c r="BA69" s="126"/>
      <c r="BB69" s="12">
        <f t="shared" si="23"/>
        <v>65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783.16</v>
      </c>
    </row>
    <row r="70" spans="1:61" x14ac:dyDescent="0.25">
      <c r="A70" s="126"/>
      <c r="B70" s="12">
        <f t="shared" si="18"/>
        <v>57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728.07000000000028</v>
      </c>
      <c r="K70" s="126"/>
      <c r="L70" s="12">
        <f t="shared" si="19"/>
        <v>21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267.23</v>
      </c>
      <c r="V70" s="126"/>
      <c r="W70" s="12">
        <f t="shared" si="20"/>
        <v>5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58.39</v>
      </c>
      <c r="AF70" s="126"/>
      <c r="AG70" s="12">
        <f t="shared" si="21"/>
        <v>94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1198.22</v>
      </c>
      <c r="AP70" s="126"/>
      <c r="AQ70" s="12">
        <f t="shared" si="22"/>
        <v>138.5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1638.6399999999999</v>
      </c>
      <c r="BA70" s="126"/>
      <c r="BB70" s="12">
        <f t="shared" si="23"/>
        <v>65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783.16</v>
      </c>
    </row>
    <row r="71" spans="1:61" x14ac:dyDescent="0.25">
      <c r="A71" s="126"/>
      <c r="B71" s="12">
        <f t="shared" si="18"/>
        <v>57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728.07000000000028</v>
      </c>
      <c r="K71" s="126"/>
      <c r="L71" s="12">
        <f t="shared" si="19"/>
        <v>21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267.23</v>
      </c>
      <c r="V71" s="126"/>
      <c r="W71" s="12">
        <f t="shared" si="20"/>
        <v>5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58.39</v>
      </c>
      <c r="AF71" s="126"/>
      <c r="AG71" s="12">
        <f t="shared" si="21"/>
        <v>94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1198.22</v>
      </c>
      <c r="AP71" s="126"/>
      <c r="AQ71" s="12">
        <f t="shared" si="22"/>
        <v>138.5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1638.6399999999999</v>
      </c>
      <c r="BA71" s="126"/>
      <c r="BB71" s="12">
        <f t="shared" si="23"/>
        <v>65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783.16</v>
      </c>
    </row>
    <row r="72" spans="1:61" x14ac:dyDescent="0.25">
      <c r="A72" s="126"/>
      <c r="B72" s="12">
        <f t="shared" si="18"/>
        <v>57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728.07000000000028</v>
      </c>
      <c r="K72" s="126"/>
      <c r="L72" s="12">
        <f t="shared" si="19"/>
        <v>21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267.23</v>
      </c>
      <c r="V72" s="126"/>
      <c r="W72" s="12">
        <f t="shared" si="20"/>
        <v>5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58.39</v>
      </c>
      <c r="AF72" s="126"/>
      <c r="AG72" s="12">
        <f t="shared" si="21"/>
        <v>94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1198.22</v>
      </c>
      <c r="AP72" s="126"/>
      <c r="AQ72" s="12">
        <f t="shared" si="22"/>
        <v>138.5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1638.6399999999999</v>
      </c>
      <c r="BA72" s="126"/>
      <c r="BB72" s="12">
        <f t="shared" si="23"/>
        <v>65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783.16</v>
      </c>
    </row>
    <row r="73" spans="1:61" x14ac:dyDescent="0.25">
      <c r="A73" s="126"/>
      <c r="B73" s="12">
        <f t="shared" si="18"/>
        <v>57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728.07000000000028</v>
      </c>
      <c r="K73" s="126"/>
      <c r="L73" s="12">
        <f t="shared" si="19"/>
        <v>21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267.23</v>
      </c>
      <c r="V73" s="126"/>
      <c r="W73" s="12">
        <f t="shared" si="20"/>
        <v>5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58.39</v>
      </c>
      <c r="AF73" s="126"/>
      <c r="AG73" s="12">
        <f t="shared" si="21"/>
        <v>94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1198.22</v>
      </c>
      <c r="AP73" s="126"/>
      <c r="AQ73" s="12">
        <f t="shared" si="22"/>
        <v>138.5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1638.6399999999999</v>
      </c>
      <c r="BA73" s="126"/>
      <c r="BB73" s="12">
        <f t="shared" si="23"/>
        <v>65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783.16</v>
      </c>
    </row>
    <row r="74" spans="1:61" x14ac:dyDescent="0.25">
      <c r="A74" s="126"/>
      <c r="B74" s="12">
        <f t="shared" si="18"/>
        <v>57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728.07000000000028</v>
      </c>
      <c r="K74" s="126"/>
      <c r="L74" s="12">
        <f t="shared" si="19"/>
        <v>21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267.23</v>
      </c>
      <c r="V74" s="126"/>
      <c r="W74" s="12">
        <f t="shared" si="20"/>
        <v>5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58.39</v>
      </c>
      <c r="AF74" s="126"/>
      <c r="AG74" s="12">
        <f t="shared" si="21"/>
        <v>94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1198.22</v>
      </c>
      <c r="AP74" s="126"/>
      <c r="AQ74" s="12">
        <f t="shared" si="22"/>
        <v>138.5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1638.6399999999999</v>
      </c>
      <c r="BA74" s="126"/>
      <c r="BB74" s="12">
        <f t="shared" si="23"/>
        <v>65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783.16</v>
      </c>
    </row>
    <row r="75" spans="1:61" x14ac:dyDescent="0.25">
      <c r="A75" s="126"/>
      <c r="B75" s="12">
        <f t="shared" si="18"/>
        <v>57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728.07000000000028</v>
      </c>
      <c r="K75" s="126"/>
      <c r="L75" s="12">
        <f t="shared" si="19"/>
        <v>21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267.23</v>
      </c>
      <c r="V75" s="126"/>
      <c r="W75" s="12">
        <f t="shared" si="20"/>
        <v>5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58.39</v>
      </c>
      <c r="AF75" s="126"/>
      <c r="AG75" s="12">
        <f t="shared" si="21"/>
        <v>94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1198.22</v>
      </c>
      <c r="AP75" s="126"/>
      <c r="AQ75" s="12">
        <f t="shared" si="22"/>
        <v>138.5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1638.6399999999999</v>
      </c>
      <c r="BA75" s="126"/>
      <c r="BB75" s="12">
        <f t="shared" si="23"/>
        <v>65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783.16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728.07000000000028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267.23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58.39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1198.22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1638.6399999999999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783.16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90</v>
      </c>
      <c r="D78" s="6">
        <f>SUM(D9:D77)</f>
        <v>1153.4100000000001</v>
      </c>
      <c r="F78" s="6">
        <f>SUM(F9:F77)</f>
        <v>1153.4100000000001</v>
      </c>
      <c r="M78" s="53">
        <f>SUM(M9:M77)</f>
        <v>10</v>
      </c>
      <c r="N78" s="6">
        <f>SUM(N9:N77)</f>
        <v>128.31</v>
      </c>
      <c r="P78" s="6">
        <f>SUM(P9:P77)</f>
        <v>128.31</v>
      </c>
      <c r="X78" s="53">
        <f>SUM(X9:X77)</f>
        <v>0</v>
      </c>
      <c r="Y78" s="6">
        <f>SUM(Y9:Y77)</f>
        <v>0</v>
      </c>
      <c r="AA78" s="6">
        <f>SUM(AA9:AA77)</f>
        <v>0</v>
      </c>
      <c r="AH78" s="53">
        <f>SUM(AH9:AH77)</f>
        <v>0</v>
      </c>
      <c r="AI78" s="6">
        <f>SUM(AI9:AI77)</f>
        <v>0</v>
      </c>
      <c r="AK78" s="6">
        <f>SUM(AK9:AK77)</f>
        <v>0</v>
      </c>
      <c r="AR78" s="53">
        <f>SUM(AR9:AR77)</f>
        <v>0</v>
      </c>
      <c r="AS78" s="6">
        <f>SUM(AS9:AS77)</f>
        <v>0</v>
      </c>
      <c r="AU78" s="6">
        <f>SUM(AU9:AU77)</f>
        <v>0</v>
      </c>
      <c r="BC78" s="53">
        <f>SUM(BC9:BC77)</f>
        <v>0</v>
      </c>
      <c r="BD78" s="6">
        <f>SUM(BD9:BD77)</f>
        <v>0</v>
      </c>
      <c r="BF78" s="6">
        <f>SUM(BF9:BF77)</f>
        <v>0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27</v>
      </c>
      <c r="N81" s="45" t="s">
        <v>4</v>
      </c>
      <c r="O81" s="57">
        <f>P5+P6-M78+P7</f>
        <v>-10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94</v>
      </c>
      <c r="AS81" s="45" t="s">
        <v>4</v>
      </c>
      <c r="AT81" s="57">
        <f>AU5+AU6-AR78+AU7</f>
        <v>138.5</v>
      </c>
      <c r="BD81" s="45" t="s">
        <v>4</v>
      </c>
      <c r="BE81" s="57">
        <f>BF5+BF6-BC78+BF7</f>
        <v>65</v>
      </c>
    </row>
    <row r="82" spans="3:58" ht="15.75" thickBot="1" x14ac:dyDescent="0.3"/>
    <row r="83" spans="3:58" ht="15.75" thickBot="1" x14ac:dyDescent="0.3">
      <c r="C83" s="1119" t="s">
        <v>11</v>
      </c>
      <c r="D83" s="1120"/>
      <c r="E83" s="58">
        <f>E5+E6-F78+E7</f>
        <v>342.7299999999999</v>
      </c>
      <c r="F83" s="74"/>
      <c r="M83" s="1119" t="s">
        <v>11</v>
      </c>
      <c r="N83" s="1120"/>
      <c r="O83" s="58">
        <f>O5+O6-P78+O7</f>
        <v>-128.31</v>
      </c>
      <c r="P83" s="74"/>
      <c r="X83" s="1119" t="s">
        <v>11</v>
      </c>
      <c r="Y83" s="1120"/>
      <c r="Z83" s="58">
        <f>Z5+Z6-AA78+Z7</f>
        <v>0</v>
      </c>
      <c r="AA83" s="74"/>
      <c r="AH83" s="1119" t="s">
        <v>11</v>
      </c>
      <c r="AI83" s="1120"/>
      <c r="AJ83" s="58">
        <f>AJ5+AJ6-AK78+AJ7</f>
        <v>1198.22</v>
      </c>
      <c r="AK83" s="74"/>
      <c r="AR83" s="1119" t="s">
        <v>11</v>
      </c>
      <c r="AS83" s="1120"/>
      <c r="AT83" s="58">
        <f>AT5+AT6-AU78+AT7</f>
        <v>1638.6399999999999</v>
      </c>
      <c r="AU83" s="74"/>
      <c r="BC83" s="1119" t="s">
        <v>11</v>
      </c>
      <c r="BD83" s="1120"/>
      <c r="BE83" s="58">
        <f>BE5+BE6-BF78+BE7</f>
        <v>783.16</v>
      </c>
      <c r="BF83" s="74"/>
    </row>
  </sheetData>
  <sortState ref="AR5:AU7">
    <sortCondition ref="AS5:AS7"/>
  </sortState>
  <mergeCells count="18">
    <mergeCell ref="V1:AB1"/>
    <mergeCell ref="W5:W6"/>
    <mergeCell ref="X83:Y83"/>
    <mergeCell ref="A1:G1"/>
    <mergeCell ref="B5:B6"/>
    <mergeCell ref="C83:D83"/>
    <mergeCell ref="K1:Q1"/>
    <mergeCell ref="L5:L6"/>
    <mergeCell ref="M83:N83"/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25" t="s">
        <v>226</v>
      </c>
      <c r="B1" s="1125"/>
      <c r="C1" s="1125"/>
      <c r="D1" s="1125"/>
      <c r="E1" s="1125"/>
      <c r="F1" s="1125"/>
      <c r="G1" s="11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16" t="s">
        <v>53</v>
      </c>
      <c r="B5" s="1118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16"/>
      <c r="B6" s="1118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19" t="s">
        <v>11</v>
      </c>
      <c r="D60" s="112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9" sqref="D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25" t="s">
        <v>227</v>
      </c>
      <c r="B1" s="1125"/>
      <c r="C1" s="1125"/>
      <c r="D1" s="1125"/>
      <c r="E1" s="1125"/>
      <c r="F1" s="1125"/>
      <c r="G1" s="11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26"/>
      <c r="C4" s="104"/>
      <c r="D4" s="141"/>
      <c r="E4" s="87"/>
      <c r="F4" s="74"/>
      <c r="G4" s="933"/>
    </row>
    <row r="5" spans="1:9" ht="29.25" x14ac:dyDescent="0.25">
      <c r="A5" s="12" t="s">
        <v>67</v>
      </c>
      <c r="B5" s="932" t="s">
        <v>138</v>
      </c>
      <c r="C5" s="104">
        <v>34</v>
      </c>
      <c r="D5" s="141">
        <v>44494</v>
      </c>
      <c r="E5" s="953">
        <v>2022.78</v>
      </c>
      <c r="F5" s="948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953">
        <v>3497.97</v>
      </c>
      <c r="F6" s="948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180</v>
      </c>
      <c r="C11" s="467"/>
      <c r="D11" s="990"/>
      <c r="E11" s="991"/>
      <c r="F11" s="992">
        <f t="shared" ref="F11:F30" si="0">D11</f>
        <v>0</v>
      </c>
      <c r="G11" s="993"/>
      <c r="H11" s="994"/>
      <c r="I11" s="286">
        <f>I10-F11</f>
        <v>5229.7</v>
      </c>
    </row>
    <row r="12" spans="1:9" x14ac:dyDescent="0.25">
      <c r="A12" s="76"/>
      <c r="B12" s="512">
        <f t="shared" ref="B12:B30" si="1">B11-C12</f>
        <v>180</v>
      </c>
      <c r="C12" s="467"/>
      <c r="D12" s="990"/>
      <c r="E12" s="991"/>
      <c r="F12" s="992">
        <f t="shared" si="0"/>
        <v>0</v>
      </c>
      <c r="G12" s="993"/>
      <c r="H12" s="994"/>
      <c r="I12" s="286">
        <f t="shared" ref="I12:I30" si="2">I11-F12</f>
        <v>5229.7</v>
      </c>
    </row>
    <row r="13" spans="1:9" x14ac:dyDescent="0.25">
      <c r="A13" s="56"/>
      <c r="B13" s="512">
        <f t="shared" si="1"/>
        <v>180</v>
      </c>
      <c r="C13" s="467"/>
      <c r="D13" s="990"/>
      <c r="E13" s="991"/>
      <c r="F13" s="992">
        <f t="shared" si="0"/>
        <v>0</v>
      </c>
      <c r="G13" s="993"/>
      <c r="H13" s="994"/>
      <c r="I13" s="286">
        <f t="shared" si="2"/>
        <v>5229.7</v>
      </c>
    </row>
    <row r="14" spans="1:9" x14ac:dyDescent="0.25">
      <c r="A14" s="76"/>
      <c r="B14" s="512">
        <f t="shared" si="1"/>
        <v>180</v>
      </c>
      <c r="C14" s="467"/>
      <c r="D14" s="990"/>
      <c r="E14" s="991"/>
      <c r="F14" s="992">
        <f t="shared" si="0"/>
        <v>0</v>
      </c>
      <c r="G14" s="993"/>
      <c r="H14" s="994"/>
      <c r="I14" s="286">
        <f t="shared" si="2"/>
        <v>5229.7</v>
      </c>
    </row>
    <row r="15" spans="1:9" x14ac:dyDescent="0.25">
      <c r="A15" s="76"/>
      <c r="B15" s="512">
        <f t="shared" si="1"/>
        <v>180</v>
      </c>
      <c r="C15" s="467"/>
      <c r="D15" s="990"/>
      <c r="E15" s="991"/>
      <c r="F15" s="992">
        <f t="shared" si="0"/>
        <v>0</v>
      </c>
      <c r="G15" s="993"/>
      <c r="H15" s="994"/>
      <c r="I15" s="286">
        <f t="shared" si="2"/>
        <v>5229.7</v>
      </c>
    </row>
    <row r="16" spans="1:9" x14ac:dyDescent="0.25">
      <c r="B16" s="512">
        <f t="shared" si="1"/>
        <v>180</v>
      </c>
      <c r="C16" s="467"/>
      <c r="D16" s="990"/>
      <c r="E16" s="991"/>
      <c r="F16" s="992">
        <f t="shared" si="0"/>
        <v>0</v>
      </c>
      <c r="G16" s="993"/>
      <c r="H16" s="994"/>
      <c r="I16" s="286">
        <f t="shared" si="2"/>
        <v>5229.7</v>
      </c>
    </row>
    <row r="17" spans="2:9" x14ac:dyDescent="0.25">
      <c r="B17" s="512">
        <f t="shared" si="1"/>
        <v>180</v>
      </c>
      <c r="C17" s="467"/>
      <c r="D17" s="990"/>
      <c r="E17" s="991"/>
      <c r="F17" s="992">
        <f t="shared" si="0"/>
        <v>0</v>
      </c>
      <c r="G17" s="993"/>
      <c r="H17" s="994"/>
      <c r="I17" s="286">
        <f t="shared" si="2"/>
        <v>5229.7</v>
      </c>
    </row>
    <row r="18" spans="2:9" x14ac:dyDescent="0.25">
      <c r="B18" s="512">
        <f t="shared" si="1"/>
        <v>180</v>
      </c>
      <c r="C18" s="467"/>
      <c r="D18" s="990"/>
      <c r="E18" s="995"/>
      <c r="F18" s="992">
        <f t="shared" si="0"/>
        <v>0</v>
      </c>
      <c r="G18" s="993"/>
      <c r="H18" s="994"/>
      <c r="I18" s="286">
        <f t="shared" si="2"/>
        <v>5229.7</v>
      </c>
    </row>
    <row r="19" spans="2:9" x14ac:dyDescent="0.25">
      <c r="B19" s="512">
        <f t="shared" si="1"/>
        <v>180</v>
      </c>
      <c r="C19" s="467"/>
      <c r="D19" s="990"/>
      <c r="E19" s="995"/>
      <c r="F19" s="992">
        <f t="shared" si="0"/>
        <v>0</v>
      </c>
      <c r="G19" s="993"/>
      <c r="H19" s="994"/>
      <c r="I19" s="286">
        <f t="shared" si="2"/>
        <v>5229.7</v>
      </c>
    </row>
    <row r="20" spans="2:9" x14ac:dyDescent="0.25">
      <c r="B20" s="512">
        <f t="shared" si="1"/>
        <v>180</v>
      </c>
      <c r="C20" s="467"/>
      <c r="D20" s="990"/>
      <c r="E20" s="995"/>
      <c r="F20" s="992">
        <f t="shared" si="0"/>
        <v>0</v>
      </c>
      <c r="G20" s="993"/>
      <c r="H20" s="994"/>
      <c r="I20" s="286">
        <f t="shared" si="2"/>
        <v>5229.7</v>
      </c>
    </row>
    <row r="21" spans="2:9" x14ac:dyDescent="0.25">
      <c r="B21" s="512">
        <f t="shared" si="1"/>
        <v>180</v>
      </c>
      <c r="C21" s="467"/>
      <c r="D21" s="990"/>
      <c r="E21" s="995"/>
      <c r="F21" s="992">
        <f t="shared" si="0"/>
        <v>0</v>
      </c>
      <c r="G21" s="996"/>
      <c r="H21" s="997"/>
      <c r="I21" s="136">
        <f t="shared" si="2"/>
        <v>5229.7</v>
      </c>
    </row>
    <row r="22" spans="2:9" x14ac:dyDescent="0.25">
      <c r="B22" s="512">
        <f t="shared" si="1"/>
        <v>180</v>
      </c>
      <c r="C22" s="467"/>
      <c r="D22" s="990"/>
      <c r="E22" s="995"/>
      <c r="F22" s="992">
        <f t="shared" si="0"/>
        <v>0</v>
      </c>
      <c r="G22" s="996"/>
      <c r="H22" s="997"/>
      <c r="I22" s="136">
        <f t="shared" si="2"/>
        <v>5229.7</v>
      </c>
    </row>
    <row r="23" spans="2:9" x14ac:dyDescent="0.25">
      <c r="B23" s="512">
        <f t="shared" si="1"/>
        <v>180</v>
      </c>
      <c r="C23" s="467"/>
      <c r="D23" s="990"/>
      <c r="E23" s="995"/>
      <c r="F23" s="992">
        <f t="shared" si="0"/>
        <v>0</v>
      </c>
      <c r="G23" s="996"/>
      <c r="H23" s="997"/>
      <c r="I23" s="136">
        <f t="shared" si="2"/>
        <v>5229.7</v>
      </c>
    </row>
    <row r="24" spans="2:9" x14ac:dyDescent="0.25">
      <c r="B24" s="512">
        <f t="shared" si="1"/>
        <v>180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5229.7</v>
      </c>
    </row>
    <row r="25" spans="2:9" x14ac:dyDescent="0.25">
      <c r="B25" s="512">
        <f t="shared" si="1"/>
        <v>180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5229.7</v>
      </c>
    </row>
    <row r="26" spans="2:9" x14ac:dyDescent="0.25">
      <c r="B26" s="512">
        <f t="shared" si="1"/>
        <v>180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5229.7</v>
      </c>
    </row>
    <row r="27" spans="2:9" x14ac:dyDescent="0.25">
      <c r="B27" s="512">
        <f t="shared" si="1"/>
        <v>180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5229.7</v>
      </c>
    </row>
    <row r="28" spans="2:9" x14ac:dyDescent="0.25">
      <c r="B28" s="512">
        <f t="shared" si="1"/>
        <v>180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5229.7</v>
      </c>
    </row>
    <row r="29" spans="2:9" x14ac:dyDescent="0.25">
      <c r="B29" s="512">
        <f t="shared" si="1"/>
        <v>180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5229.7</v>
      </c>
    </row>
    <row r="30" spans="2:9" x14ac:dyDescent="0.25">
      <c r="B30" s="512">
        <f t="shared" si="1"/>
        <v>180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5229.7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928" t="s">
        <v>21</v>
      </c>
      <c r="E35" s="929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930" t="s">
        <v>4</v>
      </c>
      <c r="E36" s="931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1"/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7" t="s">
        <v>137</v>
      </c>
      <c r="C4" s="104"/>
      <c r="D4" s="141"/>
      <c r="E4" s="87"/>
      <c r="F4" s="74"/>
      <c r="G4" s="822"/>
    </row>
    <row r="5" spans="1:9" x14ac:dyDescent="0.25">
      <c r="A5" s="76"/>
      <c r="B5" s="1188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71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71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71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71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71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71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71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71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71"/>
      <c r="E16" s="772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3"/>
      <c r="E17" s="772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71"/>
      <c r="E18" s="772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71"/>
      <c r="E19" s="772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71"/>
      <c r="E20" s="772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71"/>
      <c r="E21" s="772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71"/>
      <c r="E22" s="772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71"/>
      <c r="E23" s="772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71"/>
      <c r="E24" s="772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71"/>
      <c r="E25" s="772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71"/>
      <c r="E26" s="772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4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8" t="s">
        <v>21</v>
      </c>
      <c r="E33" s="819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20" t="s">
        <v>4</v>
      </c>
      <c r="E34" s="821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1" t="s">
        <v>258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7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188"/>
      <c r="C5" s="104">
        <v>98</v>
      </c>
      <c r="D5" s="141">
        <v>44519</v>
      </c>
      <c r="E5" s="87">
        <v>443.65</v>
      </c>
      <c r="F5" s="74">
        <v>21</v>
      </c>
      <c r="G5" s="48">
        <f>F32</f>
        <v>0</v>
      </c>
      <c r="H5" s="144">
        <f>E5-G5</f>
        <v>443.65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6">
        <f t="shared" ref="F8:F28" si="0">D8</f>
        <v>0</v>
      </c>
      <c r="G8" s="339"/>
      <c r="H8" s="282"/>
      <c r="I8" s="47">
        <f>E4+E5+E6-D8</f>
        <v>443.65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443.65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443.65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443.65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443.65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443.65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443.65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443.65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443.65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443.65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443.65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21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40"/>
  <sheetViews>
    <sheetView workbookViewId="0">
      <selection activeCell="E37" sqref="E3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1" t="s">
        <v>258</v>
      </c>
      <c r="B1" s="1121"/>
      <c r="C1" s="1121"/>
      <c r="D1" s="1121"/>
      <c r="E1" s="1121"/>
      <c r="F1" s="1121"/>
      <c r="G1" s="112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4"/>
      <c r="B4" s="1190" t="s">
        <v>326</v>
      </c>
      <c r="C4" s="67"/>
      <c r="D4" s="261"/>
      <c r="E4" s="202"/>
      <c r="F4" s="150"/>
    </row>
    <row r="5" spans="1:11" ht="15" customHeight="1" thickBot="1" x14ac:dyDescent="0.3">
      <c r="A5" s="554" t="s">
        <v>67</v>
      </c>
      <c r="B5" s="1191"/>
      <c r="C5" s="263">
        <v>52</v>
      </c>
      <c r="D5" s="261">
        <v>44526</v>
      </c>
      <c r="E5" s="553">
        <v>86.61</v>
      </c>
      <c r="F5" s="284">
        <v>3</v>
      </c>
      <c r="G5" s="322">
        <f>F33</f>
        <v>0</v>
      </c>
      <c r="H5" s="59">
        <f>E4+E5+E6</f>
        <v>86.61</v>
      </c>
    </row>
    <row r="6" spans="1:11" ht="17.25" thickTop="1" thickBot="1" x14ac:dyDescent="0.3">
      <c r="A6" s="555"/>
      <c r="B6" s="1192"/>
      <c r="C6" s="263"/>
      <c r="D6" s="261"/>
      <c r="E6" s="494"/>
      <c r="F6" s="284"/>
      <c r="G6" s="256"/>
      <c r="H6" s="256"/>
      <c r="I6" s="1176" t="s">
        <v>3</v>
      </c>
      <c r="J6" s="117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7"/>
      <c r="J7" s="1193"/>
    </row>
    <row r="8" spans="1:11" ht="15.75" thickTop="1" x14ac:dyDescent="0.25">
      <c r="A8" s="81" t="s">
        <v>32</v>
      </c>
      <c r="B8" s="712">
        <f>F4+F5+F6-C8</f>
        <v>3</v>
      </c>
      <c r="C8" s="15"/>
      <c r="D8" s="197">
        <v>0</v>
      </c>
      <c r="E8" s="347"/>
      <c r="F8" s="70">
        <f t="shared" ref="F8:F33" si="0">D8</f>
        <v>0</v>
      </c>
      <c r="G8" s="281"/>
      <c r="H8" s="282"/>
      <c r="I8" s="275">
        <f>E5+E4-F8+E6</f>
        <v>86.61</v>
      </c>
      <c r="J8" s="454">
        <f>F4+F5+F6-C8</f>
        <v>3</v>
      </c>
    </row>
    <row r="9" spans="1:11" x14ac:dyDescent="0.25">
      <c r="A9" s="219"/>
      <c r="B9" s="712">
        <f>B8-C9</f>
        <v>3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86.61</v>
      </c>
      <c r="J9" s="329">
        <f>J8-C9</f>
        <v>3</v>
      </c>
      <c r="K9" s="256"/>
    </row>
    <row r="10" spans="1:11" x14ac:dyDescent="0.25">
      <c r="A10" s="206"/>
      <c r="B10" s="712">
        <f t="shared" ref="B10:B32" si="1">B9-C10</f>
        <v>3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31" si="2">I9-F10</f>
        <v>86.61</v>
      </c>
      <c r="J10" s="329">
        <f t="shared" ref="J10:J31" si="3">J9-C10</f>
        <v>3</v>
      </c>
      <c r="K10" s="256"/>
    </row>
    <row r="11" spans="1:11" x14ac:dyDescent="0.25">
      <c r="A11" s="83" t="s">
        <v>33</v>
      </c>
      <c r="B11" s="712">
        <f t="shared" si="1"/>
        <v>3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86.61</v>
      </c>
      <c r="J11" s="329">
        <f t="shared" si="3"/>
        <v>3</v>
      </c>
      <c r="K11" s="256"/>
    </row>
    <row r="12" spans="1:11" x14ac:dyDescent="0.25">
      <c r="A12" s="74"/>
      <c r="B12" s="712">
        <f t="shared" si="1"/>
        <v>3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86.61</v>
      </c>
      <c r="J12" s="329">
        <f t="shared" si="3"/>
        <v>3</v>
      </c>
      <c r="K12" s="256"/>
    </row>
    <row r="13" spans="1:11" x14ac:dyDescent="0.25">
      <c r="A13" s="74"/>
      <c r="B13" s="712">
        <f t="shared" si="1"/>
        <v>3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86.61</v>
      </c>
      <c r="J13" s="329">
        <f t="shared" si="3"/>
        <v>3</v>
      </c>
      <c r="K13" s="256"/>
    </row>
    <row r="14" spans="1:11" x14ac:dyDescent="0.25">
      <c r="B14" s="712">
        <f t="shared" si="1"/>
        <v>3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86.61</v>
      </c>
      <c r="J14" s="329">
        <f t="shared" si="3"/>
        <v>3</v>
      </c>
    </row>
    <row r="15" spans="1:11" x14ac:dyDescent="0.25">
      <c r="B15" s="712">
        <f t="shared" si="1"/>
        <v>3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86.61</v>
      </c>
      <c r="J15" s="329">
        <f t="shared" si="3"/>
        <v>3</v>
      </c>
    </row>
    <row r="16" spans="1:11" x14ac:dyDescent="0.25">
      <c r="A16" s="198"/>
      <c r="B16" s="712">
        <f t="shared" si="1"/>
        <v>3</v>
      </c>
      <c r="C16" s="15"/>
      <c r="D16" s="197">
        <v>0</v>
      </c>
      <c r="E16" s="362"/>
      <c r="F16" s="70">
        <f t="shared" si="0"/>
        <v>0</v>
      </c>
      <c r="G16" s="281"/>
      <c r="H16" s="282"/>
      <c r="I16" s="275">
        <f t="shared" si="2"/>
        <v>86.61</v>
      </c>
      <c r="J16" s="329">
        <f t="shared" si="3"/>
        <v>3</v>
      </c>
      <c r="K16" s="256"/>
    </row>
    <row r="17" spans="1:11" x14ac:dyDescent="0.25">
      <c r="A17" s="198"/>
      <c r="B17" s="712">
        <f t="shared" si="1"/>
        <v>3</v>
      </c>
      <c r="C17" s="15"/>
      <c r="D17" s="197">
        <v>0</v>
      </c>
      <c r="E17" s="346"/>
      <c r="F17" s="70">
        <f t="shared" si="0"/>
        <v>0</v>
      </c>
      <c r="G17" s="281"/>
      <c r="H17" s="282"/>
      <c r="I17" s="275">
        <f t="shared" si="2"/>
        <v>86.61</v>
      </c>
      <c r="J17" s="329">
        <f t="shared" si="3"/>
        <v>3</v>
      </c>
      <c r="K17" s="256"/>
    </row>
    <row r="18" spans="1:11" x14ac:dyDescent="0.25">
      <c r="A18" s="198"/>
      <c r="B18" s="712">
        <f t="shared" si="1"/>
        <v>3</v>
      </c>
      <c r="C18" s="279"/>
      <c r="D18" s="197">
        <v>0</v>
      </c>
      <c r="E18" s="351"/>
      <c r="F18" s="70">
        <f t="shared" si="0"/>
        <v>0</v>
      </c>
      <c r="G18" s="281"/>
      <c r="H18" s="282"/>
      <c r="I18" s="275">
        <f t="shared" si="2"/>
        <v>86.61</v>
      </c>
      <c r="J18" s="329">
        <f t="shared" si="3"/>
        <v>3</v>
      </c>
      <c r="K18" s="256"/>
    </row>
    <row r="19" spans="1:11" x14ac:dyDescent="0.25">
      <c r="A19" s="198"/>
      <c r="B19" s="712">
        <f t="shared" si="1"/>
        <v>3</v>
      </c>
      <c r="C19" s="15"/>
      <c r="D19" s="197">
        <v>0</v>
      </c>
      <c r="E19" s="346"/>
      <c r="F19" s="70">
        <f t="shared" si="0"/>
        <v>0</v>
      </c>
      <c r="G19" s="281"/>
      <c r="H19" s="282"/>
      <c r="I19" s="275">
        <f t="shared" si="2"/>
        <v>86.61</v>
      </c>
      <c r="J19" s="329">
        <f t="shared" si="3"/>
        <v>3</v>
      </c>
      <c r="K19" s="256"/>
    </row>
    <row r="20" spans="1:11" x14ac:dyDescent="0.25">
      <c r="A20" s="198"/>
      <c r="B20" s="712">
        <f t="shared" si="1"/>
        <v>3</v>
      </c>
      <c r="C20" s="15"/>
      <c r="D20" s="197">
        <v>0</v>
      </c>
      <c r="E20" s="346"/>
      <c r="F20" s="70">
        <f t="shared" si="0"/>
        <v>0</v>
      </c>
      <c r="G20" s="281"/>
      <c r="H20" s="282"/>
      <c r="I20" s="275">
        <f t="shared" si="2"/>
        <v>86.61</v>
      </c>
      <c r="J20" s="329">
        <f t="shared" si="3"/>
        <v>3</v>
      </c>
      <c r="K20" s="256"/>
    </row>
    <row r="21" spans="1:11" x14ac:dyDescent="0.25">
      <c r="A21" s="2"/>
      <c r="B21" s="712">
        <f t="shared" si="1"/>
        <v>3</v>
      </c>
      <c r="C21" s="15"/>
      <c r="D21" s="197">
        <v>0</v>
      </c>
      <c r="E21" s="346"/>
      <c r="F21" s="70">
        <f t="shared" si="0"/>
        <v>0</v>
      </c>
      <c r="G21" s="281"/>
      <c r="H21" s="282"/>
      <c r="I21" s="275">
        <f t="shared" si="2"/>
        <v>86.61</v>
      </c>
      <c r="J21" s="329">
        <f t="shared" si="3"/>
        <v>3</v>
      </c>
      <c r="K21" s="256"/>
    </row>
    <row r="22" spans="1:11" x14ac:dyDescent="0.25">
      <c r="A22" s="2"/>
      <c r="B22" s="712">
        <f t="shared" si="1"/>
        <v>3</v>
      </c>
      <c r="C22" s="15"/>
      <c r="D22" s="197">
        <v>0</v>
      </c>
      <c r="E22" s="346"/>
      <c r="F22" s="70">
        <f t="shared" si="0"/>
        <v>0</v>
      </c>
      <c r="G22" s="281"/>
      <c r="H22" s="282"/>
      <c r="I22" s="275">
        <f t="shared" si="2"/>
        <v>86.61</v>
      </c>
      <c r="J22" s="329">
        <f t="shared" si="3"/>
        <v>3</v>
      </c>
      <c r="K22" s="256"/>
    </row>
    <row r="23" spans="1:11" x14ac:dyDescent="0.25">
      <c r="A23" s="2"/>
      <c r="B23" s="712">
        <f t="shared" si="1"/>
        <v>3</v>
      </c>
      <c r="C23" s="15"/>
      <c r="D23" s="197">
        <v>0</v>
      </c>
      <c r="E23" s="346"/>
      <c r="F23" s="70">
        <f t="shared" si="0"/>
        <v>0</v>
      </c>
      <c r="G23" s="281"/>
      <c r="H23" s="282"/>
      <c r="I23" s="275">
        <f t="shared" si="2"/>
        <v>86.61</v>
      </c>
      <c r="J23" s="329">
        <f t="shared" si="3"/>
        <v>3</v>
      </c>
      <c r="K23" s="256"/>
    </row>
    <row r="24" spans="1:11" x14ac:dyDescent="0.25">
      <c r="A24" s="2"/>
      <c r="B24" s="712">
        <f t="shared" si="1"/>
        <v>3</v>
      </c>
      <c r="C24" s="15"/>
      <c r="D24" s="197">
        <v>0</v>
      </c>
      <c r="E24" s="347"/>
      <c r="F24" s="70">
        <f t="shared" si="0"/>
        <v>0</v>
      </c>
      <c r="G24" s="281"/>
      <c r="H24" s="282"/>
      <c r="I24" s="275">
        <f t="shared" si="2"/>
        <v>86.61</v>
      </c>
      <c r="J24" s="329">
        <f t="shared" si="3"/>
        <v>3</v>
      </c>
      <c r="K24" s="256"/>
    </row>
    <row r="25" spans="1:11" x14ac:dyDescent="0.25">
      <c r="A25" s="2"/>
      <c r="B25" s="712">
        <f t="shared" si="1"/>
        <v>3</v>
      </c>
      <c r="C25" s="15"/>
      <c r="D25" s="197">
        <v>0</v>
      </c>
      <c r="E25" s="347"/>
      <c r="F25" s="70">
        <f t="shared" si="0"/>
        <v>0</v>
      </c>
      <c r="G25" s="71"/>
      <c r="H25" s="72"/>
      <c r="I25" s="275">
        <f t="shared" si="2"/>
        <v>86.61</v>
      </c>
      <c r="J25" s="329">
        <f t="shared" si="3"/>
        <v>3</v>
      </c>
    </row>
    <row r="26" spans="1:11" x14ac:dyDescent="0.25">
      <c r="A26" s="2"/>
      <c r="B26" s="712">
        <f t="shared" si="1"/>
        <v>3</v>
      </c>
      <c r="C26" s="15"/>
      <c r="D26" s="197">
        <f t="shared" ref="D26:D31" si="4">C26*B26</f>
        <v>0</v>
      </c>
      <c r="E26" s="347"/>
      <c r="F26" s="70">
        <f t="shared" si="0"/>
        <v>0</v>
      </c>
      <c r="G26" s="71"/>
      <c r="H26" s="72"/>
      <c r="I26" s="275">
        <f t="shared" si="2"/>
        <v>86.61</v>
      </c>
      <c r="J26" s="329">
        <f t="shared" si="3"/>
        <v>3</v>
      </c>
    </row>
    <row r="27" spans="1:11" x14ac:dyDescent="0.25">
      <c r="A27" s="2"/>
      <c r="B27" s="712">
        <f t="shared" si="1"/>
        <v>3</v>
      </c>
      <c r="C27" s="15"/>
      <c r="D27" s="197">
        <f t="shared" si="4"/>
        <v>0</v>
      </c>
      <c r="E27" s="347"/>
      <c r="F27" s="70">
        <f t="shared" si="0"/>
        <v>0</v>
      </c>
      <c r="G27" s="71"/>
      <c r="H27" s="72"/>
      <c r="I27" s="275">
        <f t="shared" si="2"/>
        <v>86.61</v>
      </c>
      <c r="J27" s="329">
        <f t="shared" si="3"/>
        <v>3</v>
      </c>
    </row>
    <row r="28" spans="1:11" x14ac:dyDescent="0.25">
      <c r="A28" s="2"/>
      <c r="B28" s="712">
        <f t="shared" si="1"/>
        <v>3</v>
      </c>
      <c r="C28" s="15"/>
      <c r="D28" s="197">
        <f t="shared" si="4"/>
        <v>0</v>
      </c>
      <c r="E28" s="347"/>
      <c r="F28" s="70">
        <f t="shared" si="0"/>
        <v>0</v>
      </c>
      <c r="G28" s="71"/>
      <c r="H28" s="72"/>
      <c r="I28" s="275">
        <f t="shared" si="2"/>
        <v>86.61</v>
      </c>
      <c r="J28" s="329">
        <f t="shared" si="3"/>
        <v>3</v>
      </c>
    </row>
    <row r="29" spans="1:11" x14ac:dyDescent="0.25">
      <c r="A29" s="2"/>
      <c r="B29" s="712">
        <f t="shared" si="1"/>
        <v>3</v>
      </c>
      <c r="C29" s="15"/>
      <c r="D29" s="197">
        <f t="shared" si="4"/>
        <v>0</v>
      </c>
      <c r="E29" s="347"/>
      <c r="F29" s="70">
        <f t="shared" si="0"/>
        <v>0</v>
      </c>
      <c r="G29" s="71"/>
      <c r="H29" s="72"/>
      <c r="I29" s="275">
        <f t="shared" si="2"/>
        <v>86.61</v>
      </c>
      <c r="J29" s="329">
        <f t="shared" si="3"/>
        <v>3</v>
      </c>
    </row>
    <row r="30" spans="1:11" x14ac:dyDescent="0.25">
      <c r="A30" s="2"/>
      <c r="B30" s="712">
        <f t="shared" si="1"/>
        <v>3</v>
      </c>
      <c r="C30" s="15"/>
      <c r="D30" s="197">
        <f t="shared" si="4"/>
        <v>0</v>
      </c>
      <c r="E30" s="347"/>
      <c r="F30" s="70">
        <f t="shared" si="0"/>
        <v>0</v>
      </c>
      <c r="G30" s="71"/>
      <c r="H30" s="72"/>
      <c r="I30" s="275">
        <f t="shared" si="2"/>
        <v>86.61</v>
      </c>
      <c r="J30" s="329">
        <f t="shared" si="3"/>
        <v>3</v>
      </c>
    </row>
    <row r="31" spans="1:11" x14ac:dyDescent="0.25">
      <c r="A31" s="2"/>
      <c r="B31" s="712">
        <f t="shared" si="1"/>
        <v>3</v>
      </c>
      <c r="C31" s="15"/>
      <c r="D31" s="197">
        <f t="shared" si="4"/>
        <v>0</v>
      </c>
      <c r="E31" s="347"/>
      <c r="F31" s="70">
        <f t="shared" si="0"/>
        <v>0</v>
      </c>
      <c r="G31" s="71"/>
      <c r="H31" s="72"/>
      <c r="I31" s="275">
        <f t="shared" si="2"/>
        <v>86.61</v>
      </c>
      <c r="J31" s="329">
        <f t="shared" si="3"/>
        <v>3</v>
      </c>
    </row>
    <row r="32" spans="1:11" ht="15.75" thickBot="1" x14ac:dyDescent="0.3">
      <c r="A32" s="4"/>
      <c r="B32" s="1050">
        <f t="shared" si="1"/>
        <v>3</v>
      </c>
      <c r="C32" s="37"/>
      <c r="D32" s="225">
        <f>C32*B22</f>
        <v>0</v>
      </c>
      <c r="E32" s="356"/>
      <c r="F32" s="161">
        <f t="shared" si="0"/>
        <v>0</v>
      </c>
      <c r="G32" s="228"/>
      <c r="H32" s="217"/>
    </row>
    <row r="33" spans="1:9" ht="16.5" thickTop="1" thickBot="1" x14ac:dyDescent="0.3">
      <c r="B33" s="712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712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46" t="s">
        <v>11</v>
      </c>
      <c r="D36" s="1147"/>
      <c r="E36" s="152">
        <f>E5+E4+E6-F33</f>
        <v>86.61</v>
      </c>
    </row>
    <row r="40" spans="1:9" ht="16.5" x14ac:dyDescent="0.25">
      <c r="B40" s="492"/>
      <c r="C40" s="493"/>
      <c r="D40" s="494">
        <v>2034.8</v>
      </c>
      <c r="E40" s="495">
        <v>43899</v>
      </c>
      <c r="F40" s="496">
        <v>26330</v>
      </c>
      <c r="G40" s="494">
        <v>2034.8</v>
      </c>
      <c r="H40" s="497">
        <f t="shared" ref="H40" si="5">G40-D40</f>
        <v>0</v>
      </c>
      <c r="I40" s="498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A1" zoomScaleNormal="100" workbookViewId="0">
      <selection activeCell="AF7" sqref="AF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25" t="s">
        <v>220</v>
      </c>
      <c r="B1" s="1125"/>
      <c r="C1" s="1125"/>
      <c r="D1" s="1125"/>
      <c r="E1" s="1125"/>
      <c r="F1" s="1125"/>
      <c r="G1" s="1125"/>
      <c r="H1" s="11">
        <v>1</v>
      </c>
      <c r="K1" s="1125" t="str">
        <f>A1</f>
        <v>INVENTARIO   DEL MES DE OCTUBRE 2021</v>
      </c>
      <c r="L1" s="1125"/>
      <c r="M1" s="1125"/>
      <c r="N1" s="1125"/>
      <c r="O1" s="1125"/>
      <c r="P1" s="1125"/>
      <c r="Q1" s="1125"/>
      <c r="R1" s="11">
        <v>2</v>
      </c>
      <c r="U1" s="1125" t="str">
        <f>K1</f>
        <v>INVENTARIO   DEL MES DE OCTUBRE 2021</v>
      </c>
      <c r="V1" s="1125"/>
      <c r="W1" s="1125"/>
      <c r="X1" s="1125"/>
      <c r="Y1" s="1125"/>
      <c r="Z1" s="1125"/>
      <c r="AA1" s="1125"/>
      <c r="AB1" s="11">
        <v>3</v>
      </c>
      <c r="AE1" s="1121" t="s">
        <v>258</v>
      </c>
      <c r="AF1" s="1121"/>
      <c r="AG1" s="1121"/>
      <c r="AH1" s="1121"/>
      <c r="AI1" s="1121"/>
      <c r="AJ1" s="1121"/>
      <c r="AK1" s="112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5"/>
      <c r="B4" s="1129" t="s">
        <v>111</v>
      </c>
      <c r="C4" s="343"/>
      <c r="D4" s="264"/>
      <c r="E4" s="870"/>
      <c r="F4" s="259"/>
      <c r="G4" s="166"/>
      <c r="H4" s="166"/>
      <c r="K4" s="775"/>
      <c r="L4" s="1131" t="s">
        <v>133</v>
      </c>
      <c r="M4" s="343"/>
      <c r="N4" s="264"/>
      <c r="O4" s="870"/>
      <c r="P4" s="259"/>
      <c r="Q4" s="166"/>
      <c r="R4" s="166"/>
      <c r="U4" s="775"/>
      <c r="V4" s="1127" t="s">
        <v>132</v>
      </c>
      <c r="W4" s="343"/>
      <c r="X4" s="264"/>
      <c r="Y4" s="870"/>
      <c r="Z4" s="259"/>
      <c r="AA4" s="166"/>
      <c r="AB4" s="166"/>
      <c r="AE4" s="775"/>
      <c r="AF4" s="1126" t="s">
        <v>269</v>
      </c>
      <c r="AG4" s="343"/>
      <c r="AH4" s="264"/>
      <c r="AI4" s="870"/>
      <c r="AJ4" s="259"/>
      <c r="AK4" s="166"/>
      <c r="AL4" s="166"/>
    </row>
    <row r="5" spans="1:39" ht="15" customHeight="1" x14ac:dyDescent="0.25">
      <c r="A5" s="1114" t="s">
        <v>68</v>
      </c>
      <c r="B5" s="1130"/>
      <c r="C5" s="640">
        <v>142</v>
      </c>
      <c r="D5" s="264">
        <v>44476</v>
      </c>
      <c r="E5" s="870">
        <v>976.92</v>
      </c>
      <c r="F5" s="259">
        <v>34</v>
      </c>
      <c r="G5" s="276"/>
      <c r="K5" s="1114" t="s">
        <v>130</v>
      </c>
      <c r="L5" s="1132"/>
      <c r="M5" s="343">
        <v>137</v>
      </c>
      <c r="N5" s="264">
        <v>44479</v>
      </c>
      <c r="O5" s="870">
        <v>4874.42</v>
      </c>
      <c r="P5" s="259">
        <v>163</v>
      </c>
      <c r="Q5" s="276"/>
      <c r="U5" s="1114" t="s">
        <v>131</v>
      </c>
      <c r="V5" s="1128"/>
      <c r="W5" s="343">
        <v>135</v>
      </c>
      <c r="X5" s="264">
        <v>44480</v>
      </c>
      <c r="Y5" s="950">
        <v>615.84</v>
      </c>
      <c r="Z5" s="948">
        <v>20</v>
      </c>
      <c r="AA5" s="276"/>
      <c r="AE5" s="1114" t="s">
        <v>53</v>
      </c>
      <c r="AF5" s="1123"/>
      <c r="AG5" s="343"/>
      <c r="AH5" s="264">
        <v>44515</v>
      </c>
      <c r="AI5" s="870">
        <v>18217</v>
      </c>
      <c r="AJ5" s="259">
        <v>590</v>
      </c>
      <c r="AK5" s="276"/>
    </row>
    <row r="6" spans="1:39" x14ac:dyDescent="0.25">
      <c r="A6" s="1114"/>
      <c r="B6" s="1130"/>
      <c r="C6" s="654">
        <v>142</v>
      </c>
      <c r="D6" s="264">
        <v>44488</v>
      </c>
      <c r="E6" s="966">
        <v>7999.7309999999998</v>
      </c>
      <c r="F6" s="259">
        <v>245</v>
      </c>
      <c r="G6" s="278">
        <f>F79</f>
        <v>8323.9100000000017</v>
      </c>
      <c r="H6" s="7">
        <f>E6-G6+E7+E5-G5+E4</f>
        <v>3291.5009999999984</v>
      </c>
      <c r="K6" s="1114"/>
      <c r="L6" s="1132"/>
      <c r="M6" s="654"/>
      <c r="N6" s="264"/>
      <c r="O6" s="871"/>
      <c r="P6" s="74"/>
      <c r="Q6" s="278">
        <f>P79</f>
        <v>0</v>
      </c>
      <c r="R6" s="7">
        <f>O6-Q6+O7+O5-Q5+O4</f>
        <v>4874.42</v>
      </c>
      <c r="U6" s="1114"/>
      <c r="V6" s="1128"/>
      <c r="W6" s="654"/>
      <c r="X6" s="264"/>
      <c r="Y6" s="871"/>
      <c r="Z6" s="74"/>
      <c r="AA6" s="278">
        <f>Z79</f>
        <v>0</v>
      </c>
      <c r="AB6" s="7">
        <f>Y6-AA6+Y7+Y5-AA5+Y4</f>
        <v>615.84</v>
      </c>
      <c r="AE6" s="1114"/>
      <c r="AF6" s="1123"/>
      <c r="AG6" s="654"/>
      <c r="AH6" s="264"/>
      <c r="AI6" s="871"/>
      <c r="AJ6" s="74"/>
      <c r="AK6" s="278">
        <f>AJ79</f>
        <v>0</v>
      </c>
      <c r="AL6" s="7">
        <f>AI6-AK6+AI7+AI5-AK5+AI4</f>
        <v>18217</v>
      </c>
    </row>
    <row r="7" spans="1:39" x14ac:dyDescent="0.25">
      <c r="A7" s="775"/>
      <c r="B7" s="289"/>
      <c r="C7" s="300">
        <v>142</v>
      </c>
      <c r="D7" s="291">
        <v>44491</v>
      </c>
      <c r="E7" s="870">
        <v>2638.76</v>
      </c>
      <c r="F7" s="259">
        <v>86</v>
      </c>
      <c r="G7" s="256"/>
      <c r="K7" s="775"/>
      <c r="L7" s="289"/>
      <c r="M7" s="300"/>
      <c r="N7" s="291"/>
      <c r="O7" s="870"/>
      <c r="P7" s="259"/>
      <c r="Q7" s="256"/>
      <c r="U7" s="775"/>
      <c r="V7" s="289"/>
      <c r="W7" s="300"/>
      <c r="X7" s="291"/>
      <c r="Y7" s="870"/>
      <c r="Z7" s="259"/>
      <c r="AA7" s="256"/>
      <c r="AE7" s="775"/>
      <c r="AF7" s="289"/>
      <c r="AG7" s="300"/>
      <c r="AH7" s="291"/>
      <c r="AI7" s="870"/>
      <c r="AJ7" s="259"/>
      <c r="AK7" s="256"/>
    </row>
    <row r="8" spans="1:39" ht="15.75" thickBot="1" x14ac:dyDescent="0.3">
      <c r="A8" s="775"/>
      <c r="B8" s="289"/>
      <c r="C8" s="300"/>
      <c r="D8" s="291"/>
      <c r="E8" s="870"/>
      <c r="F8" s="259"/>
      <c r="G8" s="256"/>
      <c r="K8" s="775"/>
      <c r="L8" s="289"/>
      <c r="M8" s="300"/>
      <c r="N8" s="291"/>
      <c r="O8" s="870"/>
      <c r="P8" s="259"/>
      <c r="Q8" s="256"/>
      <c r="U8" s="775"/>
      <c r="V8" s="289"/>
      <c r="W8" s="300"/>
      <c r="X8" s="291"/>
      <c r="Y8" s="870"/>
      <c r="Z8" s="259"/>
      <c r="AA8" s="256"/>
      <c r="AE8" s="775"/>
      <c r="AF8" s="289"/>
      <c r="AG8" s="300"/>
      <c r="AH8" s="291"/>
      <c r="AI8" s="870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163</v>
      </c>
      <c r="M10" s="15"/>
      <c r="N10" s="280"/>
      <c r="O10" s="313"/>
      <c r="P10" s="280">
        <f t="shared" ref="P10:P73" si="1">N10</f>
        <v>0</v>
      </c>
      <c r="Q10" s="281"/>
      <c r="R10" s="282"/>
      <c r="S10" s="292">
        <f>O6-P10+O5+O4+O7+O8</f>
        <v>4874.42</v>
      </c>
      <c r="U10" s="81" t="s">
        <v>32</v>
      </c>
      <c r="V10" s="84">
        <f>Z6-W10+Z5+Z4+Z7+Z8</f>
        <v>20</v>
      </c>
      <c r="W10" s="15"/>
      <c r="X10" s="280"/>
      <c r="Y10" s="313"/>
      <c r="Z10" s="280">
        <f t="shared" ref="Z10:Z73" si="2">X10</f>
        <v>0</v>
      </c>
      <c r="AA10" s="281"/>
      <c r="AB10" s="282"/>
      <c r="AC10" s="292">
        <f>Y6-Z10+Y5+Y4+Y7+Y8</f>
        <v>615.84</v>
      </c>
      <c r="AE10" s="81" t="s">
        <v>32</v>
      </c>
      <c r="AF10" s="84">
        <f>AJ6-AG10+AJ5+AJ4+AJ7+AJ8</f>
        <v>590</v>
      </c>
      <c r="AG10" s="15"/>
      <c r="AH10" s="280"/>
      <c r="AI10" s="313"/>
      <c r="AJ10" s="280">
        <f t="shared" ref="AJ10:AJ73" si="3">AH10</f>
        <v>0</v>
      </c>
      <c r="AK10" s="281"/>
      <c r="AL10" s="282"/>
      <c r="AM10" s="292">
        <f>AI6-AJ10+AI5+AI4+AI7+AI8</f>
        <v>18217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163</v>
      </c>
      <c r="M11" s="15"/>
      <c r="N11" s="280"/>
      <c r="O11" s="313"/>
      <c r="P11" s="280">
        <f t="shared" si="1"/>
        <v>0</v>
      </c>
      <c r="Q11" s="281"/>
      <c r="R11" s="282"/>
      <c r="S11" s="292">
        <f>S10-P11</f>
        <v>4874.42</v>
      </c>
      <c r="U11" s="219"/>
      <c r="V11" s="84">
        <f>V10-W11</f>
        <v>20</v>
      </c>
      <c r="W11" s="15"/>
      <c r="X11" s="280"/>
      <c r="Y11" s="313"/>
      <c r="Z11" s="280">
        <f t="shared" si="2"/>
        <v>0</v>
      </c>
      <c r="AA11" s="281"/>
      <c r="AB11" s="282"/>
      <c r="AC11" s="292">
        <f>AC10-Z11</f>
        <v>615.84</v>
      </c>
      <c r="AE11" s="219"/>
      <c r="AF11" s="84">
        <f>AF10-AG11</f>
        <v>590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18217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18" si="6">L11-M12</f>
        <v>163</v>
      </c>
      <c r="M12" s="15"/>
      <c r="N12" s="280"/>
      <c r="O12" s="313"/>
      <c r="P12" s="280">
        <f t="shared" si="1"/>
        <v>0</v>
      </c>
      <c r="Q12" s="281"/>
      <c r="R12" s="282"/>
      <c r="S12" s="292">
        <f t="shared" ref="S12:S75" si="7">S11-P12</f>
        <v>4874.42</v>
      </c>
      <c r="U12" s="206"/>
      <c r="V12" s="84">
        <f t="shared" ref="V12:V18" si="8">V11-W12</f>
        <v>20</v>
      </c>
      <c r="W12" s="15"/>
      <c r="X12" s="280"/>
      <c r="Y12" s="313"/>
      <c r="Z12" s="280">
        <f t="shared" si="2"/>
        <v>0</v>
      </c>
      <c r="AA12" s="281"/>
      <c r="AB12" s="282"/>
      <c r="AC12" s="292">
        <f t="shared" ref="AC12:AC75" si="9">AC11-Z12</f>
        <v>615.84</v>
      </c>
      <c r="AE12" s="206"/>
      <c r="AF12" s="84">
        <f t="shared" ref="AF12:AF18" si="10">AF11-AG12</f>
        <v>590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18217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163</v>
      </c>
      <c r="M13" s="15"/>
      <c r="N13" s="280"/>
      <c r="O13" s="313"/>
      <c r="P13" s="280">
        <f t="shared" si="1"/>
        <v>0</v>
      </c>
      <c r="Q13" s="281"/>
      <c r="R13" s="282"/>
      <c r="S13" s="476">
        <f t="shared" si="7"/>
        <v>4874.42</v>
      </c>
      <c r="U13" s="206"/>
      <c r="V13" s="84">
        <f t="shared" si="8"/>
        <v>20</v>
      </c>
      <c r="W13" s="15"/>
      <c r="X13" s="280"/>
      <c r="Y13" s="313"/>
      <c r="Z13" s="280">
        <f t="shared" si="2"/>
        <v>0</v>
      </c>
      <c r="AA13" s="281"/>
      <c r="AB13" s="282"/>
      <c r="AC13" s="476">
        <f t="shared" si="9"/>
        <v>615.84</v>
      </c>
      <c r="AE13" s="206"/>
      <c r="AF13" s="84">
        <f t="shared" si="10"/>
        <v>590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18217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163</v>
      </c>
      <c r="M14" s="15"/>
      <c r="N14" s="280"/>
      <c r="O14" s="313"/>
      <c r="P14" s="280">
        <f t="shared" si="1"/>
        <v>0</v>
      </c>
      <c r="Q14" s="281"/>
      <c r="R14" s="282"/>
      <c r="S14" s="476">
        <f t="shared" si="7"/>
        <v>4874.42</v>
      </c>
      <c r="U14" s="83" t="s">
        <v>33</v>
      </c>
      <c r="V14" s="84">
        <f t="shared" si="8"/>
        <v>20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615.84</v>
      </c>
      <c r="AE14" s="83" t="s">
        <v>33</v>
      </c>
      <c r="AF14" s="84">
        <f t="shared" si="10"/>
        <v>590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18217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163</v>
      </c>
      <c r="M15" s="15"/>
      <c r="N15" s="280"/>
      <c r="O15" s="313"/>
      <c r="P15" s="280">
        <f t="shared" si="1"/>
        <v>0</v>
      </c>
      <c r="Q15" s="281"/>
      <c r="R15" s="282"/>
      <c r="S15" s="476">
        <f t="shared" si="7"/>
        <v>4874.42</v>
      </c>
      <c r="U15" s="74"/>
      <c r="V15" s="84">
        <f t="shared" si="8"/>
        <v>20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615.84</v>
      </c>
      <c r="AE15" s="74"/>
      <c r="AF15" s="84">
        <f t="shared" si="10"/>
        <v>590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18217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163</v>
      </c>
      <c r="M16" s="15"/>
      <c r="N16" s="280"/>
      <c r="O16" s="313"/>
      <c r="P16" s="280">
        <f t="shared" si="1"/>
        <v>0</v>
      </c>
      <c r="Q16" s="281"/>
      <c r="R16" s="282"/>
      <c r="S16" s="292">
        <f t="shared" si="7"/>
        <v>4874.42</v>
      </c>
      <c r="U16" s="74"/>
      <c r="V16" s="84">
        <f t="shared" si="8"/>
        <v>20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615.84</v>
      </c>
      <c r="AE16" s="74"/>
      <c r="AF16" s="84">
        <f t="shared" si="10"/>
        <v>590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18217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163</v>
      </c>
      <c r="M17" s="15"/>
      <c r="N17" s="280"/>
      <c r="O17" s="313"/>
      <c r="P17" s="280">
        <f t="shared" si="1"/>
        <v>0</v>
      </c>
      <c r="Q17" s="281"/>
      <c r="R17" s="282"/>
      <c r="S17" s="292">
        <f t="shared" si="7"/>
        <v>4874.42</v>
      </c>
      <c r="V17" s="84">
        <f t="shared" si="8"/>
        <v>20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615.84</v>
      </c>
      <c r="AF17" s="84">
        <f t="shared" si="10"/>
        <v>590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18217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163</v>
      </c>
      <c r="M18" s="15"/>
      <c r="N18" s="280"/>
      <c r="O18" s="313"/>
      <c r="P18" s="280">
        <f t="shared" si="1"/>
        <v>0</v>
      </c>
      <c r="Q18" s="281"/>
      <c r="R18" s="282"/>
      <c r="S18" s="292">
        <f t="shared" si="7"/>
        <v>4874.42</v>
      </c>
      <c r="V18" s="84">
        <f t="shared" si="8"/>
        <v>20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615.84</v>
      </c>
      <c r="AF18" s="84">
        <f t="shared" si="10"/>
        <v>590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18217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>L18-M19</f>
        <v>163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7"/>
        <v>4874.42</v>
      </c>
      <c r="U19" s="126"/>
      <c r="V19" s="84">
        <f>V18-W19</f>
        <v>20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615.84</v>
      </c>
      <c r="AE19" s="126"/>
      <c r="AF19" s="84">
        <f>AF18-AG19</f>
        <v>590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18217</v>
      </c>
    </row>
    <row r="20" spans="1:39" x14ac:dyDescent="0.25">
      <c r="A20" s="126"/>
      <c r="B20" s="84">
        <f t="shared" ref="B20:B55" si="12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ref="L20:L55" si="13">L19-M20</f>
        <v>163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7"/>
        <v>4874.42</v>
      </c>
      <c r="U20" s="126"/>
      <c r="V20" s="84">
        <f t="shared" ref="V20:V55" si="14">V19-W20</f>
        <v>20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615.84</v>
      </c>
      <c r="AE20" s="126"/>
      <c r="AF20" s="84">
        <f t="shared" ref="AF20:AF55" si="15">AF19-AG20</f>
        <v>590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18217</v>
      </c>
    </row>
    <row r="21" spans="1:39" x14ac:dyDescent="0.25">
      <c r="A21" s="126"/>
      <c r="B21" s="84">
        <f t="shared" si="12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13"/>
        <v>163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7"/>
        <v>4874.42</v>
      </c>
      <c r="U21" s="126"/>
      <c r="V21" s="84">
        <f t="shared" si="14"/>
        <v>20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615.84</v>
      </c>
      <c r="AE21" s="126"/>
      <c r="AF21" s="84">
        <f t="shared" si="15"/>
        <v>590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18217</v>
      </c>
    </row>
    <row r="22" spans="1:39" x14ac:dyDescent="0.25">
      <c r="A22" s="126"/>
      <c r="B22" s="84">
        <f t="shared" si="12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13"/>
        <v>163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7"/>
        <v>4874.42</v>
      </c>
      <c r="U22" s="126"/>
      <c r="V22" s="84">
        <f t="shared" si="14"/>
        <v>20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615.84</v>
      </c>
      <c r="AE22" s="126"/>
      <c r="AF22" s="84">
        <f t="shared" si="15"/>
        <v>590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18217</v>
      </c>
    </row>
    <row r="23" spans="1:39" x14ac:dyDescent="0.25">
      <c r="A23" s="126"/>
      <c r="B23" s="298">
        <f t="shared" si="12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298">
        <f t="shared" si="13"/>
        <v>163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7"/>
        <v>4874.42</v>
      </c>
      <c r="U23" s="126"/>
      <c r="V23" s="298">
        <f t="shared" si="14"/>
        <v>20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615.84</v>
      </c>
      <c r="AE23" s="126"/>
      <c r="AF23" s="298">
        <f t="shared" si="15"/>
        <v>590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18217</v>
      </c>
    </row>
    <row r="24" spans="1:39" x14ac:dyDescent="0.25">
      <c r="A24" s="127"/>
      <c r="B24" s="298">
        <f t="shared" si="12"/>
        <v>84</v>
      </c>
      <c r="C24" s="15"/>
      <c r="D24" s="463"/>
      <c r="E24" s="972"/>
      <c r="F24" s="463">
        <f t="shared" si="0"/>
        <v>0</v>
      </c>
      <c r="G24" s="452"/>
      <c r="H24" s="453"/>
      <c r="I24" s="292">
        <f t="shared" si="5"/>
        <v>3291.5009999999993</v>
      </c>
      <c r="K24" s="127"/>
      <c r="L24" s="298">
        <f t="shared" si="13"/>
        <v>163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7"/>
        <v>4874.42</v>
      </c>
      <c r="U24" s="127"/>
      <c r="V24" s="298">
        <f t="shared" si="14"/>
        <v>20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615.84</v>
      </c>
      <c r="AE24" s="127"/>
      <c r="AF24" s="298">
        <f t="shared" si="15"/>
        <v>590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18217</v>
      </c>
    </row>
    <row r="25" spans="1:39" x14ac:dyDescent="0.25">
      <c r="A25" s="126"/>
      <c r="B25" s="298">
        <f t="shared" si="12"/>
        <v>84</v>
      </c>
      <c r="C25" s="15"/>
      <c r="D25" s="463"/>
      <c r="E25" s="972"/>
      <c r="F25" s="463">
        <f t="shared" si="0"/>
        <v>0</v>
      </c>
      <c r="G25" s="452"/>
      <c r="H25" s="453"/>
      <c r="I25" s="292">
        <f t="shared" si="5"/>
        <v>3291.5009999999993</v>
      </c>
      <c r="K25" s="126"/>
      <c r="L25" s="298">
        <f t="shared" si="13"/>
        <v>163</v>
      </c>
      <c r="M25" s="15"/>
      <c r="N25" s="360"/>
      <c r="O25" s="898"/>
      <c r="P25" s="360">
        <f t="shared" si="1"/>
        <v>0</v>
      </c>
      <c r="Q25" s="899"/>
      <c r="R25" s="321"/>
      <c r="S25" s="292">
        <f t="shared" si="7"/>
        <v>4874.42</v>
      </c>
      <c r="U25" s="126"/>
      <c r="V25" s="298">
        <f t="shared" si="14"/>
        <v>20</v>
      </c>
      <c r="W25" s="15"/>
      <c r="X25" s="360"/>
      <c r="Y25" s="898"/>
      <c r="Z25" s="360">
        <f t="shared" si="2"/>
        <v>0</v>
      </c>
      <c r="AA25" s="899"/>
      <c r="AB25" s="321"/>
      <c r="AC25" s="292">
        <f t="shared" si="9"/>
        <v>615.84</v>
      </c>
      <c r="AE25" s="126"/>
      <c r="AF25" s="298">
        <f t="shared" si="15"/>
        <v>590</v>
      </c>
      <c r="AG25" s="15"/>
      <c r="AH25" s="360"/>
      <c r="AI25" s="898"/>
      <c r="AJ25" s="360">
        <f t="shared" si="3"/>
        <v>0</v>
      </c>
      <c r="AK25" s="899"/>
      <c r="AL25" s="321"/>
      <c r="AM25" s="292">
        <f t="shared" si="11"/>
        <v>18217</v>
      </c>
    </row>
    <row r="26" spans="1:39" x14ac:dyDescent="0.25">
      <c r="A26" s="126"/>
      <c r="B26" s="298">
        <f t="shared" si="12"/>
        <v>84</v>
      </c>
      <c r="C26" s="15"/>
      <c r="D26" s="463"/>
      <c r="E26" s="972"/>
      <c r="F26" s="463">
        <f t="shared" si="0"/>
        <v>0</v>
      </c>
      <c r="G26" s="452"/>
      <c r="H26" s="453"/>
      <c r="I26" s="292">
        <f t="shared" si="5"/>
        <v>3291.5009999999993</v>
      </c>
      <c r="K26" s="126"/>
      <c r="L26" s="298">
        <f t="shared" si="13"/>
        <v>163</v>
      </c>
      <c r="M26" s="15"/>
      <c r="N26" s="360"/>
      <c r="O26" s="898"/>
      <c r="P26" s="360">
        <f t="shared" si="1"/>
        <v>0</v>
      </c>
      <c r="Q26" s="899"/>
      <c r="R26" s="321"/>
      <c r="S26" s="292">
        <f t="shared" si="7"/>
        <v>4874.42</v>
      </c>
      <c r="U26" s="126"/>
      <c r="V26" s="298">
        <f t="shared" si="14"/>
        <v>20</v>
      </c>
      <c r="W26" s="15"/>
      <c r="X26" s="360"/>
      <c r="Y26" s="898"/>
      <c r="Z26" s="360">
        <f t="shared" si="2"/>
        <v>0</v>
      </c>
      <c r="AA26" s="899"/>
      <c r="AB26" s="321"/>
      <c r="AC26" s="292">
        <f t="shared" si="9"/>
        <v>615.84</v>
      </c>
      <c r="AE26" s="126"/>
      <c r="AF26" s="298">
        <f t="shared" si="15"/>
        <v>590</v>
      </c>
      <c r="AG26" s="15"/>
      <c r="AH26" s="360"/>
      <c r="AI26" s="898"/>
      <c r="AJ26" s="360">
        <f t="shared" si="3"/>
        <v>0</v>
      </c>
      <c r="AK26" s="899"/>
      <c r="AL26" s="321"/>
      <c r="AM26" s="292">
        <f t="shared" si="11"/>
        <v>18217</v>
      </c>
    </row>
    <row r="27" spans="1:39" x14ac:dyDescent="0.25">
      <c r="A27" s="126"/>
      <c r="B27" s="206">
        <f t="shared" si="12"/>
        <v>84</v>
      </c>
      <c r="C27" s="15"/>
      <c r="D27" s="463"/>
      <c r="E27" s="972"/>
      <c r="F27" s="463">
        <f t="shared" si="0"/>
        <v>0</v>
      </c>
      <c r="G27" s="452"/>
      <c r="H27" s="453"/>
      <c r="I27" s="292">
        <f t="shared" si="5"/>
        <v>3291.5009999999993</v>
      </c>
      <c r="K27" s="126"/>
      <c r="L27" s="206">
        <f t="shared" si="13"/>
        <v>163</v>
      </c>
      <c r="M27" s="15"/>
      <c r="N27" s="360"/>
      <c r="O27" s="898"/>
      <c r="P27" s="360">
        <f t="shared" si="1"/>
        <v>0</v>
      </c>
      <c r="Q27" s="899"/>
      <c r="R27" s="321"/>
      <c r="S27" s="292">
        <f t="shared" si="7"/>
        <v>4874.42</v>
      </c>
      <c r="U27" s="126"/>
      <c r="V27" s="206">
        <f t="shared" si="14"/>
        <v>20</v>
      </c>
      <c r="W27" s="15"/>
      <c r="X27" s="360"/>
      <c r="Y27" s="898"/>
      <c r="Z27" s="360">
        <f t="shared" si="2"/>
        <v>0</v>
      </c>
      <c r="AA27" s="899"/>
      <c r="AB27" s="321"/>
      <c r="AC27" s="292">
        <f t="shared" si="9"/>
        <v>615.84</v>
      </c>
      <c r="AE27" s="126"/>
      <c r="AF27" s="206">
        <f t="shared" si="15"/>
        <v>590</v>
      </c>
      <c r="AG27" s="15"/>
      <c r="AH27" s="360"/>
      <c r="AI27" s="898"/>
      <c r="AJ27" s="360">
        <f t="shared" si="3"/>
        <v>0</v>
      </c>
      <c r="AK27" s="899"/>
      <c r="AL27" s="321"/>
      <c r="AM27" s="292">
        <f t="shared" si="11"/>
        <v>18217</v>
      </c>
    </row>
    <row r="28" spans="1:39" x14ac:dyDescent="0.25">
      <c r="A28" s="126"/>
      <c r="B28" s="298">
        <f t="shared" si="12"/>
        <v>84</v>
      </c>
      <c r="C28" s="15"/>
      <c r="D28" s="463"/>
      <c r="E28" s="972"/>
      <c r="F28" s="463">
        <f t="shared" si="0"/>
        <v>0</v>
      </c>
      <c r="G28" s="452"/>
      <c r="H28" s="453"/>
      <c r="I28" s="292">
        <f t="shared" si="5"/>
        <v>3291.5009999999993</v>
      </c>
      <c r="K28" s="126"/>
      <c r="L28" s="298">
        <f t="shared" si="13"/>
        <v>163</v>
      </c>
      <c r="M28" s="15"/>
      <c r="N28" s="360"/>
      <c r="O28" s="898"/>
      <c r="P28" s="360">
        <f t="shared" si="1"/>
        <v>0</v>
      </c>
      <c r="Q28" s="899"/>
      <c r="R28" s="321"/>
      <c r="S28" s="292">
        <f t="shared" si="7"/>
        <v>4874.42</v>
      </c>
      <c r="U28" s="126"/>
      <c r="V28" s="298">
        <f t="shared" si="14"/>
        <v>20</v>
      </c>
      <c r="W28" s="15"/>
      <c r="X28" s="360"/>
      <c r="Y28" s="898"/>
      <c r="Z28" s="360">
        <f t="shared" si="2"/>
        <v>0</v>
      </c>
      <c r="AA28" s="899"/>
      <c r="AB28" s="321"/>
      <c r="AC28" s="292">
        <f t="shared" si="9"/>
        <v>615.84</v>
      </c>
      <c r="AE28" s="126"/>
      <c r="AF28" s="298">
        <f t="shared" si="15"/>
        <v>590</v>
      </c>
      <c r="AG28" s="15"/>
      <c r="AH28" s="360"/>
      <c r="AI28" s="898"/>
      <c r="AJ28" s="360">
        <f t="shared" si="3"/>
        <v>0</v>
      </c>
      <c r="AK28" s="899"/>
      <c r="AL28" s="321"/>
      <c r="AM28" s="292">
        <f t="shared" si="11"/>
        <v>18217</v>
      </c>
    </row>
    <row r="29" spans="1:39" x14ac:dyDescent="0.25">
      <c r="A29" s="126"/>
      <c r="B29" s="206">
        <f t="shared" si="12"/>
        <v>84</v>
      </c>
      <c r="C29" s="15"/>
      <c r="D29" s="463"/>
      <c r="E29" s="972"/>
      <c r="F29" s="463">
        <f t="shared" si="0"/>
        <v>0</v>
      </c>
      <c r="G29" s="452"/>
      <c r="H29" s="453"/>
      <c r="I29" s="292">
        <f t="shared" si="5"/>
        <v>3291.5009999999993</v>
      </c>
      <c r="K29" s="126"/>
      <c r="L29" s="206">
        <f t="shared" si="13"/>
        <v>163</v>
      </c>
      <c r="M29" s="15"/>
      <c r="N29" s="360"/>
      <c r="O29" s="898"/>
      <c r="P29" s="360">
        <f t="shared" si="1"/>
        <v>0</v>
      </c>
      <c r="Q29" s="899"/>
      <c r="R29" s="321"/>
      <c r="S29" s="292">
        <f t="shared" si="7"/>
        <v>4874.42</v>
      </c>
      <c r="U29" s="126"/>
      <c r="V29" s="206">
        <f t="shared" si="14"/>
        <v>20</v>
      </c>
      <c r="W29" s="15"/>
      <c r="X29" s="360"/>
      <c r="Y29" s="898"/>
      <c r="Z29" s="360">
        <f t="shared" si="2"/>
        <v>0</v>
      </c>
      <c r="AA29" s="899"/>
      <c r="AB29" s="321"/>
      <c r="AC29" s="292">
        <f t="shared" si="9"/>
        <v>615.84</v>
      </c>
      <c r="AE29" s="126"/>
      <c r="AF29" s="206">
        <f t="shared" si="15"/>
        <v>590</v>
      </c>
      <c r="AG29" s="15"/>
      <c r="AH29" s="360"/>
      <c r="AI29" s="898"/>
      <c r="AJ29" s="360">
        <f t="shared" si="3"/>
        <v>0</v>
      </c>
      <c r="AK29" s="899"/>
      <c r="AL29" s="321"/>
      <c r="AM29" s="292">
        <f t="shared" si="11"/>
        <v>18217</v>
      </c>
    </row>
    <row r="30" spans="1:39" x14ac:dyDescent="0.25">
      <c r="A30" s="126"/>
      <c r="B30" s="298">
        <f t="shared" si="12"/>
        <v>84</v>
      </c>
      <c r="C30" s="15"/>
      <c r="D30" s="463"/>
      <c r="E30" s="972"/>
      <c r="F30" s="463">
        <f t="shared" si="0"/>
        <v>0</v>
      </c>
      <c r="G30" s="452"/>
      <c r="H30" s="453"/>
      <c r="I30" s="292">
        <f t="shared" si="5"/>
        <v>3291.5009999999993</v>
      </c>
      <c r="K30" s="126"/>
      <c r="L30" s="298">
        <f t="shared" si="13"/>
        <v>163</v>
      </c>
      <c r="M30" s="15"/>
      <c r="N30" s="360"/>
      <c r="O30" s="898"/>
      <c r="P30" s="360">
        <f t="shared" si="1"/>
        <v>0</v>
      </c>
      <c r="Q30" s="899"/>
      <c r="R30" s="321"/>
      <c r="S30" s="292">
        <f t="shared" si="7"/>
        <v>4874.42</v>
      </c>
      <c r="U30" s="126"/>
      <c r="V30" s="298">
        <f t="shared" si="14"/>
        <v>20</v>
      </c>
      <c r="W30" s="15"/>
      <c r="X30" s="360"/>
      <c r="Y30" s="898"/>
      <c r="Z30" s="360">
        <f t="shared" si="2"/>
        <v>0</v>
      </c>
      <c r="AA30" s="899"/>
      <c r="AB30" s="321"/>
      <c r="AC30" s="292">
        <f t="shared" si="9"/>
        <v>615.84</v>
      </c>
      <c r="AE30" s="126"/>
      <c r="AF30" s="298">
        <f t="shared" si="15"/>
        <v>590</v>
      </c>
      <c r="AG30" s="15"/>
      <c r="AH30" s="360"/>
      <c r="AI30" s="898"/>
      <c r="AJ30" s="360">
        <f t="shared" si="3"/>
        <v>0</v>
      </c>
      <c r="AK30" s="899"/>
      <c r="AL30" s="321"/>
      <c r="AM30" s="292">
        <f t="shared" si="11"/>
        <v>18217</v>
      </c>
    </row>
    <row r="31" spans="1:39" x14ac:dyDescent="0.25">
      <c r="A31" s="126"/>
      <c r="B31" s="298">
        <f t="shared" si="12"/>
        <v>84</v>
      </c>
      <c r="C31" s="15"/>
      <c r="D31" s="463"/>
      <c r="E31" s="972"/>
      <c r="F31" s="463">
        <f t="shared" si="0"/>
        <v>0</v>
      </c>
      <c r="G31" s="452"/>
      <c r="H31" s="453"/>
      <c r="I31" s="292">
        <f t="shared" si="5"/>
        <v>3291.5009999999993</v>
      </c>
      <c r="K31" s="126"/>
      <c r="L31" s="298">
        <f t="shared" si="13"/>
        <v>163</v>
      </c>
      <c r="M31" s="15"/>
      <c r="N31" s="360"/>
      <c r="O31" s="898"/>
      <c r="P31" s="360">
        <f t="shared" si="1"/>
        <v>0</v>
      </c>
      <c r="Q31" s="899"/>
      <c r="R31" s="321"/>
      <c r="S31" s="292">
        <f t="shared" si="7"/>
        <v>4874.42</v>
      </c>
      <c r="U31" s="126"/>
      <c r="V31" s="298">
        <f t="shared" si="14"/>
        <v>20</v>
      </c>
      <c r="W31" s="15"/>
      <c r="X31" s="360"/>
      <c r="Y31" s="898"/>
      <c r="Z31" s="360">
        <f t="shared" si="2"/>
        <v>0</v>
      </c>
      <c r="AA31" s="899"/>
      <c r="AB31" s="321"/>
      <c r="AC31" s="292">
        <f t="shared" si="9"/>
        <v>615.84</v>
      </c>
      <c r="AE31" s="126"/>
      <c r="AF31" s="298">
        <f t="shared" si="15"/>
        <v>590</v>
      </c>
      <c r="AG31" s="15"/>
      <c r="AH31" s="360"/>
      <c r="AI31" s="898"/>
      <c r="AJ31" s="360">
        <f t="shared" si="3"/>
        <v>0</v>
      </c>
      <c r="AK31" s="899"/>
      <c r="AL31" s="321"/>
      <c r="AM31" s="292">
        <f t="shared" si="11"/>
        <v>18217</v>
      </c>
    </row>
    <row r="32" spans="1:39" x14ac:dyDescent="0.25">
      <c r="A32" s="126"/>
      <c r="B32" s="298">
        <f t="shared" si="12"/>
        <v>84</v>
      </c>
      <c r="C32" s="15"/>
      <c r="D32" s="463"/>
      <c r="E32" s="972"/>
      <c r="F32" s="463">
        <f t="shared" si="0"/>
        <v>0</v>
      </c>
      <c r="G32" s="452"/>
      <c r="H32" s="453"/>
      <c r="I32" s="292">
        <f t="shared" si="5"/>
        <v>3291.5009999999993</v>
      </c>
      <c r="K32" s="126"/>
      <c r="L32" s="298">
        <f t="shared" si="13"/>
        <v>163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7"/>
        <v>4874.42</v>
      </c>
      <c r="U32" s="126"/>
      <c r="V32" s="298">
        <f t="shared" si="14"/>
        <v>20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615.84</v>
      </c>
      <c r="AE32" s="126"/>
      <c r="AF32" s="298">
        <f t="shared" si="15"/>
        <v>590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18217</v>
      </c>
    </row>
    <row r="33" spans="1:39" x14ac:dyDescent="0.25">
      <c r="A33" s="126"/>
      <c r="B33" s="298">
        <f t="shared" si="12"/>
        <v>84</v>
      </c>
      <c r="C33" s="15"/>
      <c r="D33" s="463"/>
      <c r="E33" s="972"/>
      <c r="F33" s="463">
        <f t="shared" si="0"/>
        <v>0</v>
      </c>
      <c r="G33" s="452"/>
      <c r="H33" s="453"/>
      <c r="I33" s="292">
        <f t="shared" si="5"/>
        <v>3291.5009999999993</v>
      </c>
      <c r="K33" s="126"/>
      <c r="L33" s="298">
        <f t="shared" si="13"/>
        <v>163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7"/>
        <v>4874.42</v>
      </c>
      <c r="U33" s="126"/>
      <c r="V33" s="298">
        <f t="shared" si="14"/>
        <v>20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615.84</v>
      </c>
      <c r="AE33" s="126"/>
      <c r="AF33" s="298">
        <f t="shared" si="15"/>
        <v>590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18217</v>
      </c>
    </row>
    <row r="34" spans="1:39" x14ac:dyDescent="0.25">
      <c r="A34" s="126"/>
      <c r="B34" s="298">
        <f t="shared" si="12"/>
        <v>84</v>
      </c>
      <c r="C34" s="15"/>
      <c r="D34" s="463"/>
      <c r="E34" s="972"/>
      <c r="F34" s="463">
        <f t="shared" si="0"/>
        <v>0</v>
      </c>
      <c r="G34" s="452"/>
      <c r="H34" s="453"/>
      <c r="I34" s="292">
        <f t="shared" si="5"/>
        <v>3291.5009999999993</v>
      </c>
      <c r="K34" s="126"/>
      <c r="L34" s="298">
        <f t="shared" si="13"/>
        <v>163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7"/>
        <v>4874.42</v>
      </c>
      <c r="U34" s="126"/>
      <c r="V34" s="298">
        <f t="shared" si="14"/>
        <v>20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615.84</v>
      </c>
      <c r="AE34" s="126"/>
      <c r="AF34" s="298">
        <f t="shared" si="15"/>
        <v>590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18217</v>
      </c>
    </row>
    <row r="35" spans="1:39" x14ac:dyDescent="0.25">
      <c r="A35" s="126"/>
      <c r="B35" s="298">
        <f t="shared" si="12"/>
        <v>84</v>
      </c>
      <c r="C35" s="15"/>
      <c r="D35" s="463"/>
      <c r="E35" s="972"/>
      <c r="F35" s="463">
        <f t="shared" si="0"/>
        <v>0</v>
      </c>
      <c r="G35" s="452"/>
      <c r="H35" s="453"/>
      <c r="I35" s="292">
        <f t="shared" si="5"/>
        <v>3291.5009999999993</v>
      </c>
      <c r="K35" s="126"/>
      <c r="L35" s="298">
        <f t="shared" si="13"/>
        <v>163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7"/>
        <v>4874.42</v>
      </c>
      <c r="U35" s="126"/>
      <c r="V35" s="298">
        <f t="shared" si="14"/>
        <v>20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615.84</v>
      </c>
      <c r="AE35" s="126"/>
      <c r="AF35" s="298">
        <f t="shared" si="15"/>
        <v>590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18217</v>
      </c>
    </row>
    <row r="36" spans="1:39" x14ac:dyDescent="0.25">
      <c r="A36" s="126"/>
      <c r="B36" s="298">
        <f t="shared" si="12"/>
        <v>84</v>
      </c>
      <c r="C36" s="15"/>
      <c r="D36" s="463"/>
      <c r="E36" s="972"/>
      <c r="F36" s="463">
        <f t="shared" si="0"/>
        <v>0</v>
      </c>
      <c r="G36" s="452"/>
      <c r="H36" s="453"/>
      <c r="I36" s="292">
        <f t="shared" si="5"/>
        <v>3291.5009999999993</v>
      </c>
      <c r="K36" s="126"/>
      <c r="L36" s="298">
        <f t="shared" si="13"/>
        <v>163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7"/>
        <v>4874.42</v>
      </c>
      <c r="U36" s="126"/>
      <c r="V36" s="298">
        <f t="shared" si="14"/>
        <v>20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615.84</v>
      </c>
      <c r="AE36" s="126"/>
      <c r="AF36" s="298">
        <f t="shared" si="15"/>
        <v>590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18217</v>
      </c>
    </row>
    <row r="37" spans="1:39" x14ac:dyDescent="0.25">
      <c r="A37" s="126" t="s">
        <v>22</v>
      </c>
      <c r="B37" s="298">
        <f t="shared" si="12"/>
        <v>84</v>
      </c>
      <c r="C37" s="15"/>
      <c r="D37" s="463"/>
      <c r="E37" s="972"/>
      <c r="F37" s="463">
        <f t="shared" si="0"/>
        <v>0</v>
      </c>
      <c r="G37" s="452"/>
      <c r="H37" s="453"/>
      <c r="I37" s="292">
        <f t="shared" si="5"/>
        <v>3291.5009999999993</v>
      </c>
      <c r="K37" s="126" t="s">
        <v>22</v>
      </c>
      <c r="L37" s="298">
        <f t="shared" si="13"/>
        <v>163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7"/>
        <v>4874.42</v>
      </c>
      <c r="U37" s="126" t="s">
        <v>22</v>
      </c>
      <c r="V37" s="298">
        <f t="shared" si="14"/>
        <v>20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615.84</v>
      </c>
      <c r="AE37" s="126" t="s">
        <v>22</v>
      </c>
      <c r="AF37" s="298">
        <f t="shared" si="15"/>
        <v>590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18217</v>
      </c>
    </row>
    <row r="38" spans="1:39" x14ac:dyDescent="0.25">
      <c r="A38" s="127"/>
      <c r="B38" s="298">
        <f t="shared" si="12"/>
        <v>84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3291.5009999999993</v>
      </c>
      <c r="K38" s="127"/>
      <c r="L38" s="298">
        <f t="shared" si="13"/>
        <v>163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7"/>
        <v>4874.42</v>
      </c>
      <c r="U38" s="127"/>
      <c r="V38" s="298">
        <f t="shared" si="14"/>
        <v>20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615.84</v>
      </c>
      <c r="AE38" s="127"/>
      <c r="AF38" s="298">
        <f t="shared" si="15"/>
        <v>590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18217</v>
      </c>
    </row>
    <row r="39" spans="1:39" x14ac:dyDescent="0.25">
      <c r="A39" s="126"/>
      <c r="B39" s="298">
        <f t="shared" si="12"/>
        <v>84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3291.5009999999993</v>
      </c>
      <c r="K39" s="126"/>
      <c r="L39" s="298">
        <f t="shared" si="13"/>
        <v>163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7"/>
        <v>4874.42</v>
      </c>
      <c r="U39" s="126"/>
      <c r="V39" s="298">
        <f t="shared" si="14"/>
        <v>20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615.84</v>
      </c>
      <c r="AE39" s="126"/>
      <c r="AF39" s="298">
        <f t="shared" si="15"/>
        <v>590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18217</v>
      </c>
    </row>
    <row r="40" spans="1:39" x14ac:dyDescent="0.25">
      <c r="A40" s="126"/>
      <c r="B40" s="84">
        <f t="shared" si="12"/>
        <v>84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3291.5009999999993</v>
      </c>
      <c r="K40" s="126"/>
      <c r="L40" s="84">
        <f t="shared" si="13"/>
        <v>163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7"/>
        <v>4874.42</v>
      </c>
      <c r="U40" s="126"/>
      <c r="V40" s="84">
        <f t="shared" si="14"/>
        <v>20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615.84</v>
      </c>
      <c r="AE40" s="126"/>
      <c r="AF40" s="84">
        <f t="shared" si="15"/>
        <v>590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18217</v>
      </c>
    </row>
    <row r="41" spans="1:39" x14ac:dyDescent="0.25">
      <c r="A41" s="126"/>
      <c r="B41" s="84">
        <f t="shared" si="12"/>
        <v>84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3291.5009999999993</v>
      </c>
      <c r="K41" s="126"/>
      <c r="L41" s="84">
        <f t="shared" si="13"/>
        <v>163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7"/>
        <v>4874.42</v>
      </c>
      <c r="U41" s="126"/>
      <c r="V41" s="84">
        <f t="shared" si="14"/>
        <v>20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615.84</v>
      </c>
      <c r="AE41" s="126"/>
      <c r="AF41" s="84">
        <f t="shared" si="15"/>
        <v>590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18217</v>
      </c>
    </row>
    <row r="42" spans="1:39" x14ac:dyDescent="0.25">
      <c r="A42" s="126"/>
      <c r="B42" s="84">
        <f t="shared" si="12"/>
        <v>84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3291.5009999999993</v>
      </c>
      <c r="K42" s="126"/>
      <c r="L42" s="84">
        <f t="shared" si="13"/>
        <v>163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7"/>
        <v>4874.42</v>
      </c>
      <c r="U42" s="126"/>
      <c r="V42" s="84">
        <f t="shared" si="14"/>
        <v>20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615.84</v>
      </c>
      <c r="AE42" s="126"/>
      <c r="AF42" s="84">
        <f t="shared" si="15"/>
        <v>590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18217</v>
      </c>
    </row>
    <row r="43" spans="1:39" x14ac:dyDescent="0.25">
      <c r="A43" s="126"/>
      <c r="B43" s="84">
        <f t="shared" si="12"/>
        <v>84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3291.5009999999993</v>
      </c>
      <c r="K43" s="126"/>
      <c r="L43" s="84">
        <f t="shared" si="13"/>
        <v>163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7"/>
        <v>4874.42</v>
      </c>
      <c r="U43" s="126"/>
      <c r="V43" s="84">
        <f t="shared" si="14"/>
        <v>20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615.84</v>
      </c>
      <c r="AE43" s="126"/>
      <c r="AF43" s="84">
        <f t="shared" si="15"/>
        <v>590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18217</v>
      </c>
    </row>
    <row r="44" spans="1:39" x14ac:dyDescent="0.25">
      <c r="A44" s="126"/>
      <c r="B44" s="84">
        <f t="shared" si="12"/>
        <v>84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3291.5009999999993</v>
      </c>
      <c r="K44" s="126"/>
      <c r="L44" s="84">
        <f t="shared" si="13"/>
        <v>163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7"/>
        <v>4874.42</v>
      </c>
      <c r="U44" s="126"/>
      <c r="V44" s="84">
        <f t="shared" si="14"/>
        <v>20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615.84</v>
      </c>
      <c r="AE44" s="126"/>
      <c r="AF44" s="84">
        <f t="shared" si="15"/>
        <v>590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18217</v>
      </c>
    </row>
    <row r="45" spans="1:39" x14ac:dyDescent="0.25">
      <c r="A45" s="126"/>
      <c r="B45" s="84">
        <f t="shared" si="12"/>
        <v>84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3291.5009999999993</v>
      </c>
      <c r="K45" s="126"/>
      <c r="L45" s="84">
        <f t="shared" si="13"/>
        <v>163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7"/>
        <v>4874.42</v>
      </c>
      <c r="U45" s="126"/>
      <c r="V45" s="84">
        <f t="shared" si="14"/>
        <v>20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615.84</v>
      </c>
      <c r="AE45" s="126"/>
      <c r="AF45" s="84">
        <f t="shared" si="15"/>
        <v>590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18217</v>
      </c>
    </row>
    <row r="46" spans="1:39" x14ac:dyDescent="0.25">
      <c r="A46" s="126"/>
      <c r="B46" s="84">
        <f t="shared" si="12"/>
        <v>84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3291.5009999999993</v>
      </c>
      <c r="K46" s="126"/>
      <c r="L46" s="84">
        <f t="shared" si="13"/>
        <v>163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7"/>
        <v>4874.42</v>
      </c>
      <c r="U46" s="126"/>
      <c r="V46" s="84">
        <f t="shared" si="14"/>
        <v>20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615.84</v>
      </c>
      <c r="AE46" s="126"/>
      <c r="AF46" s="84">
        <f t="shared" si="15"/>
        <v>590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18217</v>
      </c>
    </row>
    <row r="47" spans="1:39" x14ac:dyDescent="0.25">
      <c r="A47" s="126"/>
      <c r="B47" s="84">
        <f t="shared" si="12"/>
        <v>84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3291.5009999999993</v>
      </c>
      <c r="K47" s="126"/>
      <c r="L47" s="84">
        <f t="shared" si="13"/>
        <v>163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7"/>
        <v>4874.42</v>
      </c>
      <c r="U47" s="126"/>
      <c r="V47" s="84">
        <f t="shared" si="14"/>
        <v>20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615.84</v>
      </c>
      <c r="AE47" s="126"/>
      <c r="AF47" s="84">
        <f t="shared" si="15"/>
        <v>590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18217</v>
      </c>
    </row>
    <row r="48" spans="1:39" x14ac:dyDescent="0.25">
      <c r="A48" s="126"/>
      <c r="B48" s="84">
        <f t="shared" si="12"/>
        <v>84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3291.5009999999993</v>
      </c>
      <c r="K48" s="126"/>
      <c r="L48" s="84">
        <f t="shared" si="13"/>
        <v>163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7"/>
        <v>4874.42</v>
      </c>
      <c r="U48" s="126"/>
      <c r="V48" s="84">
        <f t="shared" si="14"/>
        <v>20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615.84</v>
      </c>
      <c r="AE48" s="126"/>
      <c r="AF48" s="84">
        <f t="shared" si="15"/>
        <v>590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18217</v>
      </c>
    </row>
    <row r="49" spans="1:39" x14ac:dyDescent="0.25">
      <c r="A49" s="126"/>
      <c r="B49" s="84">
        <f t="shared" si="12"/>
        <v>84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3291.5009999999993</v>
      </c>
      <c r="K49" s="126"/>
      <c r="L49" s="84">
        <f t="shared" si="13"/>
        <v>163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7"/>
        <v>4874.42</v>
      </c>
      <c r="U49" s="126"/>
      <c r="V49" s="84">
        <f t="shared" si="14"/>
        <v>20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615.84</v>
      </c>
      <c r="AE49" s="126"/>
      <c r="AF49" s="84">
        <f t="shared" si="15"/>
        <v>590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18217</v>
      </c>
    </row>
    <row r="50" spans="1:39" x14ac:dyDescent="0.25">
      <c r="A50" s="126"/>
      <c r="B50" s="84">
        <f t="shared" si="12"/>
        <v>84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3291.5009999999993</v>
      </c>
      <c r="K50" s="126"/>
      <c r="L50" s="84">
        <f t="shared" si="13"/>
        <v>163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7"/>
        <v>4874.42</v>
      </c>
      <c r="U50" s="126"/>
      <c r="V50" s="84">
        <f t="shared" si="14"/>
        <v>20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615.84</v>
      </c>
      <c r="AE50" s="126"/>
      <c r="AF50" s="84">
        <f t="shared" si="15"/>
        <v>590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18217</v>
      </c>
    </row>
    <row r="51" spans="1:39" x14ac:dyDescent="0.25">
      <c r="A51" s="126"/>
      <c r="B51" s="84">
        <f t="shared" si="12"/>
        <v>84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3291.5009999999993</v>
      </c>
      <c r="K51" s="126"/>
      <c r="L51" s="84">
        <f t="shared" si="13"/>
        <v>163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7"/>
        <v>4874.42</v>
      </c>
      <c r="U51" s="126"/>
      <c r="V51" s="84">
        <f t="shared" si="14"/>
        <v>20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615.84</v>
      </c>
      <c r="AE51" s="126"/>
      <c r="AF51" s="84">
        <f t="shared" si="15"/>
        <v>590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18217</v>
      </c>
    </row>
    <row r="52" spans="1:39" x14ac:dyDescent="0.25">
      <c r="A52" s="126"/>
      <c r="B52" s="84">
        <f t="shared" si="12"/>
        <v>84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3291.5009999999993</v>
      </c>
      <c r="K52" s="126"/>
      <c r="L52" s="84">
        <f t="shared" si="13"/>
        <v>163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7"/>
        <v>4874.42</v>
      </c>
      <c r="U52" s="126"/>
      <c r="V52" s="84">
        <f t="shared" si="14"/>
        <v>20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615.84</v>
      </c>
      <c r="AE52" s="126"/>
      <c r="AF52" s="84">
        <f t="shared" si="15"/>
        <v>590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18217</v>
      </c>
    </row>
    <row r="53" spans="1:39" x14ac:dyDescent="0.25">
      <c r="A53" s="126"/>
      <c r="B53" s="84">
        <f t="shared" si="12"/>
        <v>84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3291.5009999999993</v>
      </c>
      <c r="K53" s="126"/>
      <c r="L53" s="84">
        <f t="shared" si="13"/>
        <v>163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7"/>
        <v>4874.42</v>
      </c>
      <c r="U53" s="126"/>
      <c r="V53" s="84">
        <f t="shared" si="14"/>
        <v>20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615.84</v>
      </c>
      <c r="AE53" s="126"/>
      <c r="AF53" s="84">
        <f t="shared" si="15"/>
        <v>590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18217</v>
      </c>
    </row>
    <row r="54" spans="1:39" x14ac:dyDescent="0.25">
      <c r="A54" s="126"/>
      <c r="B54" s="84">
        <f t="shared" si="12"/>
        <v>84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3291.5009999999993</v>
      </c>
      <c r="K54" s="126"/>
      <c r="L54" s="84">
        <f t="shared" si="13"/>
        <v>163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7"/>
        <v>4874.42</v>
      </c>
      <c r="U54" s="126"/>
      <c r="V54" s="84">
        <f t="shared" si="14"/>
        <v>20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615.84</v>
      </c>
      <c r="AE54" s="126"/>
      <c r="AF54" s="84">
        <f t="shared" si="15"/>
        <v>590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18217</v>
      </c>
    </row>
    <row r="55" spans="1:39" x14ac:dyDescent="0.25">
      <c r="A55" s="126"/>
      <c r="B55" s="84">
        <f t="shared" si="12"/>
        <v>84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3291.5009999999993</v>
      </c>
      <c r="K55" s="126"/>
      <c r="L55" s="84">
        <f t="shared" si="13"/>
        <v>163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7"/>
        <v>4874.42</v>
      </c>
      <c r="U55" s="126"/>
      <c r="V55" s="84">
        <f t="shared" si="14"/>
        <v>20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615.84</v>
      </c>
      <c r="AE55" s="126"/>
      <c r="AF55" s="84">
        <f t="shared" si="15"/>
        <v>590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18217</v>
      </c>
    </row>
    <row r="56" spans="1:39" x14ac:dyDescent="0.25">
      <c r="A56" s="126"/>
      <c r="B56" s="12">
        <f>B55-C56</f>
        <v>84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3291.5009999999993</v>
      </c>
      <c r="K56" s="126"/>
      <c r="L56" s="12">
        <f>L55-M56</f>
        <v>163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7"/>
        <v>4874.42</v>
      </c>
      <c r="U56" s="126"/>
      <c r="V56" s="12">
        <f>V55-W56</f>
        <v>20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615.84</v>
      </c>
      <c r="AE56" s="126"/>
      <c r="AF56" s="12">
        <f>AF55-AG56</f>
        <v>590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18217</v>
      </c>
    </row>
    <row r="57" spans="1:39" x14ac:dyDescent="0.25">
      <c r="A57" s="126"/>
      <c r="B57" s="12">
        <f t="shared" ref="B57:B76" si="16">B56-C57</f>
        <v>84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3291.5009999999993</v>
      </c>
      <c r="K57" s="126"/>
      <c r="L57" s="12">
        <f t="shared" ref="L57:L76" si="17">L56-M57</f>
        <v>163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7"/>
        <v>4874.42</v>
      </c>
      <c r="U57" s="126"/>
      <c r="V57" s="12">
        <f t="shared" ref="V57:V76" si="18">V56-W57</f>
        <v>20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615.84</v>
      </c>
      <c r="AE57" s="126"/>
      <c r="AF57" s="12">
        <f t="shared" ref="AF57:AF76" si="19">AF56-AG57</f>
        <v>590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18217</v>
      </c>
    </row>
    <row r="58" spans="1:39" x14ac:dyDescent="0.25">
      <c r="A58" s="126"/>
      <c r="B58" s="12">
        <f t="shared" si="16"/>
        <v>84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3291.5009999999993</v>
      </c>
      <c r="K58" s="126"/>
      <c r="L58" s="12">
        <f t="shared" si="17"/>
        <v>163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7"/>
        <v>4874.42</v>
      </c>
      <c r="U58" s="126"/>
      <c r="V58" s="12">
        <f t="shared" si="18"/>
        <v>20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615.84</v>
      </c>
      <c r="AE58" s="126"/>
      <c r="AF58" s="12">
        <f t="shared" si="19"/>
        <v>590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18217</v>
      </c>
    </row>
    <row r="59" spans="1:39" x14ac:dyDescent="0.25">
      <c r="A59" s="126"/>
      <c r="B59" s="12">
        <f t="shared" si="16"/>
        <v>84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3291.5009999999993</v>
      </c>
      <c r="K59" s="126"/>
      <c r="L59" s="12">
        <f t="shared" si="17"/>
        <v>163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7"/>
        <v>4874.42</v>
      </c>
      <c r="U59" s="126"/>
      <c r="V59" s="12">
        <f t="shared" si="18"/>
        <v>20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615.84</v>
      </c>
      <c r="AE59" s="126"/>
      <c r="AF59" s="12">
        <f t="shared" si="19"/>
        <v>590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18217</v>
      </c>
    </row>
    <row r="60" spans="1:39" x14ac:dyDescent="0.25">
      <c r="A60" s="126"/>
      <c r="B60" s="12">
        <f t="shared" si="16"/>
        <v>84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3291.5009999999993</v>
      </c>
      <c r="K60" s="126"/>
      <c r="L60" s="12">
        <f t="shared" si="17"/>
        <v>163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7"/>
        <v>4874.42</v>
      </c>
      <c r="U60" s="126"/>
      <c r="V60" s="12">
        <f t="shared" si="18"/>
        <v>20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615.84</v>
      </c>
      <c r="AE60" s="126"/>
      <c r="AF60" s="12">
        <f t="shared" si="19"/>
        <v>590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18217</v>
      </c>
    </row>
    <row r="61" spans="1:39" x14ac:dyDescent="0.25">
      <c r="A61" s="126"/>
      <c r="B61" s="12">
        <f t="shared" si="16"/>
        <v>84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3291.5009999999993</v>
      </c>
      <c r="K61" s="126"/>
      <c r="L61" s="12">
        <f t="shared" si="17"/>
        <v>163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7"/>
        <v>4874.42</v>
      </c>
      <c r="U61" s="126"/>
      <c r="V61" s="12">
        <f t="shared" si="18"/>
        <v>20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615.84</v>
      </c>
      <c r="AE61" s="126"/>
      <c r="AF61" s="12">
        <f t="shared" si="19"/>
        <v>590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18217</v>
      </c>
    </row>
    <row r="62" spans="1:39" x14ac:dyDescent="0.25">
      <c r="A62" s="126"/>
      <c r="B62" s="12">
        <f t="shared" si="16"/>
        <v>84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3291.5009999999993</v>
      </c>
      <c r="K62" s="126"/>
      <c r="L62" s="12">
        <f t="shared" si="17"/>
        <v>163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7"/>
        <v>4874.42</v>
      </c>
      <c r="U62" s="126"/>
      <c r="V62" s="12">
        <f t="shared" si="18"/>
        <v>20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615.84</v>
      </c>
      <c r="AE62" s="126"/>
      <c r="AF62" s="12">
        <f t="shared" si="19"/>
        <v>590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18217</v>
      </c>
    </row>
    <row r="63" spans="1:39" x14ac:dyDescent="0.25">
      <c r="A63" s="126"/>
      <c r="B63" s="12">
        <f t="shared" si="16"/>
        <v>84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3291.5009999999993</v>
      </c>
      <c r="K63" s="126"/>
      <c r="L63" s="12">
        <f t="shared" si="17"/>
        <v>163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7"/>
        <v>4874.42</v>
      </c>
      <c r="U63" s="126"/>
      <c r="V63" s="12">
        <f t="shared" si="18"/>
        <v>20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615.84</v>
      </c>
      <c r="AE63" s="126"/>
      <c r="AF63" s="12">
        <f t="shared" si="19"/>
        <v>590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18217</v>
      </c>
    </row>
    <row r="64" spans="1:39" x14ac:dyDescent="0.25">
      <c r="A64" s="126"/>
      <c r="B64" s="12">
        <f t="shared" si="16"/>
        <v>84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3291.5009999999993</v>
      </c>
      <c r="K64" s="126"/>
      <c r="L64" s="12">
        <f t="shared" si="17"/>
        <v>163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7"/>
        <v>4874.42</v>
      </c>
      <c r="U64" s="126"/>
      <c r="V64" s="12">
        <f t="shared" si="18"/>
        <v>20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615.84</v>
      </c>
      <c r="AE64" s="126"/>
      <c r="AF64" s="12">
        <f t="shared" si="19"/>
        <v>590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18217</v>
      </c>
    </row>
    <row r="65" spans="1:39" x14ac:dyDescent="0.25">
      <c r="A65" s="126"/>
      <c r="B65" s="12">
        <f t="shared" si="16"/>
        <v>84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3291.5009999999993</v>
      </c>
      <c r="K65" s="126"/>
      <c r="L65" s="12">
        <f t="shared" si="17"/>
        <v>163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7"/>
        <v>4874.42</v>
      </c>
      <c r="U65" s="126"/>
      <c r="V65" s="12">
        <f t="shared" si="18"/>
        <v>20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615.84</v>
      </c>
      <c r="AE65" s="126"/>
      <c r="AF65" s="12">
        <f t="shared" si="19"/>
        <v>590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18217</v>
      </c>
    </row>
    <row r="66" spans="1:39" x14ac:dyDescent="0.25">
      <c r="A66" s="126"/>
      <c r="B66" s="12">
        <f t="shared" si="16"/>
        <v>84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3291.5009999999993</v>
      </c>
      <c r="K66" s="126"/>
      <c r="L66" s="12">
        <f t="shared" si="17"/>
        <v>163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7"/>
        <v>4874.42</v>
      </c>
      <c r="U66" s="126"/>
      <c r="V66" s="12">
        <f t="shared" si="18"/>
        <v>20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615.84</v>
      </c>
      <c r="AE66" s="126"/>
      <c r="AF66" s="12">
        <f t="shared" si="19"/>
        <v>590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18217</v>
      </c>
    </row>
    <row r="67" spans="1:39" x14ac:dyDescent="0.25">
      <c r="A67" s="126"/>
      <c r="B67" s="12">
        <f t="shared" si="16"/>
        <v>84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3291.5009999999993</v>
      </c>
      <c r="K67" s="126"/>
      <c r="L67" s="12">
        <f t="shared" si="17"/>
        <v>163</v>
      </c>
      <c r="M67" s="15"/>
      <c r="N67" s="280"/>
      <c r="O67" s="313"/>
      <c r="P67" s="280">
        <f t="shared" si="1"/>
        <v>0</v>
      </c>
      <c r="Q67" s="281"/>
      <c r="R67" s="282"/>
      <c r="S67" s="292">
        <f t="shared" si="7"/>
        <v>4874.42</v>
      </c>
      <c r="U67" s="126"/>
      <c r="V67" s="12">
        <f t="shared" si="18"/>
        <v>20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615.84</v>
      </c>
      <c r="AE67" s="126"/>
      <c r="AF67" s="12">
        <f t="shared" si="19"/>
        <v>590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18217</v>
      </c>
    </row>
    <row r="68" spans="1:39" x14ac:dyDescent="0.25">
      <c r="A68" s="126"/>
      <c r="B68" s="12">
        <f t="shared" si="16"/>
        <v>84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3291.5009999999993</v>
      </c>
      <c r="K68" s="126"/>
      <c r="L68" s="12">
        <f t="shared" si="17"/>
        <v>163</v>
      </c>
      <c r="M68" s="15"/>
      <c r="N68" s="70"/>
      <c r="O68" s="230"/>
      <c r="P68" s="70">
        <f t="shared" si="1"/>
        <v>0</v>
      </c>
      <c r="Q68" s="71"/>
      <c r="R68" s="72"/>
      <c r="S68" s="107">
        <f t="shared" si="7"/>
        <v>4874.42</v>
      </c>
      <c r="U68" s="126"/>
      <c r="V68" s="12">
        <f t="shared" si="18"/>
        <v>20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615.84</v>
      </c>
      <c r="AE68" s="126"/>
      <c r="AF68" s="12">
        <f t="shared" si="19"/>
        <v>590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18217</v>
      </c>
    </row>
    <row r="69" spans="1:39" x14ac:dyDescent="0.25">
      <c r="A69" s="126"/>
      <c r="B69" s="12">
        <f t="shared" si="16"/>
        <v>84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3291.5009999999993</v>
      </c>
      <c r="K69" s="126"/>
      <c r="L69" s="12">
        <f t="shared" si="17"/>
        <v>163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7"/>
        <v>4874.42</v>
      </c>
      <c r="U69" s="126"/>
      <c r="V69" s="12">
        <f t="shared" si="18"/>
        <v>20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615.84</v>
      </c>
      <c r="AE69" s="126"/>
      <c r="AF69" s="12">
        <f t="shared" si="19"/>
        <v>590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18217</v>
      </c>
    </row>
    <row r="70" spans="1:39" x14ac:dyDescent="0.25">
      <c r="A70" s="126"/>
      <c r="B70" s="12">
        <f t="shared" si="16"/>
        <v>84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3291.5009999999993</v>
      </c>
      <c r="K70" s="126"/>
      <c r="L70" s="12">
        <f t="shared" si="17"/>
        <v>163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7"/>
        <v>4874.42</v>
      </c>
      <c r="U70" s="126"/>
      <c r="V70" s="12">
        <f t="shared" si="18"/>
        <v>20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615.84</v>
      </c>
      <c r="AE70" s="126"/>
      <c r="AF70" s="12">
        <f t="shared" si="19"/>
        <v>590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18217</v>
      </c>
    </row>
    <row r="71" spans="1:39" x14ac:dyDescent="0.25">
      <c r="A71" s="126"/>
      <c r="B71" s="12">
        <f t="shared" si="16"/>
        <v>84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3291.5009999999993</v>
      </c>
      <c r="K71" s="126"/>
      <c r="L71" s="12">
        <f t="shared" si="17"/>
        <v>163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7"/>
        <v>4874.42</v>
      </c>
      <c r="U71" s="126"/>
      <c r="V71" s="12">
        <f t="shared" si="18"/>
        <v>20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615.84</v>
      </c>
      <c r="AE71" s="126"/>
      <c r="AF71" s="12">
        <f t="shared" si="19"/>
        <v>590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18217</v>
      </c>
    </row>
    <row r="72" spans="1:39" x14ac:dyDescent="0.25">
      <c r="A72" s="126"/>
      <c r="B72" s="12">
        <f t="shared" si="16"/>
        <v>84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3291.5009999999993</v>
      </c>
      <c r="K72" s="126"/>
      <c r="L72" s="12">
        <f t="shared" si="17"/>
        <v>163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7"/>
        <v>4874.42</v>
      </c>
      <c r="U72" s="126"/>
      <c r="V72" s="12">
        <f t="shared" si="18"/>
        <v>20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615.84</v>
      </c>
      <c r="AE72" s="126"/>
      <c r="AF72" s="12">
        <f t="shared" si="19"/>
        <v>590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18217</v>
      </c>
    </row>
    <row r="73" spans="1:39" x14ac:dyDescent="0.25">
      <c r="A73" s="126"/>
      <c r="B73" s="12">
        <f t="shared" si="16"/>
        <v>84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3291.5009999999993</v>
      </c>
      <c r="K73" s="126"/>
      <c r="L73" s="12">
        <f t="shared" si="17"/>
        <v>163</v>
      </c>
      <c r="M73" s="15"/>
      <c r="N73" s="60"/>
      <c r="O73" s="238"/>
      <c r="P73" s="70">
        <f t="shared" si="1"/>
        <v>0</v>
      </c>
      <c r="Q73" s="71"/>
      <c r="R73" s="72"/>
      <c r="S73" s="107">
        <f t="shared" si="7"/>
        <v>4874.42</v>
      </c>
      <c r="U73" s="126"/>
      <c r="V73" s="12">
        <f t="shared" si="18"/>
        <v>20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615.84</v>
      </c>
      <c r="AE73" s="126"/>
      <c r="AF73" s="12">
        <f t="shared" si="19"/>
        <v>590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18217</v>
      </c>
    </row>
    <row r="74" spans="1:39" x14ac:dyDescent="0.25">
      <c r="A74" s="126"/>
      <c r="B74" s="12">
        <f t="shared" si="16"/>
        <v>84</v>
      </c>
      <c r="C74" s="15"/>
      <c r="D74" s="60"/>
      <c r="E74" s="238"/>
      <c r="F74" s="70">
        <f t="shared" ref="F74" si="20">D74</f>
        <v>0</v>
      </c>
      <c r="G74" s="71"/>
      <c r="H74" s="72"/>
      <c r="I74" s="107">
        <f t="shared" si="5"/>
        <v>3291.5009999999993</v>
      </c>
      <c r="K74" s="126"/>
      <c r="L74" s="12">
        <f t="shared" si="17"/>
        <v>163</v>
      </c>
      <c r="M74" s="15"/>
      <c r="N74" s="60"/>
      <c r="O74" s="238"/>
      <c r="P74" s="70">
        <f t="shared" ref="P74" si="21">N74</f>
        <v>0</v>
      </c>
      <c r="Q74" s="71"/>
      <c r="R74" s="72"/>
      <c r="S74" s="107">
        <f t="shared" si="7"/>
        <v>4874.42</v>
      </c>
      <c r="U74" s="126"/>
      <c r="V74" s="12">
        <f t="shared" si="18"/>
        <v>20</v>
      </c>
      <c r="W74" s="15"/>
      <c r="X74" s="60"/>
      <c r="Y74" s="238"/>
      <c r="Z74" s="70">
        <f t="shared" ref="Z74" si="22">X74</f>
        <v>0</v>
      </c>
      <c r="AA74" s="71"/>
      <c r="AB74" s="72"/>
      <c r="AC74" s="107">
        <f t="shared" si="9"/>
        <v>615.84</v>
      </c>
      <c r="AE74" s="126"/>
      <c r="AF74" s="12">
        <f t="shared" si="19"/>
        <v>590</v>
      </c>
      <c r="AG74" s="15"/>
      <c r="AH74" s="60"/>
      <c r="AI74" s="238"/>
      <c r="AJ74" s="70">
        <f t="shared" ref="AJ74" si="23">AH74</f>
        <v>0</v>
      </c>
      <c r="AK74" s="71"/>
      <c r="AL74" s="72"/>
      <c r="AM74" s="107">
        <f t="shared" si="11"/>
        <v>18217</v>
      </c>
    </row>
    <row r="75" spans="1:39" x14ac:dyDescent="0.25">
      <c r="A75" s="126"/>
      <c r="B75" s="12">
        <f t="shared" si="16"/>
        <v>84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3291.5009999999993</v>
      </c>
      <c r="K75" s="126"/>
      <c r="L75" s="12">
        <f t="shared" si="17"/>
        <v>163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4874.42</v>
      </c>
      <c r="U75" s="126"/>
      <c r="V75" s="12">
        <f t="shared" si="18"/>
        <v>20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615.84</v>
      </c>
      <c r="AE75" s="126"/>
      <c r="AF75" s="12">
        <f t="shared" si="19"/>
        <v>590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18217</v>
      </c>
    </row>
    <row r="76" spans="1:39" x14ac:dyDescent="0.25">
      <c r="A76" s="126"/>
      <c r="B76" s="12">
        <f t="shared" si="16"/>
        <v>84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4">I75-F76</f>
        <v>3291.5009999999993</v>
      </c>
      <c r="K76" s="126"/>
      <c r="L76" s="12">
        <f t="shared" si="17"/>
        <v>163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4874.42</v>
      </c>
      <c r="U76" s="126"/>
      <c r="V76" s="12">
        <f t="shared" si="18"/>
        <v>20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615.84</v>
      </c>
      <c r="AE76" s="126"/>
      <c r="AF76" s="12">
        <f t="shared" si="19"/>
        <v>590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18217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4"/>
        <v>3291.5009999999993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4874.42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615.84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18217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281</v>
      </c>
      <c r="D79" s="6">
        <f>SUM(D10:D78)</f>
        <v>8323.9100000000017</v>
      </c>
      <c r="F79" s="6">
        <f>SUM(F10:F78)</f>
        <v>8323.9100000000017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84</v>
      </c>
      <c r="N82" s="45" t="s">
        <v>4</v>
      </c>
      <c r="O82" s="57">
        <f>P5+P6-M79+P7</f>
        <v>163</v>
      </c>
      <c r="X82" s="45" t="s">
        <v>4</v>
      </c>
      <c r="Y82" s="57">
        <f>Z5+Z6-W79+Z7</f>
        <v>20</v>
      </c>
      <c r="AH82" s="45" t="s">
        <v>4</v>
      </c>
      <c r="AI82" s="57">
        <f>AJ5+AJ6-AG79+AJ7</f>
        <v>590</v>
      </c>
    </row>
    <row r="83" spans="3:36" ht="15.75" thickBot="1" x14ac:dyDescent="0.3"/>
    <row r="84" spans="3:36" ht="15.75" thickBot="1" x14ac:dyDescent="0.3">
      <c r="C84" s="1119" t="s">
        <v>11</v>
      </c>
      <c r="D84" s="1120"/>
      <c r="E84" s="58">
        <f>E5+E6-F79+E7</f>
        <v>3291.5009999999984</v>
      </c>
      <c r="F84" s="74"/>
      <c r="M84" s="1119" t="s">
        <v>11</v>
      </c>
      <c r="N84" s="1120"/>
      <c r="O84" s="58">
        <f>O5+O6-P79+O7</f>
        <v>4874.42</v>
      </c>
      <c r="P84" s="74"/>
      <c r="W84" s="1119" t="s">
        <v>11</v>
      </c>
      <c r="X84" s="1120"/>
      <c r="Y84" s="58">
        <f>Y5+Y6-Z79+Y7</f>
        <v>615.84</v>
      </c>
      <c r="Z84" s="74"/>
      <c r="AG84" s="1119" t="s">
        <v>11</v>
      </c>
      <c r="AH84" s="1120"/>
      <c r="AI84" s="58">
        <f>AI5+AI6-AJ79+AI7</f>
        <v>18217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1" t="s">
        <v>258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15" t="s">
        <v>259</v>
      </c>
      <c r="B5" s="1133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15"/>
      <c r="B6" s="1133"/>
      <c r="C6" s="288"/>
      <c r="D6" s="264"/>
      <c r="E6" s="283"/>
      <c r="F6" s="269"/>
      <c r="G6" s="278">
        <f>F78</f>
        <v>0</v>
      </c>
      <c r="H6" s="7">
        <f>E6-G6+E7+E5-G5</f>
        <v>1500.65</v>
      </c>
    </row>
    <row r="7" spans="1:9" ht="15.75" thickBot="1" x14ac:dyDescent="0.3">
      <c r="A7" s="1115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55</v>
      </c>
      <c r="C9" s="15"/>
      <c r="D9" s="280"/>
      <c r="E9" s="313"/>
      <c r="F9" s="280">
        <f t="shared" ref="F9:F72" si="0">D9</f>
        <v>0</v>
      </c>
      <c r="G9" s="281"/>
      <c r="H9" s="282"/>
      <c r="I9" s="292">
        <f>E6-F9+E5+E7</f>
        <v>1500.65</v>
      </c>
    </row>
    <row r="10" spans="1:9" x14ac:dyDescent="0.25">
      <c r="A10" s="219"/>
      <c r="B10" s="84">
        <f>B9-C10</f>
        <v>55</v>
      </c>
      <c r="C10" s="15"/>
      <c r="D10" s="280"/>
      <c r="E10" s="313"/>
      <c r="F10" s="280">
        <f t="shared" si="0"/>
        <v>0</v>
      </c>
      <c r="G10" s="281"/>
      <c r="H10" s="282"/>
      <c r="I10" s="292">
        <f>I9-F10</f>
        <v>1500.65</v>
      </c>
    </row>
    <row r="11" spans="1:9" x14ac:dyDescent="0.25">
      <c r="A11" s="206"/>
      <c r="B11" s="84">
        <f t="shared" ref="B11:B54" si="1">B10-C11</f>
        <v>55</v>
      </c>
      <c r="C11" s="15"/>
      <c r="D11" s="280"/>
      <c r="E11" s="313"/>
      <c r="F11" s="280">
        <f t="shared" si="0"/>
        <v>0</v>
      </c>
      <c r="G11" s="281"/>
      <c r="H11" s="282"/>
      <c r="I11" s="292">
        <f t="shared" ref="I11:I74" si="2">I10-F11</f>
        <v>1500.65</v>
      </c>
    </row>
    <row r="12" spans="1:9" x14ac:dyDescent="0.25">
      <c r="A12" s="206"/>
      <c r="B12" s="84">
        <f t="shared" si="1"/>
        <v>55</v>
      </c>
      <c r="C12" s="15"/>
      <c r="D12" s="280"/>
      <c r="E12" s="313"/>
      <c r="F12" s="280">
        <f t="shared" si="0"/>
        <v>0</v>
      </c>
      <c r="G12" s="281"/>
      <c r="H12" s="282"/>
      <c r="I12" s="292">
        <f t="shared" si="2"/>
        <v>1500.65</v>
      </c>
    </row>
    <row r="13" spans="1:9" x14ac:dyDescent="0.25">
      <c r="A13" s="83" t="s">
        <v>33</v>
      </c>
      <c r="B13" s="84">
        <f t="shared" si="1"/>
        <v>55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1500.65</v>
      </c>
    </row>
    <row r="14" spans="1:9" x14ac:dyDescent="0.25">
      <c r="A14" s="74"/>
      <c r="B14" s="84">
        <f t="shared" si="1"/>
        <v>55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1500.65</v>
      </c>
    </row>
    <row r="15" spans="1:9" x14ac:dyDescent="0.25">
      <c r="A15" s="74"/>
      <c r="B15" s="84">
        <f t="shared" si="1"/>
        <v>55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1500.65</v>
      </c>
    </row>
    <row r="16" spans="1:9" x14ac:dyDescent="0.25">
      <c r="B16" s="84">
        <f t="shared" si="1"/>
        <v>55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1500.65</v>
      </c>
    </row>
    <row r="17" spans="1:9" x14ac:dyDescent="0.25">
      <c r="B17" s="84">
        <f t="shared" si="1"/>
        <v>55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1500.65</v>
      </c>
    </row>
    <row r="18" spans="1:9" x14ac:dyDescent="0.25">
      <c r="A18" s="126"/>
      <c r="B18" s="84">
        <f t="shared" si="1"/>
        <v>55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1500.65</v>
      </c>
    </row>
    <row r="19" spans="1:9" x14ac:dyDescent="0.25">
      <c r="A19" s="126"/>
      <c r="B19" s="84">
        <f t="shared" si="1"/>
        <v>55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1500.65</v>
      </c>
    </row>
    <row r="20" spans="1:9" x14ac:dyDescent="0.25">
      <c r="A20" s="126"/>
      <c r="B20" s="84">
        <f t="shared" si="1"/>
        <v>55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1500.65</v>
      </c>
    </row>
    <row r="21" spans="1:9" x14ac:dyDescent="0.25">
      <c r="A21" s="126"/>
      <c r="B21" s="84">
        <f t="shared" si="1"/>
        <v>55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1500.65</v>
      </c>
    </row>
    <row r="22" spans="1:9" x14ac:dyDescent="0.25">
      <c r="A22" s="126"/>
      <c r="B22" s="298">
        <f t="shared" si="1"/>
        <v>55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1500.65</v>
      </c>
    </row>
    <row r="23" spans="1:9" x14ac:dyDescent="0.25">
      <c r="A23" s="127"/>
      <c r="B23" s="298">
        <f t="shared" si="1"/>
        <v>55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1500.65</v>
      </c>
    </row>
    <row r="24" spans="1:9" x14ac:dyDescent="0.25">
      <c r="A24" s="126"/>
      <c r="B24" s="298">
        <f t="shared" si="1"/>
        <v>55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1500.65</v>
      </c>
    </row>
    <row r="25" spans="1:9" x14ac:dyDescent="0.25">
      <c r="A25" s="126"/>
      <c r="B25" s="298">
        <f t="shared" si="1"/>
        <v>55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1500.65</v>
      </c>
    </row>
    <row r="26" spans="1:9" x14ac:dyDescent="0.25">
      <c r="A26" s="126"/>
      <c r="B26" s="206">
        <f t="shared" si="1"/>
        <v>55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1500.65</v>
      </c>
    </row>
    <row r="27" spans="1:9" x14ac:dyDescent="0.25">
      <c r="A27" s="126"/>
      <c r="B27" s="298">
        <f t="shared" si="1"/>
        <v>55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1500.65</v>
      </c>
    </row>
    <row r="28" spans="1:9" x14ac:dyDescent="0.25">
      <c r="A28" s="126"/>
      <c r="B28" s="206">
        <f t="shared" si="1"/>
        <v>55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1500.65</v>
      </c>
    </row>
    <row r="29" spans="1:9" x14ac:dyDescent="0.25">
      <c r="A29" s="126"/>
      <c r="B29" s="298">
        <f t="shared" si="1"/>
        <v>55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1500.65</v>
      </c>
    </row>
    <row r="30" spans="1:9" x14ac:dyDescent="0.25">
      <c r="A30" s="126"/>
      <c r="B30" s="298">
        <f t="shared" si="1"/>
        <v>55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1500.65</v>
      </c>
    </row>
    <row r="31" spans="1:9" x14ac:dyDescent="0.25">
      <c r="A31" s="126"/>
      <c r="B31" s="298">
        <f t="shared" si="1"/>
        <v>55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1500.65</v>
      </c>
    </row>
    <row r="32" spans="1:9" x14ac:dyDescent="0.25">
      <c r="A32" s="126"/>
      <c r="B32" s="298">
        <f t="shared" si="1"/>
        <v>55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1500.65</v>
      </c>
    </row>
    <row r="33" spans="1:9" x14ac:dyDescent="0.25">
      <c r="A33" s="126"/>
      <c r="B33" s="298">
        <f t="shared" si="1"/>
        <v>55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1500.65</v>
      </c>
    </row>
    <row r="34" spans="1:9" x14ac:dyDescent="0.25">
      <c r="A34" s="126"/>
      <c r="B34" s="298">
        <f t="shared" si="1"/>
        <v>55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1500.65</v>
      </c>
    </row>
    <row r="35" spans="1:9" x14ac:dyDescent="0.25">
      <c r="A35" s="126"/>
      <c r="B35" s="298">
        <f t="shared" si="1"/>
        <v>55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1500.65</v>
      </c>
    </row>
    <row r="36" spans="1:9" x14ac:dyDescent="0.25">
      <c r="A36" s="126" t="s">
        <v>22</v>
      </c>
      <c r="B36" s="298">
        <f t="shared" si="1"/>
        <v>55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1500.65</v>
      </c>
    </row>
    <row r="37" spans="1:9" x14ac:dyDescent="0.25">
      <c r="A37" s="127"/>
      <c r="B37" s="298">
        <f t="shared" si="1"/>
        <v>55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1500.65</v>
      </c>
    </row>
    <row r="38" spans="1:9" x14ac:dyDescent="0.25">
      <c r="A38" s="126"/>
      <c r="B38" s="298">
        <f t="shared" si="1"/>
        <v>55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1500.65</v>
      </c>
    </row>
    <row r="39" spans="1:9" x14ac:dyDescent="0.25">
      <c r="A39" s="126"/>
      <c r="B39" s="84">
        <f t="shared" si="1"/>
        <v>55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1500.65</v>
      </c>
    </row>
    <row r="40" spans="1:9" x14ac:dyDescent="0.25">
      <c r="A40" s="126"/>
      <c r="B40" s="84">
        <f t="shared" si="1"/>
        <v>55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1500.65</v>
      </c>
    </row>
    <row r="41" spans="1:9" x14ac:dyDescent="0.25">
      <c r="A41" s="126"/>
      <c r="B41" s="84">
        <f t="shared" si="1"/>
        <v>55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1500.65</v>
      </c>
    </row>
    <row r="42" spans="1:9" x14ac:dyDescent="0.25">
      <c r="A42" s="126"/>
      <c r="B42" s="84">
        <f t="shared" si="1"/>
        <v>55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1500.65</v>
      </c>
    </row>
    <row r="43" spans="1:9" x14ac:dyDescent="0.25">
      <c r="A43" s="126"/>
      <c r="B43" s="84">
        <f t="shared" si="1"/>
        <v>55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1500.65</v>
      </c>
    </row>
    <row r="44" spans="1:9" x14ac:dyDescent="0.25">
      <c r="A44" s="126"/>
      <c r="B44" s="84">
        <f t="shared" si="1"/>
        <v>55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1500.65</v>
      </c>
    </row>
    <row r="45" spans="1:9" x14ac:dyDescent="0.25">
      <c r="A45" s="126"/>
      <c r="B45" s="84">
        <f t="shared" si="1"/>
        <v>55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1500.65</v>
      </c>
    </row>
    <row r="46" spans="1:9" x14ac:dyDescent="0.25">
      <c r="A46" s="126"/>
      <c r="B46" s="84">
        <f t="shared" si="1"/>
        <v>55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1500.65</v>
      </c>
    </row>
    <row r="47" spans="1:9" x14ac:dyDescent="0.25">
      <c r="A47" s="126"/>
      <c r="B47" s="84">
        <f t="shared" si="1"/>
        <v>55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1500.65</v>
      </c>
    </row>
    <row r="48" spans="1:9" x14ac:dyDescent="0.25">
      <c r="A48" s="126"/>
      <c r="B48" s="84">
        <f t="shared" si="1"/>
        <v>55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1500.65</v>
      </c>
    </row>
    <row r="49" spans="1:9" x14ac:dyDescent="0.25">
      <c r="A49" s="126"/>
      <c r="B49" s="84">
        <f t="shared" si="1"/>
        <v>55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1500.65</v>
      </c>
    </row>
    <row r="50" spans="1:9" x14ac:dyDescent="0.25">
      <c r="A50" s="126"/>
      <c r="B50" s="84">
        <f t="shared" si="1"/>
        <v>55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1500.65</v>
      </c>
    </row>
    <row r="51" spans="1:9" x14ac:dyDescent="0.25">
      <c r="A51" s="126"/>
      <c r="B51" s="84">
        <f t="shared" si="1"/>
        <v>55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1500.65</v>
      </c>
    </row>
    <row r="52" spans="1:9" x14ac:dyDescent="0.25">
      <c r="A52" s="126"/>
      <c r="B52" s="84">
        <f t="shared" si="1"/>
        <v>55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1500.65</v>
      </c>
    </row>
    <row r="53" spans="1:9" x14ac:dyDescent="0.25">
      <c r="A53" s="126"/>
      <c r="B53" s="84">
        <f t="shared" si="1"/>
        <v>55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1500.65</v>
      </c>
    </row>
    <row r="54" spans="1:9" x14ac:dyDescent="0.25">
      <c r="A54" s="126"/>
      <c r="B54" s="84">
        <f t="shared" si="1"/>
        <v>55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1500.65</v>
      </c>
    </row>
    <row r="55" spans="1:9" x14ac:dyDescent="0.25">
      <c r="A55" s="126"/>
      <c r="B55" s="12">
        <f>B54-C55</f>
        <v>55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1500.65</v>
      </c>
    </row>
    <row r="56" spans="1:9" x14ac:dyDescent="0.25">
      <c r="A56" s="126"/>
      <c r="B56" s="12">
        <f t="shared" ref="B56:B75" si="3">B55-C56</f>
        <v>55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1500.65</v>
      </c>
    </row>
    <row r="57" spans="1:9" x14ac:dyDescent="0.25">
      <c r="A57" s="126"/>
      <c r="B57" s="12">
        <f t="shared" si="3"/>
        <v>55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1500.65</v>
      </c>
    </row>
    <row r="58" spans="1:9" x14ac:dyDescent="0.25">
      <c r="A58" s="126"/>
      <c r="B58" s="12">
        <f t="shared" si="3"/>
        <v>55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1500.65</v>
      </c>
    </row>
    <row r="59" spans="1:9" x14ac:dyDescent="0.25">
      <c r="A59" s="126"/>
      <c r="B59" s="12">
        <f t="shared" si="3"/>
        <v>55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1500.65</v>
      </c>
    </row>
    <row r="60" spans="1:9" x14ac:dyDescent="0.25">
      <c r="A60" s="126"/>
      <c r="B60" s="12">
        <f t="shared" si="3"/>
        <v>55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1500.65</v>
      </c>
    </row>
    <row r="61" spans="1:9" x14ac:dyDescent="0.25">
      <c r="A61" s="126"/>
      <c r="B61" s="12">
        <f t="shared" si="3"/>
        <v>55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1500.65</v>
      </c>
    </row>
    <row r="62" spans="1:9" x14ac:dyDescent="0.25">
      <c r="A62" s="126"/>
      <c r="B62" s="12">
        <f t="shared" si="3"/>
        <v>55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1500.65</v>
      </c>
    </row>
    <row r="63" spans="1:9" x14ac:dyDescent="0.25">
      <c r="A63" s="126"/>
      <c r="B63" s="12">
        <f t="shared" si="3"/>
        <v>55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1500.65</v>
      </c>
    </row>
    <row r="64" spans="1:9" x14ac:dyDescent="0.25">
      <c r="A64" s="126"/>
      <c r="B64" s="12">
        <f t="shared" si="3"/>
        <v>55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1500.65</v>
      </c>
    </row>
    <row r="65" spans="1:9" x14ac:dyDescent="0.25">
      <c r="A65" s="126"/>
      <c r="B65" s="12">
        <f t="shared" si="3"/>
        <v>55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1500.65</v>
      </c>
    </row>
    <row r="66" spans="1:9" x14ac:dyDescent="0.25">
      <c r="A66" s="126"/>
      <c r="B66" s="12">
        <f t="shared" si="3"/>
        <v>55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1500.65</v>
      </c>
    </row>
    <row r="67" spans="1:9" x14ac:dyDescent="0.25">
      <c r="A67" s="126"/>
      <c r="B67" s="12">
        <f t="shared" si="3"/>
        <v>55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1500.65</v>
      </c>
    </row>
    <row r="68" spans="1:9" x14ac:dyDescent="0.25">
      <c r="A68" s="126"/>
      <c r="B68" s="12">
        <f t="shared" si="3"/>
        <v>55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1500.65</v>
      </c>
    </row>
    <row r="69" spans="1:9" x14ac:dyDescent="0.25">
      <c r="A69" s="126"/>
      <c r="B69" s="12">
        <f t="shared" si="3"/>
        <v>55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1500.65</v>
      </c>
    </row>
    <row r="70" spans="1:9" x14ac:dyDescent="0.25">
      <c r="A70" s="126"/>
      <c r="B70" s="12">
        <f t="shared" si="3"/>
        <v>55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1500.65</v>
      </c>
    </row>
    <row r="71" spans="1:9" x14ac:dyDescent="0.25">
      <c r="A71" s="126"/>
      <c r="B71" s="12">
        <f t="shared" si="3"/>
        <v>55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1500.65</v>
      </c>
    </row>
    <row r="72" spans="1:9" x14ac:dyDescent="0.25">
      <c r="A72" s="126"/>
      <c r="B72" s="12">
        <f t="shared" si="3"/>
        <v>55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1500.65</v>
      </c>
    </row>
    <row r="73" spans="1:9" x14ac:dyDescent="0.25">
      <c r="A73" s="126"/>
      <c r="B73" s="12">
        <f t="shared" si="3"/>
        <v>55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1500.65</v>
      </c>
    </row>
    <row r="74" spans="1:9" x14ac:dyDescent="0.25">
      <c r="A74" s="126"/>
      <c r="B74" s="12">
        <f t="shared" si="3"/>
        <v>55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1500.65</v>
      </c>
    </row>
    <row r="75" spans="1:9" x14ac:dyDescent="0.25">
      <c r="A75" s="126"/>
      <c r="B75" s="12">
        <f t="shared" si="3"/>
        <v>55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1500.65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1500.65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55</v>
      </c>
    </row>
    <row r="82" spans="3:6" ht="15.75" thickBot="1" x14ac:dyDescent="0.3"/>
    <row r="83" spans="3:6" ht="15.75" thickBot="1" x14ac:dyDescent="0.3">
      <c r="C83" s="1119" t="s">
        <v>11</v>
      </c>
      <c r="D83" s="1120"/>
      <c r="E83" s="58">
        <f>E5+E6-F78+E7</f>
        <v>1500.65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1" t="s">
        <v>258</v>
      </c>
      <c r="B1" s="1121"/>
      <c r="C1" s="1121"/>
      <c r="D1" s="1121"/>
      <c r="E1" s="1121"/>
      <c r="F1" s="1121"/>
      <c r="G1" s="1121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16" t="s">
        <v>67</v>
      </c>
      <c r="B5" s="1128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16"/>
      <c r="B6" s="1128"/>
      <c r="C6" s="823"/>
      <c r="D6" s="277"/>
      <c r="E6" s="275"/>
      <c r="F6" s="269"/>
      <c r="G6" s="278">
        <f>F35</f>
        <v>0</v>
      </c>
      <c r="H6" s="7">
        <f>E6-G6+E7+E5-G5+E4+E8</f>
        <v>905.86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37</v>
      </c>
      <c r="C10" s="15"/>
      <c r="D10" s="70"/>
      <c r="E10" s="230"/>
      <c r="F10" s="70">
        <f t="shared" ref="F10:F11" si="0">D10</f>
        <v>0</v>
      </c>
      <c r="G10" s="281"/>
      <c r="H10" s="282"/>
      <c r="I10" s="338">
        <f>E4+E5+E6+E7-F10+E8</f>
        <v>905.86</v>
      </c>
      <c r="J10" s="256"/>
    </row>
    <row r="11" spans="1:13" x14ac:dyDescent="0.25">
      <c r="A11" s="219"/>
      <c r="B11" s="301">
        <f>B10-C11</f>
        <v>37</v>
      </c>
      <c r="C11" s="15"/>
      <c r="D11" s="70"/>
      <c r="E11" s="313"/>
      <c r="F11" s="280">
        <f t="shared" si="0"/>
        <v>0</v>
      </c>
      <c r="G11" s="281"/>
      <c r="H11" s="282"/>
      <c r="I11" s="338">
        <f>I10-F11</f>
        <v>905.86</v>
      </c>
      <c r="J11" s="256"/>
    </row>
    <row r="12" spans="1:13" x14ac:dyDescent="0.25">
      <c r="A12" s="206"/>
      <c r="B12" s="301">
        <f t="shared" ref="B12:B28" si="1">B11-C12</f>
        <v>37</v>
      </c>
      <c r="C12" s="15"/>
      <c r="D12" s="70"/>
      <c r="E12" s="313"/>
      <c r="F12" s="280">
        <f t="shared" ref="F12" si="2">D12</f>
        <v>0</v>
      </c>
      <c r="G12" s="281"/>
      <c r="H12" s="282"/>
      <c r="I12" s="338">
        <f t="shared" ref="I12:I30" si="3">I11-F12</f>
        <v>905.86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37</v>
      </c>
      <c r="C13" s="15"/>
      <c r="D13" s="70"/>
      <c r="E13" s="313"/>
      <c r="F13" s="280">
        <f t="shared" ref="F13:F33" si="4">D13</f>
        <v>0</v>
      </c>
      <c r="G13" s="281"/>
      <c r="H13" s="282"/>
      <c r="I13" s="338">
        <f t="shared" si="3"/>
        <v>905.86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37</v>
      </c>
      <c r="C14" s="15"/>
      <c r="D14" s="70"/>
      <c r="E14" s="313"/>
      <c r="F14" s="280">
        <f t="shared" ref="F14:F26" si="5">D14</f>
        <v>0</v>
      </c>
      <c r="G14" s="281"/>
      <c r="H14" s="282"/>
      <c r="I14" s="338">
        <f t="shared" si="3"/>
        <v>905.86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37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905.86</v>
      </c>
      <c r="J15" s="256"/>
      <c r="K15" s="256"/>
      <c r="L15" s="256"/>
      <c r="M15" s="256"/>
    </row>
    <row r="16" spans="1:13" x14ac:dyDescent="0.25">
      <c r="B16" s="301">
        <f t="shared" si="1"/>
        <v>37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905.86</v>
      </c>
      <c r="J16" s="256"/>
      <c r="K16" s="256"/>
      <c r="L16" s="256"/>
      <c r="M16" s="256"/>
    </row>
    <row r="17" spans="1:13" x14ac:dyDescent="0.25">
      <c r="B17" s="301">
        <f t="shared" si="1"/>
        <v>37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905.86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37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905.86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37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905.86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37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905.86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37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905.86</v>
      </c>
      <c r="J21" s="256"/>
    </row>
    <row r="22" spans="1:13" x14ac:dyDescent="0.25">
      <c r="A22" s="126"/>
      <c r="B22" s="301">
        <f t="shared" si="1"/>
        <v>37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905.86</v>
      </c>
      <c r="J22" s="256"/>
    </row>
    <row r="23" spans="1:13" x14ac:dyDescent="0.25">
      <c r="A23" s="127"/>
      <c r="B23" s="301">
        <f t="shared" si="1"/>
        <v>37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905.86</v>
      </c>
      <c r="J23" s="256"/>
    </row>
    <row r="24" spans="1:13" x14ac:dyDescent="0.25">
      <c r="A24" s="126"/>
      <c r="B24" s="301">
        <f t="shared" si="1"/>
        <v>37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905.86</v>
      </c>
      <c r="J24" s="256"/>
    </row>
    <row r="25" spans="1:13" x14ac:dyDescent="0.25">
      <c r="A25" s="126"/>
      <c r="B25" s="301">
        <f t="shared" si="1"/>
        <v>37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905.86</v>
      </c>
      <c r="J25" s="256"/>
    </row>
    <row r="26" spans="1:13" x14ac:dyDescent="0.25">
      <c r="A26" s="126"/>
      <c r="B26" s="301">
        <f t="shared" si="1"/>
        <v>37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905.86</v>
      </c>
      <c r="J26" s="256"/>
    </row>
    <row r="27" spans="1:13" x14ac:dyDescent="0.25">
      <c r="A27" s="126"/>
      <c r="B27" s="301">
        <f t="shared" si="1"/>
        <v>37</v>
      </c>
      <c r="C27" s="15"/>
      <c r="D27" s="70"/>
      <c r="E27" s="230"/>
      <c r="F27" s="70">
        <v>0</v>
      </c>
      <c r="G27" s="281"/>
      <c r="H27" s="282"/>
      <c r="I27" s="338">
        <f t="shared" si="3"/>
        <v>905.86</v>
      </c>
      <c r="J27" s="256"/>
    </row>
    <row r="28" spans="1:13" x14ac:dyDescent="0.25">
      <c r="A28" s="126"/>
      <c r="B28" s="301">
        <f t="shared" si="1"/>
        <v>37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905.86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905.86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905.86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37</v>
      </c>
    </row>
    <row r="39" spans="1:9" ht="15.75" thickBot="1" x14ac:dyDescent="0.3"/>
    <row r="40" spans="1:9" ht="15.75" thickBot="1" x14ac:dyDescent="0.3">
      <c r="C40" s="1119" t="s">
        <v>11</v>
      </c>
      <c r="D40" s="1120"/>
      <c r="E40" s="58">
        <f>E4+E5+E6+E7-F35</f>
        <v>905.86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21" t="s">
        <v>261</v>
      </c>
      <c r="B1" s="1121"/>
      <c r="C1" s="1121"/>
      <c r="D1" s="1121"/>
      <c r="E1" s="1121"/>
      <c r="F1" s="1121"/>
      <c r="G1" s="112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889" t="s">
        <v>262</v>
      </c>
      <c r="B5" s="1134" t="s">
        <v>263</v>
      </c>
      <c r="C5" s="1021">
        <v>66</v>
      </c>
      <c r="D5" s="1022">
        <v>44510</v>
      </c>
      <c r="E5" s="1023">
        <v>953</v>
      </c>
      <c r="F5" s="1024">
        <v>35</v>
      </c>
      <c r="G5" s="293">
        <f>F36</f>
        <v>0</v>
      </c>
      <c r="H5" s="7">
        <f>E5-G5+E4+E6</f>
        <v>953</v>
      </c>
    </row>
    <row r="6" spans="1:10" ht="15.75" customHeight="1" thickBot="1" x14ac:dyDescent="0.3">
      <c r="A6" s="259"/>
      <c r="B6" s="1135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90"/>
      <c r="B8" s="891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953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953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953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953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953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953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953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953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953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953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953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953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953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953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953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953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953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953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953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953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953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953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953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953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953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953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953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07" t="s">
        <v>21</v>
      </c>
      <c r="E38" s="1108"/>
      <c r="F38" s="147">
        <f>E4+E5-F36+E6</f>
        <v>953</v>
      </c>
    </row>
    <row r="39" spans="1:9" ht="15.75" thickBot="1" x14ac:dyDescent="0.3">
      <c r="A39" s="129"/>
      <c r="D39" s="887" t="s">
        <v>4</v>
      </c>
      <c r="E39" s="888"/>
      <c r="F39" s="49">
        <f>F4+F5-C36+F6</f>
        <v>35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21" t="s">
        <v>258</v>
      </c>
      <c r="B1" s="1121"/>
      <c r="C1" s="1121"/>
      <c r="D1" s="1121"/>
      <c r="E1" s="1121"/>
      <c r="F1" s="1121"/>
      <c r="G1" s="112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16" t="s">
        <v>283</v>
      </c>
      <c r="B5" s="1136" t="s">
        <v>284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0</v>
      </c>
      <c r="H5" s="7">
        <f>E5-G5+E4+E6</f>
        <v>6500</v>
      </c>
    </row>
    <row r="6" spans="1:10" ht="15.75" customHeight="1" thickBot="1" x14ac:dyDescent="0.3">
      <c r="A6" s="1116"/>
      <c r="B6" s="1137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500</v>
      </c>
      <c r="C8" s="15"/>
      <c r="D8" s="70">
        <v>0</v>
      </c>
      <c r="E8" s="346"/>
      <c r="F8" s="292">
        <f t="shared" ref="F8:F15" si="0">D8</f>
        <v>0</v>
      </c>
      <c r="G8" s="281"/>
      <c r="H8" s="797"/>
      <c r="I8" s="851">
        <f>E4+E5+E6-F8</f>
        <v>6500</v>
      </c>
      <c r="J8" s="798">
        <f>H8*F8</f>
        <v>0</v>
      </c>
    </row>
    <row r="9" spans="1:10" ht="15.75" x14ac:dyDescent="0.25">
      <c r="B9" s="206">
        <f>B8-C9</f>
        <v>500</v>
      </c>
      <c r="C9" s="799"/>
      <c r="D9" s="412">
        <v>0</v>
      </c>
      <c r="E9" s="348"/>
      <c r="F9" s="852">
        <f t="shared" si="0"/>
        <v>0</v>
      </c>
      <c r="G9" s="281"/>
      <c r="H9" s="304"/>
      <c r="I9" s="853">
        <f>I8-F9</f>
        <v>6500</v>
      </c>
      <c r="J9" s="850">
        <f t="shared" ref="J9:J39" si="1">H9*F9</f>
        <v>0</v>
      </c>
    </row>
    <row r="10" spans="1:10" ht="15.75" x14ac:dyDescent="0.25">
      <c r="B10" s="206">
        <f t="shared" ref="B10:B39" si="2">B9-C10</f>
        <v>500</v>
      </c>
      <c r="C10" s="799"/>
      <c r="D10" s="412">
        <f t="shared" ref="D10:D18" si="3">C10*B10</f>
        <v>0</v>
      </c>
      <c r="E10" s="348"/>
      <c r="F10" s="852">
        <f t="shared" si="0"/>
        <v>0</v>
      </c>
      <c r="G10" s="281"/>
      <c r="H10" s="304"/>
      <c r="I10" s="853">
        <f t="shared" ref="I10:I38" si="4">I9-F10</f>
        <v>6500</v>
      </c>
      <c r="J10" s="850">
        <f t="shared" si="1"/>
        <v>0</v>
      </c>
    </row>
    <row r="11" spans="1:10" ht="15.75" x14ac:dyDescent="0.25">
      <c r="A11" s="56" t="s">
        <v>33</v>
      </c>
      <c r="B11" s="206">
        <f t="shared" si="2"/>
        <v>500</v>
      </c>
      <c r="C11" s="799"/>
      <c r="D11" s="412">
        <f t="shared" si="3"/>
        <v>0</v>
      </c>
      <c r="E11" s="348"/>
      <c r="F11" s="852">
        <f t="shared" si="0"/>
        <v>0</v>
      </c>
      <c r="G11" s="281"/>
      <c r="H11" s="304"/>
      <c r="I11" s="853">
        <f t="shared" si="4"/>
        <v>6500</v>
      </c>
      <c r="J11" s="850">
        <f t="shared" si="1"/>
        <v>0</v>
      </c>
    </row>
    <row r="12" spans="1:10" ht="15.75" x14ac:dyDescent="0.25">
      <c r="B12" s="206">
        <f t="shared" si="2"/>
        <v>500</v>
      </c>
      <c r="C12" s="799"/>
      <c r="D12" s="412">
        <f t="shared" si="3"/>
        <v>0</v>
      </c>
      <c r="E12" s="348"/>
      <c r="F12" s="852">
        <f t="shared" si="0"/>
        <v>0</v>
      </c>
      <c r="G12" s="281"/>
      <c r="H12" s="304"/>
      <c r="I12" s="853">
        <f t="shared" si="4"/>
        <v>6500</v>
      </c>
      <c r="J12" s="850">
        <f t="shared" si="1"/>
        <v>0</v>
      </c>
    </row>
    <row r="13" spans="1:10" ht="15.75" x14ac:dyDescent="0.25">
      <c r="A13" s="19"/>
      <c r="B13" s="206">
        <f t="shared" si="2"/>
        <v>500</v>
      </c>
      <c r="C13" s="800"/>
      <c r="D13" s="412">
        <f t="shared" si="3"/>
        <v>0</v>
      </c>
      <c r="E13" s="348"/>
      <c r="F13" s="852">
        <f t="shared" si="0"/>
        <v>0</v>
      </c>
      <c r="G13" s="281"/>
      <c r="H13" s="304"/>
      <c r="I13" s="853">
        <f t="shared" si="4"/>
        <v>6500</v>
      </c>
      <c r="J13" s="850">
        <f t="shared" si="1"/>
        <v>0</v>
      </c>
    </row>
    <row r="14" spans="1:10" ht="15.75" x14ac:dyDescent="0.25">
      <c r="B14" s="206">
        <f t="shared" si="2"/>
        <v>500</v>
      </c>
      <c r="C14" s="799"/>
      <c r="D14" s="412">
        <f t="shared" si="3"/>
        <v>0</v>
      </c>
      <c r="E14" s="348"/>
      <c r="F14" s="801">
        <f t="shared" si="0"/>
        <v>0</v>
      </c>
      <c r="G14" s="281"/>
      <c r="H14" s="304"/>
      <c r="I14" s="853">
        <f t="shared" si="4"/>
        <v>6500</v>
      </c>
      <c r="J14" s="803">
        <f t="shared" si="1"/>
        <v>0</v>
      </c>
    </row>
    <row r="15" spans="1:10" ht="15.75" x14ac:dyDescent="0.25">
      <c r="B15" s="206">
        <f t="shared" si="2"/>
        <v>500</v>
      </c>
      <c r="C15" s="799"/>
      <c r="D15" s="412">
        <f t="shared" si="3"/>
        <v>0</v>
      </c>
      <c r="E15" s="348"/>
      <c r="F15" s="801">
        <f t="shared" si="0"/>
        <v>0</v>
      </c>
      <c r="G15" s="71"/>
      <c r="H15" s="682"/>
      <c r="I15" s="854">
        <f t="shared" si="4"/>
        <v>6500</v>
      </c>
      <c r="J15" s="803">
        <f t="shared" si="1"/>
        <v>0</v>
      </c>
    </row>
    <row r="16" spans="1:10" ht="15.75" x14ac:dyDescent="0.25">
      <c r="B16" s="206">
        <f t="shared" si="2"/>
        <v>500</v>
      </c>
      <c r="C16" s="799"/>
      <c r="D16" s="412">
        <f t="shared" si="3"/>
        <v>0</v>
      </c>
      <c r="E16" s="348"/>
      <c r="F16" s="801">
        <f>D16</f>
        <v>0</v>
      </c>
      <c r="G16" s="71"/>
      <c r="H16" s="682"/>
      <c r="I16" s="854">
        <f t="shared" si="4"/>
        <v>6500</v>
      </c>
      <c r="J16" s="803">
        <f t="shared" si="1"/>
        <v>0</v>
      </c>
    </row>
    <row r="17" spans="1:10" ht="15.75" x14ac:dyDescent="0.25">
      <c r="B17" s="206">
        <f t="shared" si="2"/>
        <v>500</v>
      </c>
      <c r="C17" s="799"/>
      <c r="D17" s="412">
        <f t="shared" si="3"/>
        <v>0</v>
      </c>
      <c r="E17" s="348"/>
      <c r="F17" s="801">
        <f>D17</f>
        <v>0</v>
      </c>
      <c r="G17" s="71"/>
      <c r="H17" s="682"/>
      <c r="I17" s="854">
        <f t="shared" si="4"/>
        <v>6500</v>
      </c>
      <c r="J17" s="803">
        <f t="shared" si="1"/>
        <v>0</v>
      </c>
    </row>
    <row r="18" spans="1:10" ht="15.75" x14ac:dyDescent="0.25">
      <c r="B18" s="206">
        <f t="shared" si="2"/>
        <v>500</v>
      </c>
      <c r="C18" s="799"/>
      <c r="D18" s="412">
        <f t="shared" si="3"/>
        <v>0</v>
      </c>
      <c r="E18" s="348"/>
      <c r="F18" s="801">
        <f t="shared" ref="F18:F39" si="5">D18</f>
        <v>0</v>
      </c>
      <c r="G18" s="71"/>
      <c r="H18" s="682"/>
      <c r="I18" s="854">
        <f t="shared" si="4"/>
        <v>6500</v>
      </c>
      <c r="J18" s="803">
        <f t="shared" si="1"/>
        <v>0</v>
      </c>
    </row>
    <row r="19" spans="1:10" ht="15.75" x14ac:dyDescent="0.25">
      <c r="B19" s="206">
        <f t="shared" si="2"/>
        <v>500</v>
      </c>
      <c r="C19" s="799"/>
      <c r="D19" s="412">
        <f t="shared" ref="D19:D39" si="6">C19*B19</f>
        <v>0</v>
      </c>
      <c r="E19" s="348"/>
      <c r="F19" s="801">
        <f t="shared" si="5"/>
        <v>0</v>
      </c>
      <c r="G19" s="281"/>
      <c r="H19" s="304"/>
      <c r="I19" s="853">
        <f t="shared" si="4"/>
        <v>6500</v>
      </c>
      <c r="J19" s="803">
        <f t="shared" si="1"/>
        <v>0</v>
      </c>
    </row>
    <row r="20" spans="1:10" ht="15.75" x14ac:dyDescent="0.25">
      <c r="B20" s="206">
        <f t="shared" si="2"/>
        <v>500</v>
      </c>
      <c r="C20" s="799"/>
      <c r="D20" s="412">
        <f t="shared" si="6"/>
        <v>0</v>
      </c>
      <c r="E20" s="348"/>
      <c r="F20" s="801">
        <f t="shared" si="5"/>
        <v>0</v>
      </c>
      <c r="G20" s="281"/>
      <c r="H20" s="304"/>
      <c r="I20" s="853">
        <f t="shared" si="4"/>
        <v>6500</v>
      </c>
      <c r="J20" s="803">
        <f t="shared" si="1"/>
        <v>0</v>
      </c>
    </row>
    <row r="21" spans="1:10" ht="15.75" x14ac:dyDescent="0.25">
      <c r="B21" s="206">
        <f t="shared" si="2"/>
        <v>500</v>
      </c>
      <c r="C21" s="799"/>
      <c r="D21" s="412">
        <f t="shared" si="6"/>
        <v>0</v>
      </c>
      <c r="E21" s="348"/>
      <c r="F21" s="801">
        <f t="shared" si="5"/>
        <v>0</v>
      </c>
      <c r="G21" s="281"/>
      <c r="H21" s="304"/>
      <c r="I21" s="853">
        <f t="shared" si="4"/>
        <v>6500</v>
      </c>
      <c r="J21" s="803">
        <f t="shared" si="1"/>
        <v>0</v>
      </c>
    </row>
    <row r="22" spans="1:10" ht="15.75" x14ac:dyDescent="0.25">
      <c r="B22" s="206">
        <f t="shared" si="2"/>
        <v>500</v>
      </c>
      <c r="C22" s="799"/>
      <c r="D22" s="412">
        <f t="shared" si="6"/>
        <v>0</v>
      </c>
      <c r="E22" s="348"/>
      <c r="F22" s="801">
        <f t="shared" si="5"/>
        <v>0</v>
      </c>
      <c r="G22" s="281"/>
      <c r="H22" s="304"/>
      <c r="I22" s="853">
        <f t="shared" si="4"/>
        <v>6500</v>
      </c>
      <c r="J22" s="803">
        <f t="shared" si="1"/>
        <v>0</v>
      </c>
    </row>
    <row r="23" spans="1:10" ht="15.75" x14ac:dyDescent="0.25">
      <c r="B23" s="206">
        <f t="shared" si="2"/>
        <v>500</v>
      </c>
      <c r="C23" s="799"/>
      <c r="D23" s="412">
        <f t="shared" si="6"/>
        <v>0</v>
      </c>
      <c r="E23" s="348"/>
      <c r="F23" s="801">
        <f t="shared" si="5"/>
        <v>0</v>
      </c>
      <c r="G23" s="281"/>
      <c r="H23" s="304"/>
      <c r="I23" s="853">
        <f t="shared" si="4"/>
        <v>6500</v>
      </c>
      <c r="J23" s="803">
        <f t="shared" si="1"/>
        <v>0</v>
      </c>
    </row>
    <row r="24" spans="1:10" ht="15.75" x14ac:dyDescent="0.25">
      <c r="B24" s="206">
        <f t="shared" si="2"/>
        <v>500</v>
      </c>
      <c r="C24" s="799"/>
      <c r="D24" s="412">
        <f t="shared" si="6"/>
        <v>0</v>
      </c>
      <c r="E24" s="348"/>
      <c r="F24" s="801">
        <f t="shared" si="5"/>
        <v>0</v>
      </c>
      <c r="G24" s="281"/>
      <c r="H24" s="304"/>
      <c r="I24" s="853">
        <f t="shared" si="4"/>
        <v>6500</v>
      </c>
      <c r="J24" s="803">
        <f t="shared" si="1"/>
        <v>0</v>
      </c>
    </row>
    <row r="25" spans="1:10" ht="15.75" x14ac:dyDescent="0.25">
      <c r="B25" s="206">
        <f t="shared" si="2"/>
        <v>500</v>
      </c>
      <c r="C25" s="799"/>
      <c r="D25" s="412">
        <f t="shared" si="6"/>
        <v>0</v>
      </c>
      <c r="E25" s="348"/>
      <c r="F25" s="801">
        <f t="shared" si="5"/>
        <v>0</v>
      </c>
      <c r="G25" s="281"/>
      <c r="H25" s="304"/>
      <c r="I25" s="853">
        <f t="shared" si="4"/>
        <v>6500</v>
      </c>
      <c r="J25" s="803">
        <f t="shared" si="1"/>
        <v>0</v>
      </c>
    </row>
    <row r="26" spans="1:10" ht="15.75" x14ac:dyDescent="0.25">
      <c r="B26" s="206">
        <f t="shared" si="2"/>
        <v>500</v>
      </c>
      <c r="C26" s="799"/>
      <c r="D26" s="412">
        <f t="shared" si="6"/>
        <v>0</v>
      </c>
      <c r="E26" s="348"/>
      <c r="F26" s="801">
        <f t="shared" si="5"/>
        <v>0</v>
      </c>
      <c r="G26" s="71"/>
      <c r="H26" s="682"/>
      <c r="I26" s="854">
        <f t="shared" si="4"/>
        <v>6500</v>
      </c>
      <c r="J26" s="803">
        <f t="shared" si="1"/>
        <v>0</v>
      </c>
    </row>
    <row r="27" spans="1:10" ht="15.75" x14ac:dyDescent="0.25">
      <c r="B27" s="206">
        <f t="shared" si="2"/>
        <v>500</v>
      </c>
      <c r="C27" s="799"/>
      <c r="D27" s="412">
        <f t="shared" si="6"/>
        <v>0</v>
      </c>
      <c r="E27" s="348"/>
      <c r="F27" s="801">
        <f t="shared" si="5"/>
        <v>0</v>
      </c>
      <c r="G27" s="71"/>
      <c r="H27" s="682"/>
      <c r="I27" s="854">
        <f t="shared" si="4"/>
        <v>6500</v>
      </c>
      <c r="J27" s="803">
        <f t="shared" si="1"/>
        <v>0</v>
      </c>
    </row>
    <row r="28" spans="1:10" ht="15.75" x14ac:dyDescent="0.25">
      <c r="B28" s="206">
        <f t="shared" si="2"/>
        <v>500</v>
      </c>
      <c r="C28" s="799"/>
      <c r="D28" s="412">
        <f t="shared" si="6"/>
        <v>0</v>
      </c>
      <c r="E28" s="348"/>
      <c r="F28" s="801">
        <f t="shared" si="5"/>
        <v>0</v>
      </c>
      <c r="G28" s="71"/>
      <c r="H28" s="682"/>
      <c r="I28" s="854">
        <f t="shared" si="4"/>
        <v>6500</v>
      </c>
      <c r="J28" s="803">
        <f t="shared" si="1"/>
        <v>0</v>
      </c>
    </row>
    <row r="29" spans="1:10" ht="15.75" x14ac:dyDescent="0.25">
      <c r="A29" s="47"/>
      <c r="B29" s="206">
        <f t="shared" si="2"/>
        <v>500</v>
      </c>
      <c r="C29" s="799"/>
      <c r="D29" s="412">
        <f t="shared" si="6"/>
        <v>0</v>
      </c>
      <c r="E29" s="348"/>
      <c r="F29" s="801">
        <f t="shared" si="5"/>
        <v>0</v>
      </c>
      <c r="G29" s="71"/>
      <c r="H29" s="682"/>
      <c r="I29" s="854">
        <f t="shared" si="4"/>
        <v>6500</v>
      </c>
      <c r="J29" s="803">
        <f t="shared" si="1"/>
        <v>0</v>
      </c>
    </row>
    <row r="30" spans="1:10" ht="15.75" x14ac:dyDescent="0.25">
      <c r="A30" s="47"/>
      <c r="B30" s="206">
        <f t="shared" si="2"/>
        <v>500</v>
      </c>
      <c r="C30" s="799"/>
      <c r="D30" s="412">
        <f t="shared" si="6"/>
        <v>0</v>
      </c>
      <c r="E30" s="348"/>
      <c r="F30" s="801">
        <f t="shared" si="5"/>
        <v>0</v>
      </c>
      <c r="G30" s="71"/>
      <c r="H30" s="682"/>
      <c r="I30" s="854">
        <f t="shared" si="4"/>
        <v>6500</v>
      </c>
      <c r="J30" s="803">
        <f t="shared" si="1"/>
        <v>0</v>
      </c>
    </row>
    <row r="31" spans="1:10" ht="15.75" x14ac:dyDescent="0.25">
      <c r="A31" s="47"/>
      <c r="B31" s="206">
        <f t="shared" si="2"/>
        <v>500</v>
      </c>
      <c r="C31" s="799"/>
      <c r="D31" s="412">
        <f t="shared" si="6"/>
        <v>0</v>
      </c>
      <c r="E31" s="348"/>
      <c r="F31" s="801">
        <f t="shared" si="5"/>
        <v>0</v>
      </c>
      <c r="G31" s="71"/>
      <c r="H31" s="682"/>
      <c r="I31" s="854">
        <f t="shared" si="4"/>
        <v>6500</v>
      </c>
      <c r="J31" s="803">
        <f t="shared" si="1"/>
        <v>0</v>
      </c>
    </row>
    <row r="32" spans="1:10" ht="15.75" x14ac:dyDescent="0.25">
      <c r="A32" s="47"/>
      <c r="B32" s="206">
        <f t="shared" si="2"/>
        <v>500</v>
      </c>
      <c r="C32" s="799"/>
      <c r="D32" s="412">
        <f t="shared" si="6"/>
        <v>0</v>
      </c>
      <c r="E32" s="348"/>
      <c r="F32" s="801">
        <f t="shared" si="5"/>
        <v>0</v>
      </c>
      <c r="G32" s="71"/>
      <c r="H32" s="682"/>
      <c r="I32" s="854">
        <f t="shared" si="4"/>
        <v>6500</v>
      </c>
      <c r="J32" s="803">
        <f t="shared" si="1"/>
        <v>0</v>
      </c>
    </row>
    <row r="33" spans="1:10" ht="15.75" x14ac:dyDescent="0.25">
      <c r="A33" s="47"/>
      <c r="B33" s="206">
        <f t="shared" si="2"/>
        <v>500</v>
      </c>
      <c r="C33" s="799"/>
      <c r="D33" s="412">
        <f t="shared" si="6"/>
        <v>0</v>
      </c>
      <c r="E33" s="348"/>
      <c r="F33" s="801">
        <f t="shared" si="5"/>
        <v>0</v>
      </c>
      <c r="G33" s="71"/>
      <c r="H33" s="682"/>
      <c r="I33" s="854">
        <f t="shared" si="4"/>
        <v>6500</v>
      </c>
      <c r="J33" s="803">
        <f t="shared" si="1"/>
        <v>0</v>
      </c>
    </row>
    <row r="34" spans="1:10" ht="15.75" x14ac:dyDescent="0.25">
      <c r="A34" s="47"/>
      <c r="B34" s="206">
        <f t="shared" si="2"/>
        <v>500</v>
      </c>
      <c r="C34" s="799"/>
      <c r="D34" s="412">
        <f t="shared" si="6"/>
        <v>0</v>
      </c>
      <c r="E34" s="348"/>
      <c r="F34" s="801">
        <f t="shared" si="5"/>
        <v>0</v>
      </c>
      <c r="G34" s="71"/>
      <c r="H34" s="682"/>
      <c r="I34" s="854">
        <f t="shared" si="4"/>
        <v>6500</v>
      </c>
      <c r="J34" s="803">
        <f t="shared" si="1"/>
        <v>0</v>
      </c>
    </row>
    <row r="35" spans="1:10" ht="15.75" x14ac:dyDescent="0.25">
      <c r="A35" s="47"/>
      <c r="B35" s="206">
        <f t="shared" si="2"/>
        <v>500</v>
      </c>
      <c r="C35" s="799"/>
      <c r="D35" s="412">
        <f t="shared" si="6"/>
        <v>0</v>
      </c>
      <c r="E35" s="348"/>
      <c r="F35" s="801">
        <f t="shared" si="5"/>
        <v>0</v>
      </c>
      <c r="G35" s="71"/>
      <c r="H35" s="682"/>
      <c r="I35" s="802">
        <f t="shared" si="4"/>
        <v>6500</v>
      </c>
      <c r="J35" s="803">
        <f t="shared" si="1"/>
        <v>0</v>
      </c>
    </row>
    <row r="36" spans="1:10" ht="15.75" x14ac:dyDescent="0.25">
      <c r="A36" s="47"/>
      <c r="B36" s="206">
        <f t="shared" si="2"/>
        <v>500</v>
      </c>
      <c r="C36" s="799"/>
      <c r="D36" s="412">
        <f t="shared" si="6"/>
        <v>0</v>
      </c>
      <c r="E36" s="348"/>
      <c r="F36" s="801">
        <f t="shared" si="5"/>
        <v>0</v>
      </c>
      <c r="G36" s="71"/>
      <c r="H36" s="682"/>
      <c r="I36" s="802">
        <f t="shared" si="4"/>
        <v>6500</v>
      </c>
      <c r="J36" s="803">
        <f t="shared" si="1"/>
        <v>0</v>
      </c>
    </row>
    <row r="37" spans="1:10" ht="15.75" x14ac:dyDescent="0.25">
      <c r="A37" s="47"/>
      <c r="B37" s="206">
        <f t="shared" si="2"/>
        <v>500</v>
      </c>
      <c r="C37" s="799"/>
      <c r="D37" s="412">
        <f t="shared" si="6"/>
        <v>0</v>
      </c>
      <c r="E37" s="348"/>
      <c r="F37" s="801">
        <f t="shared" si="5"/>
        <v>0</v>
      </c>
      <c r="G37" s="71"/>
      <c r="H37" s="682"/>
      <c r="I37" s="802">
        <f t="shared" si="4"/>
        <v>6500</v>
      </c>
      <c r="J37" s="803">
        <f t="shared" si="1"/>
        <v>0</v>
      </c>
    </row>
    <row r="38" spans="1:10" ht="15.75" x14ac:dyDescent="0.25">
      <c r="A38" s="47"/>
      <c r="B38" s="206">
        <f t="shared" si="2"/>
        <v>500</v>
      </c>
      <c r="C38" s="799"/>
      <c r="D38" s="412">
        <f t="shared" si="6"/>
        <v>0</v>
      </c>
      <c r="E38" s="348"/>
      <c r="F38" s="801">
        <f t="shared" si="5"/>
        <v>0</v>
      </c>
      <c r="G38" s="71"/>
      <c r="H38" s="682"/>
      <c r="I38" s="802">
        <f t="shared" si="4"/>
        <v>6500</v>
      </c>
      <c r="J38" s="803">
        <f t="shared" si="1"/>
        <v>0</v>
      </c>
    </row>
    <row r="39" spans="1:10" ht="15.75" thickBot="1" x14ac:dyDescent="0.3">
      <c r="A39" s="125"/>
      <c r="B39" s="207">
        <f t="shared" si="2"/>
        <v>500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5"/>
      <c r="J39" s="79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07" t="s">
        <v>21</v>
      </c>
      <c r="E42" s="1108"/>
      <c r="F42" s="147">
        <f>E4+E5-F40+E6</f>
        <v>6500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500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1"/>
      <c r="B1" s="1121"/>
      <c r="C1" s="1121"/>
      <c r="D1" s="1121"/>
      <c r="E1" s="1121"/>
      <c r="F1" s="1121"/>
      <c r="G1" s="1121"/>
      <c r="H1" s="11">
        <v>1</v>
      </c>
    </row>
    <row r="2" spans="1:15" ht="16.5" thickBot="1" x14ac:dyDescent="0.3">
      <c r="K2" s="755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38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38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8">
        <f>E5+E6-F8+E4</f>
        <v>0</v>
      </c>
      <c r="J8" s="811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8">
        <f>I8-F9</f>
        <v>0</v>
      </c>
      <c r="J9" s="811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8">
        <f t="shared" ref="I10:I27" si="3">I9-F10</f>
        <v>0</v>
      </c>
      <c r="J10" s="811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8">
        <f t="shared" si="3"/>
        <v>0</v>
      </c>
      <c r="J11" s="811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8">
        <f t="shared" si="3"/>
        <v>0</v>
      </c>
      <c r="J12" s="811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90">
        <f t="shared" si="3"/>
        <v>0</v>
      </c>
      <c r="J13" s="811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90">
        <f t="shared" si="3"/>
        <v>0</v>
      </c>
      <c r="J14" s="811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90">
        <f t="shared" si="3"/>
        <v>0</v>
      </c>
      <c r="J15" s="81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91">
        <f t="shared" si="3"/>
        <v>0</v>
      </c>
      <c r="J16" s="78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91">
        <f t="shared" si="3"/>
        <v>0</v>
      </c>
      <c r="J17" s="78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91">
        <f t="shared" si="3"/>
        <v>0</v>
      </c>
      <c r="J18" s="78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91">
        <f t="shared" si="3"/>
        <v>0</v>
      </c>
      <c r="J19" s="78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91">
        <f t="shared" si="3"/>
        <v>0</v>
      </c>
      <c r="J20" s="78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91">
        <f t="shared" si="3"/>
        <v>0</v>
      </c>
      <c r="J21" s="78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91">
        <f t="shared" si="3"/>
        <v>0</v>
      </c>
      <c r="J22" s="78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91">
        <f t="shared" si="3"/>
        <v>0</v>
      </c>
      <c r="J23" s="78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91">
        <f t="shared" si="3"/>
        <v>0</v>
      </c>
      <c r="J24" s="78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91">
        <f t="shared" si="3"/>
        <v>0</v>
      </c>
      <c r="J25" s="78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91">
        <f t="shared" si="3"/>
        <v>0</v>
      </c>
      <c r="J26" s="78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92">
        <f t="shared" si="3"/>
        <v>0</v>
      </c>
      <c r="J27" s="78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93"/>
      <c r="J28" s="79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07" t="s">
        <v>21</v>
      </c>
      <c r="E31" s="1108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BUCHE  EN  CAJA     Morcon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ENTRECOT   DE    CERDO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2021-12-09T18:00:31Z</dcterms:modified>
</cp:coreProperties>
</file>