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2" l="1"/>
  <c r="N33" i="12"/>
  <c r="I33" i="12"/>
  <c r="I23" i="12" l="1"/>
  <c r="N75" i="12" l="1"/>
  <c r="J75" i="12"/>
  <c r="E75" i="12"/>
  <c r="N74" i="12"/>
  <c r="J74" i="12"/>
  <c r="E74" i="12"/>
  <c r="N73" i="12"/>
  <c r="J73" i="12"/>
  <c r="E73" i="12"/>
  <c r="N79" i="12"/>
  <c r="J79" i="12"/>
  <c r="E79" i="12"/>
  <c r="N78" i="12"/>
  <c r="J78" i="12"/>
  <c r="E78" i="12"/>
  <c r="N81" i="12"/>
  <c r="J81" i="12"/>
  <c r="E81" i="12"/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6" i="12"/>
  <c r="E77" i="12"/>
  <c r="E80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4" i="12"/>
  <c r="I27" i="11"/>
  <c r="I25" i="11"/>
  <c r="I18" i="11" l="1"/>
  <c r="F101" i="11"/>
  <c r="N64" i="10"/>
  <c r="N63" i="10"/>
  <c r="J63" i="10"/>
  <c r="J64" i="10"/>
  <c r="J65" i="10"/>
  <c r="X32" i="11" l="1"/>
  <c r="V262" i="12"/>
  <c r="S262" i="12"/>
  <c r="Q262" i="12"/>
  <c r="L262" i="12"/>
  <c r="N261" i="12"/>
  <c r="N260" i="12"/>
  <c r="N259" i="12"/>
  <c r="N257" i="12"/>
  <c r="J257" i="12"/>
  <c r="N256" i="12"/>
  <c r="J256" i="12"/>
  <c r="N255" i="12"/>
  <c r="J255" i="12"/>
  <c r="N254" i="12"/>
  <c r="J254" i="12"/>
  <c r="N253" i="12"/>
  <c r="J253" i="12"/>
  <c r="N252" i="12"/>
  <c r="J252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0" i="12"/>
  <c r="J80" i="12"/>
  <c r="N77" i="12"/>
  <c r="J77" i="12"/>
  <c r="N76" i="12"/>
  <c r="J76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J34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8" i="12"/>
  <c r="N258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62" i="12" l="1"/>
  <c r="N265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<sst xmlns="http://schemas.openxmlformats.org/spreadsheetml/2006/main" count="3572" uniqueCount="1154">
  <si>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</si>
  <si>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</si>
  <si>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</si>
  <si>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</si>
  <si>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</si>
  <si>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</si>
  <si>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</si>
  <si>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</si>
  <si>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</si>
  <si>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</si>
  <si>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</si>
  <si>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</si>
  <si>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</si>
  <si>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</si>
  <si>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</si>
  <si>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</si>
  <si>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</si>
  <si>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</si>
  <si>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</si>
  <si>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</si>
  <si>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</si>
  <si>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</si>
  <si>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</si>
  <si>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</si>
  <si>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</si>
  <si>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</si>
  <si>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</si>
  <si>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</si>
  <si>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</si>
  <si>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</si>
  <si>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</si>
  <si>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</si>
  <si>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</si>
  <si>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</si>
  <si>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</si>
  <si>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</si>
  <si>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</si>
  <si>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</si>
  <si>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</si>
  <si>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</si>
  <si>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</si>
  <si>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</si>
  <si>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</si>
  <si>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</si>
  <si>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</si>
  <si>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</si>
  <si>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</si>
  <si>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</si>
  <si>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</si>
  <si>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</si>
  <si>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</si>
  <si>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</si>
  <si>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</si>
  <si>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</si>
  <si>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</si>
  <si>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</si>
  <si>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</si>
  <si>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</si>
  <si>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</si>
  <si>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</si>
  <si>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</si>
  <si>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</si>
  <si>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</si>
  <si>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</si>
  <si>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</si>
  <si>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</si>
  <si>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</si>
  <si>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</si>
  <si>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</si>
  <si>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</si>
  <si>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</si>
  <si>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</si>
  <si>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</si>
  <si>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</si>
  <si>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</si>
  <si>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</si>
  <si>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</si>
  <si>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</si>
  <si>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</si>
  <si>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</si>
  <si>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</si>
  <si>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</si>
  <si>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</si>
  <si>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</si>
  <si>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</si>
  <si>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</si>
  <si>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</si>
  <si>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</si>
  <si>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</si>
  <si>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</si>
  <si>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</si>
  <si>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</si>
  <si>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</si>
  <si>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</si>
  <si>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</si>
  <si>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</si>
  <si>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</si>
  <si>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</si>
  <si>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</si>
  <si>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</si>
  <si>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</si>
  <si>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</si>
  <si>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</si>
  <si>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</si>
  <si>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</si>
  <si>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</si>
  <si>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</si>
  <si>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</si>
  <si>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</si>
  <si>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</si>
  <si>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</si>
  <si>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</si>
  <si>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</si>
  <si>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</si>
  <si>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</si>
  <si>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</si>
  <si>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</si>
  <si>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</si>
  <si>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</si>
  <si>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</si>
  <si>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</si>
  <si>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</si>
  <si>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</si>
  <si>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</si>
  <si>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</si>
  <si>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</si>
  <si>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</si>
  <si>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</si>
  <si>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</si>
  <si>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</si>
  <si>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</si>
  <si>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</si>
  <si>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</si>
  <si>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</si>
  <si>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</si>
  <si>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</si>
  <si>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</si>
  <si>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</si>
  <si>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</si>
  <si>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</si>
  <si>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</si>
  <si>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</si>
  <si>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</si>
  <si>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</si>
  <si>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</si>
  <si>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</si>
  <si>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</si>
  <si>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</si>
  <si>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</si>
  <si>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</si>
  <si>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</si>
  <si>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</si>
  <si>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</si>
  <si>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</si>
  <si>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</si>
  <si>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</si>
  <si>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</si>
  <si>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</si>
  <si>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</si>
  <si>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</si>
  <si>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</si>
  <si>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</si>
  <si>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</si>
  <si>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</si>
  <si>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</si>
  <si>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</si>
  <si>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</si>
  <si>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</si>
  <si>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</si>
  <si>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</si>
  <si>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</si>
  <si>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</si>
  <si>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</si>
  <si>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</si>
  <si>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</si>
  <si>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</si>
  <si>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</si>
  <si>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</si>
  <si>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</si>
  <si>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</si>
  <si>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</si>
  <si>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</si>
  <si>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</si>
  <si>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</si>
  <si>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</si>
  <si>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</si>
  <si>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</si>
  <si>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</si>
  <si>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</si>
  <si>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</si>
  <si>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</si>
  <si>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</si>
  <si>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</si>
  <si>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</si>
  <si>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</si>
  <si>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</si>
  <si>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</si>
  <si>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</si>
  <si>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</si>
  <si>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</si>
  <si>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</si>
  <si>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</si>
  <si>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</si>
  <si>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</si>
  <si>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</si>
  <si>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</si>
  <si>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</si>
  <si>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</si>
  <si>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</si>
  <si>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</si>
  <si>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</si>
  <si>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</si>
  <si>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</si>
  <si>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</si>
  <si>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</si>
  <si>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</si>
  <si>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</si>
  <si>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</si>
  <si>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</si>
  <si>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</si>
  <si>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</si>
  <si>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</si>
  <si>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</si>
  <si>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</si>
  <si>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</si>
  <si>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</si>
  <si>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</si>
  <si>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</si>
  <si>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</si>
  <si>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</si>
  <si>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</si>
  <si>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</si>
  <si>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</si>
  <si>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</si>
  <si>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</si>
  <si>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</si>
  <si>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</si>
  <si>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</si>
  <si>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</si>
  <si>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</si>
  <si>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</si>
  <si>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</si>
  <si>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</si>
  <si>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</si>
  <si>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</si>
  <si>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</si>
  <si>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</si>
  <si>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</si>
  <si>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</si>
  <si>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</si>
  <si>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</si>
  <si>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</si>
  <si>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</si>
  <si>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</si>
  <si>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</si>
  <si>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</si>
  <si>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</si>
  <si>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</si>
  <si>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</si>
  <si>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</si>
  <si>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</si>
  <si>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</si>
  <si>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</si>
  <si>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</si>
  <si>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</si>
  <si>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</si>
  <si>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</si>
  <si>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</si>
  <si>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</si>
  <si>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</si>
  <si>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</si>
  <si>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</si>
  <si>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</si>
  <si>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</si>
  <si>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</si>
  <si>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</si>
  <si>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</si>
  <si>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</si>
  <si>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</si>
  <si>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</si>
  <si>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</si>
  <si>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</si>
  <si>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</si>
  <si>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</si>
  <si>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</si>
  <si>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</si>
  <si>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</si>
  <si>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</si>
  <si>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</si>
  <si>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</si>
  <si>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</si>
  <si>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</si>
  <si>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</si>
  <si>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</si>
  <si>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</si>
  <si>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</si>
  <si>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</si>
  <si>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</si>
  <si>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</si>
  <si>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</si>
  <si>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</si>
  <si>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</si>
  <si>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</si>
  <si>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</si>
  <si>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</si>
  <si>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</si>
  <si>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</si>
  <si>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</si>
  <si>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</si>
  <si>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</si>
  <si>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</si>
  <si>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</si>
  <si>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</si>
  <si>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</si>
  <si>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</si>
  <si>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</si>
  <si>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</si>
  <si>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</si>
  <si>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</si>
  <si>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</si>
  <si>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</si>
  <si>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</si>
  <si>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</si>
  <si>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</si>
  <si>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</si>
  <si>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</si>
  <si>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</si>
  <si>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</si>
  <si>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</si>
  <si>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</si>
  <si>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</si>
  <si>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</si>
  <si>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</si>
  <si>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</si>
  <si>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</si>
  <si>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</si>
  <si>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</si>
  <si>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</si>
  <si>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</si>
  <si>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</si>
  <si>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</si>
  <si>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</si>
  <si>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</si>
  <si>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</si>
  <si>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</si>
  <si>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</si>
  <si>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</si>
  <si>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</si>
  <si>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</si>
  <si>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</si>
  <si>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</si>
  <si>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</si>
  <si>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</si>
  <si>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</si>
  <si>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</si>
  <si>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</si>
  <si>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</si>
  <si>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</si>
  <si>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</si>
  <si>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</si>
  <si>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</si>
  <si>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</si>
  <si>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</si>
  <si>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</si>
  <si>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</si>
  <si>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</si>
  <si>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</si>
  <si>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</si>
  <si>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</si>
  <si>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</si>
  <si>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</si>
  <si>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</si>
  <si>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</si>
  <si>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</si>
  <si>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</si>
  <si>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</si>
  <si>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</si>
  <si>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</si>
  <si>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</si>
  <si>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</si>
  <si>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</si>
  <si>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</si>
  <si>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</si>
  <si>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</si>
  <si>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</si>
  <si>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</si>
  <si>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</si>
  <si>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</si>
  <si>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</si>
  <si>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</si>
  <si>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</si>
  <si>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</si>
  <si>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</si>
  <si>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</si>
  <si>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</si>
  <si>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</si>
  <si>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</si>
  <si>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</si>
  <si>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</si>
  <si>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</si>
  <si>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</si>
  <si>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</si>
  <si>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</si>
  <si>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</si>
  <si>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</si>
  <si>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</si>
  <si>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</si>
  <si>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</si>
  <si>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</si>
  <si>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</si>
  <si>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</si>
  <si>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</si>
  <si>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</si>
  <si>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</si>
  <si>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</si>
  <si>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</si>
  <si>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</si>
  <si>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</si>
  <si>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</si>
  <si>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</si>
  <si>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</si>
  <si>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</si>
  <si>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</si>
  <si>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</si>
  <si>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</si>
  <si>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</si>
  <si>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</si>
  <si>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</si>
  <si>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</si>
  <si>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</si>
  <si>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</si>
  <si>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</si>
  <si>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</si>
  <si>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</si>
  <si>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</si>
  <si>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</si>
  <si>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</si>
  <si>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</si>
  <si>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</si>
  <si>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</si>
  <si>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</si>
  <si>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</si>
  <si>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</si>
  <si>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</si>
  <si>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</si>
  <si>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</si>
  <si>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</si>
  <si>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</si>
  <si>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</si>
  <si>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</si>
  <si>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</si>
  <si>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</si>
  <si>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</si>
  <si>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</si>
  <si>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</si>
  <si>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</si>
  <si>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</si>
  <si>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</si>
  <si>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</si>
  <si>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</si>
  <si>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</si>
  <si>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</si>
  <si>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</si>
  <si>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</si>
  <si>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</si>
  <si>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</si>
  <si>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</si>
  <si>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</si>
  <si>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</si>
  <si>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</si>
  <si>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</si>
  <si>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</si>
  <si>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</si>
  <si>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</si>
  <si>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</si>
  <si>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</si>
  <si>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</si>
  <si>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</si>
  <si>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</si>
  <si>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</si>
  <si>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</si>
  <si>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</si>
  <si>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</si>
  <si>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</si>
  <si>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</si>
  <si>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</si>
  <si>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</si>
  <si>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</si>
  <si>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</si>
  <si>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</si>
  <si>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</si>
  <si>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</si>
  <si>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</si>
  <si>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</si>
  <si>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</si>
  <si>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</si>
  <si>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</si>
  <si>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</si>
  <si>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</si>
  <si>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</si>
  <si>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</si>
  <si>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</si>
  <si>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</si>
  <si>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</si>
  <si>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</si>
  <si>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</si>
  <si>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</si>
  <si>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</si>
  <si>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</si>
  <si>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</si>
  <si>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</si>
  <si>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</si>
  <si>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</si>
  <si>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</si>
  <si>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</si>
  <si>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</si>
  <si>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</si>
  <si>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</si>
  <si>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</si>
  <si>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</si>
  <si>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</si>
  <si>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</si>
  <si>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</si>
  <si>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</si>
  <si>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</si>
  <si>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</si>
  <si>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</si>
  <si>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</si>
  <si>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</si>
  <si>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</si>
  <si>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</si>
  <si>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</si>
  <si>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</si>
  <si>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</si>
  <si>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</si>
  <si>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</si>
  <si>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</si>
  <si>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</si>
  <si>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</si>
  <si>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</si>
  <si>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</si>
  <si>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</si>
  <si>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</si>
  <si>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</si>
  <si>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</si>
  <si>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</si>
  <si>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</si>
  <si>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</si>
  <si>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</si>
  <si>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</si>
  <si>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</si>
  <si>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</si>
  <si>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</si>
  <si>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</si>
  <si>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</si>
  <si>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</si>
  <si>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</si>
  <si>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</si>
  <si>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</si>
  <si>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</si>
  <si>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</si>
  <si>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</si>
  <si>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</si>
  <si>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</si>
  <si>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</si>
  <si>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</si>
  <si>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</si>
  <si>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</si>
  <si>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</si>
  <si>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</si>
  <si>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</si>
  <si>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</si>
  <si>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</si>
  <si>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</si>
  <si>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</si>
  <si>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</si>
  <si>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</si>
  <si>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</si>
  <si>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</si>
  <si>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</si>
  <si>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</si>
  <si>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</si>
  <si>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</si>
  <si>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</si>
  <si>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</si>
  <si>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</si>
  <si>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</si>
  <si>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</si>
  <si>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</si>
  <si>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</si>
  <si>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</si>
  <si>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</si>
  <si>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</si>
  <si>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</si>
  <si>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</si>
  <si>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</si>
  <si>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</si>
  <si>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</si>
  <si>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</si>
  <si>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</si>
  <si>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</si>
  <si>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</si>
  <si>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</si>
  <si>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</si>
  <si>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</si>
  <si>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</si>
  <si>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</si>
  <si>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</si>
  <si>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</si>
  <si>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</si>
  <si>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</si>
  <si>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</si>
  <si>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</si>
  <si>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</si>
  <si>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</si>
  <si>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</si>
  <si>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</si>
  <si>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</si>
  <si>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</si>
  <si>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</si>
  <si>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</si>
  <si>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</si>
  <si>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</si>
  <si>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</si>
  <si>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</si>
  <si>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</si>
  <si>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</si>
  <si>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</si>
  <si>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</si>
  <si>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</si>
  <si>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</si>
  <si>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</si>
  <si>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</si>
  <si>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</si>
  <si>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</si>
  <si>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</si>
  <si>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</si>
  <si>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</si>
  <si>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</si>
  <si>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</si>
  <si>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</si>
  <si>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</si>
  <si>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</si>
  <si>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</si>
  <si>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</si>
  <si>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</si>
  <si>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</si>
  <si>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</si>
  <si>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</si>
  <si>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</si>
  <si>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</si>
  <si>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</si>
  <si>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</si>
  <si>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</si>
  <si>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</si>
  <si>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</si>
  <si>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</si>
  <si>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</si>
  <si>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</si>
  <si>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</si>
  <si>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</si>
  <si>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</si>
  <si>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</si>
  <si>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</si>
  <si>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</si>
  <si>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</si>
  <si>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</si>
  <si>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</si>
  <si>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</si>
  <si>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</si>
  <si>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</si>
  <si>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</si>
  <si>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</si>
  <si>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</si>
  <si>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</si>
  <si>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</si>
  <si>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</si>
  <si>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</si>
  <si>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</si>
  <si>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</si>
  <si>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</si>
  <si>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</si>
  <si>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</si>
  <si>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</si>
  <si>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</si>
  <si>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</si>
  <si>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</si>
  <si>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</si>
  <si>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</si>
  <si>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</si>
  <si>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</si>
  <si>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</si>
  <si>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</si>
  <si>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</si>
  <si>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</si>
  <si>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</si>
  <si>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</si>
  <si>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</si>
  <si>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</si>
  <si>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</si>
  <si>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</si>
  <si>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</si>
  <si>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</si>
  <si>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</si>
  <si>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</si>
  <si>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</si>
  <si>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</si>
  <si>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</si>
  <si>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</si>
  <si>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</si>
  <si>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</si>
  <si>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</si>
  <si>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</si>
  <si>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</si>
  <si>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</si>
  <si>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</si>
  <si>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</si>
  <si>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</si>
  <si>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</si>
  <si>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</si>
  <si>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</si>
  <si>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</si>
  <si>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</si>
  <si>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</si>
  <si>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</si>
  <si>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</si>
  <si>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</si>
  <si>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</si>
  <si>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</si>
  <si>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</si>
  <si>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</si>
  <si>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</si>
  <si>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</si>
  <si>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</si>
  <si>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</si>
  <si>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</si>
  <si>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</si>
  <si>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</si>
  <si>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</si>
  <si>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</si>
  <si>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</si>
  <si>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</si>
  <si>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</si>
  <si>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</si>
  <si>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</si>
  <si>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</si>
  <si>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</si>
  <si>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</si>
  <si>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</si>
  <si>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</si>
  <si>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</si>
  <si>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</si>
  <si>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</si>
  <si>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</si>
  <si>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</si>
  <si>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</si>
  <si>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</si>
  <si>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</si>
  <si>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</si>
  <si>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</si>
  <si>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</si>
  <si>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</si>
  <si>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</si>
  <si>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</si>
  <si>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</si>
  <si>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</si>
  <si>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</si>
  <si>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</si>
  <si>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</si>
  <si>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</si>
  <si>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</si>
  <si>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</si>
  <si>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</si>
  <si>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</si>
  <si>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</si>
  <si>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</si>
  <si>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</si>
  <si>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</si>
  <si>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</si>
  <si>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</si>
  <si>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</si>
  <si>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</si>
  <si>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</si>
  <si>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</si>
  <si>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</si>
  <si>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</si>
  <si>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</si>
  <si>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</si>
  <si>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</si>
  <si>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</si>
  <si>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</si>
  <si>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</si>
  <si>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</si>
  <si>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</si>
  <si>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</si>
  <si>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</si>
  <si>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</si>
  <si>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</si>
  <si>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</si>
  <si>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</si>
  <si>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</si>
  <si>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</si>
  <si>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</si>
  <si>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</si>
  <si>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</si>
  <si>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</si>
  <si>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</si>
  <si>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</si>
  <si>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</si>
  <si>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</si>
  <si>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</si>
  <si>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</si>
  <si>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</si>
  <si>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</si>
  <si>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</si>
  <si>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</si>
  <si>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</si>
  <si>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</si>
  <si>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</si>
  <si>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</si>
  <si>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</si>
  <si>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</si>
  <si>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</si>
  <si>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</si>
  <si>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</si>
  <si>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</si>
  <si>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</si>
  <si>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</si>
  <si>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</si>
  <si>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</si>
  <si>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</si>
  <si>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</si>
  <si>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</si>
  <si>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</si>
  <si>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</si>
  <si>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</si>
  <si>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</si>
  <si>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</si>
  <si>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</si>
  <si>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</si>
  <si>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</si>
  <si>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</si>
  <si>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</si>
  <si>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</si>
  <si>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</si>
  <si>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</si>
  <si>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</si>
  <si>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</si>
  <si>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</si>
  <si>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</si>
  <si>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</si>
  <si>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</si>
  <si>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</si>
  <si>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</si>
  <si>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</si>
  <si>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</si>
  <si>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</si>
  <si>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</si>
  <si>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</si>
  <si>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</si>
  <si>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</si>
  <si>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</si>
  <si>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</si>
  <si>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</si>
  <si>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</si>
  <si>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</si>
  <si>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</si>
  <si>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</si>
  <si>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</si>
  <si>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</si>
  <si>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</si>
  <si>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</si>
  <si>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</si>
  <si>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</si>
  <si>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</si>
  <si>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</si>
  <si>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</si>
  <si>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</si>
  <si>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</si>
  <si>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</si>
  <si>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</si>
  <si>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</si>
  <si>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</si>
  <si>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</si>
  <si>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</si>
  <si>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</si>
  <si>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</si>
  <si>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</si>
  <si>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</si>
  <si>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</si>
  <si>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</si>
  <si>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</si>
  <si>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</si>
  <si>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</si>
  <si>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</si>
  <si>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</si>
  <si>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</si>
  <si>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</si>
  <si>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</si>
  <si>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</si>
  <si>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</si>
  <si>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</si>
  <si>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</si>
  <si>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</si>
  <si>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</si>
  <si>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</si>
  <si>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</si>
  <si>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</si>
  <si>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</si>
  <si>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</si>
  <si>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</si>
  <si>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</si>
  <si>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</si>
  <si>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</si>
  <si>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</si>
  <si>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</si>
  <si>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</si>
  <si>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</si>
  <si>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</si>
  <si>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</si>
  <si>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</si>
  <si>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</si>
  <si>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</si>
  <si>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</si>
  <si>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</si>
  <si>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</si>
  <si>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</si>
  <si>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</si>
  <si>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</si>
  <si>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</si>
  <si>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</si>
  <si>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</si>
  <si>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</si>
  <si>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</si>
  <si>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</si>
  <si>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</si>
  <si>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</si>
  <si>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</si>
  <si>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</si>
  <si>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</si>
  <si>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</si>
  <si>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</si>
  <si>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</si>
  <si>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</si>
  <si>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</si>
  <si>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</si>
  <si>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</si>
  <si>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</si>
  <si>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</si>
  <si>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</si>
  <si>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</si>
  <si>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</si>
  <si>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</si>
  <si>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</si>
  <si>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</si>
  <si>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</si>
  <si>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</si>
  <si>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</si>
  <si>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</si>
  <si>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</si>
  <si>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</si>
  <si>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</si>
  <si>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</si>
  <si>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</si>
  <si>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</si>
  <si>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</si>
  <si>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</si>
  <si>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</si>
  <si>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</si>
  <si>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</si>
  <si>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</si>
  <si>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</si>
  <si>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</si>
  <si>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</si>
  <si>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</si>
  <si>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</si>
  <si>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</si>
  <si>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</si>
  <si>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</si>
  <si>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</si>
  <si>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</si>
  <si>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</si>
  <si>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</si>
  <si>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</si>
  <si>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</si>
  <si>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</si>
  <si>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</si>
  <si>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</si>
  <si>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</si>
  <si>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</si>
  <si>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</si>
  <si>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</si>
  <si>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</si>
  <si>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</si>
  <si>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</si>
  <si>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</si>
  <si>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</si>
  <si>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</si>
  <si>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</si>
  <si>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</si>
  <si>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</si>
  <si>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</si>
  <si>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</si>
  <si>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</si>
  <si>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</si>
  <si>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</si>
  <si>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</si>
  <si>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</si>
  <si>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</si>
  <si>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</si>
  <si>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</si>
  <si>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</si>
  <si>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</si>
  <si>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</si>
  <si>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</si>
  <si>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</si>
  <si>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</si>
  <si>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</si>
  <si>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</si>
  <si>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</si>
  <si>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</si>
  <si>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</si>
  <si>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</si>
  <si>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</si>
  <si>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</si>
  <si>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</si>
  <si>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</si>
  <si>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</si>
  <si>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</si>
  <si>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</si>
  <si>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</si>
  <si>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</si>
  <si>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</si>
  <si>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</si>
  <si>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</si>
  <si>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</si>
  <si>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</si>
  <si>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</si>
  <si>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</si>
  <si>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</si>
  <si>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</si>
  <si>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</si>
  <si>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</si>
  <si>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</si>
  <si>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</si>
  <si>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</si>
  <si>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</si>
  <si>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</si>
  <si>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</si>
  <si>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</si>
  <si>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</si>
  <si>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</si>
  <si>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</si>
  <si>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</si>
  <si>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</si>
  <si>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</si>
  <si>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</si>
  <si>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</si>
  <si>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</si>
  <si>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</si>
  <si>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</si>
  <si>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</si>
  <si>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</si>
  <si>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</si>
  <si>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</si>
  <si>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</si>
  <si>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</si>
  <si>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</si>
  <si>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</si>
  <si>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</si>
  <si>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</si>
  <si>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</si>
  <si>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</si>
  <si>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</si>
  <si>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</si>
  <si>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</si>
  <si>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</si>
  <si>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</si>
  <si>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</si>
  <si>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</si>
  <si>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</si>
  <si>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</si>
  <si>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</si>
  <si>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</si>
  <si>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</si>
  <si>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</si>
  <si>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</si>
  <si>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</si>
  <si>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</si>
  <si>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</si>
  <si>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</si>
  <si>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</si>
  <si>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</si>
  <si>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</si>
  <si>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</si>
  <si>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</si>
  <si>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</si>
  <si>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 xml:space="preserve">AGROPECURIA EL TOPETE  </t>
  </si>
  <si>
    <t>AGROPECURIA LA CHEMITA   249</t>
  </si>
  <si>
    <t>PORSICOLA SAN BERNARDO</t>
  </si>
  <si>
    <t>FOLIO CENTRAL 6888</t>
  </si>
  <si>
    <t>FOLIO 10583</t>
  </si>
  <si>
    <t>A-1009</t>
  </si>
  <si>
    <t>FOLIO CENTRAL 6896</t>
  </si>
  <si>
    <t>P-483</t>
  </si>
  <si>
    <t>19664--3073</t>
  </si>
  <si>
    <t>19664--6624</t>
  </si>
  <si>
    <t>ESPALDILLA C/H</t>
  </si>
  <si>
    <t>CAPOTE</t>
  </si>
  <si>
    <t>FOLIO 10569</t>
  </si>
  <si>
    <t>FOLIO 10567</t>
  </si>
  <si>
    <t>JAMON Extrafino</t>
  </si>
  <si>
    <t>FOLIO 10561</t>
  </si>
  <si>
    <t>Pierna pavo adobada</t>
  </si>
  <si>
    <t>Piernita de pavo ahumada</t>
  </si>
  <si>
    <t>PECHUGA PAVO OVAL UN</t>
  </si>
  <si>
    <t>19677--4583--NC-182</t>
  </si>
  <si>
    <t>19677--6626</t>
  </si>
  <si>
    <t>19682--6629</t>
  </si>
  <si>
    <t>19752--10479--</t>
  </si>
  <si>
    <t>19752--4618--</t>
  </si>
  <si>
    <t>0592 Y</t>
  </si>
  <si>
    <t>0599 Y</t>
  </si>
  <si>
    <t>0627 Y</t>
  </si>
  <si>
    <t>0637 Y</t>
  </si>
  <si>
    <t>0646 Y</t>
  </si>
  <si>
    <t>0667 Y</t>
  </si>
  <si>
    <t>0688 Y</t>
  </si>
  <si>
    <t>0697 Y</t>
  </si>
  <si>
    <t>0749 Y</t>
  </si>
  <si>
    <t>0736 Y</t>
  </si>
  <si>
    <t>0769 Y</t>
  </si>
  <si>
    <t>0783 Y</t>
  </si>
  <si>
    <t>0814 Y</t>
  </si>
  <si>
    <t>0839 Y</t>
  </si>
  <si>
    <t>0840 Y</t>
  </si>
  <si>
    <t>0851 Y</t>
  </si>
  <si>
    <t>19689--6630</t>
  </si>
  <si>
    <t>19707--3091</t>
  </si>
  <si>
    <t>19707--4596</t>
  </si>
  <si>
    <t>19720--10457</t>
  </si>
  <si>
    <t>19720--4599</t>
  </si>
  <si>
    <t>CABEZA DE CERDO</t>
  </si>
  <si>
    <t>FOLIO 10586</t>
  </si>
  <si>
    <t>PULPA</t>
  </si>
  <si>
    <t>19744--10473</t>
  </si>
  <si>
    <t>D-3506</t>
  </si>
  <si>
    <t>19727--NC-10460--nc-506</t>
  </si>
  <si>
    <t>19727---3103--NC-112</t>
  </si>
  <si>
    <t>19707--6634</t>
  </si>
  <si>
    <t>19689--4601</t>
  </si>
  <si>
    <t>19707--4597</t>
  </si>
  <si>
    <t>19749--3115</t>
  </si>
  <si>
    <t>19749--6642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</si>
</sst>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  <font>
      <b/>
      <sz val="10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8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14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vertical="center"/>
    </xf>
    <xf numFmtId="164" fontId="23" fillId="0" borderId="19" xfId="0" applyNumberFormat="1" applyFont="1" applyFill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164" fontId="19" fillId="0" borderId="19" xfId="0" applyNumberFormat="1" applyFont="1" applyFill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164" fontId="46" fillId="0" borderId="19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wrapText="1"/>
    </xf>
    <xf numFmtId="166" fontId="21" fillId="0" borderId="22" xfId="0" applyNumberFormat="1" applyFont="1" applyFill="1" applyBorder="1" applyAlignment="1">
      <alignment horizontal="center" vertical="center"/>
    </xf>
    <xf numFmtId="1" fontId="26" fillId="0" borderId="18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2" fillId="0" borderId="21" xfId="0" applyFont="1" applyFill="1" applyBorder="1" applyAlignment="1">
      <alignment horizontal="left" wrapText="1"/>
    </xf>
    <xf numFmtId="166" fontId="21" fillId="0" borderId="11" xfId="0" applyNumberFormat="1" applyFont="1" applyFill="1" applyBorder="1" applyAlignment="1">
      <alignment horizontal="center" vertical="center"/>
    </xf>
    <xf numFmtId="4" fontId="2" fillId="0" borderId="19" xfId="0" applyNumberFormat="1" applyFont="1" applyFill="1" applyBorder="1" applyAlignment="1">
      <alignment wrapText="1"/>
    </xf>
    <xf numFmtId="164" fontId="2" fillId="0" borderId="22" xfId="0" applyNumberFormat="1" applyFont="1" applyFill="1" applyBorder="1" applyAlignment="1">
      <alignment wrapText="1"/>
    </xf>
    <xf numFmtId="164" fontId="2" fillId="0" borderId="11" xfId="0" applyNumberFormat="1" applyFont="1" applyFill="1" applyBorder="1" applyAlignment="1">
      <alignment wrapText="1"/>
    </xf>
    <xf numFmtId="0" fontId="29" fillId="0" borderId="11" xfId="0" applyFont="1" applyFill="1" applyBorder="1" applyAlignment="1">
      <alignment horizontal="center" vertical="center"/>
    </xf>
    <xf numFmtId="164" fontId="23" fillId="0" borderId="12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 wrapText="1"/>
    </xf>
    <xf numFmtId="164" fontId="23" fillId="0" borderId="19" xfId="0" applyNumberFormat="1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/>
    </xf>
    <xf numFmtId="44" fontId="19" fillId="12" borderId="15" xfId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" fontId="14" fillId="12" borderId="18" xfId="0" applyNumberFormat="1" applyFont="1" applyFill="1" applyBorder="1" applyAlignment="1">
      <alignment horizontal="center" vertical="center" wrapText="1"/>
    </xf>
    <xf numFmtId="0" fontId="46" fillId="0" borderId="18" xfId="0" applyFont="1" applyFill="1" applyBorder="1" applyAlignment="1">
      <alignment horizontal="center" vertical="center"/>
    </xf>
    <xf numFmtId="0" fontId="60" fillId="12" borderId="18" xfId="0" applyFont="1" applyFill="1" applyBorder="1" applyAlignment="1">
      <alignment horizontal="center" vertical="center"/>
    </xf>
    <xf numFmtId="164" fontId="19" fillId="12" borderId="19" xfId="0" applyNumberFormat="1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0" fontId="27" fillId="0" borderId="75" xfId="0" applyFont="1" applyBorder="1" applyAlignment="1">
      <alignment horizontal="center" vertical="center" wrapText="1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66" fontId="21" fillId="0" borderId="22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166" fontId="21" fillId="0" borderId="1" xfId="0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>
      <alignment horizontal="center" vertical="center"/>
    </xf>
    <xf numFmtId="166" fontId="21" fillId="0" borderId="23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2" fillId="0" borderId="60" xfId="0" applyNumberFormat="1" applyFont="1" applyFill="1" applyBorder="1" applyAlignment="1">
      <alignment horizontal="center" vertical="center" wrapText="1"/>
    </xf>
    <xf numFmtId="1" fontId="2" fillId="0" borderId="74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wrapText="1"/>
    </xf>
    <xf numFmtId="1" fontId="2" fillId="0" borderId="11" xfId="0" applyNumberFormat="1" applyFont="1" applyFill="1" applyBorder="1" applyAlignment="1">
      <alignment horizontal="center" wrapText="1"/>
    </xf>
    <xf numFmtId="4" fontId="51" fillId="0" borderId="22" xfId="0" applyNumberFormat="1" applyFont="1" applyFill="1" applyBorder="1" applyAlignment="1">
      <alignment horizontal="center" vertical="center" wrapText="1"/>
    </xf>
    <xf numFmtId="4" fontId="51" fillId="0" borderId="1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23" xfId="0" applyFont="1" applyFill="1" applyBorder="1" applyAlignment="1">
      <alignment horizontal="left" vertical="center"/>
    </xf>
    <xf numFmtId="4" fontId="26" fillId="0" borderId="22" xfId="0" applyNumberFormat="1" applyFont="1" applyFill="1" applyBorder="1" applyAlignment="1">
      <alignment horizontal="center"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22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93" t="s">
        <v>55</v>
      </c>
      <c r="B55" s="328" t="s">
        <v>56</v>
      </c>
      <c r="C55" s="981" t="s">
        <v>62</v>
      </c>
      <c r="D55" s="329"/>
      <c r="E55" s="47"/>
      <c r="F55" s="320">
        <v>319.5</v>
      </c>
      <c r="G55" s="321">
        <v>44200</v>
      </c>
      <c r="H55" s="98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95" t="s">
        <v>35</v>
      </c>
      <c r="P55" s="99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94"/>
      <c r="B56" s="328" t="s">
        <v>58</v>
      </c>
      <c r="C56" s="982"/>
      <c r="D56" s="330"/>
      <c r="E56" s="47"/>
      <c r="F56" s="51">
        <v>184.1</v>
      </c>
      <c r="G56" s="87">
        <v>44200</v>
      </c>
      <c r="H56" s="98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96"/>
      <c r="P56" s="99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85" t="s">
        <v>55</v>
      </c>
      <c r="B60" s="292" t="s">
        <v>58</v>
      </c>
      <c r="C60" s="987" t="s">
        <v>57</v>
      </c>
      <c r="D60" s="293"/>
      <c r="E60" s="93"/>
      <c r="F60" s="51">
        <v>195.3</v>
      </c>
      <c r="G60" s="87">
        <v>44207</v>
      </c>
      <c r="H60" s="98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1003" t="s">
        <v>35</v>
      </c>
      <c r="P60" s="99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86"/>
      <c r="B61" s="292" t="s">
        <v>56</v>
      </c>
      <c r="C61" s="988"/>
      <c r="D61" s="293"/>
      <c r="E61" s="93"/>
      <c r="F61" s="51">
        <v>344.7</v>
      </c>
      <c r="G61" s="87">
        <v>44207</v>
      </c>
      <c r="H61" s="99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1004"/>
      <c r="P61" s="99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99" t="s">
        <v>55</v>
      </c>
      <c r="B63" s="86" t="s">
        <v>58</v>
      </c>
      <c r="C63" s="970" t="s">
        <v>115</v>
      </c>
      <c r="D63" s="91"/>
      <c r="E63" s="93"/>
      <c r="F63" s="51">
        <v>413.7</v>
      </c>
      <c r="G63" s="49">
        <v>44211</v>
      </c>
      <c r="H63" s="100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1008" t="s">
        <v>35</v>
      </c>
      <c r="P63" s="97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1000"/>
      <c r="B64" s="86" t="s">
        <v>56</v>
      </c>
      <c r="C64" s="1005"/>
      <c r="D64" s="91"/>
      <c r="E64" s="93"/>
      <c r="F64" s="51">
        <v>542.70000000000005</v>
      </c>
      <c r="G64" s="419">
        <v>44211</v>
      </c>
      <c r="H64" s="1007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1009"/>
      <c r="P64" s="977"/>
      <c r="Q64" s="94"/>
      <c r="R64" s="40"/>
      <c r="S64" s="41"/>
      <c r="T64" s="42"/>
      <c r="U64" s="43"/>
      <c r="V64" s="44"/>
    </row>
    <row r="65" spans="1:22" ht="31.5" customHeight="1" x14ac:dyDescent="0.3">
      <c r="A65" s="1012" t="s">
        <v>55</v>
      </c>
      <c r="B65" s="396" t="s">
        <v>56</v>
      </c>
      <c r="C65" s="1014" t="s">
        <v>127</v>
      </c>
      <c r="D65" s="91"/>
      <c r="E65" s="93"/>
      <c r="F65" s="51">
        <v>874.2</v>
      </c>
      <c r="G65" s="420">
        <v>44214</v>
      </c>
      <c r="H65" s="1007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1010" t="s">
        <v>35</v>
      </c>
      <c r="P65" s="954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1013"/>
      <c r="B66" s="396" t="s">
        <v>56</v>
      </c>
      <c r="C66" s="1015"/>
      <c r="D66" s="96"/>
      <c r="E66" s="97"/>
      <c r="F66" s="51">
        <v>265.60000000000002</v>
      </c>
      <c r="G66" s="419">
        <v>44214</v>
      </c>
      <c r="H66" s="101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1011"/>
      <c r="P66" s="955"/>
      <c r="Q66" s="94"/>
      <c r="R66" s="40"/>
      <c r="S66" s="41"/>
      <c r="T66" s="42"/>
      <c r="U66" s="43"/>
      <c r="V66" s="44"/>
    </row>
    <row r="67" spans="1:22" ht="17.25" customHeight="1" x14ac:dyDescent="0.3">
      <c r="A67" s="968" t="s">
        <v>55</v>
      </c>
      <c r="B67" s="396" t="s">
        <v>56</v>
      </c>
      <c r="C67" s="970" t="s">
        <v>186</v>
      </c>
      <c r="D67" s="96"/>
      <c r="E67" s="97"/>
      <c r="F67" s="418">
        <v>327.7</v>
      </c>
      <c r="G67" s="972">
        <v>44216</v>
      </c>
      <c r="H67" s="974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1010" t="s">
        <v>35</v>
      </c>
      <c r="P67" s="954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69"/>
      <c r="B68" s="396" t="s">
        <v>58</v>
      </c>
      <c r="C68" s="971"/>
      <c r="D68" s="96"/>
      <c r="E68" s="97"/>
      <c r="F68" s="418">
        <v>308.2</v>
      </c>
      <c r="G68" s="973"/>
      <c r="H68" s="975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1011"/>
      <c r="P68" s="955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66" t="s">
        <v>171</v>
      </c>
      <c r="B78" s="441" t="s">
        <v>172</v>
      </c>
      <c r="C78" s="960" t="s">
        <v>180</v>
      </c>
      <c r="D78" s="438"/>
      <c r="E78" s="97"/>
      <c r="F78" s="51">
        <v>151.80000000000001</v>
      </c>
      <c r="G78" s="49">
        <v>44221</v>
      </c>
      <c r="H78" s="962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1010" t="s">
        <v>35</v>
      </c>
      <c r="P78" s="956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67"/>
      <c r="B79" s="437" t="s">
        <v>181</v>
      </c>
      <c r="C79" s="961"/>
      <c r="D79" s="438"/>
      <c r="E79" s="97"/>
      <c r="F79" s="51">
        <v>441</v>
      </c>
      <c r="G79" s="49">
        <v>44221</v>
      </c>
      <c r="H79" s="963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1011"/>
      <c r="P79" s="957"/>
      <c r="Q79" s="39"/>
      <c r="R79" s="40"/>
      <c r="S79" s="41"/>
      <c r="T79" s="41"/>
      <c r="U79" s="43"/>
      <c r="V79" s="44"/>
    </row>
    <row r="80" spans="1:22" ht="17.25" x14ac:dyDescent="0.3">
      <c r="A80" s="958" t="s">
        <v>171</v>
      </c>
      <c r="B80" s="437" t="s">
        <v>181</v>
      </c>
      <c r="C80" s="960" t="s">
        <v>182</v>
      </c>
      <c r="D80" s="438"/>
      <c r="E80" s="97"/>
      <c r="F80" s="51">
        <v>103</v>
      </c>
      <c r="G80" s="49">
        <v>44226</v>
      </c>
      <c r="H80" s="962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64" t="s">
        <v>35</v>
      </c>
      <c r="P80" s="954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59"/>
      <c r="B81" s="442" t="s">
        <v>172</v>
      </c>
      <c r="C81" s="961"/>
      <c r="D81" s="438"/>
      <c r="E81" s="97"/>
      <c r="F81" s="51">
        <f>23.2+20+94.2</f>
        <v>137.4</v>
      </c>
      <c r="G81" s="49">
        <v>44226</v>
      </c>
      <c r="H81" s="963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65"/>
      <c r="P81" s="955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1001" t="s">
        <v>19</v>
      </c>
      <c r="G236" s="1001"/>
      <c r="H236" s="100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775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51" t="s">
        <v>950</v>
      </c>
      <c r="P3" s="1152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2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2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2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2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2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6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6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09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111" t="s">
        <v>55</v>
      </c>
      <c r="B63" s="292" t="s">
        <v>56</v>
      </c>
      <c r="C63" s="1169" t="s">
        <v>1028</v>
      </c>
      <c r="D63" s="716"/>
      <c r="E63" s="607"/>
      <c r="F63" s="911">
        <v>80</v>
      </c>
      <c r="G63" s="1103">
        <v>44494</v>
      </c>
      <c r="H63" s="1091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49" t="s">
        <v>35</v>
      </c>
      <c r="P63" s="1167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112"/>
      <c r="B64" s="292" t="s">
        <v>56</v>
      </c>
      <c r="C64" s="1170"/>
      <c r="D64" s="716"/>
      <c r="E64" s="607"/>
      <c r="F64" s="911">
        <v>1163</v>
      </c>
      <c r="G64" s="1104"/>
      <c r="H64" s="1092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51"/>
      <c r="P64" s="1168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0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08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4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32" t="s">
        <v>827</v>
      </c>
      <c r="B78" s="599" t="s">
        <v>954</v>
      </c>
      <c r="C78" s="1099" t="s">
        <v>956</v>
      </c>
      <c r="D78" s="707"/>
      <c r="E78" s="609"/>
      <c r="F78" s="418">
        <v>563</v>
      </c>
      <c r="G78" s="972">
        <v>44497</v>
      </c>
      <c r="H78" s="1134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36" t="s">
        <v>35</v>
      </c>
      <c r="P78" s="1130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33"/>
      <c r="B79" s="599" t="s">
        <v>955</v>
      </c>
      <c r="C79" s="1100"/>
      <c r="D79" s="707"/>
      <c r="E79" s="609"/>
      <c r="F79" s="418">
        <v>1109.2</v>
      </c>
      <c r="G79" s="973"/>
      <c r="H79" s="1135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37"/>
      <c r="P79" s="1131"/>
      <c r="Q79" s="712"/>
      <c r="R79" s="40"/>
      <c r="S79" s="41"/>
      <c r="T79" s="42"/>
      <c r="U79" s="43"/>
      <c r="V79" s="44"/>
    </row>
    <row r="80" spans="1:22" ht="34.5" x14ac:dyDescent="0.3">
      <c r="A80" s="1138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34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45" t="s">
        <v>682</v>
      </c>
      <c r="P80" s="1148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38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40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46"/>
      <c r="P81" s="1149"/>
      <c r="Q81" s="712"/>
      <c r="R81" s="40"/>
      <c r="S81" s="41"/>
      <c r="T81" s="42"/>
      <c r="U81" s="43"/>
      <c r="V81" s="44"/>
    </row>
    <row r="82" spans="1:22" ht="18.75" customHeight="1" x14ac:dyDescent="0.3">
      <c r="A82" s="1138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40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46"/>
      <c r="P82" s="1149"/>
      <c r="Q82" s="712"/>
      <c r="R82" s="40"/>
      <c r="S82" s="41"/>
      <c r="T82" s="42"/>
      <c r="U82" s="43"/>
      <c r="V82" s="44"/>
    </row>
    <row r="83" spans="1:22" ht="34.5" x14ac:dyDescent="0.3">
      <c r="A83" s="1138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40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46"/>
      <c r="P83" s="1149"/>
      <c r="Q83" s="712"/>
      <c r="R83" s="40"/>
      <c r="S83" s="41"/>
      <c r="T83" s="42"/>
      <c r="U83" s="43"/>
      <c r="V83" s="44"/>
    </row>
    <row r="84" spans="1:22" ht="18.75" customHeight="1" x14ac:dyDescent="0.3">
      <c r="A84" s="1138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40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46"/>
      <c r="P84" s="1149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39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40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46"/>
      <c r="P85" s="1149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41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43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46"/>
      <c r="P86" s="1149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42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44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46"/>
      <c r="P87" s="1149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47"/>
      <c r="P88" s="1150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53" t="s">
        <v>827</v>
      </c>
      <c r="B89" s="599" t="s">
        <v>393</v>
      </c>
      <c r="C89" s="1161" t="s">
        <v>952</v>
      </c>
      <c r="D89" s="878"/>
      <c r="E89" s="613"/>
      <c r="F89" s="320">
        <v>224.8</v>
      </c>
      <c r="G89" s="1155">
        <v>44499</v>
      </c>
      <c r="H89" s="1158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74" t="s">
        <v>35</v>
      </c>
      <c r="P89" s="1165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53"/>
      <c r="B90" s="437" t="s">
        <v>953</v>
      </c>
      <c r="C90" s="1162"/>
      <c r="D90" s="660"/>
      <c r="E90" s="613"/>
      <c r="F90" s="51">
        <v>262.8</v>
      </c>
      <c r="G90" s="1156"/>
      <c r="H90" s="1159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64"/>
      <c r="P90" s="1166"/>
      <c r="Q90" s="508"/>
      <c r="R90" s="40"/>
      <c r="S90" s="41"/>
      <c r="T90" s="42"/>
      <c r="U90" s="43"/>
      <c r="V90" s="44"/>
    </row>
    <row r="91" spans="1:22" ht="17.25" x14ac:dyDescent="0.3">
      <c r="A91" s="1153"/>
      <c r="B91" s="437" t="s">
        <v>954</v>
      </c>
      <c r="C91" s="1162"/>
      <c r="D91" s="660"/>
      <c r="E91" s="613"/>
      <c r="F91" s="51">
        <v>113.8</v>
      </c>
      <c r="G91" s="1156"/>
      <c r="H91" s="1159"/>
      <c r="I91" s="48">
        <v>113.8</v>
      </c>
      <c r="J91" s="35">
        <f t="shared" si="0"/>
        <v>0</v>
      </c>
      <c r="K91" s="56">
        <v>55</v>
      </c>
      <c r="L91" s="1097"/>
      <c r="M91" s="1098"/>
      <c r="N91" s="57">
        <f t="shared" si="1"/>
        <v>6259</v>
      </c>
      <c r="O91" s="1164"/>
      <c r="P91" s="1166"/>
      <c r="Q91" s="508"/>
      <c r="R91" s="40"/>
      <c r="S91" s="41"/>
      <c r="T91" s="42"/>
      <c r="U91" s="43"/>
      <c r="V91" s="44"/>
    </row>
    <row r="92" spans="1:22" ht="18" thickBot="1" x14ac:dyDescent="0.35">
      <c r="A92" s="1154"/>
      <c r="B92" s="437" t="s">
        <v>955</v>
      </c>
      <c r="C92" s="1163"/>
      <c r="D92" s="660"/>
      <c r="E92" s="613"/>
      <c r="F92" s="51">
        <v>235.8</v>
      </c>
      <c r="G92" s="1157"/>
      <c r="H92" s="1160"/>
      <c r="I92" s="48">
        <v>235.8</v>
      </c>
      <c r="J92" s="35">
        <f t="shared" si="0"/>
        <v>0</v>
      </c>
      <c r="K92" s="56">
        <v>50</v>
      </c>
      <c r="L92" s="1097"/>
      <c r="M92" s="1098"/>
      <c r="N92" s="57">
        <f t="shared" si="1"/>
        <v>11790</v>
      </c>
      <c r="O92" s="1011"/>
      <c r="P92" s="1110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1001" t="s">
        <v>19</v>
      </c>
      <c r="G262" s="1001"/>
      <c r="H262" s="1002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63:P64"/>
    <mergeCell ref="C63:C64"/>
    <mergeCell ref="A63:A64"/>
    <mergeCell ref="G63:G64"/>
    <mergeCell ref="H63:H64"/>
    <mergeCell ref="O63:O64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78:P79"/>
    <mergeCell ref="L91:M92"/>
    <mergeCell ref="A78:A79"/>
    <mergeCell ref="C78:C79"/>
    <mergeCell ref="G78:G79"/>
    <mergeCell ref="H78:H79"/>
    <mergeCell ref="O78:O7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882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51" t="s">
        <v>950</v>
      </c>
      <c r="P3" s="1152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1080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1080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1080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1080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1080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1080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1080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1080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1080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1080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1080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1080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1080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1080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2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4" t="s">
        <v>1096</v>
      </c>
      <c r="V18" s="925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2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4" t="s">
        <v>1096</v>
      </c>
      <c r="V19" s="925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2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4" t="s">
        <v>1096</v>
      </c>
      <c r="V20" s="925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2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4" t="s">
        <v>1096</v>
      </c>
      <c r="V21" s="925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2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4" t="s">
        <v>1096</v>
      </c>
      <c r="V22" s="925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2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4" t="s">
        <v>1096</v>
      </c>
      <c r="V23" s="925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4" t="s">
        <v>1096</v>
      </c>
      <c r="V24" s="925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2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4" t="s">
        <v>1096</v>
      </c>
      <c r="V25" s="925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2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4" t="s">
        <v>1096</v>
      </c>
      <c r="V26" s="925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2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4" t="s">
        <v>1096</v>
      </c>
      <c r="V27" s="925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2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4" t="s">
        <v>1096</v>
      </c>
      <c r="V28" s="925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1072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2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4" t="s">
        <v>1096</v>
      </c>
      <c r="V29" s="925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1073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2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4" t="s">
        <v>1096</v>
      </c>
      <c r="V30" s="925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7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7" t="s">
        <v>35</v>
      </c>
      <c r="P54" s="898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6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7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3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7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899" t="s">
        <v>1064</v>
      </c>
      <c r="D57" s="717"/>
      <c r="E57" s="607"/>
      <c r="F57" s="855">
        <v>740</v>
      </c>
      <c r="G57" s="862">
        <v>44524</v>
      </c>
      <c r="H57" s="907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204" t="s">
        <v>55</v>
      </c>
      <c r="B58" s="292" t="s">
        <v>56</v>
      </c>
      <c r="C58" s="1113" t="s">
        <v>1088</v>
      </c>
      <c r="D58" s="717"/>
      <c r="E58" s="607"/>
      <c r="F58" s="855">
        <v>1134.5999999999999</v>
      </c>
      <c r="G58" s="1205">
        <v>44894</v>
      </c>
      <c r="H58" s="1207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1010" t="s">
        <v>35</v>
      </c>
      <c r="P58" s="1109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204"/>
      <c r="B59" s="292" t="s">
        <v>441</v>
      </c>
      <c r="C59" s="1125"/>
      <c r="D59" s="716"/>
      <c r="E59" s="607"/>
      <c r="F59" s="855">
        <v>94.8</v>
      </c>
      <c r="G59" s="1206"/>
      <c r="H59" s="1208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1011"/>
      <c r="P59" s="1110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7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7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7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7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7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7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7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7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7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39" t="s">
        <v>848</v>
      </c>
      <c r="B69" s="689" t="s">
        <v>907</v>
      </c>
      <c r="C69" s="1197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43" t="s">
        <v>35</v>
      </c>
      <c r="P69" s="1201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96"/>
      <c r="B70" s="865" t="s">
        <v>908</v>
      </c>
      <c r="C70" s="1198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200"/>
      <c r="P70" s="1202"/>
      <c r="Q70" s="508"/>
      <c r="R70" s="40"/>
      <c r="S70" s="41"/>
      <c r="T70" s="42"/>
      <c r="U70" s="43"/>
      <c r="V70" s="44"/>
    </row>
    <row r="71" spans="1:22" ht="18.75" customHeight="1" x14ac:dyDescent="0.3">
      <c r="A71" s="1196"/>
      <c r="B71" s="286" t="s">
        <v>910</v>
      </c>
      <c r="C71" s="1198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200"/>
      <c r="P71" s="1202"/>
      <c r="Q71" s="508"/>
      <c r="R71" s="40"/>
      <c r="S71" s="41"/>
      <c r="T71" s="42"/>
      <c r="U71" s="43"/>
      <c r="V71" s="44"/>
    </row>
    <row r="72" spans="1:22" ht="17.25" customHeight="1" x14ac:dyDescent="0.3">
      <c r="A72" s="1196"/>
      <c r="B72" s="689" t="s">
        <v>912</v>
      </c>
      <c r="C72" s="1198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200"/>
      <c r="P72" s="1202"/>
      <c r="Q72" s="508"/>
      <c r="R72" s="40"/>
      <c r="S72" s="41"/>
      <c r="T72" s="42"/>
      <c r="U72" s="43"/>
      <c r="V72" s="44"/>
    </row>
    <row r="73" spans="1:22" ht="18.75" customHeight="1" x14ac:dyDescent="0.3">
      <c r="A73" s="1196"/>
      <c r="B73" s="286" t="s">
        <v>913</v>
      </c>
      <c r="C73" s="1198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200"/>
      <c r="P73" s="1202"/>
      <c r="Q73" s="508"/>
      <c r="R73" s="40"/>
      <c r="S73" s="41"/>
      <c r="T73" s="42"/>
      <c r="U73" s="43"/>
      <c r="V73" s="44"/>
    </row>
    <row r="74" spans="1:22" ht="16.5" customHeight="1" x14ac:dyDescent="0.3">
      <c r="A74" s="1196"/>
      <c r="B74" s="286" t="s">
        <v>914</v>
      </c>
      <c r="C74" s="1198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200"/>
      <c r="P74" s="1202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40"/>
      <c r="B75" s="286" t="s">
        <v>915</v>
      </c>
      <c r="C75" s="1199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44"/>
      <c r="P75" s="1203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97"/>
      <c r="M80" s="1098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97"/>
      <c r="M81" s="1098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115" t="s">
        <v>606</v>
      </c>
      <c r="B87" s="61" t="s">
        <v>986</v>
      </c>
      <c r="C87" s="1214" t="s">
        <v>984</v>
      </c>
      <c r="D87" s="612"/>
      <c r="E87" s="613"/>
      <c r="F87" s="51">
        <v>8226.24</v>
      </c>
      <c r="G87" s="87">
        <v>44518</v>
      </c>
      <c r="H87" s="1080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43" t="s">
        <v>35</v>
      </c>
      <c r="P87" s="1201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117"/>
      <c r="B88" s="61" t="s">
        <v>987</v>
      </c>
      <c r="C88" s="1215"/>
      <c r="D88" s="612"/>
      <c r="E88" s="613"/>
      <c r="F88" s="51">
        <v>255.8</v>
      </c>
      <c r="G88" s="87">
        <v>44518</v>
      </c>
      <c r="H88" s="1081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44"/>
      <c r="P88" s="1203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5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78" t="s">
        <v>1029</v>
      </c>
      <c r="B93" s="918" t="s">
        <v>1030</v>
      </c>
      <c r="C93" s="96" t="s">
        <v>1031</v>
      </c>
      <c r="D93" s="96"/>
      <c r="E93" s="97"/>
      <c r="F93" s="912">
        <v>632</v>
      </c>
      <c r="G93" s="913">
        <v>44510</v>
      </c>
      <c r="H93" s="914">
        <v>35566</v>
      </c>
      <c r="I93" s="912">
        <v>632</v>
      </c>
      <c r="J93" s="35">
        <f t="shared" si="0"/>
        <v>0</v>
      </c>
      <c r="K93" s="56">
        <v>42</v>
      </c>
      <c r="L93" s="52"/>
      <c r="M93" s="52"/>
      <c r="N93" s="920">
        <f t="shared" si="1"/>
        <v>26544</v>
      </c>
      <c r="O93" s="1181" t="s">
        <v>35</v>
      </c>
      <c r="P93" s="1209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79"/>
      <c r="B94" s="919" t="s">
        <v>1032</v>
      </c>
      <c r="C94" s="96" t="s">
        <v>1033</v>
      </c>
      <c r="D94" s="96"/>
      <c r="E94" s="97"/>
      <c r="F94" s="912">
        <v>325.3</v>
      </c>
      <c r="G94" s="913">
        <v>44512</v>
      </c>
      <c r="H94" s="916">
        <v>35582</v>
      </c>
      <c r="I94" s="912">
        <v>325.3</v>
      </c>
      <c r="J94" s="35">
        <f t="shared" si="0"/>
        <v>0</v>
      </c>
      <c r="K94" s="56">
        <v>69</v>
      </c>
      <c r="L94" s="52"/>
      <c r="M94" s="52"/>
      <c r="N94" s="920">
        <f t="shared" si="1"/>
        <v>22445.7</v>
      </c>
      <c r="O94" s="1182"/>
      <c r="P94" s="1210"/>
      <c r="Q94" s="712"/>
      <c r="R94" s="40"/>
      <c r="S94" s="41"/>
      <c r="T94" s="42"/>
      <c r="U94" s="43"/>
      <c r="V94" s="44"/>
    </row>
    <row r="95" spans="1:22" ht="17.25" customHeight="1" x14ac:dyDescent="0.3">
      <c r="A95" s="1079"/>
      <c r="B95" s="918" t="s">
        <v>393</v>
      </c>
      <c r="C95" s="1175" t="s">
        <v>1034</v>
      </c>
      <c r="D95" s="96"/>
      <c r="E95" s="97"/>
      <c r="F95" s="912">
        <v>281</v>
      </c>
      <c r="G95" s="1194">
        <v>44513</v>
      </c>
      <c r="H95" s="1189">
        <v>35676</v>
      </c>
      <c r="I95" s="915">
        <v>281</v>
      </c>
      <c r="J95" s="35">
        <f t="shared" si="0"/>
        <v>0</v>
      </c>
      <c r="K95" s="56">
        <v>47</v>
      </c>
      <c r="L95" s="52"/>
      <c r="M95" s="52"/>
      <c r="N95" s="920">
        <f t="shared" si="1"/>
        <v>13207</v>
      </c>
      <c r="O95" s="1182"/>
      <c r="P95" s="1210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79"/>
      <c r="B96" s="918" t="s">
        <v>1032</v>
      </c>
      <c r="C96" s="1176"/>
      <c r="D96" s="96"/>
      <c r="E96" s="97"/>
      <c r="F96" s="912">
        <v>190.6</v>
      </c>
      <c r="G96" s="1195"/>
      <c r="H96" s="1193"/>
      <c r="I96" s="915">
        <v>190.6</v>
      </c>
      <c r="J96" s="35">
        <f t="shared" si="0"/>
        <v>0</v>
      </c>
      <c r="K96" s="56">
        <v>69</v>
      </c>
      <c r="L96" s="52"/>
      <c r="M96" s="52"/>
      <c r="N96" s="920">
        <f t="shared" si="1"/>
        <v>13151.4</v>
      </c>
      <c r="O96" s="1182"/>
      <c r="P96" s="1210"/>
      <c r="Q96" s="712"/>
      <c r="R96" s="40"/>
      <c r="S96" s="41"/>
      <c r="T96" s="42"/>
      <c r="U96" s="43"/>
      <c r="V96" s="44"/>
    </row>
    <row r="97" spans="1:22" ht="17.25" customHeight="1" x14ac:dyDescent="0.3">
      <c r="A97" s="1079"/>
      <c r="B97" s="921" t="s">
        <v>1032</v>
      </c>
      <c r="C97" s="960" t="s">
        <v>1035</v>
      </c>
      <c r="D97" s="438"/>
      <c r="E97" s="97"/>
      <c r="F97" s="917">
        <v>119.2</v>
      </c>
      <c r="G97" s="1187">
        <v>44517</v>
      </c>
      <c r="H97" s="1189">
        <v>35677</v>
      </c>
      <c r="I97" s="915">
        <v>119.2</v>
      </c>
      <c r="J97" s="35">
        <f t="shared" si="0"/>
        <v>0</v>
      </c>
      <c r="K97" s="56">
        <v>70</v>
      </c>
      <c r="L97" s="52"/>
      <c r="M97" s="52"/>
      <c r="N97" s="920">
        <f t="shared" si="1"/>
        <v>8344</v>
      </c>
      <c r="O97" s="1182"/>
      <c r="P97" s="1210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79"/>
      <c r="B98" s="921" t="s">
        <v>393</v>
      </c>
      <c r="C98" s="961"/>
      <c r="D98" s="438"/>
      <c r="E98" s="97"/>
      <c r="F98" s="917">
        <v>305.39999999999998</v>
      </c>
      <c r="G98" s="1188"/>
      <c r="H98" s="1193"/>
      <c r="I98" s="915">
        <v>305.39999999999998</v>
      </c>
      <c r="J98" s="35">
        <f t="shared" si="0"/>
        <v>0</v>
      </c>
      <c r="K98" s="56">
        <v>49</v>
      </c>
      <c r="L98" s="52"/>
      <c r="M98" s="52"/>
      <c r="N98" s="920">
        <f t="shared" si="1"/>
        <v>14964.599999999999</v>
      </c>
      <c r="O98" s="1182"/>
      <c r="P98" s="1210"/>
      <c r="Q98" s="712"/>
      <c r="R98" s="40"/>
      <c r="S98" s="41"/>
      <c r="T98" s="42"/>
      <c r="U98" s="43"/>
      <c r="V98" s="44"/>
    </row>
    <row r="99" spans="1:22" ht="17.25" customHeight="1" x14ac:dyDescent="0.3">
      <c r="A99" s="1079"/>
      <c r="B99" s="918" t="s">
        <v>1032</v>
      </c>
      <c r="C99" s="1186" t="s">
        <v>1036</v>
      </c>
      <c r="D99" s="96"/>
      <c r="E99" s="97"/>
      <c r="F99" s="917">
        <v>251.2</v>
      </c>
      <c r="G99" s="1187">
        <v>44518</v>
      </c>
      <c r="H99" s="1189">
        <v>35678</v>
      </c>
      <c r="I99" s="915">
        <v>251.2</v>
      </c>
      <c r="J99" s="35">
        <f t="shared" si="0"/>
        <v>0</v>
      </c>
      <c r="K99" s="56">
        <v>69</v>
      </c>
      <c r="L99" s="52"/>
      <c r="M99" s="52"/>
      <c r="N99" s="920">
        <f t="shared" si="1"/>
        <v>17332.8</v>
      </c>
      <c r="O99" s="1182"/>
      <c r="P99" s="1210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79"/>
      <c r="B100" s="918" t="s">
        <v>1032</v>
      </c>
      <c r="C100" s="1176"/>
      <c r="D100" s="96"/>
      <c r="E100" s="97"/>
      <c r="F100" s="917">
        <v>51.8</v>
      </c>
      <c r="G100" s="1188"/>
      <c r="H100" s="1190"/>
      <c r="I100" s="915">
        <v>51.8</v>
      </c>
      <c r="J100" s="35">
        <f t="shared" si="0"/>
        <v>0</v>
      </c>
      <c r="K100" s="56">
        <v>70</v>
      </c>
      <c r="L100" s="52"/>
      <c r="M100" s="52"/>
      <c r="N100" s="920">
        <f t="shared" si="1"/>
        <v>3626</v>
      </c>
      <c r="O100" s="1182"/>
      <c r="P100" s="1210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79"/>
      <c r="B101" s="921" t="s">
        <v>1032</v>
      </c>
      <c r="C101" s="960" t="s">
        <v>1037</v>
      </c>
      <c r="D101" s="438"/>
      <c r="E101" s="97"/>
      <c r="F101" s="917">
        <f>145.2+230.6</f>
        <v>375.79999999999995</v>
      </c>
      <c r="G101" s="1187">
        <v>44523</v>
      </c>
      <c r="H101" s="1191">
        <v>35751</v>
      </c>
      <c r="I101" s="915">
        <v>375.8</v>
      </c>
      <c r="J101" s="35">
        <f t="shared" si="0"/>
        <v>0</v>
      </c>
      <c r="K101" s="56">
        <v>74</v>
      </c>
      <c r="L101" s="52"/>
      <c r="M101" s="52"/>
      <c r="N101" s="920">
        <f t="shared" si="1"/>
        <v>27809.200000000001</v>
      </c>
      <c r="O101" s="1182"/>
      <c r="P101" s="1210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118"/>
      <c r="B102" s="921" t="s">
        <v>181</v>
      </c>
      <c r="C102" s="961"/>
      <c r="D102" s="438"/>
      <c r="E102" s="97"/>
      <c r="F102" s="917">
        <v>373.2</v>
      </c>
      <c r="G102" s="1188"/>
      <c r="H102" s="1192"/>
      <c r="I102" s="915">
        <v>373.2</v>
      </c>
      <c r="J102" s="35">
        <f t="shared" si="0"/>
        <v>0</v>
      </c>
      <c r="K102" s="56">
        <v>54</v>
      </c>
      <c r="L102" s="52"/>
      <c r="M102" s="52"/>
      <c r="N102" s="920">
        <f t="shared" si="1"/>
        <v>20152.8</v>
      </c>
      <c r="O102" s="1182"/>
      <c r="P102" s="1210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216" t="s">
        <v>1029</v>
      </c>
      <c r="B103" s="61" t="s">
        <v>181</v>
      </c>
      <c r="C103" s="1186" t="s">
        <v>1058</v>
      </c>
      <c r="D103" s="96"/>
      <c r="E103" s="97"/>
      <c r="F103" s="418">
        <v>260.8</v>
      </c>
      <c r="G103" s="972">
        <v>44527</v>
      </c>
      <c r="H103" s="1217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83" t="s">
        <v>35</v>
      </c>
      <c r="P103" s="1211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116"/>
      <c r="B104" s="61" t="s">
        <v>955</v>
      </c>
      <c r="C104" s="1176"/>
      <c r="D104" s="96"/>
      <c r="E104" s="97"/>
      <c r="F104" s="418">
        <f>320.6+470</f>
        <v>790.6</v>
      </c>
      <c r="G104" s="1060"/>
      <c r="H104" s="1218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84"/>
      <c r="P104" s="1212"/>
      <c r="Q104" s="712"/>
      <c r="R104" s="40"/>
      <c r="S104" s="41"/>
      <c r="T104" s="42"/>
      <c r="U104" s="43"/>
      <c r="V104" s="44"/>
    </row>
    <row r="105" spans="1:22" ht="18" thickBot="1" x14ac:dyDescent="0.35">
      <c r="A105" s="1117"/>
      <c r="B105" s="61" t="s">
        <v>1032</v>
      </c>
      <c r="C105" s="1177"/>
      <c r="D105" s="96"/>
      <c r="E105" s="97"/>
      <c r="F105" s="418">
        <f>153.8+142.6</f>
        <v>296.39999999999998</v>
      </c>
      <c r="G105" s="973"/>
      <c r="H105" s="1219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185"/>
      <c r="P105" s="1213"/>
      <c r="Q105" s="712"/>
      <c r="R105" s="40"/>
      <c r="S105" s="41"/>
      <c r="T105" s="42"/>
      <c r="U105" s="43"/>
      <c r="V105" s="44"/>
    </row>
    <row r="106" spans="1:22" ht="17.25" x14ac:dyDescent="0.3">
      <c r="A106" s="1115" t="s">
        <v>1029</v>
      </c>
      <c r="B106" s="61" t="s">
        <v>1032</v>
      </c>
      <c r="C106" s="1175" t="s">
        <v>1059</v>
      </c>
      <c r="D106" s="96"/>
      <c r="E106" s="97"/>
      <c r="F106" s="51">
        <f>47.6+150</f>
        <v>197.6</v>
      </c>
      <c r="G106" s="1179">
        <v>44530</v>
      </c>
      <c r="H106" s="1041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171" t="s">
        <v>35</v>
      </c>
      <c r="P106" s="1174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116"/>
      <c r="B107" s="61" t="s">
        <v>181</v>
      </c>
      <c r="C107" s="1176"/>
      <c r="D107" s="96"/>
      <c r="E107" s="97"/>
      <c r="F107" s="51">
        <f>291.7+35.6</f>
        <v>327.3</v>
      </c>
      <c r="G107" s="1180"/>
      <c r="H107" s="1178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172"/>
      <c r="P107" s="1166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117"/>
      <c r="B108" s="61" t="s">
        <v>1060</v>
      </c>
      <c r="C108" s="1177"/>
      <c r="D108" s="96"/>
      <c r="E108" s="97"/>
      <c r="F108" s="51">
        <f>410.4+252</f>
        <v>662.4</v>
      </c>
      <c r="G108" s="1102"/>
      <c r="H108" s="1042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173"/>
      <c r="P108" s="1110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1001" t="s">
        <v>19</v>
      </c>
      <c r="G248" s="1001"/>
      <c r="H248" s="1002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P93:P102"/>
    <mergeCell ref="P103:P105"/>
    <mergeCell ref="L80:M81"/>
    <mergeCell ref="F248:H248"/>
    <mergeCell ref="A1:J2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  <mergeCell ref="W1:X1"/>
    <mergeCell ref="A69:A75"/>
    <mergeCell ref="C69:C75"/>
    <mergeCell ref="O69:O75"/>
    <mergeCell ref="P69:P75"/>
    <mergeCell ref="O3:P3"/>
    <mergeCell ref="P58:P59"/>
    <mergeCell ref="A58:A59"/>
    <mergeCell ref="C58:C59"/>
    <mergeCell ref="G58:G59"/>
    <mergeCell ref="H58:H59"/>
    <mergeCell ref="O58:O59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O106:O108"/>
    <mergeCell ref="P106:P108"/>
    <mergeCell ref="A106:A108"/>
    <mergeCell ref="C106:C108"/>
    <mergeCell ref="H106:H108"/>
    <mergeCell ref="G106:G10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tabSelected="1" workbookViewId="0">
      <pane xSplit="7" ySplit="3" topLeftCell="H31" activePane="bottomRight" state="frozen"/>
      <selection pane="topRight" activeCell="H1" sqref="H1"/>
      <selection pane="bottomLeft" activeCell="A4" sqref="A4"/>
      <selection pane="bottomRight" activeCell="G28" sqref="G2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1005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51" t="s">
        <v>950</v>
      </c>
      <c r="P3" s="1152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410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1074</v>
      </c>
      <c r="I4" s="34">
        <f>25460-127.3</f>
        <v>25332.7</v>
      </c>
      <c r="J4" s="35">
        <f t="shared" ref="J4:J149" si="0">I4-F4</f>
        <v>822.70000000000073</v>
      </c>
      <c r="K4" s="322">
        <v>35.5</v>
      </c>
      <c r="L4" s="758"/>
      <c r="M4" s="758"/>
      <c r="N4" s="38">
        <f t="shared" ref="N4:N153" si="1">K4*I4</f>
        <v>899310.85</v>
      </c>
      <c r="O4" s="943" t="s">
        <v>206</v>
      </c>
      <c r="P4" s="944">
        <v>44545</v>
      </c>
      <c r="Q4" s="643">
        <v>25040</v>
      </c>
      <c r="R4" s="644">
        <v>44533</v>
      </c>
      <c r="S4" s="483"/>
      <c r="T4" s="42"/>
      <c r="U4" s="43" t="s">
        <v>1146</v>
      </c>
      <c r="V4" s="44">
        <v>5104</v>
      </c>
      <c r="W4" s="378" t="s">
        <v>1104</v>
      </c>
      <c r="X4" s="379">
        <v>4176</v>
      </c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1075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945" t="s">
        <v>206</v>
      </c>
      <c r="P5" s="946">
        <v>44545</v>
      </c>
      <c r="Q5" s="645">
        <v>0</v>
      </c>
      <c r="R5" s="646">
        <v>44533</v>
      </c>
      <c r="S5" s="483"/>
      <c r="T5" s="42"/>
      <c r="U5" s="43" t="s">
        <v>1146</v>
      </c>
      <c r="V5" s="44">
        <v>0</v>
      </c>
      <c r="W5" s="411" t="s">
        <v>1104</v>
      </c>
      <c r="X5" s="412">
        <v>0</v>
      </c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1076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945" t="s">
        <v>206</v>
      </c>
      <c r="P6" s="946">
        <v>44547</v>
      </c>
      <c r="Q6" s="645">
        <v>25140</v>
      </c>
      <c r="R6" s="646">
        <v>44533</v>
      </c>
      <c r="S6" s="483"/>
      <c r="T6" s="42"/>
      <c r="U6" s="43" t="s">
        <v>1146</v>
      </c>
      <c r="V6" s="44">
        <v>5104</v>
      </c>
      <c r="W6" s="43" t="s">
        <v>1104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1077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945" t="s">
        <v>206</v>
      </c>
      <c r="P7" s="946">
        <v>44547</v>
      </c>
      <c r="Q7" s="645">
        <v>0</v>
      </c>
      <c r="R7" s="646">
        <v>44533</v>
      </c>
      <c r="S7" s="483"/>
      <c r="T7" s="42"/>
      <c r="U7" s="43" t="s">
        <v>1146</v>
      </c>
      <c r="V7" s="44">
        <v>0</v>
      </c>
      <c r="W7" s="43" t="s">
        <v>1104</v>
      </c>
      <c r="X7" s="361">
        <v>0</v>
      </c>
    </row>
    <row r="8" spans="1:24" ht="33" thickTop="1" thickBot="1" x14ac:dyDescent="0.35">
      <c r="A8" s="272" t="s">
        <v>149</v>
      </c>
      <c r="B8" s="273" t="s">
        <v>30</v>
      </c>
      <c r="C8" s="274" t="s">
        <v>1121</v>
      </c>
      <c r="D8" s="93">
        <v>49</v>
      </c>
      <c r="E8" s="559">
        <f t="shared" si="2"/>
        <v>1075060</v>
      </c>
      <c r="F8" s="275">
        <v>21940</v>
      </c>
      <c r="G8" s="276">
        <v>44535</v>
      </c>
      <c r="H8" s="50" t="s">
        <v>1078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933" t="s">
        <v>206</v>
      </c>
      <c r="P8" s="928">
        <v>44550</v>
      </c>
      <c r="Q8" s="645">
        <v>25140</v>
      </c>
      <c r="R8" s="646">
        <v>44543</v>
      </c>
      <c r="S8" s="483"/>
      <c r="T8" s="42"/>
      <c r="U8" s="43" t="s">
        <v>1146</v>
      </c>
      <c r="V8" s="44">
        <v>5104</v>
      </c>
      <c r="W8" s="43" t="s">
        <v>1104</v>
      </c>
      <c r="X8" s="361">
        <v>4176</v>
      </c>
    </row>
    <row r="9" spans="1:24" ht="18.75" thickTop="1" thickBot="1" x14ac:dyDescent="0.35">
      <c r="A9" s="277" t="s">
        <v>48</v>
      </c>
      <c r="B9" s="273" t="s">
        <v>28</v>
      </c>
      <c r="C9" s="274" t="s">
        <v>1121</v>
      </c>
      <c r="D9" s="93">
        <v>0</v>
      </c>
      <c r="E9" s="559">
        <f t="shared" si="2"/>
        <v>0</v>
      </c>
      <c r="F9" s="275">
        <v>0</v>
      </c>
      <c r="G9" s="276">
        <v>44535</v>
      </c>
      <c r="H9" s="50" t="s">
        <v>1079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933" t="s">
        <v>206</v>
      </c>
      <c r="P9" s="928">
        <v>44550</v>
      </c>
      <c r="Q9" s="645">
        <v>0</v>
      </c>
      <c r="R9" s="646">
        <v>44543</v>
      </c>
      <c r="S9" s="483"/>
      <c r="T9" s="42"/>
      <c r="U9" s="43" t="s">
        <v>1146</v>
      </c>
      <c r="V9" s="44">
        <v>0</v>
      </c>
      <c r="W9" s="43" t="s">
        <v>1104</v>
      </c>
      <c r="X9" s="361">
        <v>0</v>
      </c>
    </row>
    <row r="10" spans="1:24" ht="33" thickTop="1" thickBot="1" x14ac:dyDescent="0.35">
      <c r="A10" s="277" t="s">
        <v>1008</v>
      </c>
      <c r="B10" s="273" t="s">
        <v>1009</v>
      </c>
      <c r="C10" s="274" t="s">
        <v>1122</v>
      </c>
      <c r="D10" s="173">
        <v>49</v>
      </c>
      <c r="E10" s="559">
        <f t="shared" si="2"/>
        <v>939330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951" t="s">
        <v>35</v>
      </c>
      <c r="P10" s="932">
        <v>44550</v>
      </c>
      <c r="Q10" s="645">
        <v>21040</v>
      </c>
      <c r="R10" s="646">
        <v>44543</v>
      </c>
      <c r="S10" s="483"/>
      <c r="T10" s="42"/>
      <c r="U10" s="43" t="s">
        <v>1146</v>
      </c>
      <c r="V10" s="44">
        <v>5104</v>
      </c>
      <c r="W10" s="43" t="s">
        <v>1104</v>
      </c>
      <c r="X10" s="361">
        <v>4176</v>
      </c>
    </row>
    <row r="11" spans="1:24" ht="33" thickTop="1" thickBot="1" x14ac:dyDescent="0.35">
      <c r="A11" s="277" t="s">
        <v>48</v>
      </c>
      <c r="B11" s="273" t="s">
        <v>1010</v>
      </c>
      <c r="C11" s="274" t="s">
        <v>1122</v>
      </c>
      <c r="D11" s="93">
        <v>0</v>
      </c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951" t="s">
        <v>35</v>
      </c>
      <c r="P11" s="932">
        <v>44550</v>
      </c>
      <c r="Q11" s="645">
        <v>0</v>
      </c>
      <c r="R11" s="646">
        <v>44543</v>
      </c>
      <c r="S11" s="483"/>
      <c r="T11" s="42"/>
      <c r="U11" s="43" t="s">
        <v>1146</v>
      </c>
      <c r="V11" s="44">
        <v>0</v>
      </c>
      <c r="W11" s="43" t="s">
        <v>1104</v>
      </c>
      <c r="X11" s="361">
        <v>0</v>
      </c>
    </row>
    <row r="12" spans="1:24" ht="18.75" thickTop="1" thickBot="1" x14ac:dyDescent="0.35">
      <c r="A12" s="277" t="s">
        <v>1011</v>
      </c>
      <c r="B12" s="273" t="s">
        <v>30</v>
      </c>
      <c r="C12" s="274" t="s">
        <v>1123</v>
      </c>
      <c r="D12" s="93">
        <v>50</v>
      </c>
      <c r="E12" s="559">
        <f t="shared" si="2"/>
        <v>1123000</v>
      </c>
      <c r="F12" s="275">
        <v>22460</v>
      </c>
      <c r="G12" s="276">
        <v>44538</v>
      </c>
      <c r="H12" s="50" t="s">
        <v>1092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951" t="s">
        <v>35</v>
      </c>
      <c r="P12" s="932">
        <v>44552</v>
      </c>
      <c r="Q12" s="645">
        <v>25140</v>
      </c>
      <c r="R12" s="646">
        <v>44543</v>
      </c>
      <c r="S12" s="483"/>
      <c r="T12" s="42"/>
      <c r="U12" s="43" t="s">
        <v>1146</v>
      </c>
      <c r="V12" s="44">
        <v>5104</v>
      </c>
      <c r="W12" s="43" t="s">
        <v>1104</v>
      </c>
      <c r="X12" s="361">
        <v>4176</v>
      </c>
    </row>
    <row r="13" spans="1:24" ht="18.75" thickTop="1" thickBot="1" x14ac:dyDescent="0.35">
      <c r="A13" s="277" t="s">
        <v>48</v>
      </c>
      <c r="B13" s="273" t="s">
        <v>28</v>
      </c>
      <c r="C13" s="274" t="s">
        <v>1123</v>
      </c>
      <c r="D13" s="93">
        <v>0</v>
      </c>
      <c r="E13" s="559">
        <f t="shared" si="2"/>
        <v>0</v>
      </c>
      <c r="F13" s="275">
        <v>0</v>
      </c>
      <c r="G13" s="276">
        <v>44538</v>
      </c>
      <c r="H13" s="50" t="s">
        <v>1091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951" t="s">
        <v>35</v>
      </c>
      <c r="P13" s="932">
        <v>44552</v>
      </c>
      <c r="Q13" s="645">
        <v>0</v>
      </c>
      <c r="R13" s="646">
        <v>44543</v>
      </c>
      <c r="S13" s="483"/>
      <c r="T13" s="42"/>
      <c r="U13" s="43" t="s">
        <v>1146</v>
      </c>
      <c r="V13" s="44">
        <v>0</v>
      </c>
      <c r="W13" s="43" t="s">
        <v>1104</v>
      </c>
      <c r="X13" s="361">
        <v>0</v>
      </c>
    </row>
    <row r="14" spans="1:24" ht="33" thickTop="1" thickBot="1" x14ac:dyDescent="0.35">
      <c r="A14" s="277" t="s">
        <v>1011</v>
      </c>
      <c r="B14" s="273" t="s">
        <v>30</v>
      </c>
      <c r="C14" s="274" t="s">
        <v>1124</v>
      </c>
      <c r="D14" s="93">
        <v>50</v>
      </c>
      <c r="E14" s="559">
        <f t="shared" si="2"/>
        <v>1075500</v>
      </c>
      <c r="F14" s="275">
        <v>21510</v>
      </c>
      <c r="G14" s="276">
        <v>44539</v>
      </c>
      <c r="H14" s="50" t="s">
        <v>1094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951" t="s">
        <v>1093</v>
      </c>
      <c r="P14" s="932">
        <v>44553</v>
      </c>
      <c r="Q14" s="645">
        <v>25140</v>
      </c>
      <c r="R14" s="646">
        <v>44543</v>
      </c>
      <c r="S14" s="483"/>
      <c r="T14" s="42"/>
      <c r="U14" s="43" t="s">
        <v>1146</v>
      </c>
      <c r="V14" s="44">
        <v>5104</v>
      </c>
      <c r="W14" s="43" t="s">
        <v>1104</v>
      </c>
      <c r="X14" s="361">
        <v>4176</v>
      </c>
    </row>
    <row r="15" spans="1:24" ht="20.25" thickTop="1" thickBot="1" x14ac:dyDescent="0.35">
      <c r="A15" s="856" t="s">
        <v>48</v>
      </c>
      <c r="B15" s="273" t="s">
        <v>28</v>
      </c>
      <c r="C15" s="274" t="s">
        <v>1124</v>
      </c>
      <c r="D15" s="93">
        <v>0</v>
      </c>
      <c r="E15" s="559">
        <f t="shared" si="2"/>
        <v>0</v>
      </c>
      <c r="F15" s="275">
        <v>0</v>
      </c>
      <c r="G15" s="276">
        <v>44539</v>
      </c>
      <c r="H15" s="50" t="s">
        <v>1095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951" t="s">
        <v>35</v>
      </c>
      <c r="P15" s="932">
        <v>44553</v>
      </c>
      <c r="Q15" s="645">
        <v>0</v>
      </c>
      <c r="R15" s="646">
        <v>44543</v>
      </c>
      <c r="S15" s="483"/>
      <c r="T15" s="42"/>
      <c r="U15" s="43" t="s">
        <v>1146</v>
      </c>
      <c r="V15" s="44">
        <v>0</v>
      </c>
      <c r="W15" s="43" t="s">
        <v>1104</v>
      </c>
      <c r="X15" s="361">
        <v>0</v>
      </c>
    </row>
    <row r="16" spans="1:24" ht="18.75" thickTop="1" thickBot="1" x14ac:dyDescent="0.35">
      <c r="A16" s="277" t="s">
        <v>1011</v>
      </c>
      <c r="B16" s="273" t="s">
        <v>30</v>
      </c>
      <c r="C16" s="679" t="s">
        <v>1125</v>
      </c>
      <c r="D16" s="93">
        <v>52</v>
      </c>
      <c r="E16" s="559">
        <f t="shared" si="2"/>
        <v>1211600</v>
      </c>
      <c r="F16" s="275">
        <v>23300</v>
      </c>
      <c r="G16" s="276">
        <v>44540</v>
      </c>
      <c r="H16" s="50" t="s">
        <v>1086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951" t="s">
        <v>35</v>
      </c>
      <c r="P16" s="932">
        <v>44554</v>
      </c>
      <c r="Q16" s="645">
        <v>25140</v>
      </c>
      <c r="R16" s="646">
        <v>44543</v>
      </c>
      <c r="S16" s="483"/>
      <c r="T16" s="42"/>
      <c r="U16" s="43" t="s">
        <v>1146</v>
      </c>
      <c r="V16" s="44">
        <v>5104</v>
      </c>
      <c r="W16" s="43" t="s">
        <v>1104</v>
      </c>
      <c r="X16" s="361">
        <v>4176</v>
      </c>
    </row>
    <row r="17" spans="1:24" ht="18.75" thickTop="1" thickBot="1" x14ac:dyDescent="0.35">
      <c r="A17" s="285" t="s">
        <v>48</v>
      </c>
      <c r="B17" s="273" t="s">
        <v>124</v>
      </c>
      <c r="C17" s="274" t="s">
        <v>1125</v>
      </c>
      <c r="D17" s="93">
        <v>0</v>
      </c>
      <c r="E17" s="559">
        <f t="shared" si="2"/>
        <v>0</v>
      </c>
      <c r="F17" s="275">
        <v>0</v>
      </c>
      <c r="G17" s="276">
        <v>44540</v>
      </c>
      <c r="H17" s="50" t="s">
        <v>1087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951" t="s">
        <v>35</v>
      </c>
      <c r="P17" s="932">
        <v>44554</v>
      </c>
      <c r="Q17" s="645">
        <v>0</v>
      </c>
      <c r="R17" s="646">
        <v>44543</v>
      </c>
      <c r="S17" s="483"/>
      <c r="T17" s="42"/>
      <c r="U17" s="43" t="s">
        <v>1146</v>
      </c>
      <c r="V17" s="44">
        <v>0</v>
      </c>
      <c r="W17" s="43" t="s">
        <v>1104</v>
      </c>
      <c r="X17" s="361">
        <v>0</v>
      </c>
    </row>
    <row r="18" spans="1:24" ht="33" thickTop="1" thickBot="1" x14ac:dyDescent="0.35">
      <c r="A18" s="279" t="s">
        <v>1057</v>
      </c>
      <c r="B18" s="273" t="s">
        <v>39</v>
      </c>
      <c r="C18" s="274" t="s">
        <v>1126</v>
      </c>
      <c r="D18" s="93">
        <v>53</v>
      </c>
      <c r="E18" s="559">
        <f t="shared" si="2"/>
        <v>1183490</v>
      </c>
      <c r="F18" s="275">
        <v>22330</v>
      </c>
      <c r="G18" s="276">
        <v>44543</v>
      </c>
      <c r="H18" s="50" t="s">
        <v>1090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951" t="s">
        <v>35</v>
      </c>
      <c r="P18" s="932">
        <v>44557</v>
      </c>
      <c r="Q18" s="645">
        <v>24940</v>
      </c>
      <c r="R18" s="646">
        <v>44547</v>
      </c>
      <c r="S18" s="483"/>
      <c r="T18" s="42"/>
      <c r="U18" s="43" t="s">
        <v>1146</v>
      </c>
      <c r="V18" s="44">
        <v>5104</v>
      </c>
      <c r="W18" s="43" t="s">
        <v>1104</v>
      </c>
      <c r="X18" s="361">
        <v>4176</v>
      </c>
    </row>
    <row r="19" spans="1:24" ht="20.25" customHeight="1" thickTop="1" thickBot="1" x14ac:dyDescent="0.35">
      <c r="A19" s="279" t="s">
        <v>48</v>
      </c>
      <c r="B19" s="273" t="s">
        <v>28</v>
      </c>
      <c r="C19" s="274" t="s">
        <v>1126</v>
      </c>
      <c r="D19" s="93">
        <v>0</v>
      </c>
      <c r="E19" s="559">
        <f t="shared" si="2"/>
        <v>0</v>
      </c>
      <c r="F19" s="275">
        <v>0</v>
      </c>
      <c r="G19" s="276">
        <v>44543</v>
      </c>
      <c r="H19" s="50" t="s">
        <v>1089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951" t="s">
        <v>35</v>
      </c>
      <c r="P19" s="932">
        <v>44557</v>
      </c>
      <c r="Q19" s="647">
        <v>0</v>
      </c>
      <c r="R19" s="646">
        <v>44547</v>
      </c>
      <c r="S19" s="483"/>
      <c r="T19" s="42"/>
      <c r="U19" s="43" t="s">
        <v>1146</v>
      </c>
      <c r="V19" s="44">
        <v>0</v>
      </c>
      <c r="W19" s="43" t="s">
        <v>1104</v>
      </c>
      <c r="X19" s="361">
        <v>0</v>
      </c>
    </row>
    <row r="20" spans="1:24" ht="20.25" customHeight="1" thickTop="1" thickBot="1" x14ac:dyDescent="0.35">
      <c r="A20" s="715" t="s">
        <v>1011</v>
      </c>
      <c r="B20" s="273" t="s">
        <v>30</v>
      </c>
      <c r="C20" s="274" t="s">
        <v>1127</v>
      </c>
      <c r="D20" s="93">
        <v>53</v>
      </c>
      <c r="E20" s="559">
        <f t="shared" si="2"/>
        <v>1109290</v>
      </c>
      <c r="F20" s="275">
        <v>20930</v>
      </c>
      <c r="G20" s="276">
        <v>44545</v>
      </c>
      <c r="H20" s="50" t="s">
        <v>1106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933" t="s">
        <v>206</v>
      </c>
      <c r="P20" s="928">
        <v>44559</v>
      </c>
      <c r="Q20" s="647">
        <v>25140</v>
      </c>
      <c r="R20" s="646">
        <v>44547</v>
      </c>
      <c r="S20" s="483"/>
      <c r="T20" s="42"/>
      <c r="U20" s="43" t="s">
        <v>1146</v>
      </c>
      <c r="V20" s="44">
        <v>5104</v>
      </c>
      <c r="W20" s="43" t="s">
        <v>1104</v>
      </c>
      <c r="X20" s="361">
        <v>4176</v>
      </c>
    </row>
    <row r="21" spans="1:24" ht="20.25" customHeight="1" thickTop="1" thickBot="1" x14ac:dyDescent="0.35">
      <c r="A21" s="279" t="s">
        <v>362</v>
      </c>
      <c r="B21" s="273" t="s">
        <v>28</v>
      </c>
      <c r="C21" s="274" t="s">
        <v>1127</v>
      </c>
      <c r="D21" s="93">
        <v>0</v>
      </c>
      <c r="E21" s="559">
        <f t="shared" si="2"/>
        <v>0</v>
      </c>
      <c r="F21" s="275">
        <v>0</v>
      </c>
      <c r="G21" s="276">
        <v>44545</v>
      </c>
      <c r="H21" s="50" t="s">
        <v>1105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933" t="s">
        <v>206</v>
      </c>
      <c r="P21" s="928">
        <v>44559</v>
      </c>
      <c r="Q21" s="647">
        <v>0</v>
      </c>
      <c r="R21" s="646">
        <v>44547</v>
      </c>
      <c r="S21" s="483"/>
      <c r="T21" s="42"/>
      <c r="U21" s="43" t="s">
        <v>1146</v>
      </c>
      <c r="V21" s="44">
        <v>0</v>
      </c>
      <c r="W21" s="43" t="s">
        <v>1104</v>
      </c>
      <c r="X21" s="361">
        <v>0</v>
      </c>
    </row>
    <row r="22" spans="1:24" ht="20.25" customHeight="1" thickTop="1" thickBot="1" x14ac:dyDescent="0.35">
      <c r="A22" s="280" t="s">
        <v>1081</v>
      </c>
      <c r="B22" s="273" t="s">
        <v>30</v>
      </c>
      <c r="C22" s="274" t="s">
        <v>1128</v>
      </c>
      <c r="D22" s="93">
        <v>53</v>
      </c>
      <c r="E22" s="559">
        <f t="shared" si="2"/>
        <v>1069010</v>
      </c>
      <c r="F22" s="275">
        <v>20170</v>
      </c>
      <c r="G22" s="276">
        <v>44547</v>
      </c>
      <c r="H22" s="50" t="s">
        <v>1117</v>
      </c>
      <c r="I22" s="51">
        <v>20840</v>
      </c>
      <c r="J22" s="35">
        <f t="shared" si="0"/>
        <v>670</v>
      </c>
      <c r="K22" s="581">
        <v>37.5</v>
      </c>
      <c r="L22" s="323"/>
      <c r="M22" s="323"/>
      <c r="N22" s="57">
        <f t="shared" si="1"/>
        <v>781500</v>
      </c>
      <c r="O22" s="933" t="s">
        <v>206</v>
      </c>
      <c r="P22" s="928">
        <v>44560</v>
      </c>
      <c r="Q22" s="647">
        <v>25140</v>
      </c>
      <c r="R22" s="646">
        <v>44547</v>
      </c>
      <c r="S22" s="483"/>
      <c r="T22" s="42"/>
      <c r="U22" s="43"/>
      <c r="V22" s="44"/>
      <c r="W22" s="43" t="s">
        <v>1104</v>
      </c>
      <c r="X22" s="361">
        <v>4176</v>
      </c>
    </row>
    <row r="23" spans="1:24" ht="33" thickTop="1" thickBot="1" x14ac:dyDescent="0.35">
      <c r="A23" s="281" t="s">
        <v>48</v>
      </c>
      <c r="B23" s="273" t="s">
        <v>1082</v>
      </c>
      <c r="C23" s="274" t="s">
        <v>1128</v>
      </c>
      <c r="D23" s="93">
        <v>0</v>
      </c>
      <c r="E23" s="559">
        <f t="shared" si="2"/>
        <v>0</v>
      </c>
      <c r="F23" s="275">
        <v>0</v>
      </c>
      <c r="G23" s="276">
        <v>44547</v>
      </c>
      <c r="H23" s="50" t="s">
        <v>1116</v>
      </c>
      <c r="I23" s="51">
        <f>4955-99.1</f>
        <v>4855.8999999999996</v>
      </c>
      <c r="J23" s="35">
        <f t="shared" si="0"/>
        <v>4855.8999999999996</v>
      </c>
      <c r="K23" s="581">
        <v>37.5</v>
      </c>
      <c r="L23" s="323"/>
      <c r="M23" s="323"/>
      <c r="N23" s="57">
        <f t="shared" si="1"/>
        <v>182096.25</v>
      </c>
      <c r="O23" s="933" t="s">
        <v>969</v>
      </c>
      <c r="P23" s="928">
        <v>44560</v>
      </c>
      <c r="Q23" s="647">
        <v>0</v>
      </c>
      <c r="R23" s="646">
        <v>44547</v>
      </c>
      <c r="S23" s="483"/>
      <c r="T23" s="42"/>
      <c r="U23" s="43"/>
      <c r="V23" s="44"/>
      <c r="W23" s="43" t="s">
        <v>1104</v>
      </c>
      <c r="X23" s="361">
        <v>0</v>
      </c>
    </row>
    <row r="24" spans="1:24" ht="20.25" customHeight="1" thickTop="1" thickBot="1" x14ac:dyDescent="0.35">
      <c r="A24" s="417" t="s">
        <v>1083</v>
      </c>
      <c r="B24" s="273" t="s">
        <v>30</v>
      </c>
      <c r="C24" s="274" t="s">
        <v>1130</v>
      </c>
      <c r="D24" s="93">
        <v>53</v>
      </c>
      <c r="E24" s="559">
        <f t="shared" si="2"/>
        <v>907360</v>
      </c>
      <c r="F24" s="275">
        <v>17120</v>
      </c>
      <c r="G24" s="276">
        <v>44549</v>
      </c>
      <c r="H24" s="50" t="s">
        <v>1118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947" t="s">
        <v>206</v>
      </c>
      <c r="P24" s="928">
        <v>44561</v>
      </c>
      <c r="Q24" s="647">
        <v>20240</v>
      </c>
      <c r="R24" s="646">
        <v>44554</v>
      </c>
      <c r="S24" s="484"/>
      <c r="T24" s="65"/>
      <c r="U24" s="43"/>
      <c r="V24" s="44"/>
      <c r="W24" s="43" t="s">
        <v>1104</v>
      </c>
      <c r="X24" s="361">
        <v>4176</v>
      </c>
    </row>
    <row r="25" spans="1:24" ht="20.25" customHeight="1" thickTop="1" thickBot="1" x14ac:dyDescent="0.35">
      <c r="A25" s="277" t="s">
        <v>50</v>
      </c>
      <c r="B25" s="273" t="s">
        <v>30</v>
      </c>
      <c r="C25" s="680"/>
      <c r="D25" s="681"/>
      <c r="E25" s="948">
        <f t="shared" si="2"/>
        <v>0</v>
      </c>
      <c r="F25" s="275">
        <v>20790</v>
      </c>
      <c r="G25" s="276">
        <v>44550</v>
      </c>
      <c r="H25" s="950" t="s">
        <v>1137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952" t="s">
        <v>35</v>
      </c>
      <c r="P25" s="953">
        <v>44564</v>
      </c>
      <c r="Q25" s="647">
        <v>25140</v>
      </c>
      <c r="R25" s="646">
        <v>44554</v>
      </c>
      <c r="S25" s="483"/>
      <c r="T25" s="42"/>
      <c r="U25" s="43"/>
      <c r="V25" s="44"/>
      <c r="W25" s="43" t="s">
        <v>1104</v>
      </c>
      <c r="X25" s="361">
        <v>4176</v>
      </c>
    </row>
    <row r="26" spans="1:24" ht="20.25" customHeight="1" thickTop="1" thickBot="1" x14ac:dyDescent="0.35">
      <c r="A26" s="281" t="s">
        <v>48</v>
      </c>
      <c r="B26" s="273" t="s">
        <v>28</v>
      </c>
      <c r="C26" s="680"/>
      <c r="D26" s="681"/>
      <c r="E26" s="948">
        <f t="shared" si="2"/>
        <v>0</v>
      </c>
      <c r="F26" s="275">
        <v>0</v>
      </c>
      <c r="G26" s="276">
        <v>44550</v>
      </c>
      <c r="H26" s="950" t="s">
        <v>1150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949" t="s">
        <v>206</v>
      </c>
      <c r="P26" s="732">
        <v>44564</v>
      </c>
      <c r="Q26" s="647">
        <v>0</v>
      </c>
      <c r="R26" s="646">
        <v>44554</v>
      </c>
      <c r="S26" s="483"/>
      <c r="T26" s="42"/>
      <c r="U26" s="43"/>
      <c r="V26" s="44"/>
      <c r="W26" s="43" t="s">
        <v>1104</v>
      </c>
      <c r="X26" s="361">
        <v>0</v>
      </c>
    </row>
    <row r="27" spans="1:24" ht="20.25" customHeight="1" thickTop="1" thickBot="1" x14ac:dyDescent="0.35">
      <c r="A27" s="281" t="s">
        <v>1084</v>
      </c>
      <c r="B27" s="273" t="s">
        <v>283</v>
      </c>
      <c r="C27" s="274" t="s">
        <v>1129</v>
      </c>
      <c r="D27" s="93">
        <v>53</v>
      </c>
      <c r="E27" s="559">
        <f t="shared" si="2"/>
        <v>1122010</v>
      </c>
      <c r="F27" s="275">
        <v>21170</v>
      </c>
      <c r="G27" s="276">
        <v>44552</v>
      </c>
      <c r="H27" s="950" t="s">
        <v>1149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949" t="s">
        <v>206</v>
      </c>
      <c r="P27" s="732">
        <v>44566</v>
      </c>
      <c r="Q27" s="647">
        <v>25190</v>
      </c>
      <c r="R27" s="646">
        <v>44554</v>
      </c>
      <c r="S27" s="485"/>
      <c r="T27" s="67"/>
      <c r="U27" s="43"/>
      <c r="V27" s="44"/>
      <c r="W27" s="43" t="s">
        <v>1104</v>
      </c>
      <c r="X27" s="361">
        <v>4176</v>
      </c>
    </row>
    <row r="28" spans="1:24" ht="20.25" customHeight="1" thickTop="1" thickBot="1" x14ac:dyDescent="0.35">
      <c r="A28" s="281" t="s">
        <v>362</v>
      </c>
      <c r="B28" s="273" t="s">
        <v>124</v>
      </c>
      <c r="C28" s="274" t="s">
        <v>1129</v>
      </c>
      <c r="D28" s="93">
        <v>0</v>
      </c>
      <c r="E28" s="559">
        <f t="shared" si="2"/>
        <v>0</v>
      </c>
      <c r="F28" s="275">
        <v>0</v>
      </c>
      <c r="G28" s="276">
        <v>44552</v>
      </c>
      <c r="H28" s="950" t="s">
        <v>1138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952" t="s">
        <v>35</v>
      </c>
      <c r="P28" s="953">
        <v>44566</v>
      </c>
      <c r="Q28" s="645">
        <v>0</v>
      </c>
      <c r="R28" s="646">
        <v>44554</v>
      </c>
      <c r="S28" s="485"/>
      <c r="T28" s="67"/>
      <c r="U28" s="43"/>
      <c r="V28" s="44"/>
      <c r="W28" s="43" t="s">
        <v>1104</v>
      </c>
      <c r="X28" s="361">
        <v>0</v>
      </c>
    </row>
    <row r="29" spans="1:24" ht="20.25" customHeight="1" thickTop="1" thickBot="1" x14ac:dyDescent="0.35">
      <c r="A29" s="272" t="s">
        <v>1085</v>
      </c>
      <c r="B29" s="283" t="s">
        <v>25</v>
      </c>
      <c r="C29" s="274" t="s">
        <v>1131</v>
      </c>
      <c r="D29" s="93">
        <v>53</v>
      </c>
      <c r="E29" s="559">
        <f t="shared" si="2"/>
        <v>1133670</v>
      </c>
      <c r="F29" s="275">
        <v>21390</v>
      </c>
      <c r="G29" s="276">
        <v>44553</v>
      </c>
      <c r="H29" s="950" t="s">
        <v>1151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949" t="s">
        <v>206</v>
      </c>
      <c r="P29" s="732">
        <v>44567</v>
      </c>
      <c r="Q29" s="488">
        <v>25190</v>
      </c>
      <c r="R29" s="494">
        <v>44554</v>
      </c>
      <c r="S29" s="485"/>
      <c r="T29" s="67"/>
      <c r="U29" s="43"/>
      <c r="V29" s="44"/>
      <c r="W29" s="43" t="s">
        <v>1104</v>
      </c>
      <c r="X29" s="361">
        <v>4176</v>
      </c>
    </row>
    <row r="30" spans="1:24" ht="20.25" customHeight="1" thickTop="1" thickBot="1" x14ac:dyDescent="0.35">
      <c r="A30" s="272" t="s">
        <v>468</v>
      </c>
      <c r="B30" s="283" t="s">
        <v>124</v>
      </c>
      <c r="C30" s="274" t="s">
        <v>1131</v>
      </c>
      <c r="D30" s="93">
        <v>0</v>
      </c>
      <c r="E30" s="559">
        <f t="shared" si="2"/>
        <v>0</v>
      </c>
      <c r="F30" s="275">
        <v>0</v>
      </c>
      <c r="G30" s="276">
        <v>44553</v>
      </c>
      <c r="H30" s="950" t="s">
        <v>1139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952" t="s">
        <v>35</v>
      </c>
      <c r="P30" s="953">
        <v>44567</v>
      </c>
      <c r="Q30" s="488">
        <v>0</v>
      </c>
      <c r="R30" s="494">
        <v>44554</v>
      </c>
      <c r="S30" s="485"/>
      <c r="T30" s="67"/>
      <c r="U30" s="43"/>
      <c r="V30" s="44"/>
      <c r="W30" s="43" t="s">
        <v>1104</v>
      </c>
      <c r="X30" s="361">
        <v>0</v>
      </c>
    </row>
    <row r="31" spans="1:24" ht="33" thickTop="1" thickBot="1" x14ac:dyDescent="0.35">
      <c r="A31" s="277" t="s">
        <v>1007</v>
      </c>
      <c r="B31" s="283" t="s">
        <v>30</v>
      </c>
      <c r="C31" s="274" t="s">
        <v>1132</v>
      </c>
      <c r="D31" s="93">
        <v>53</v>
      </c>
      <c r="E31" s="559">
        <f t="shared" si="2"/>
        <v>1116710</v>
      </c>
      <c r="F31" s="275">
        <v>21070</v>
      </c>
      <c r="G31" s="276">
        <v>44554</v>
      </c>
      <c r="H31" s="950" t="s">
        <v>1140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952" t="s">
        <v>35</v>
      </c>
      <c r="P31" s="953">
        <v>44568</v>
      </c>
      <c r="Q31" s="492"/>
      <c r="R31" s="493"/>
      <c r="S31" s="485"/>
      <c r="T31" s="67"/>
      <c r="U31" s="43"/>
      <c r="V31" s="44"/>
      <c r="W31" s="43" t="s">
        <v>1104</v>
      </c>
      <c r="X31" s="361">
        <v>4176</v>
      </c>
    </row>
    <row r="32" spans="1:24" ht="20.25" customHeight="1" thickTop="1" thickBot="1" x14ac:dyDescent="0.35">
      <c r="A32" s="277" t="s">
        <v>468</v>
      </c>
      <c r="B32" s="283" t="s">
        <v>28</v>
      </c>
      <c r="C32" s="274" t="s">
        <v>1132</v>
      </c>
      <c r="D32" s="93">
        <v>0</v>
      </c>
      <c r="E32" s="559">
        <f t="shared" si="2"/>
        <v>0</v>
      </c>
      <c r="F32" s="275">
        <v>0</v>
      </c>
      <c r="G32" s="276">
        <v>44554</v>
      </c>
      <c r="H32" s="950" t="s">
        <v>1141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952" t="s">
        <v>35</v>
      </c>
      <c r="P32" s="953">
        <v>44568</v>
      </c>
      <c r="Q32" s="492"/>
      <c r="R32" s="493"/>
      <c r="S32" s="485"/>
      <c r="T32" s="67"/>
      <c r="U32" s="43"/>
      <c r="V32" s="44"/>
      <c r="W32" s="43" t="s">
        <v>1104</v>
      </c>
      <c r="X32" s="361">
        <v>0</v>
      </c>
    </row>
    <row r="33" spans="1:24" ht="48.75" thickTop="1" thickBot="1" x14ac:dyDescent="0.35">
      <c r="A33" s="417" t="s">
        <v>125</v>
      </c>
      <c r="B33" s="283" t="s">
        <v>54</v>
      </c>
      <c r="C33" s="274" t="s">
        <v>1133</v>
      </c>
      <c r="D33" s="93">
        <v>53</v>
      </c>
      <c r="E33" s="559">
        <f t="shared" si="2"/>
        <v>1097630</v>
      </c>
      <c r="F33" s="275">
        <v>20710</v>
      </c>
      <c r="G33" s="276">
        <v>44557</v>
      </c>
      <c r="H33" s="950" t="s">
        <v>1147</v>
      </c>
      <c r="I33" s="51">
        <f>21500-107.5</f>
        <v>21392.5</v>
      </c>
      <c r="J33" s="35">
        <f t="shared" si="0"/>
        <v>682.5</v>
      </c>
      <c r="K33" s="581">
        <v>37.5</v>
      </c>
      <c r="L33" s="52"/>
      <c r="M33" s="52"/>
      <c r="N33" s="57">
        <f>K33*I33-56332.5</f>
        <v>745886.25</v>
      </c>
      <c r="O33" s="949" t="s">
        <v>206</v>
      </c>
      <c r="P33" s="732">
        <v>44573</v>
      </c>
      <c r="Q33" s="488">
        <v>25140</v>
      </c>
      <c r="R33" s="494">
        <v>44561</v>
      </c>
      <c r="S33" s="485"/>
      <c r="T33" s="67"/>
      <c r="U33" s="43"/>
      <c r="V33" s="44"/>
      <c r="W33" s="43" t="s">
        <v>1104</v>
      </c>
      <c r="X33" s="361">
        <v>4176</v>
      </c>
    </row>
    <row r="34" spans="1:24" ht="48.75" thickTop="1" thickBot="1" x14ac:dyDescent="0.35">
      <c r="A34" s="281" t="s">
        <v>362</v>
      </c>
      <c r="B34" s="283" t="s">
        <v>28</v>
      </c>
      <c r="C34" s="274" t="s">
        <v>1133</v>
      </c>
      <c r="D34" s="93">
        <v>0</v>
      </c>
      <c r="E34" s="559">
        <f t="shared" si="2"/>
        <v>0</v>
      </c>
      <c r="F34" s="275">
        <v>0</v>
      </c>
      <c r="G34" s="276">
        <v>44557</v>
      </c>
      <c r="H34" s="950" t="s">
        <v>1148</v>
      </c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>K34*I34-5322.5</f>
        <v>190802.5</v>
      </c>
      <c r="O34" s="949" t="s">
        <v>206</v>
      </c>
      <c r="P34" s="732">
        <v>44573</v>
      </c>
      <c r="Q34" s="488">
        <v>0</v>
      </c>
      <c r="R34" s="494">
        <v>44561</v>
      </c>
      <c r="S34" s="485"/>
      <c r="T34" s="67"/>
      <c r="U34" s="43"/>
      <c r="V34" s="44"/>
      <c r="W34" s="43" t="s">
        <v>1104</v>
      </c>
      <c r="X34" s="361">
        <v>0</v>
      </c>
    </row>
    <row r="35" spans="1:24" ht="33" thickTop="1" thickBot="1" x14ac:dyDescent="0.35">
      <c r="A35" s="281" t="s">
        <v>1097</v>
      </c>
      <c r="B35" s="283" t="s">
        <v>25</v>
      </c>
      <c r="C35" s="274" t="s">
        <v>1134</v>
      </c>
      <c r="D35" s="93">
        <v>53</v>
      </c>
      <c r="E35" s="559">
        <f t="shared" si="2"/>
        <v>893050</v>
      </c>
      <c r="F35" s="275">
        <v>16850</v>
      </c>
      <c r="G35" s="276">
        <v>44559</v>
      </c>
      <c r="H35" s="950" t="s">
        <v>1145</v>
      </c>
      <c r="I35" s="51">
        <v>21700</v>
      </c>
      <c r="J35" s="35">
        <f t="shared" si="0"/>
        <v>4850</v>
      </c>
      <c r="K35" s="56">
        <v>37.5</v>
      </c>
      <c r="L35" s="52"/>
      <c r="M35" s="52"/>
      <c r="N35" s="57">
        <f t="shared" si="1"/>
        <v>813750</v>
      </c>
      <c r="O35" s="952" t="s">
        <v>35</v>
      </c>
      <c r="P35" s="953">
        <v>44573</v>
      </c>
      <c r="Q35" s="488">
        <v>20140</v>
      </c>
      <c r="R35" s="494">
        <v>44561</v>
      </c>
      <c r="S35" s="485"/>
      <c r="T35" s="67"/>
      <c r="U35" s="43"/>
      <c r="V35" s="44"/>
      <c r="W35" s="43" t="s">
        <v>1104</v>
      </c>
      <c r="X35" s="361">
        <v>4176</v>
      </c>
    </row>
    <row r="36" spans="1:24" ht="20.25" customHeight="1" thickTop="1" thickBot="1" x14ac:dyDescent="0.35">
      <c r="A36" s="272" t="s">
        <v>1098</v>
      </c>
      <c r="B36" s="283" t="s">
        <v>25</v>
      </c>
      <c r="C36" s="274" t="s">
        <v>1135</v>
      </c>
      <c r="D36" s="93">
        <v>53</v>
      </c>
      <c r="E36" s="559">
        <f t="shared" si="2"/>
        <v>1069010</v>
      </c>
      <c r="F36" s="275">
        <v>20170</v>
      </c>
      <c r="G36" s="276">
        <v>44560</v>
      </c>
      <c r="H36" s="950" t="s">
        <v>1153</v>
      </c>
      <c r="I36" s="51">
        <v>20630</v>
      </c>
      <c r="J36" s="35">
        <f t="shared" si="0"/>
        <v>460</v>
      </c>
      <c r="K36" s="56">
        <v>37.5</v>
      </c>
      <c r="L36" s="52"/>
      <c r="M36" s="52"/>
      <c r="N36" s="57">
        <f t="shared" si="1"/>
        <v>773625</v>
      </c>
      <c r="O36" s="949" t="s">
        <v>206</v>
      </c>
      <c r="P36" s="732">
        <v>44574</v>
      </c>
      <c r="Q36" s="488">
        <v>25040</v>
      </c>
      <c r="R36" s="494">
        <v>44561</v>
      </c>
      <c r="S36" s="485"/>
      <c r="T36" s="67"/>
      <c r="U36" s="43"/>
      <c r="V36" s="44"/>
      <c r="W36" s="43" t="s">
        <v>1104</v>
      </c>
      <c r="X36" s="361">
        <v>4176</v>
      </c>
    </row>
    <row r="37" spans="1:24" ht="20.25" customHeight="1" thickTop="1" thickBot="1" x14ac:dyDescent="0.35">
      <c r="A37" s="277" t="s">
        <v>362</v>
      </c>
      <c r="B37" s="283" t="s">
        <v>743</v>
      </c>
      <c r="C37" s="274" t="s">
        <v>1135</v>
      </c>
      <c r="D37" s="93">
        <v>0</v>
      </c>
      <c r="E37" s="559">
        <f t="shared" si="2"/>
        <v>0</v>
      </c>
      <c r="F37" s="275">
        <v>0</v>
      </c>
      <c r="G37" s="276">
        <v>44560</v>
      </c>
      <c r="H37" s="950" t="s">
        <v>1152</v>
      </c>
      <c r="I37" s="51">
        <v>5230</v>
      </c>
      <c r="J37" s="35">
        <f t="shared" si="0"/>
        <v>5230</v>
      </c>
      <c r="K37" s="56">
        <v>37.5</v>
      </c>
      <c r="L37" s="52"/>
      <c r="M37" s="52"/>
      <c r="N37" s="57">
        <f t="shared" si="1"/>
        <v>196125</v>
      </c>
      <c r="O37" s="949" t="s">
        <v>206</v>
      </c>
      <c r="P37" s="732">
        <v>44574</v>
      </c>
      <c r="Q37" s="488">
        <v>0</v>
      </c>
      <c r="R37" s="494">
        <v>44561</v>
      </c>
      <c r="S37" s="485"/>
      <c r="T37" s="67"/>
      <c r="U37" s="43"/>
      <c r="V37" s="44"/>
      <c r="W37" s="43" t="s">
        <v>1104</v>
      </c>
      <c r="X37" s="361">
        <v>0</v>
      </c>
    </row>
    <row r="38" spans="1:24" ht="33" thickTop="1" thickBot="1" x14ac:dyDescent="0.35">
      <c r="A38" s="277" t="s">
        <v>1007</v>
      </c>
      <c r="B38" s="283" t="s">
        <v>25</v>
      </c>
      <c r="C38" s="274" t="s">
        <v>1136</v>
      </c>
      <c r="D38" s="93">
        <v>53</v>
      </c>
      <c r="E38" s="559">
        <f t="shared" si="2"/>
        <v>1072720</v>
      </c>
      <c r="F38" s="275">
        <v>20240</v>
      </c>
      <c r="G38" s="276">
        <v>44561</v>
      </c>
      <c r="H38" s="50" t="s">
        <v>1119</v>
      </c>
      <c r="I38" s="51">
        <v>21240</v>
      </c>
      <c r="J38" s="35">
        <f t="shared" si="0"/>
        <v>1000</v>
      </c>
      <c r="K38" s="56">
        <v>37.5</v>
      </c>
      <c r="L38" s="52"/>
      <c r="M38" s="52"/>
      <c r="N38" s="57">
        <f t="shared" si="1"/>
        <v>796500</v>
      </c>
      <c r="O38" s="929" t="s">
        <v>35</v>
      </c>
      <c r="P38" s="930">
        <v>44561</v>
      </c>
      <c r="Q38" s="488">
        <v>25140</v>
      </c>
      <c r="R38" s="494">
        <v>44561</v>
      </c>
      <c r="S38" s="485"/>
      <c r="T38" s="67"/>
      <c r="U38" s="43"/>
      <c r="V38" s="44"/>
      <c r="W38" s="43" t="s">
        <v>1104</v>
      </c>
      <c r="X38" s="361">
        <v>4176</v>
      </c>
    </row>
    <row r="39" spans="1:24" ht="33" thickTop="1" thickBot="1" x14ac:dyDescent="0.35">
      <c r="A39" s="277" t="s">
        <v>1099</v>
      </c>
      <c r="B39" s="283" t="s">
        <v>124</v>
      </c>
      <c r="C39" s="274" t="s">
        <v>1136</v>
      </c>
      <c r="D39" s="93">
        <v>0</v>
      </c>
      <c r="E39" s="559">
        <f t="shared" si="2"/>
        <v>0</v>
      </c>
      <c r="F39" s="275">
        <v>0</v>
      </c>
      <c r="G39" s="276">
        <v>44561</v>
      </c>
      <c r="H39" s="50" t="s">
        <v>1120</v>
      </c>
      <c r="I39" s="51">
        <v>5000</v>
      </c>
      <c r="J39" s="35">
        <f t="shared" si="0"/>
        <v>5000</v>
      </c>
      <c r="K39" s="56">
        <v>37.5</v>
      </c>
      <c r="L39" s="52"/>
      <c r="M39" s="52"/>
      <c r="N39" s="57">
        <f t="shared" si="1"/>
        <v>187500</v>
      </c>
      <c r="O39" s="931" t="s">
        <v>224</v>
      </c>
      <c r="P39" s="932">
        <v>44561</v>
      </c>
      <c r="Q39" s="488">
        <v>0</v>
      </c>
      <c r="R39" s="494">
        <v>44561</v>
      </c>
      <c r="S39" s="485"/>
      <c r="T39" s="67"/>
      <c r="U39" s="43"/>
      <c r="V39" s="44"/>
      <c r="W39" s="43" t="s">
        <v>1104</v>
      </c>
      <c r="X39" s="361">
        <v>0</v>
      </c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>
        <v>0</v>
      </c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3"/>
      <c r="D54" s="792"/>
      <c r="E54" s="559">
        <f t="shared" si="2"/>
        <v>0</v>
      </c>
      <c r="F54" s="855"/>
      <c r="G54" s="862"/>
      <c r="H54" s="934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7"/>
      <c r="P54" s="898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272" t="s">
        <v>55</v>
      </c>
      <c r="B55" s="292" t="s">
        <v>56</v>
      </c>
      <c r="C55" s="893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934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927" t="s">
        <v>59</v>
      </c>
      <c r="B56" s="292" t="s">
        <v>56</v>
      </c>
      <c r="C56" s="801"/>
      <c r="D56" s="716"/>
      <c r="E56" s="559">
        <f t="shared" si="2"/>
        <v>0</v>
      </c>
      <c r="F56" s="855"/>
      <c r="G56" s="862"/>
      <c r="H56" s="934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26.25" customHeight="1" thickTop="1" thickBot="1" x14ac:dyDescent="0.35">
      <c r="A57" s="1243" t="s">
        <v>55</v>
      </c>
      <c r="B57" s="292" t="s">
        <v>56</v>
      </c>
      <c r="C57" s="1241" t="s">
        <v>1100</v>
      </c>
      <c r="D57" s="717"/>
      <c r="E57" s="559">
        <f t="shared" si="2"/>
        <v>0</v>
      </c>
      <c r="F57" s="855">
        <v>1317.4</v>
      </c>
      <c r="G57" s="862">
        <v>44543</v>
      </c>
      <c r="H57" s="1227">
        <v>734</v>
      </c>
      <c r="I57" s="855">
        <v>1317.4</v>
      </c>
      <c r="J57" s="35">
        <f t="shared" si="0"/>
        <v>0</v>
      </c>
      <c r="K57" s="36">
        <v>89</v>
      </c>
      <c r="L57" s="52"/>
      <c r="M57" s="52"/>
      <c r="N57" s="331">
        <f t="shared" si="1"/>
        <v>117248.6</v>
      </c>
      <c r="O57" s="1043" t="s">
        <v>35</v>
      </c>
      <c r="P57" s="1201">
        <v>44559</v>
      </c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1244"/>
      <c r="B58" s="292" t="s">
        <v>441</v>
      </c>
      <c r="C58" s="1242"/>
      <c r="D58" s="717"/>
      <c r="E58" s="559">
        <f t="shared" si="2"/>
        <v>0</v>
      </c>
      <c r="F58" s="855">
        <v>125.6</v>
      </c>
      <c r="G58" s="862">
        <v>44543</v>
      </c>
      <c r="H58" s="1228"/>
      <c r="I58" s="855">
        <v>125.6</v>
      </c>
      <c r="J58" s="35">
        <f t="shared" si="0"/>
        <v>0</v>
      </c>
      <c r="K58" s="36">
        <v>100</v>
      </c>
      <c r="L58" s="52"/>
      <c r="M58" s="52"/>
      <c r="N58" s="331">
        <f t="shared" si="1"/>
        <v>12560</v>
      </c>
      <c r="O58" s="1200"/>
      <c r="P58" s="1202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1247" t="s">
        <v>55</v>
      </c>
      <c r="B59" s="292" t="s">
        <v>56</v>
      </c>
      <c r="C59" s="1245" t="s">
        <v>1103</v>
      </c>
      <c r="D59" s="716"/>
      <c r="E59" s="559">
        <f t="shared" si="2"/>
        <v>0</v>
      </c>
      <c r="F59" s="855">
        <v>1309.2</v>
      </c>
      <c r="G59" s="862">
        <v>44550</v>
      </c>
      <c r="H59" s="1227">
        <v>752</v>
      </c>
      <c r="I59" s="855">
        <v>1309.2</v>
      </c>
      <c r="J59" s="35">
        <f t="shared" si="0"/>
        <v>0</v>
      </c>
      <c r="K59" s="322">
        <v>89</v>
      </c>
      <c r="L59" s="323"/>
      <c r="M59" s="323"/>
      <c r="N59" s="331">
        <f t="shared" si="1"/>
        <v>116518.8</v>
      </c>
      <c r="O59" s="995" t="s">
        <v>35</v>
      </c>
      <c r="P59" s="1103">
        <v>44560</v>
      </c>
      <c r="Q59" s="712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1106"/>
      <c r="B60" s="292" t="s">
        <v>441</v>
      </c>
      <c r="C60" s="1246"/>
      <c r="D60" s="608"/>
      <c r="E60" s="559">
        <f t="shared" si="2"/>
        <v>0</v>
      </c>
      <c r="F60" s="855">
        <v>172.6</v>
      </c>
      <c r="G60" s="862">
        <v>44550</v>
      </c>
      <c r="H60" s="1228"/>
      <c r="I60" s="855">
        <v>172.6</v>
      </c>
      <c r="J60" s="35">
        <f t="shared" si="0"/>
        <v>0</v>
      </c>
      <c r="K60" s="36">
        <v>100</v>
      </c>
      <c r="L60" s="52"/>
      <c r="M60" s="52"/>
      <c r="N60" s="38">
        <f t="shared" si="1"/>
        <v>17260</v>
      </c>
      <c r="O60" s="996"/>
      <c r="P60" s="1104"/>
      <c r="Q60" s="712"/>
      <c r="R60" s="40"/>
      <c r="S60" s="67"/>
      <c r="T60" s="67"/>
      <c r="U60" s="43"/>
      <c r="V60" s="44"/>
    </row>
    <row r="61" spans="1:24" ht="18.75" customHeight="1" thickTop="1" thickBot="1" x14ac:dyDescent="0.35">
      <c r="A61" s="894"/>
      <c r="B61" s="328"/>
      <c r="C61" s="610"/>
      <c r="D61" s="608"/>
      <c r="E61" s="559">
        <f t="shared" si="2"/>
        <v>0</v>
      </c>
      <c r="F61" s="855"/>
      <c r="G61" s="862"/>
      <c r="H61" s="934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711"/>
      <c r="P61" s="926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6"/>
      <c r="D62" s="760"/>
      <c r="E62" s="559">
        <f t="shared" si="2"/>
        <v>0</v>
      </c>
      <c r="F62" s="855"/>
      <c r="G62" s="862"/>
      <c r="H62" s="934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934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39" t="s">
        <v>1017</v>
      </c>
      <c r="B64" s="901" t="s">
        <v>1019</v>
      </c>
      <c r="C64" s="1099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239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43" t="s">
        <v>35</v>
      </c>
      <c r="P64" s="1201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40"/>
      <c r="B65" s="901" t="s">
        <v>1021</v>
      </c>
      <c r="C65" s="1100"/>
      <c r="D65" s="707"/>
      <c r="E65" s="559">
        <f t="shared" si="2"/>
        <v>0</v>
      </c>
      <c r="F65" s="855">
        <v>5</v>
      </c>
      <c r="G65" s="862">
        <v>44533</v>
      </c>
      <c r="H65" s="1240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44"/>
      <c r="P65" s="1203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0"/>
      <c r="D66" s="610"/>
      <c r="E66" s="559">
        <f t="shared" si="2"/>
        <v>0</v>
      </c>
      <c r="F66" s="855"/>
      <c r="G66" s="862"/>
      <c r="H66" s="934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3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934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3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934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3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8" si="3">D69*F69</f>
        <v>0</v>
      </c>
      <c r="F69" s="855"/>
      <c r="G69" s="862"/>
      <c r="H69" s="934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3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934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3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470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941">
        <v>44544</v>
      </c>
      <c r="H71" s="934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710" t="s">
        <v>35</v>
      </c>
      <c r="P71" s="935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132" t="s">
        <v>827</v>
      </c>
      <c r="B72" s="938" t="s">
        <v>1111</v>
      </c>
      <c r="C72" s="1197" t="s">
        <v>1112</v>
      </c>
      <c r="D72" s="619"/>
      <c r="E72" s="559">
        <f t="shared" si="3"/>
        <v>0</v>
      </c>
      <c r="F72" s="940">
        <v>10.4</v>
      </c>
      <c r="G72" s="1230">
        <v>44548</v>
      </c>
      <c r="H72" s="1233">
        <v>36116</v>
      </c>
      <c r="I72" s="855">
        <v>10.4</v>
      </c>
      <c r="J72" s="35">
        <f>I72-F72</f>
        <v>0</v>
      </c>
      <c r="K72" s="322">
        <v>104.5</v>
      </c>
      <c r="L72" s="323"/>
      <c r="M72" s="52"/>
      <c r="N72" s="38">
        <f>K72*I72</f>
        <v>1086.8</v>
      </c>
      <c r="O72" s="995" t="s">
        <v>294</v>
      </c>
      <c r="P72" s="1224">
        <v>44560</v>
      </c>
      <c r="Q72" s="712"/>
      <c r="R72" s="40"/>
      <c r="S72" s="41"/>
      <c r="T72" s="42"/>
      <c r="U72" s="43"/>
      <c r="V72" s="44"/>
    </row>
    <row r="73" spans="1:22" ht="17.25" customHeight="1" thickTop="1" thickBot="1" x14ac:dyDescent="0.35">
      <c r="A73" s="1229"/>
      <c r="B73" s="938" t="s">
        <v>1115</v>
      </c>
      <c r="C73" s="1198"/>
      <c r="D73" s="619"/>
      <c r="E73" s="559">
        <f t="shared" si="3"/>
        <v>0</v>
      </c>
      <c r="F73" s="940">
        <v>9.6</v>
      </c>
      <c r="G73" s="1231"/>
      <c r="H73" s="1234"/>
      <c r="I73" s="855">
        <v>9.6</v>
      </c>
      <c r="J73" s="35">
        <f>I73-F73</f>
        <v>0</v>
      </c>
      <c r="K73" s="322">
        <v>106</v>
      </c>
      <c r="L73" s="323"/>
      <c r="M73" s="52"/>
      <c r="N73" s="38">
        <f>K73*I73</f>
        <v>1017.5999999999999</v>
      </c>
      <c r="O73" s="1070"/>
      <c r="P73" s="1225"/>
      <c r="Q73" s="712"/>
      <c r="R73" s="40"/>
      <c r="S73" s="41"/>
      <c r="T73" s="42"/>
      <c r="U73" s="43"/>
      <c r="V73" s="44"/>
    </row>
    <row r="74" spans="1:22" ht="17.25" customHeight="1" thickTop="1" thickBot="1" x14ac:dyDescent="0.35">
      <c r="A74" s="1229"/>
      <c r="B74" s="938" t="s">
        <v>1114</v>
      </c>
      <c r="C74" s="1198"/>
      <c r="D74" s="619"/>
      <c r="E74" s="559">
        <f t="shared" si="3"/>
        <v>0</v>
      </c>
      <c r="F74" s="940">
        <v>151.6</v>
      </c>
      <c r="G74" s="1231"/>
      <c r="H74" s="1234"/>
      <c r="I74" s="855">
        <v>151.6</v>
      </c>
      <c r="J74" s="35">
        <f>I74-F74</f>
        <v>0</v>
      </c>
      <c r="K74" s="322">
        <v>96</v>
      </c>
      <c r="L74" s="323"/>
      <c r="M74" s="52"/>
      <c r="N74" s="38">
        <f>K74*I74</f>
        <v>14553.599999999999</v>
      </c>
      <c r="O74" s="1070"/>
      <c r="P74" s="1225"/>
      <c r="Q74" s="712"/>
      <c r="R74" s="40"/>
      <c r="S74" s="41"/>
      <c r="T74" s="42"/>
      <c r="U74" s="43"/>
      <c r="V74" s="44"/>
    </row>
    <row r="75" spans="1:22" ht="17.25" customHeight="1" thickTop="1" thickBot="1" x14ac:dyDescent="0.35">
      <c r="A75" s="1133"/>
      <c r="B75" s="938" t="s">
        <v>1113</v>
      </c>
      <c r="C75" s="1199"/>
      <c r="D75" s="619"/>
      <c r="E75" s="559">
        <f t="shared" si="3"/>
        <v>0</v>
      </c>
      <c r="F75" s="940">
        <v>146.4</v>
      </c>
      <c r="G75" s="1232"/>
      <c r="H75" s="1235"/>
      <c r="I75" s="855">
        <v>146.4</v>
      </c>
      <c r="J75" s="35">
        <f>I75-F75</f>
        <v>0</v>
      </c>
      <c r="K75" s="322">
        <v>99</v>
      </c>
      <c r="L75" s="323"/>
      <c r="M75" s="52"/>
      <c r="N75" s="38">
        <f>K75*I75</f>
        <v>14493.6</v>
      </c>
      <c r="O75" s="996"/>
      <c r="P75" s="1226"/>
      <c r="Q75" s="712"/>
      <c r="R75" s="40"/>
      <c r="S75" s="41"/>
      <c r="T75" s="42"/>
      <c r="U75" s="43"/>
      <c r="V75" s="44"/>
    </row>
    <row r="76" spans="1:22" ht="18.75" customHeight="1" thickTop="1" thickBot="1" x14ac:dyDescent="0.35">
      <c r="A76" s="471" t="s">
        <v>32</v>
      </c>
      <c r="B76" s="286" t="s">
        <v>33</v>
      </c>
      <c r="C76" s="619" t="s">
        <v>1065</v>
      </c>
      <c r="D76" s="610"/>
      <c r="E76" s="559">
        <f t="shared" si="3"/>
        <v>0</v>
      </c>
      <c r="F76" s="855">
        <v>430</v>
      </c>
      <c r="G76" s="942">
        <v>44549</v>
      </c>
      <c r="H76" s="934" t="s">
        <v>1066</v>
      </c>
      <c r="I76" s="855">
        <v>430</v>
      </c>
      <c r="J76" s="35">
        <f t="shared" si="0"/>
        <v>0</v>
      </c>
      <c r="K76" s="322">
        <v>65</v>
      </c>
      <c r="L76" s="323"/>
      <c r="M76" s="52"/>
      <c r="N76" s="38">
        <f t="shared" si="1"/>
        <v>27950</v>
      </c>
      <c r="O76" s="711" t="s">
        <v>35</v>
      </c>
      <c r="P76" s="939">
        <v>44550</v>
      </c>
      <c r="Q76" s="508"/>
      <c r="R76" s="40"/>
      <c r="S76" s="41"/>
      <c r="T76" s="42"/>
      <c r="U76" s="43"/>
      <c r="V76" s="44"/>
    </row>
    <row r="77" spans="1:22" ht="16.5" customHeight="1" thickTop="1" thickBot="1" x14ac:dyDescent="0.35">
      <c r="A77" s="102" t="s">
        <v>32</v>
      </c>
      <c r="B77" s="286" t="s">
        <v>33</v>
      </c>
      <c r="C77" s="619" t="s">
        <v>1067</v>
      </c>
      <c r="D77" s="181"/>
      <c r="E77" s="559">
        <f t="shared" si="3"/>
        <v>0</v>
      </c>
      <c r="F77" s="855">
        <v>320</v>
      </c>
      <c r="G77" s="862">
        <v>44550</v>
      </c>
      <c r="H77" s="934" t="s">
        <v>1068</v>
      </c>
      <c r="I77" s="855">
        <v>320</v>
      </c>
      <c r="J77" s="35">
        <f t="shared" si="0"/>
        <v>0</v>
      </c>
      <c r="K77" s="56">
        <v>65</v>
      </c>
      <c r="L77" s="52"/>
      <c r="M77" s="52"/>
      <c r="N77" s="38">
        <f t="shared" si="1"/>
        <v>20800</v>
      </c>
      <c r="O77" s="508" t="s">
        <v>35</v>
      </c>
      <c r="P77" s="923">
        <v>44551</v>
      </c>
      <c r="Q77" s="508"/>
      <c r="R77" s="40"/>
      <c r="S77" s="41"/>
      <c r="T77" s="42"/>
      <c r="U77" s="43"/>
      <c r="V77" s="44"/>
    </row>
    <row r="78" spans="1:22" ht="16.5" customHeight="1" thickTop="1" thickBot="1" x14ac:dyDescent="0.35">
      <c r="A78" s="1039" t="s">
        <v>827</v>
      </c>
      <c r="B78" s="286" t="s">
        <v>1108</v>
      </c>
      <c r="C78" s="1197" t="s">
        <v>1110</v>
      </c>
      <c r="D78" s="181"/>
      <c r="E78" s="559">
        <f t="shared" si="3"/>
        <v>0</v>
      </c>
      <c r="F78" s="855">
        <v>577.6</v>
      </c>
      <c r="G78" s="862">
        <v>44551</v>
      </c>
      <c r="H78" s="1227">
        <v>36166</v>
      </c>
      <c r="I78" s="855">
        <v>577.6</v>
      </c>
      <c r="J78" s="35">
        <f t="shared" si="0"/>
        <v>0</v>
      </c>
      <c r="K78" s="56">
        <v>61.5</v>
      </c>
      <c r="L78" s="52"/>
      <c r="M78" s="52"/>
      <c r="N78" s="38">
        <f t="shared" si="1"/>
        <v>35522.400000000001</v>
      </c>
      <c r="O78" s="1043" t="s">
        <v>294</v>
      </c>
      <c r="P78" s="1222">
        <v>44560</v>
      </c>
      <c r="Q78" s="508"/>
      <c r="R78" s="40"/>
      <c r="S78" s="41"/>
      <c r="T78" s="42"/>
      <c r="U78" s="43"/>
      <c r="V78" s="44"/>
    </row>
    <row r="79" spans="1:22" ht="16.5" customHeight="1" thickTop="1" thickBot="1" x14ac:dyDescent="0.35">
      <c r="A79" s="1040"/>
      <c r="B79" s="286" t="s">
        <v>485</v>
      </c>
      <c r="C79" s="1199"/>
      <c r="D79" s="181"/>
      <c r="E79" s="559">
        <f t="shared" si="3"/>
        <v>0</v>
      </c>
      <c r="F79" s="855">
        <v>312.39999999999998</v>
      </c>
      <c r="G79" s="862">
        <v>44551</v>
      </c>
      <c r="H79" s="1228"/>
      <c r="I79" s="855">
        <v>312.39999999999998</v>
      </c>
      <c r="J79" s="35">
        <f t="shared" si="0"/>
        <v>0</v>
      </c>
      <c r="K79" s="56">
        <v>28</v>
      </c>
      <c r="L79" s="52"/>
      <c r="M79" s="52"/>
      <c r="N79" s="38">
        <f t="shared" si="1"/>
        <v>8747.1999999999989</v>
      </c>
      <c r="O79" s="1044"/>
      <c r="P79" s="1223"/>
      <c r="Q79" s="508"/>
      <c r="R79" s="40"/>
      <c r="S79" s="41"/>
      <c r="T79" s="42"/>
      <c r="U79" s="43"/>
      <c r="V79" s="44"/>
    </row>
    <row r="80" spans="1:22" s="327" customFormat="1" ht="16.5" customHeight="1" thickTop="1" thickBot="1" x14ac:dyDescent="0.35">
      <c r="A80" s="1039" t="s">
        <v>827</v>
      </c>
      <c r="B80" s="286" t="s">
        <v>1107</v>
      </c>
      <c r="C80" s="1197" t="s">
        <v>1109</v>
      </c>
      <c r="D80" s="763"/>
      <c r="E80" s="559">
        <f t="shared" si="3"/>
        <v>0</v>
      </c>
      <c r="F80" s="855">
        <v>401</v>
      </c>
      <c r="G80" s="862">
        <v>44552</v>
      </c>
      <c r="H80" s="1227">
        <v>36182</v>
      </c>
      <c r="I80" s="855">
        <v>401</v>
      </c>
      <c r="J80" s="35">
        <f t="shared" si="0"/>
        <v>0</v>
      </c>
      <c r="K80" s="581">
        <v>55</v>
      </c>
      <c r="L80" s="323"/>
      <c r="M80" s="323"/>
      <c r="N80" s="38">
        <f t="shared" si="1"/>
        <v>22055</v>
      </c>
      <c r="O80" s="1043" t="s">
        <v>206</v>
      </c>
      <c r="P80" s="1222">
        <v>44560</v>
      </c>
      <c r="Q80" s="508"/>
      <c r="R80" s="324"/>
      <c r="S80" s="41"/>
      <c r="T80" s="42"/>
      <c r="U80" s="325"/>
      <c r="V80" s="326"/>
    </row>
    <row r="81" spans="1:22" s="327" customFormat="1" ht="16.5" customHeight="1" thickTop="1" thickBot="1" x14ac:dyDescent="0.35">
      <c r="A81" s="1040"/>
      <c r="B81" s="286" t="s">
        <v>483</v>
      </c>
      <c r="C81" s="1199"/>
      <c r="D81" s="763"/>
      <c r="E81" s="559">
        <f t="shared" si="3"/>
        <v>0</v>
      </c>
      <c r="F81" s="855">
        <v>193.2</v>
      </c>
      <c r="G81" s="862">
        <v>44552</v>
      </c>
      <c r="H81" s="1228"/>
      <c r="I81" s="855">
        <v>193.2</v>
      </c>
      <c r="J81" s="35">
        <f t="shared" si="0"/>
        <v>0</v>
      </c>
      <c r="K81" s="581">
        <v>28</v>
      </c>
      <c r="L81" s="323"/>
      <c r="M81" s="323"/>
      <c r="N81" s="38">
        <f t="shared" si="1"/>
        <v>5409.5999999999995</v>
      </c>
      <c r="O81" s="1044"/>
      <c r="P81" s="1223"/>
      <c r="Q81" s="508"/>
      <c r="R81" s="324"/>
      <c r="S81" s="41"/>
      <c r="T81" s="42"/>
      <c r="U81" s="325"/>
      <c r="V81" s="326"/>
    </row>
    <row r="82" spans="1:22" s="327" customFormat="1" ht="16.5" customHeight="1" thickTop="1" thickBot="1" x14ac:dyDescent="0.35">
      <c r="A82" s="277" t="s">
        <v>32</v>
      </c>
      <c r="B82" s="286" t="s">
        <v>33</v>
      </c>
      <c r="C82" s="876" t="s">
        <v>1101</v>
      </c>
      <c r="D82" s="629"/>
      <c r="E82" s="559">
        <f t="shared" si="3"/>
        <v>0</v>
      </c>
      <c r="F82" s="855">
        <v>400</v>
      </c>
      <c r="G82" s="862">
        <v>44558</v>
      </c>
      <c r="H82" s="934" t="s">
        <v>1102</v>
      </c>
      <c r="I82" s="855">
        <v>400</v>
      </c>
      <c r="J82" s="35">
        <f t="shared" si="0"/>
        <v>0</v>
      </c>
      <c r="K82" s="581">
        <v>65</v>
      </c>
      <c r="L82" s="323"/>
      <c r="M82" s="323"/>
      <c r="N82" s="38">
        <f t="shared" si="1"/>
        <v>26000</v>
      </c>
      <c r="O82" s="508" t="s">
        <v>35</v>
      </c>
      <c r="P82" s="923">
        <v>44559</v>
      </c>
      <c r="Q82" s="508"/>
      <c r="R82" s="324"/>
      <c r="S82" s="41"/>
      <c r="T82" s="42"/>
      <c r="U82" s="325"/>
      <c r="V82" s="326"/>
    </row>
    <row r="83" spans="1:22" s="327" customFormat="1" ht="16.5" customHeight="1" thickTop="1" thickBot="1" x14ac:dyDescent="0.35">
      <c r="A83" s="1238" t="s">
        <v>827</v>
      </c>
      <c r="B83" s="286" t="s">
        <v>1142</v>
      </c>
      <c r="C83" s="1236" t="s">
        <v>1143</v>
      </c>
      <c r="D83" s="629"/>
      <c r="E83" s="559">
        <f t="shared" si="3"/>
        <v>0</v>
      </c>
      <c r="F83" s="855">
        <v>326</v>
      </c>
      <c r="G83" s="862">
        <v>44560</v>
      </c>
      <c r="H83" s="1227">
        <v>36301</v>
      </c>
      <c r="I83" s="855">
        <v>326</v>
      </c>
      <c r="J83" s="35">
        <f t="shared" si="0"/>
        <v>0</v>
      </c>
      <c r="K83" s="581">
        <v>27</v>
      </c>
      <c r="L83" s="323"/>
      <c r="M83" s="323"/>
      <c r="N83" s="38">
        <f t="shared" si="1"/>
        <v>8802</v>
      </c>
      <c r="O83" s="508"/>
      <c r="P83" s="922"/>
      <c r="Q83" s="508"/>
      <c r="R83" s="324"/>
      <c r="S83" s="41"/>
      <c r="T83" s="42"/>
      <c r="U83" s="325"/>
      <c r="V83" s="326"/>
    </row>
    <row r="84" spans="1:22" s="327" customFormat="1" ht="16.5" customHeight="1" thickTop="1" thickBot="1" x14ac:dyDescent="0.35">
      <c r="A84" s="1154"/>
      <c r="B84" s="286" t="s">
        <v>1144</v>
      </c>
      <c r="C84" s="1237"/>
      <c r="D84" s="628"/>
      <c r="E84" s="559">
        <f t="shared" si="3"/>
        <v>0</v>
      </c>
      <c r="F84" s="855">
        <v>269.39999999999998</v>
      </c>
      <c r="G84" s="862">
        <v>44560</v>
      </c>
      <c r="H84" s="1228"/>
      <c r="I84" s="855">
        <v>269.39999999999998</v>
      </c>
      <c r="J84" s="35">
        <f t="shared" si="0"/>
        <v>0</v>
      </c>
      <c r="K84" s="581">
        <v>54</v>
      </c>
      <c r="L84" s="323"/>
      <c r="M84" s="323"/>
      <c r="N84" s="38">
        <f t="shared" si="1"/>
        <v>14547.599999999999</v>
      </c>
      <c r="O84" s="508"/>
      <c r="P84" s="922"/>
      <c r="Q84" s="508"/>
      <c r="R84" s="324"/>
      <c r="S84" s="41"/>
      <c r="T84" s="42"/>
      <c r="U84" s="325"/>
      <c r="V84" s="326"/>
    </row>
    <row r="85" spans="1:22" ht="16.5" customHeight="1" thickTop="1" thickBot="1" x14ac:dyDescent="0.35">
      <c r="A85" s="58"/>
      <c r="B85" s="61"/>
      <c r="C85" s="181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38">
        <f t="shared" si="1"/>
        <v>0</v>
      </c>
      <c r="O85" s="508"/>
      <c r="P85" s="922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58"/>
      <c r="B86" s="61"/>
      <c r="C86" s="866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1097"/>
      <c r="M86" s="1098"/>
      <c r="N86" s="57">
        <f t="shared" si="1"/>
        <v>0</v>
      </c>
      <c r="O86" s="508"/>
      <c r="P86" s="922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16"/>
      <c r="D87" s="612"/>
      <c r="E87" s="559">
        <f t="shared" si="3"/>
        <v>0</v>
      </c>
      <c r="F87" s="51"/>
      <c r="G87" s="49"/>
      <c r="H87" s="620"/>
      <c r="I87" s="51"/>
      <c r="J87" s="35">
        <f t="shared" si="0"/>
        <v>0</v>
      </c>
      <c r="K87" s="56"/>
      <c r="L87" s="1097"/>
      <c r="M87" s="1098"/>
      <c r="N87" s="57">
        <f t="shared" si="1"/>
        <v>0</v>
      </c>
      <c r="O87" s="508"/>
      <c r="P87" s="922"/>
      <c r="Q87" s="508"/>
      <c r="R87" s="40"/>
      <c r="S87" s="41"/>
      <c r="T87" s="42"/>
      <c r="U87" s="43"/>
      <c r="V87" s="44"/>
    </row>
    <row r="88" spans="1:22" ht="21" customHeight="1" thickTop="1" thickBot="1" x14ac:dyDescent="0.35">
      <c r="A88" s="683"/>
      <c r="B88" s="61"/>
      <c r="C88" s="91"/>
      <c r="D88" s="612"/>
      <c r="E88" s="559">
        <f t="shared" si="3"/>
        <v>0</v>
      </c>
      <c r="F88" s="51"/>
      <c r="G88" s="49"/>
      <c r="H88" s="620"/>
      <c r="I88" s="51"/>
      <c r="J88" s="35">
        <f t="shared" si="0"/>
        <v>0</v>
      </c>
      <c r="K88" s="56"/>
      <c r="L88" s="685"/>
      <c r="M88" s="685"/>
      <c r="N88" s="57">
        <f t="shared" si="1"/>
        <v>0</v>
      </c>
      <c r="O88" s="508"/>
      <c r="P88" s="922"/>
      <c r="Q88" s="508"/>
      <c r="R88" s="40"/>
      <c r="S88" s="41"/>
      <c r="T88" s="42"/>
      <c r="U88" s="43"/>
      <c r="V88" s="44"/>
    </row>
    <row r="89" spans="1:22" ht="26.25" customHeight="1" thickTop="1" thickBot="1" x14ac:dyDescent="0.35">
      <c r="A89" s="888"/>
      <c r="B89" s="61"/>
      <c r="C89" s="895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922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287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323"/>
      <c r="M90" s="323"/>
      <c r="N90" s="57">
        <f t="shared" si="1"/>
        <v>0</v>
      </c>
      <c r="O90" s="508"/>
      <c r="P90" s="922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287"/>
      <c r="B91" s="61"/>
      <c r="C91" s="612"/>
      <c r="D91" s="612"/>
      <c r="E91" s="559">
        <f t="shared" si="3"/>
        <v>0</v>
      </c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922"/>
      <c r="Q91" s="508"/>
      <c r="R91" s="40"/>
      <c r="S91" s="41"/>
      <c r="T91" s="42"/>
      <c r="U91" s="43"/>
      <c r="V91" s="44"/>
    </row>
    <row r="92" spans="1:22" ht="18.75" thickTop="1" thickBot="1" x14ac:dyDescent="0.35">
      <c r="A92" s="287"/>
      <c r="B92" s="61"/>
      <c r="C92" s="612"/>
      <c r="D92" s="612"/>
      <c r="E92" s="559">
        <f t="shared" si="3"/>
        <v>0</v>
      </c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2"/>
      <c r="Q92" s="508"/>
      <c r="R92" s="40"/>
      <c r="S92" s="41"/>
      <c r="T92" s="42"/>
      <c r="U92" s="43"/>
      <c r="V92" s="44"/>
    </row>
    <row r="93" spans="1:22" ht="18.75" thickTop="1" thickBot="1" x14ac:dyDescent="0.35">
      <c r="A93" s="58"/>
      <c r="B93" s="61"/>
      <c r="C93" s="181"/>
      <c r="D93" s="612"/>
      <c r="E93" s="559">
        <f t="shared" si="3"/>
        <v>0</v>
      </c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043"/>
      <c r="P93" s="1220"/>
      <c r="Q93" s="508"/>
      <c r="R93" s="40"/>
      <c r="S93" s="41"/>
      <c r="T93" s="42"/>
      <c r="U93" s="43"/>
      <c r="V93" s="44"/>
    </row>
    <row r="94" spans="1:22" ht="18.75" thickTop="1" thickBot="1" x14ac:dyDescent="0.35">
      <c r="A94" s="58"/>
      <c r="B94" s="61"/>
      <c r="C94" s="181"/>
      <c r="D94" s="612"/>
      <c r="E94" s="559">
        <f t="shared" si="3"/>
        <v>0</v>
      </c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044"/>
      <c r="P94" s="1221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1"/>
      <c r="B95" s="61"/>
      <c r="C95" s="612"/>
      <c r="D95" s="612"/>
      <c r="E95" s="559">
        <f t="shared" si="3"/>
        <v>0</v>
      </c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2"/>
      <c r="Q95" s="508"/>
      <c r="R95" s="40"/>
      <c r="S95" s="41"/>
      <c r="T95" s="42"/>
      <c r="U95" s="43"/>
      <c r="V95" s="44"/>
    </row>
    <row r="96" spans="1:22" ht="18.75" thickTop="1" thickBot="1" x14ac:dyDescent="0.35">
      <c r="A96" s="61"/>
      <c r="B96" s="61"/>
      <c r="C96" s="612"/>
      <c r="D96" s="612"/>
      <c r="E96" s="559">
        <f t="shared" si="3"/>
        <v>0</v>
      </c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2"/>
      <c r="Q96" s="508"/>
      <c r="R96" s="40"/>
      <c r="S96" s="41"/>
      <c r="T96" s="42"/>
      <c r="U96" s="43"/>
      <c r="V96" s="44"/>
    </row>
    <row r="97" spans="1:22" ht="18.75" thickTop="1" thickBot="1" x14ac:dyDescent="0.35">
      <c r="A97" s="45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2"/>
      <c r="Q97" s="508"/>
      <c r="R97" s="40"/>
      <c r="S97" s="41"/>
      <c r="T97" s="42"/>
      <c r="U97" s="43"/>
      <c r="V97" s="44"/>
    </row>
    <row r="98" spans="1:22" ht="18.75" thickTop="1" thickBot="1" x14ac:dyDescent="0.3">
      <c r="A98" s="102"/>
      <c r="B98" s="58"/>
      <c r="C98" s="91"/>
      <c r="D98" s="91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2"/>
      <c r="Q98" s="508"/>
      <c r="R98" s="40"/>
      <c r="S98" s="41"/>
      <c r="T98" s="42"/>
      <c r="U98" s="43"/>
      <c r="V98" s="44"/>
    </row>
    <row r="99" spans="1:22" ht="18.75" thickTop="1" thickBot="1" x14ac:dyDescent="0.3">
      <c r="A99" s="102"/>
      <c r="B99" s="58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2"/>
      <c r="Q99" s="508"/>
      <c r="R99" s="40"/>
      <c r="S99" s="41"/>
      <c r="T99" s="42"/>
      <c r="U99" s="43"/>
      <c r="V99" s="44"/>
    </row>
    <row r="100" spans="1:22" ht="18.75" thickTop="1" thickBot="1" x14ac:dyDescent="0.3">
      <c r="A100" s="102"/>
      <c r="B100" s="58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2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60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2"/>
      <c r="Q101" s="508"/>
      <c r="R101" s="40"/>
      <c r="S101" s="41"/>
      <c r="T101" s="41"/>
      <c r="U101" s="43"/>
      <c r="V101" s="44"/>
    </row>
    <row r="102" spans="1:22" ht="18.75" thickTop="1" thickBot="1" x14ac:dyDescent="0.35">
      <c r="A102" s="60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2"/>
      <c r="Q102" s="508"/>
      <c r="R102" s="40"/>
      <c r="S102" s="41"/>
      <c r="T102" s="41"/>
      <c r="U102" s="43"/>
      <c r="V102" s="44"/>
    </row>
    <row r="103" spans="1:22" ht="18.75" thickTop="1" thickBot="1" x14ac:dyDescent="0.35">
      <c r="A103" s="60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2"/>
      <c r="Q103" s="508"/>
      <c r="R103" s="40"/>
      <c r="S103" s="41"/>
      <c r="T103" s="41"/>
      <c r="U103" s="43"/>
      <c r="V103" s="44"/>
    </row>
    <row r="104" spans="1:22" ht="20.25" thickTop="1" thickBot="1" x14ac:dyDescent="0.35">
      <c r="A104" s="61"/>
      <c r="B104" s="103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2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61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2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61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2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102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2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61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2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1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2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58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2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58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2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58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2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61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2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53"/>
      <c r="B114" s="61"/>
      <c r="C114" s="96"/>
      <c r="D114" s="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2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60"/>
      <c r="B115" s="61"/>
      <c r="C115" s="96"/>
      <c r="D115" s="96"/>
      <c r="E115" s="559">
        <f t="shared" si="3"/>
        <v>0</v>
      </c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2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60"/>
      <c r="B116" s="61"/>
      <c r="C116" s="96"/>
      <c r="D116" s="96"/>
      <c r="E116" s="559">
        <f t="shared" si="3"/>
        <v>0</v>
      </c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2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5"/>
      <c r="B117" s="61"/>
      <c r="C117" s="96"/>
      <c r="D117" s="96"/>
      <c r="E117" s="559">
        <f t="shared" si="3"/>
        <v>0</v>
      </c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2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6"/>
      <c r="D118" s="96"/>
      <c r="E118" s="559">
        <f t="shared" si="3"/>
        <v>0</v>
      </c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2"/>
      <c r="Q118" s="508"/>
      <c r="R118" s="40"/>
      <c r="S118" s="41"/>
      <c r="T118" s="42"/>
      <c r="U118" s="43"/>
      <c r="V118" s="44"/>
    </row>
    <row r="119" spans="1:22" ht="18.75" thickTop="1" thickBot="1" x14ac:dyDescent="0.35">
      <c r="A119" s="108"/>
      <c r="B119" s="61"/>
      <c r="C119" s="96"/>
      <c r="D119" s="96"/>
      <c r="E119" s="559">
        <f t="shared" si="3"/>
        <v>0</v>
      </c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922"/>
      <c r="Q119" s="508"/>
      <c r="R119" s="40"/>
      <c r="S119" s="41"/>
      <c r="T119" s="42"/>
      <c r="U119" s="43"/>
      <c r="V119" s="44"/>
    </row>
    <row r="120" spans="1:22" ht="18.75" thickTop="1" thickBot="1" x14ac:dyDescent="0.35">
      <c r="A120" s="108"/>
      <c r="B120" s="61"/>
      <c r="C120" s="895"/>
      <c r="D120" s="895"/>
      <c r="E120" s="559">
        <f t="shared" si="3"/>
        <v>0</v>
      </c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922"/>
      <c r="Q120" s="508"/>
      <c r="R120" s="40"/>
      <c r="S120" s="41"/>
      <c r="T120" s="42"/>
      <c r="U120" s="43"/>
      <c r="V120" s="44"/>
    </row>
    <row r="121" spans="1:22" ht="18.75" thickTop="1" thickBot="1" x14ac:dyDescent="0.35">
      <c r="A121" s="107"/>
      <c r="B121" s="61"/>
      <c r="C121" s="96"/>
      <c r="D121" s="96"/>
      <c r="E121" s="559">
        <f t="shared" si="3"/>
        <v>0</v>
      </c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922"/>
      <c r="Q121" s="508"/>
      <c r="R121" s="40"/>
      <c r="S121" s="41"/>
      <c r="T121" s="42"/>
      <c r="U121" s="43"/>
      <c r="V121" s="44"/>
    </row>
    <row r="122" spans="1:22" ht="18.75" thickTop="1" thickBot="1" x14ac:dyDescent="0.35">
      <c r="A122" s="107"/>
      <c r="B122" s="61"/>
      <c r="C122" s="895"/>
      <c r="D122" s="895"/>
      <c r="E122" s="559">
        <f t="shared" si="3"/>
        <v>0</v>
      </c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922"/>
      <c r="Q122" s="508"/>
      <c r="R122" s="40"/>
      <c r="S122" s="41"/>
      <c r="T122" s="42"/>
      <c r="U122" s="43"/>
      <c r="V122" s="44"/>
    </row>
    <row r="123" spans="1:22" ht="18.75" thickTop="1" thickBot="1" x14ac:dyDescent="0.35">
      <c r="A123" s="107"/>
      <c r="B123" s="61"/>
      <c r="C123" s="96"/>
      <c r="D123" s="96"/>
      <c r="E123" s="559">
        <f t="shared" si="3"/>
        <v>0</v>
      </c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922"/>
      <c r="Q123" s="508"/>
      <c r="R123" s="40"/>
      <c r="S123" s="41"/>
      <c r="T123" s="42"/>
      <c r="U123" s="43"/>
      <c r="V123" s="44"/>
    </row>
    <row r="124" spans="1:22" ht="18.75" thickTop="1" thickBot="1" x14ac:dyDescent="0.35">
      <c r="A124" s="107"/>
      <c r="B124" s="61"/>
      <c r="C124" s="91"/>
      <c r="D124" s="91"/>
      <c r="E124" s="559">
        <f t="shared" si="3"/>
        <v>0</v>
      </c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923"/>
      <c r="Q124" s="508"/>
      <c r="R124" s="40"/>
      <c r="S124" s="41"/>
      <c r="T124" s="42"/>
      <c r="U124" s="43"/>
      <c r="V124" s="44"/>
    </row>
    <row r="125" spans="1:22" ht="20.25" thickTop="1" thickBot="1" x14ac:dyDescent="0.35">
      <c r="A125" s="61"/>
      <c r="B125" s="61"/>
      <c r="C125" s="96"/>
      <c r="D125" s="96"/>
      <c r="E125" s="559">
        <f t="shared" si="3"/>
        <v>0</v>
      </c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20.25" thickTop="1" thickBot="1" x14ac:dyDescent="0.35">
      <c r="A126" s="61"/>
      <c r="B126" s="61"/>
      <c r="C126" s="96"/>
      <c r="D126" s="96"/>
      <c r="E126" s="559">
        <f t="shared" si="3"/>
        <v>0</v>
      </c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20.25" thickTop="1" thickBot="1" x14ac:dyDescent="0.35">
      <c r="A127" s="61"/>
      <c r="B127" s="61"/>
      <c r="C127" s="96"/>
      <c r="D127" s="96"/>
      <c r="E127" s="559">
        <f t="shared" si="3"/>
        <v>0</v>
      </c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20.25" thickTop="1" thickBot="1" x14ac:dyDescent="0.35">
      <c r="A128" s="61"/>
      <c r="B128" s="61"/>
      <c r="C128" s="96"/>
      <c r="D128" s="96"/>
      <c r="E128" s="559">
        <f t="shared" si="3"/>
        <v>0</v>
      </c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thickTop="1" thickBot="1" x14ac:dyDescent="0.35">
      <c r="A129" s="45"/>
      <c r="B129" s="61"/>
      <c r="C129" s="96"/>
      <c r="D129" s="96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61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60"/>
      <c r="B131" s="61"/>
      <c r="C131" s="95"/>
      <c r="D131" s="95"/>
      <c r="E131" s="559">
        <f t="shared" si="3"/>
        <v>0</v>
      </c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60"/>
      <c r="B132" s="61"/>
      <c r="C132" s="95"/>
      <c r="D132" s="95"/>
      <c r="E132" s="559">
        <f t="shared" si="3"/>
        <v>0</v>
      </c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8.75" thickTop="1" thickBot="1" x14ac:dyDescent="0.35">
      <c r="A133" s="60"/>
      <c r="B133" s="61"/>
      <c r="C133" s="95"/>
      <c r="D133" s="95"/>
      <c r="E133" s="559">
        <f t="shared" si="3"/>
        <v>0</v>
      </c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60"/>
      <c r="B134" s="61"/>
      <c r="C134" s="95"/>
      <c r="D134" s="95"/>
      <c r="E134" s="559">
        <f t="shared" si="3"/>
        <v>0</v>
      </c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8.75" thickTop="1" thickBot="1" x14ac:dyDescent="0.35">
      <c r="A135" s="60"/>
      <c r="B135" s="61"/>
      <c r="C135" s="95"/>
      <c r="D135" s="95"/>
      <c r="E135" s="559">
        <f t="shared" si="3"/>
        <v>0</v>
      </c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3"/>
        <v>0</v>
      </c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15"/>
      <c r="B137" s="61"/>
      <c r="C137" s="116"/>
      <c r="D137" s="116"/>
      <c r="E137" s="559">
        <f t="shared" si="3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15"/>
      <c r="B138" s="61"/>
      <c r="C138" s="116"/>
      <c r="D138" s="116"/>
      <c r="E138" s="559">
        <f t="shared" si="3"/>
        <v>0</v>
      </c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8.75" thickTop="1" thickBot="1" x14ac:dyDescent="0.35">
      <c r="A139" s="115"/>
      <c r="B139" s="61"/>
      <c r="C139" s="116"/>
      <c r="D139" s="116"/>
      <c r="E139" s="559">
        <f t="shared" ref="E139:E202" si="4">D139*F139</f>
        <v>0</v>
      </c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7"/>
      <c r="B140" s="61"/>
      <c r="C140" s="96"/>
      <c r="D140" s="96"/>
      <c r="E140" s="559">
        <f t="shared" si="4"/>
        <v>0</v>
      </c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20.25" thickTop="1" thickBot="1" x14ac:dyDescent="0.35">
      <c r="A141" s="107"/>
      <c r="B141" s="61"/>
      <c r="C141" s="96"/>
      <c r="D141" s="96"/>
      <c r="E141" s="559">
        <f t="shared" si="4"/>
        <v>0</v>
      </c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07"/>
      <c r="B143" s="61"/>
      <c r="C143" s="96"/>
      <c r="D143" s="96"/>
      <c r="E143" s="559">
        <f t="shared" si="4"/>
        <v>0</v>
      </c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8.75" thickTop="1" thickBot="1" x14ac:dyDescent="0.35">
      <c r="A144" s="121"/>
      <c r="B144" s="61"/>
      <c r="C144" s="96"/>
      <c r="D144" s="96"/>
      <c r="E144" s="559">
        <f t="shared" si="4"/>
        <v>0</v>
      </c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66"/>
      <c r="B145" s="61"/>
      <c r="C145" s="96"/>
      <c r="D145" s="96"/>
      <c r="E145" s="559">
        <f t="shared" si="4"/>
        <v>0</v>
      </c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8.7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07"/>
      <c r="B148" s="61"/>
      <c r="C148" s="96"/>
      <c r="D148" s="96"/>
      <c r="E148" s="559">
        <f t="shared" si="4"/>
        <v>0</v>
      </c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8.75" thickTop="1" thickBot="1" x14ac:dyDescent="0.35">
      <c r="A149" s="115"/>
      <c r="B149" s="61"/>
      <c r="C149" s="129"/>
      <c r="D149" s="129"/>
      <c r="E149" s="559">
        <f t="shared" si="4"/>
        <v>0</v>
      </c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8.75" thickTop="1" thickBot="1" x14ac:dyDescent="0.35">
      <c r="A150" s="132"/>
      <c r="B150" s="61"/>
      <c r="C150" s="96"/>
      <c r="D150" s="96"/>
      <c r="E150" s="559">
        <f t="shared" si="4"/>
        <v>0</v>
      </c>
      <c r="F150" s="51"/>
      <c r="G150" s="127"/>
      <c r="H150" s="110"/>
      <c r="I150" s="51"/>
      <c r="J150" s="35">
        <f t="shared" ref="J150:J213" si="5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7"/>
      <c r="B151" s="61"/>
      <c r="C151" s="96"/>
      <c r="D151" s="96"/>
      <c r="E151" s="559">
        <f t="shared" si="4"/>
        <v>0</v>
      </c>
      <c r="F151" s="51"/>
      <c r="G151" s="127"/>
      <c r="H151" s="110"/>
      <c r="I151" s="51"/>
      <c r="J151" s="35">
        <f t="shared" si="5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34"/>
      <c r="I152" s="51"/>
      <c r="J152" s="35">
        <f t="shared" si="5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20.2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10"/>
      <c r="I153" s="51"/>
      <c r="J153" s="35">
        <f t="shared" si="5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39"/>
      <c r="B154" s="61"/>
      <c r="C154" s="96"/>
      <c r="D154" s="96"/>
      <c r="E154" s="559">
        <f t="shared" si="4"/>
        <v>0</v>
      </c>
      <c r="F154" s="140"/>
      <c r="G154" s="127"/>
      <c r="H154" s="120"/>
      <c r="I154" s="51"/>
      <c r="J154" s="35">
        <f t="shared" si="5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21"/>
      <c r="B155" s="61"/>
      <c r="C155" s="96"/>
      <c r="D155" s="96"/>
      <c r="E155" s="559">
        <f t="shared" si="4"/>
        <v>0</v>
      </c>
      <c r="F155" s="51"/>
      <c r="G155" s="127"/>
      <c r="H155" s="110"/>
      <c r="I155" s="51"/>
      <c r="J155" s="35">
        <f t="shared" si="5"/>
        <v>0</v>
      </c>
      <c r="K155" s="137"/>
      <c r="L155" s="133"/>
      <c r="M155" s="133"/>
      <c r="N155" s="136">
        <f t="shared" ref="N155:N239" si="6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20.2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2"/>
      <c r="I156" s="51"/>
      <c r="J156" s="35">
        <f t="shared" si="5"/>
        <v>0</v>
      </c>
      <c r="K156" s="56"/>
      <c r="L156" s="133"/>
      <c r="M156" s="133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96"/>
      <c r="D157" s="96"/>
      <c r="E157" s="559">
        <f t="shared" si="4"/>
        <v>0</v>
      </c>
      <c r="F157" s="51"/>
      <c r="G157" s="127"/>
      <c r="H157" s="122"/>
      <c r="I157" s="51"/>
      <c r="J157" s="35">
        <f t="shared" si="5"/>
        <v>0</v>
      </c>
      <c r="K157" s="137"/>
      <c r="L157" s="133"/>
      <c r="M157" s="133"/>
      <c r="N157" s="136">
        <f t="shared" si="6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96"/>
      <c r="D158" s="9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137"/>
      <c r="L158" s="133"/>
      <c r="M158" s="133"/>
      <c r="N158" s="136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8.75" thickTop="1" thickBot="1" x14ac:dyDescent="0.35">
      <c r="A159" s="108"/>
      <c r="B159" s="61"/>
      <c r="C159" s="96"/>
      <c r="D159" s="96"/>
      <c r="E159" s="559">
        <f t="shared" si="4"/>
        <v>0</v>
      </c>
      <c r="F159" s="51"/>
      <c r="G159" s="127"/>
      <c r="H159" s="144"/>
      <c r="I159" s="51"/>
      <c r="J159" s="35">
        <f t="shared" si="5"/>
        <v>0</v>
      </c>
      <c r="K159" s="137"/>
      <c r="L159" s="145"/>
      <c r="M159" s="145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96"/>
      <c r="D160" s="96"/>
      <c r="E160" s="559">
        <f t="shared" si="4"/>
        <v>0</v>
      </c>
      <c r="F160" s="51"/>
      <c r="G160" s="127"/>
      <c r="H160" s="143"/>
      <c r="I160" s="51"/>
      <c r="J160" s="35">
        <f t="shared" si="5"/>
        <v>0</v>
      </c>
      <c r="K160" s="137"/>
      <c r="L160" s="145"/>
      <c r="M160" s="145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8.75" thickTop="1" thickBot="1" x14ac:dyDescent="0.35">
      <c r="A161" s="108"/>
      <c r="B161" s="61"/>
      <c r="C161" s="96"/>
      <c r="D161" s="96"/>
      <c r="E161" s="559">
        <f t="shared" si="4"/>
        <v>0</v>
      </c>
      <c r="F161" s="51"/>
      <c r="G161" s="127"/>
      <c r="H161" s="143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8.75" thickTop="1" thickBot="1" x14ac:dyDescent="0.35">
      <c r="A162" s="108"/>
      <c r="B162" s="61"/>
      <c r="C162" s="96"/>
      <c r="D162" s="96"/>
      <c r="E162" s="559">
        <f t="shared" si="4"/>
        <v>0</v>
      </c>
      <c r="F162" s="51"/>
      <c r="G162" s="127"/>
      <c r="H162" s="143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8.75" thickTop="1" thickBot="1" x14ac:dyDescent="0.35">
      <c r="A163" s="108"/>
      <c r="B163" s="61"/>
      <c r="C163" s="146"/>
      <c r="D163" s="146"/>
      <c r="E163" s="559">
        <f t="shared" si="4"/>
        <v>0</v>
      </c>
      <c r="F163" s="51"/>
      <c r="G163" s="127"/>
      <c r="H163" s="143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08"/>
      <c r="B164" s="61"/>
      <c r="C164" s="146"/>
      <c r="D164" s="146"/>
      <c r="E164" s="559">
        <f t="shared" si="4"/>
        <v>0</v>
      </c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60"/>
      <c r="B165" s="61"/>
      <c r="C165" s="129"/>
      <c r="D165" s="129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08"/>
      <c r="B166" s="61"/>
      <c r="C166" s="148"/>
      <c r="D166" s="148"/>
      <c r="E166" s="559">
        <f t="shared" si="4"/>
        <v>0</v>
      </c>
      <c r="F166" s="51"/>
      <c r="G166" s="127"/>
      <c r="H166" s="50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29"/>
      <c r="D167" s="129"/>
      <c r="E167" s="559">
        <f t="shared" si="4"/>
        <v>0</v>
      </c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20.25" thickTop="1" thickBot="1" x14ac:dyDescent="0.35">
      <c r="A168" s="149"/>
      <c r="B168" s="150"/>
      <c r="C168" s="95"/>
      <c r="D168" s="95"/>
      <c r="E168" s="559">
        <f t="shared" si="4"/>
        <v>0</v>
      </c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8.75" thickTop="1" thickBot="1" x14ac:dyDescent="0.35">
      <c r="A169" s="115"/>
      <c r="B169" s="61"/>
      <c r="C169" s="151"/>
      <c r="D169" s="151"/>
      <c r="E169" s="559">
        <f t="shared" si="4"/>
        <v>0</v>
      </c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thickTop="1" thickBot="1" x14ac:dyDescent="0.35">
      <c r="A170" s="115"/>
      <c r="B170" s="61"/>
      <c r="C170" s="151"/>
      <c r="D170" s="151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53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57"/>
      <c r="D172" s="157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57"/>
      <c r="D173" s="157"/>
      <c r="E173" s="559">
        <f t="shared" si="4"/>
        <v>0</v>
      </c>
      <c r="F173" s="51"/>
      <c r="G173" s="49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thickTop="1" thickBot="1" x14ac:dyDescent="0.3">
      <c r="A174" s="115"/>
      <c r="B174" s="107"/>
      <c r="C174" s="159"/>
      <c r="D174" s="159"/>
      <c r="E174" s="559">
        <f t="shared" si="4"/>
        <v>0</v>
      </c>
      <c r="F174" s="161"/>
      <c r="G174" s="127"/>
      <c r="H174" s="162"/>
      <c r="I174" s="161"/>
      <c r="J174" s="35">
        <f t="shared" si="5"/>
        <v>0</v>
      </c>
      <c r="N174" s="57">
        <f t="shared" si="6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8.75" thickTop="1" thickBot="1" x14ac:dyDescent="0.35">
      <c r="A175" s="115"/>
      <c r="B175" s="61"/>
      <c r="C175" s="154"/>
      <c r="D175" s="154"/>
      <c r="E175" s="559">
        <f t="shared" si="4"/>
        <v>0</v>
      </c>
      <c r="F175" s="161"/>
      <c r="G175" s="127"/>
      <c r="H175" s="162"/>
      <c r="I175" s="161"/>
      <c r="J175" s="35">
        <f t="shared" si="5"/>
        <v>0</v>
      </c>
      <c r="N175" s="57">
        <f t="shared" si="6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8.75" thickTop="1" thickBot="1" x14ac:dyDescent="0.35">
      <c r="A176" s="115"/>
      <c r="B176" s="61"/>
      <c r="C176" s="154"/>
      <c r="D176" s="154"/>
      <c r="E176" s="559">
        <f t="shared" si="4"/>
        <v>0</v>
      </c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54"/>
      <c r="D177" s="154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69"/>
      <c r="D178" s="169"/>
      <c r="E178" s="559">
        <f t="shared" si="4"/>
        <v>0</v>
      </c>
      <c r="F178" s="51"/>
      <c r="G178" s="63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69"/>
      <c r="D179" s="169"/>
      <c r="E179" s="559">
        <f t="shared" si="4"/>
        <v>0</v>
      </c>
      <c r="F179" s="51"/>
      <c r="G179" s="63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69"/>
      <c r="D180" s="169"/>
      <c r="E180" s="559">
        <f t="shared" si="4"/>
        <v>0</v>
      </c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15"/>
      <c r="B181" s="107"/>
      <c r="C181" s="170"/>
      <c r="D181" s="170"/>
      <c r="E181" s="559">
        <f t="shared" si="4"/>
        <v>0</v>
      </c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15"/>
      <c r="B182" s="61"/>
      <c r="C182" s="169"/>
      <c r="D182" s="169"/>
      <c r="E182" s="559">
        <f t="shared" si="4"/>
        <v>0</v>
      </c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8.75" thickTop="1" thickBot="1" x14ac:dyDescent="0.35">
      <c r="A183" s="115"/>
      <c r="B183" s="61"/>
      <c r="C183" s="148"/>
      <c r="D183" s="148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5">
      <c r="A184" s="115"/>
      <c r="B184" s="61"/>
      <c r="C184" s="148"/>
      <c r="D184" s="148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5">
      <c r="A185" s="115"/>
      <c r="B185" s="61"/>
      <c r="C185" s="148"/>
      <c r="D185" s="148"/>
      <c r="E185" s="559">
        <f t="shared" si="4"/>
        <v>0</v>
      </c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5">
      <c r="A186" s="115"/>
      <c r="B186" s="61"/>
      <c r="C186" s="148"/>
      <c r="D186" s="148"/>
      <c r="E186" s="559">
        <f t="shared" si="4"/>
        <v>0</v>
      </c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53"/>
      <c r="B187" s="107"/>
      <c r="C187" s="154"/>
      <c r="D187" s="154"/>
      <c r="E187" s="559">
        <f t="shared" si="4"/>
        <v>0</v>
      </c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5">
      <c r="A188" s="171"/>
      <c r="B188" s="61"/>
      <c r="C188" s="157"/>
      <c r="D188" s="157"/>
      <c r="E188" s="559">
        <f t="shared" si="4"/>
        <v>0</v>
      </c>
      <c r="F188" s="51"/>
      <c r="G188" s="49"/>
      <c r="H188" s="131"/>
      <c r="I188" s="51"/>
      <c r="J188" s="35">
        <f t="shared" si="5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175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72"/>
      <c r="D194" s="172"/>
      <c r="E194" s="559">
        <f t="shared" si="4"/>
        <v>0</v>
      </c>
      <c r="F194" s="175"/>
      <c r="G194" s="63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72"/>
      <c r="D195" s="172"/>
      <c r="E195" s="559">
        <f t="shared" si="4"/>
        <v>0</v>
      </c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72"/>
      <c r="D196" s="172"/>
      <c r="E196" s="559">
        <f t="shared" si="4"/>
        <v>0</v>
      </c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72"/>
      <c r="D197" s="172"/>
      <c r="E197" s="559">
        <f t="shared" si="4"/>
        <v>0</v>
      </c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72"/>
      <c r="D198" s="172"/>
      <c r="E198" s="559">
        <f t="shared" si="4"/>
        <v>0</v>
      </c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72"/>
      <c r="D199" s="172"/>
      <c r="E199" s="559">
        <f t="shared" si="4"/>
        <v>0</v>
      </c>
      <c r="F199" s="51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4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4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8.75" thickTop="1" thickBot="1" x14ac:dyDescent="0.3">
      <c r="A202" s="115"/>
      <c r="B202" s="107"/>
      <c r="C202" s="148"/>
      <c r="D202" s="148"/>
      <c r="E202" s="559">
        <f t="shared" si="4"/>
        <v>0</v>
      </c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15"/>
      <c r="B203" s="107"/>
      <c r="C203" s="148"/>
      <c r="D203" s="148"/>
      <c r="E203" s="559">
        <f t="shared" ref="E203:E261" si="7">D203*F203</f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15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15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15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15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thickTop="1" thickBot="1" x14ac:dyDescent="0.3">
      <c r="A208" s="107"/>
      <c r="B208" s="159"/>
      <c r="C208" s="148"/>
      <c r="D208" s="148"/>
      <c r="E208" s="559">
        <f t="shared" si="7"/>
        <v>0</v>
      </c>
      <c r="F208" s="51"/>
      <c r="G208" s="49"/>
      <c r="H208" s="50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71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71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71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71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76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ref="J214:J257" si="8">I214-F214</f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48"/>
      <c r="D217" s="148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48"/>
      <c r="D219" s="148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48"/>
      <c r="D220" s="148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48"/>
      <c r="D221" s="148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48"/>
      <c r="D222" s="148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77"/>
      <c r="D223" s="177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148"/>
      <c r="D224" s="148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15"/>
      <c r="B225" s="107"/>
      <c r="C225" s="169"/>
      <c r="D225" s="16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70"/>
      <c r="D226" s="170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70"/>
      <c r="D227" s="170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15"/>
      <c r="B228" s="107"/>
      <c r="C228" s="169"/>
      <c r="D228" s="16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8.75" thickTop="1" thickBot="1" x14ac:dyDescent="0.3">
      <c r="A229" s="115"/>
      <c r="B229" s="107"/>
      <c r="C229" s="154"/>
      <c r="D229" s="154"/>
      <c r="E229" s="559">
        <f t="shared" si="7"/>
        <v>0</v>
      </c>
      <c r="F229" s="51"/>
      <c r="G229" s="127"/>
      <c r="H229" s="131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15"/>
      <c r="B230" s="107"/>
      <c r="C230" s="96"/>
      <c r="D230" s="96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08"/>
      <c r="B231" s="107"/>
      <c r="C231" s="129"/>
      <c r="D231" s="129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07"/>
      <c r="C232" s="129"/>
      <c r="D232" s="129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8.75" thickTop="1" thickBot="1" x14ac:dyDescent="0.3">
      <c r="A233" s="115"/>
      <c r="B233" s="107"/>
      <c r="C233" s="129"/>
      <c r="D233" s="129"/>
      <c r="E233" s="559">
        <f t="shared" si="7"/>
        <v>0</v>
      </c>
      <c r="F233" s="51"/>
      <c r="G233" s="127"/>
      <c r="H233" s="131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8.75" thickTop="1" thickBot="1" x14ac:dyDescent="0.3">
      <c r="A234" s="178"/>
      <c r="B234" s="179"/>
      <c r="C234" s="129"/>
      <c r="D234" s="129"/>
      <c r="E234" s="559">
        <f t="shared" si="7"/>
        <v>0</v>
      </c>
      <c r="F234" s="51"/>
      <c r="G234" s="127"/>
      <c r="H234" s="131"/>
      <c r="I234" s="51"/>
      <c r="J234" s="35">
        <f t="shared" si="8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79"/>
      <c r="C235" s="129"/>
      <c r="D235" s="129"/>
      <c r="E235" s="559">
        <f t="shared" si="7"/>
        <v>0</v>
      </c>
      <c r="F235" s="51"/>
      <c r="G235" s="127"/>
      <c r="H235" s="50"/>
      <c r="I235" s="51"/>
      <c r="J235" s="35">
        <f t="shared" si="8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8.75" thickTop="1" thickBot="1" x14ac:dyDescent="0.3">
      <c r="A236" s="108"/>
      <c r="B236" s="179"/>
      <c r="C236" s="129"/>
      <c r="D236" s="129"/>
      <c r="E236" s="559">
        <f t="shared" si="7"/>
        <v>0</v>
      </c>
      <c r="F236" s="51"/>
      <c r="G236" s="127"/>
      <c r="H236" s="131"/>
      <c r="I236" s="51"/>
      <c r="J236" s="35">
        <f t="shared" si="8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8.75" thickTop="1" thickBot="1" x14ac:dyDescent="0.3">
      <c r="A237" s="115"/>
      <c r="B237" s="179"/>
      <c r="C237" s="95"/>
      <c r="D237" s="95"/>
      <c r="E237" s="559">
        <f t="shared" si="7"/>
        <v>0</v>
      </c>
      <c r="F237" s="51"/>
      <c r="G237" s="127"/>
      <c r="H237" s="131"/>
      <c r="I237" s="51"/>
      <c r="J237" s="35">
        <f t="shared" si="8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8.75" thickTop="1" thickBot="1" x14ac:dyDescent="0.3">
      <c r="A238" s="115"/>
      <c r="B238" s="179"/>
      <c r="C238" s="95"/>
      <c r="D238" s="95"/>
      <c r="E238" s="559">
        <f t="shared" si="7"/>
        <v>0</v>
      </c>
      <c r="F238" s="51"/>
      <c r="G238" s="127"/>
      <c r="H238" s="131"/>
      <c r="I238" s="51"/>
      <c r="J238" s="35">
        <f t="shared" si="8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79"/>
      <c r="C239" s="146"/>
      <c r="D239" s="146"/>
      <c r="E239" s="559">
        <f t="shared" si="7"/>
        <v>0</v>
      </c>
      <c r="F239" s="51"/>
      <c r="G239" s="127"/>
      <c r="H239" s="143"/>
      <c r="I239" s="51"/>
      <c r="J239" s="35">
        <f t="shared" si="8"/>
        <v>0</v>
      </c>
      <c r="K239" s="56"/>
      <c r="L239" s="52"/>
      <c r="M239" s="52"/>
      <c r="N239" s="57">
        <f t="shared" si="6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7.25" thickTop="1" thickBot="1" x14ac:dyDescent="0.3">
      <c r="A240" s="108"/>
      <c r="B240" s="179"/>
      <c r="C240" s="181"/>
      <c r="D240" s="181"/>
      <c r="E240" s="559">
        <f t="shared" si="7"/>
        <v>0</v>
      </c>
      <c r="F240" s="51"/>
      <c r="G240" s="127"/>
      <c r="H240" s="143"/>
      <c r="I240" s="51"/>
      <c r="J240" s="35">
        <f t="shared" si="8"/>
        <v>0</v>
      </c>
      <c r="K240" s="56"/>
      <c r="L240" s="182"/>
      <c r="M240" s="183"/>
      <c r="N240" s="57">
        <f t="shared" ref="N240:N249" si="9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7.25" thickTop="1" thickBot="1" x14ac:dyDescent="0.3">
      <c r="A241" s="108"/>
      <c r="B241" s="184"/>
      <c r="C241" s="116"/>
      <c r="D241" s="116"/>
      <c r="E241" s="559">
        <f t="shared" si="7"/>
        <v>0</v>
      </c>
      <c r="F241" s="116"/>
      <c r="G241" s="863"/>
      <c r="H241" s="936"/>
      <c r="I241" s="48"/>
      <c r="J241" s="35">
        <f t="shared" si="8"/>
        <v>0</v>
      </c>
      <c r="K241" s="56"/>
      <c r="L241" s="182"/>
      <c r="M241" s="183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7.25" thickTop="1" thickBot="1" x14ac:dyDescent="0.3">
      <c r="A242" s="108"/>
      <c r="B242" s="184"/>
      <c r="C242" s="116"/>
      <c r="D242" s="116"/>
      <c r="E242" s="559">
        <f t="shared" si="7"/>
        <v>0</v>
      </c>
      <c r="F242" s="116"/>
      <c r="G242" s="863"/>
      <c r="H242" s="936"/>
      <c r="I242" s="48"/>
      <c r="J242" s="35">
        <f t="shared" si="8"/>
        <v>0</v>
      </c>
      <c r="K242" s="56"/>
      <c r="L242" s="182"/>
      <c r="M242" s="183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7.25" thickTop="1" thickBot="1" x14ac:dyDescent="0.3">
      <c r="A243" s="108"/>
      <c r="B243" s="185"/>
      <c r="C243" s="116"/>
      <c r="D243" s="116"/>
      <c r="E243" s="559">
        <f t="shared" si="7"/>
        <v>0</v>
      </c>
      <c r="F243" s="116"/>
      <c r="G243" s="863"/>
      <c r="H243" s="936"/>
      <c r="I243" s="48"/>
      <c r="J243" s="35">
        <f t="shared" si="8"/>
        <v>0</v>
      </c>
      <c r="K243" s="56"/>
      <c r="L243" s="182"/>
      <c r="M243" s="183"/>
      <c r="N243" s="57">
        <f t="shared" si="9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08"/>
      <c r="B244" s="185"/>
      <c r="C244" s="116"/>
      <c r="D244" s="116"/>
      <c r="E244" s="559">
        <f t="shared" si="7"/>
        <v>0</v>
      </c>
      <c r="F244" s="116"/>
      <c r="G244" s="863"/>
      <c r="H244" s="936"/>
      <c r="I244" s="48"/>
      <c r="J244" s="35">
        <f t="shared" si="8"/>
        <v>0</v>
      </c>
      <c r="K244" s="56"/>
      <c r="L244" s="182"/>
      <c r="M244" s="183"/>
      <c r="N244" s="57">
        <f t="shared" si="9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ht="17.25" thickTop="1" thickBot="1" x14ac:dyDescent="0.3">
      <c r="A245" s="108"/>
      <c r="B245" s="185"/>
      <c r="C245" s="116"/>
      <c r="D245" s="116"/>
      <c r="E245" s="559">
        <f t="shared" si="7"/>
        <v>0</v>
      </c>
      <c r="F245" s="116"/>
      <c r="G245" s="863"/>
      <c r="H245" s="936"/>
      <c r="I245" s="48"/>
      <c r="J245" s="35">
        <f t="shared" si="8"/>
        <v>0</v>
      </c>
      <c r="K245" s="56"/>
      <c r="L245" s="182"/>
      <c r="M245" s="183"/>
      <c r="N245" s="57">
        <f t="shared" si="9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20.25" thickTop="1" thickBot="1" x14ac:dyDescent="0.35">
      <c r="A246" s="108"/>
      <c r="B246" s="107"/>
      <c r="C246" s="186"/>
      <c r="D246" s="187"/>
      <c r="E246" s="559">
        <f t="shared" si="7"/>
        <v>0</v>
      </c>
      <c r="F246" s="34"/>
      <c r="G246" s="189"/>
      <c r="H246" s="190"/>
      <c r="I246" s="51"/>
      <c r="J246" s="35">
        <f t="shared" si="8"/>
        <v>0</v>
      </c>
      <c r="K246" s="56"/>
      <c r="L246" s="182"/>
      <c r="M246" s="191"/>
      <c r="N246" s="57">
        <f t="shared" si="9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20.25" thickTop="1" thickBot="1" x14ac:dyDescent="0.35">
      <c r="A247" s="108"/>
      <c r="B247" s="107"/>
      <c r="C247" s="186"/>
      <c r="D247" s="186"/>
      <c r="E247" s="559">
        <f t="shared" si="7"/>
        <v>0</v>
      </c>
      <c r="F247" s="51"/>
      <c r="G247" s="127"/>
      <c r="H247" s="143"/>
      <c r="I247" s="51"/>
      <c r="J247" s="35">
        <f t="shared" si="8"/>
        <v>0</v>
      </c>
      <c r="K247" s="56"/>
      <c r="L247" s="182"/>
      <c r="M247" s="191"/>
      <c r="N247" s="57">
        <f t="shared" si="9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20.25" thickTop="1" thickBot="1" x14ac:dyDescent="0.35">
      <c r="A248" s="108"/>
      <c r="B248" s="107"/>
      <c r="C248" s="186"/>
      <c r="D248" s="186"/>
      <c r="E248" s="559">
        <f t="shared" si="7"/>
        <v>0</v>
      </c>
      <c r="F248" s="51"/>
      <c r="G248" s="127"/>
      <c r="H248" s="143"/>
      <c r="I248" s="51"/>
      <c r="J248" s="35">
        <f t="shared" si="8"/>
        <v>0</v>
      </c>
      <c r="K248" s="56"/>
      <c r="L248" s="182"/>
      <c r="M248" s="191"/>
      <c r="N248" s="57">
        <f t="shared" si="9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20.25" thickTop="1" thickBot="1" x14ac:dyDescent="0.35">
      <c r="A249" s="108"/>
      <c r="B249" s="107"/>
      <c r="C249" s="193"/>
      <c r="D249" s="193"/>
      <c r="E249" s="559">
        <f t="shared" si="7"/>
        <v>0</v>
      </c>
      <c r="F249" s="51"/>
      <c r="G249" s="127"/>
      <c r="H249" s="143"/>
      <c r="I249" s="51"/>
      <c r="J249" s="35">
        <f t="shared" si="8"/>
        <v>0</v>
      </c>
      <c r="K249" s="56"/>
      <c r="L249" s="182"/>
      <c r="M249" s="191"/>
      <c r="N249" s="57">
        <f t="shared" si="9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7.25" thickTop="1" thickBot="1" x14ac:dyDescent="0.3">
      <c r="A250" s="195"/>
      <c r="B250" s="107"/>
      <c r="C250" s="107"/>
      <c r="D250" s="107"/>
      <c r="E250" s="559">
        <f t="shared" si="7"/>
        <v>0</v>
      </c>
      <c r="F250" s="161"/>
      <c r="G250" s="127"/>
      <c r="H250" s="162"/>
      <c r="I250" s="161">
        <v>0</v>
      </c>
      <c r="J250" s="35">
        <f t="shared" si="8"/>
        <v>0</v>
      </c>
      <c r="K250" s="198"/>
      <c r="L250" s="198"/>
      <c r="M250" s="198"/>
      <c r="N250" s="199">
        <f t="shared" ref="N250:N261" si="10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ht="17.25" thickTop="1" thickBot="1" x14ac:dyDescent="0.3">
      <c r="A251" s="195"/>
      <c r="B251" s="107"/>
      <c r="C251" s="107"/>
      <c r="D251" s="107"/>
      <c r="E251" s="559">
        <f t="shared" si="7"/>
        <v>0</v>
      </c>
      <c r="F251" s="161"/>
      <c r="G251" s="127"/>
      <c r="H251" s="162"/>
      <c r="I251" s="161">
        <v>0</v>
      </c>
      <c r="J251" s="35">
        <f t="shared" si="8"/>
        <v>0</v>
      </c>
      <c r="K251" s="198"/>
      <c r="L251" s="198"/>
      <c r="M251" s="198"/>
      <c r="N251" s="199">
        <f t="shared" si="10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ht="17.25" thickTop="1" thickBot="1" x14ac:dyDescent="0.3">
      <c r="A252" s="195"/>
      <c r="B252" s="107"/>
      <c r="C252" s="107"/>
      <c r="D252" s="107"/>
      <c r="E252" s="559">
        <f t="shared" si="7"/>
        <v>0</v>
      </c>
      <c r="F252" s="161"/>
      <c r="G252" s="127"/>
      <c r="H252" s="162"/>
      <c r="I252" s="161">
        <v>0</v>
      </c>
      <c r="J252" s="35">
        <f t="shared" si="8"/>
        <v>0</v>
      </c>
      <c r="K252" s="198"/>
      <c r="L252" s="198"/>
      <c r="M252" s="198"/>
      <c r="N252" s="199">
        <f t="shared" si="10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ht="17.25" thickTop="1" thickBot="1" x14ac:dyDescent="0.3">
      <c r="A253" s="195"/>
      <c r="B253" s="107"/>
      <c r="C253" s="107"/>
      <c r="D253" s="107"/>
      <c r="E253" s="559">
        <f t="shared" si="7"/>
        <v>0</v>
      </c>
      <c r="F253" s="161"/>
      <c r="G253" s="127"/>
      <c r="H253" s="203"/>
      <c r="I253" s="161">
        <v>0</v>
      </c>
      <c r="J253" s="35">
        <f t="shared" si="8"/>
        <v>0</v>
      </c>
      <c r="K253" s="198"/>
      <c r="L253" s="198"/>
      <c r="M253" s="198"/>
      <c r="N253" s="199">
        <f t="shared" si="10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ht="17.25" thickTop="1" thickBot="1" x14ac:dyDescent="0.3">
      <c r="A254" s="204"/>
      <c r="B254" s="107"/>
      <c r="C254" s="107"/>
      <c r="D254" s="107"/>
      <c r="E254" s="559">
        <f t="shared" si="7"/>
        <v>0</v>
      </c>
      <c r="F254" s="161"/>
      <c r="G254" s="127"/>
      <c r="H254" s="205"/>
      <c r="I254" s="161">
        <v>0</v>
      </c>
      <c r="J254" s="35">
        <f t="shared" si="8"/>
        <v>0</v>
      </c>
      <c r="K254" s="198"/>
      <c r="L254" s="198"/>
      <c r="M254" s="198"/>
      <c r="N254" s="199">
        <f t="shared" si="10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ht="17.25" thickTop="1" thickBot="1" x14ac:dyDescent="0.3">
      <c r="A255" s="206"/>
      <c r="B255" s="207"/>
      <c r="E255" s="559">
        <f t="shared" si="7"/>
        <v>0</v>
      </c>
      <c r="H255" s="212"/>
      <c r="I255" s="210">
        <v>0</v>
      </c>
      <c r="J255" s="35">
        <f t="shared" si="8"/>
        <v>0</v>
      </c>
      <c r="K255" s="213"/>
      <c r="L255" s="213"/>
      <c r="M255" s="213"/>
      <c r="N255" s="199">
        <f t="shared" si="10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ht="17.25" thickTop="1" thickBot="1" x14ac:dyDescent="0.3">
      <c r="A256" s="206"/>
      <c r="B256" s="207"/>
      <c r="E256" s="559">
        <f t="shared" si="7"/>
        <v>0</v>
      </c>
      <c r="I256" s="210">
        <v>0</v>
      </c>
      <c r="J256" s="35">
        <f t="shared" si="8"/>
        <v>0</v>
      </c>
      <c r="K256" s="213"/>
      <c r="L256" s="213"/>
      <c r="M256" s="213"/>
      <c r="N256" s="199">
        <f t="shared" si="10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7.25" thickTop="1" thickBot="1" x14ac:dyDescent="0.3">
      <c r="A257" s="206"/>
      <c r="B257" s="207"/>
      <c r="E257" s="559">
        <f t="shared" si="7"/>
        <v>0</v>
      </c>
      <c r="I257" s="215">
        <v>0</v>
      </c>
      <c r="J257" s="35">
        <f t="shared" si="8"/>
        <v>0</v>
      </c>
      <c r="K257" s="213"/>
      <c r="L257" s="213"/>
      <c r="M257" s="213"/>
      <c r="N257" s="199">
        <f t="shared" si="10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20.25" thickTop="1" thickBot="1" x14ac:dyDescent="0.35">
      <c r="A258" s="206"/>
      <c r="B258" s="207"/>
      <c r="E258" s="559" t="e">
        <f t="shared" si="7"/>
        <v>#VALUE!</v>
      </c>
      <c r="F258" s="1001" t="s">
        <v>19</v>
      </c>
      <c r="G258" s="1001"/>
      <c r="H258" s="1002"/>
      <c r="I258" s="216">
        <f>SUM(I4:I257)</f>
        <v>526812.85</v>
      </c>
      <c r="J258" s="217"/>
      <c r="K258" s="213"/>
      <c r="L258" s="218"/>
      <c r="M258" s="213"/>
      <c r="N258" s="199">
        <f t="shared" si="10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20.25" thickTop="1" thickBot="1" x14ac:dyDescent="0.3">
      <c r="A259" s="220"/>
      <c r="B259" s="207"/>
      <c r="E259" s="559">
        <f t="shared" si="7"/>
        <v>0</v>
      </c>
      <c r="I259" s="221"/>
      <c r="J259" s="217"/>
      <c r="K259" s="213"/>
      <c r="L259" s="218"/>
      <c r="M259" s="213"/>
      <c r="N259" s="199">
        <f t="shared" si="10"/>
        <v>0</v>
      </c>
      <c r="O259" s="304"/>
      <c r="Q259" s="10"/>
      <c r="R259" s="222"/>
      <c r="S259" s="223"/>
      <c r="T259" s="224"/>
      <c r="V259" s="15"/>
    </row>
    <row r="260" spans="1:22" ht="17.25" thickTop="1" thickBot="1" x14ac:dyDescent="0.3">
      <c r="A260" s="206"/>
      <c r="B260" s="207"/>
      <c r="E260" s="559">
        <f t="shared" si="7"/>
        <v>0</v>
      </c>
      <c r="J260" s="210"/>
      <c r="K260" s="213"/>
      <c r="L260" s="213"/>
      <c r="M260" s="213"/>
      <c r="N260" s="199">
        <f t="shared" si="10"/>
        <v>0</v>
      </c>
      <c r="O260" s="304"/>
      <c r="Q260" s="10"/>
      <c r="R260" s="222"/>
      <c r="S260" s="223"/>
      <c r="T260" s="224"/>
      <c r="V260" s="15"/>
    </row>
    <row r="261" spans="1:22" ht="17.25" thickTop="1" thickBot="1" x14ac:dyDescent="0.3">
      <c r="A261" s="206"/>
      <c r="B261" s="207"/>
      <c r="E261" s="559">
        <f t="shared" si="7"/>
        <v>0</v>
      </c>
      <c r="J261" s="210"/>
      <c r="K261" s="226"/>
      <c r="N261" s="199">
        <f t="shared" si="10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19653541.965000007</v>
      </c>
      <c r="O262" s="306"/>
      <c r="Q262" s="234">
        <f>SUM(Q4:Q261)</f>
        <v>438220</v>
      </c>
      <c r="R262" s="9"/>
      <c r="S262" s="235">
        <f>SUM(S17:S261)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20091761.965000007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937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 s="864"/>
      <c r="H280" s="937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 s="864"/>
      <c r="H281" s="937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 s="864"/>
      <c r="H282" s="937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 s="864"/>
      <c r="H283" s="937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 s="864"/>
      <c r="H284" s="937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937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 s="864"/>
      <c r="H286" s="937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 s="864"/>
      <c r="H287" s="937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 s="864"/>
      <c r="H288" s="937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 s="864"/>
      <c r="H289" s="937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 s="864"/>
      <c r="H290" s="937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 s="864"/>
      <c r="H291" s="937"/>
      <c r="I291" s="263"/>
      <c r="J291"/>
      <c r="K291"/>
      <c r="L291"/>
      <c r="M291"/>
      <c r="P291" s="318"/>
      <c r="Q291" s="243"/>
      <c r="S291" s="243"/>
      <c r="U291" s="245"/>
      <c r="V291"/>
    </row>
  </sheetData>
  <mergeCells count="41">
    <mergeCell ref="C83:C84"/>
    <mergeCell ref="A83:A84"/>
    <mergeCell ref="H83:H84"/>
    <mergeCell ref="A1:J2"/>
    <mergeCell ref="F258:H258"/>
    <mergeCell ref="A64:A65"/>
    <mergeCell ref="C64:C65"/>
    <mergeCell ref="H64:H65"/>
    <mergeCell ref="C57:C58"/>
    <mergeCell ref="A57:A58"/>
    <mergeCell ref="H57:H58"/>
    <mergeCell ref="C59:C60"/>
    <mergeCell ref="A59:A60"/>
    <mergeCell ref="H59:H60"/>
    <mergeCell ref="A80:A81"/>
    <mergeCell ref="H80:H81"/>
    <mergeCell ref="A78:A79"/>
    <mergeCell ref="C80:C81"/>
    <mergeCell ref="C78:C79"/>
    <mergeCell ref="W1:X1"/>
    <mergeCell ref="O3:P3"/>
    <mergeCell ref="P64:P65"/>
    <mergeCell ref="H78:H79"/>
    <mergeCell ref="A72:A75"/>
    <mergeCell ref="G72:G75"/>
    <mergeCell ref="H72:H75"/>
    <mergeCell ref="C72:C75"/>
    <mergeCell ref="L86:M87"/>
    <mergeCell ref="O93:O94"/>
    <mergeCell ref="P93:P94"/>
    <mergeCell ref="O64:O65"/>
    <mergeCell ref="O57:O58"/>
    <mergeCell ref="P57:P58"/>
    <mergeCell ref="O59:O60"/>
    <mergeCell ref="P59:P60"/>
    <mergeCell ref="O80:O81"/>
    <mergeCell ref="P80:P81"/>
    <mergeCell ref="O78:O79"/>
    <mergeCell ref="P78:P79"/>
    <mergeCell ref="O72:O75"/>
    <mergeCell ref="P72:P7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80" t="s">
        <v>89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25" t="s">
        <v>138</v>
      </c>
      <c r="B38" s="328" t="s">
        <v>56</v>
      </c>
      <c r="C38" s="1023" t="s">
        <v>184</v>
      </c>
      <c r="D38" s="329"/>
      <c r="E38" s="47"/>
      <c r="F38" s="320">
        <v>1321.6</v>
      </c>
      <c r="G38" s="321">
        <v>44228</v>
      </c>
      <c r="H38" s="1027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95" t="s">
        <v>35</v>
      </c>
      <c r="P38" s="99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26"/>
      <c r="B39" s="328" t="s">
        <v>139</v>
      </c>
      <c r="C39" s="1024"/>
      <c r="D39" s="330"/>
      <c r="E39" s="47"/>
      <c r="F39" s="51">
        <v>69.599999999999994</v>
      </c>
      <c r="G39" s="87">
        <v>44228</v>
      </c>
      <c r="H39" s="1028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96"/>
      <c r="P39" s="99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1017" t="s">
        <v>138</v>
      </c>
      <c r="B44" s="86" t="s">
        <v>56</v>
      </c>
      <c r="C44" s="1033" t="s">
        <v>217</v>
      </c>
      <c r="D44" s="69"/>
      <c r="E44" s="47"/>
      <c r="F44" s="51">
        <v>961.2</v>
      </c>
      <c r="G44" s="1019">
        <v>44242</v>
      </c>
      <c r="H44" s="1035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21" t="s">
        <v>35</v>
      </c>
      <c r="P44" s="1031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1018"/>
      <c r="B45" s="292" t="s">
        <v>58</v>
      </c>
      <c r="C45" s="1034"/>
      <c r="D45" s="293"/>
      <c r="E45" s="93"/>
      <c r="F45" s="51">
        <v>199.4</v>
      </c>
      <c r="G45" s="1020"/>
      <c r="H45" s="1036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22"/>
      <c r="P45" s="1032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70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1008"/>
      <c r="P50" s="97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71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29"/>
      <c r="P51" s="1030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1001" t="s">
        <v>19</v>
      </c>
      <c r="G67" s="1001"/>
      <c r="H67" s="100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160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93" t="s">
        <v>55</v>
      </c>
      <c r="B55" s="328" t="s">
        <v>56</v>
      </c>
      <c r="C55" s="1023" t="s">
        <v>316</v>
      </c>
      <c r="D55" s="330"/>
      <c r="E55" s="47"/>
      <c r="F55" s="519">
        <f>270.8+233.4</f>
        <v>504.20000000000005</v>
      </c>
      <c r="G55" s="87">
        <v>44270</v>
      </c>
      <c r="H55" s="98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43" t="s">
        <v>224</v>
      </c>
      <c r="P55" s="104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94"/>
      <c r="B56" s="328" t="s">
        <v>56</v>
      </c>
      <c r="C56" s="1024"/>
      <c r="D56" s="330"/>
      <c r="E56" s="47"/>
      <c r="F56" s="519">
        <v>936.4</v>
      </c>
      <c r="G56" s="87">
        <v>44270</v>
      </c>
      <c r="H56" s="98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44"/>
      <c r="P56" s="104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3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4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1008" t="s">
        <v>206</v>
      </c>
      <c r="P59" s="97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4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4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29"/>
      <c r="P60" s="1030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37" t="s">
        <v>19</v>
      </c>
      <c r="G222" s="1037"/>
      <c r="H222" s="103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267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47" t="s">
        <v>347</v>
      </c>
      <c r="M13" s="104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1001" t="s">
        <v>19</v>
      </c>
      <c r="G226" s="1001"/>
      <c r="H226" s="100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342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49" t="s">
        <v>35</v>
      </c>
      <c r="P59" s="106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51"/>
      <c r="P60" s="1062"/>
      <c r="Q60" s="94"/>
      <c r="R60" s="40"/>
      <c r="S60" s="41"/>
      <c r="T60" s="42"/>
      <c r="U60" s="43"/>
      <c r="V60" s="44"/>
    </row>
    <row r="61" spans="1:24" ht="18.75" customHeight="1" x14ac:dyDescent="0.3">
      <c r="A61" s="1072" t="s">
        <v>55</v>
      </c>
      <c r="B61" s="328" t="s">
        <v>56</v>
      </c>
      <c r="C61" s="987" t="s">
        <v>456</v>
      </c>
      <c r="D61" s="293"/>
      <c r="E61" s="93"/>
      <c r="F61" s="51">
        <v>1021.2</v>
      </c>
      <c r="G61" s="49">
        <v>44347</v>
      </c>
      <c r="H61" s="107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74" t="s">
        <v>35</v>
      </c>
      <c r="P61" s="107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40"/>
      <c r="B62" s="328" t="s">
        <v>397</v>
      </c>
      <c r="C62" s="988"/>
      <c r="D62" s="293"/>
      <c r="E62" s="93"/>
      <c r="F62" s="51">
        <v>97.9</v>
      </c>
      <c r="G62" s="49">
        <v>44347</v>
      </c>
      <c r="H62" s="101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1011"/>
      <c r="P62" s="955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100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1008"/>
      <c r="P63" s="97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71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29"/>
      <c r="P64" s="1030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63" t="s">
        <v>24</v>
      </c>
      <c r="B68" s="599" t="s">
        <v>401</v>
      </c>
      <c r="C68" s="1066" t="s">
        <v>402</v>
      </c>
      <c r="D68" s="600"/>
      <c r="E68" s="97"/>
      <c r="F68" s="320">
        <f>115+102.2+84.9+48</f>
        <v>350.1</v>
      </c>
      <c r="G68" s="321">
        <v>44319</v>
      </c>
      <c r="H68" s="98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95" t="s">
        <v>224</v>
      </c>
      <c r="P68" s="99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64"/>
      <c r="B69" s="599" t="s">
        <v>399</v>
      </c>
      <c r="C69" s="1067"/>
      <c r="D69" s="600"/>
      <c r="E69" s="97"/>
      <c r="F69" s="320">
        <f>86.8+94.2+29.3</f>
        <v>210.3</v>
      </c>
      <c r="G69" s="321">
        <v>44319</v>
      </c>
      <c r="H69" s="106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70"/>
      <c r="P69" s="107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65"/>
      <c r="B70" s="599" t="s">
        <v>403</v>
      </c>
      <c r="C70" s="1068"/>
      <c r="D70" s="600"/>
      <c r="E70" s="97"/>
      <c r="F70" s="320">
        <v>23.4</v>
      </c>
      <c r="G70" s="321">
        <v>44319</v>
      </c>
      <c r="H70" s="98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96"/>
      <c r="P70" s="99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55" t="s">
        <v>24</v>
      </c>
      <c r="B82" s="659" t="s">
        <v>478</v>
      </c>
      <c r="C82" s="960" t="s">
        <v>479</v>
      </c>
      <c r="D82" s="438"/>
      <c r="E82" s="97"/>
      <c r="F82" s="418">
        <v>2525.1999999999998</v>
      </c>
      <c r="G82" s="972">
        <v>44341</v>
      </c>
      <c r="H82" s="1035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49" t="s">
        <v>206</v>
      </c>
      <c r="P82" s="1052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56"/>
      <c r="B83" s="659" t="s">
        <v>438</v>
      </c>
      <c r="C83" s="1058"/>
      <c r="D83" s="438"/>
      <c r="E83" s="97"/>
      <c r="F83" s="418">
        <v>4048</v>
      </c>
      <c r="G83" s="1060"/>
      <c r="H83" s="1059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50"/>
      <c r="P83" s="1053"/>
      <c r="Q83" s="94"/>
      <c r="R83" s="40"/>
      <c r="S83" s="41"/>
      <c r="T83" s="42"/>
      <c r="U83" s="43"/>
      <c r="V83" s="44"/>
    </row>
    <row r="84" spans="1:22" ht="17.25" x14ac:dyDescent="0.3">
      <c r="A84" s="1056"/>
      <c r="B84" s="659" t="s">
        <v>481</v>
      </c>
      <c r="C84" s="1058"/>
      <c r="D84" s="438"/>
      <c r="E84" s="97"/>
      <c r="F84" s="418">
        <v>2185.8000000000002</v>
      </c>
      <c r="G84" s="1060"/>
      <c r="H84" s="1059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50"/>
      <c r="P84" s="1053"/>
      <c r="Q84" s="94"/>
      <c r="R84" s="40"/>
      <c r="S84" s="41"/>
      <c r="T84" s="42"/>
      <c r="U84" s="43"/>
      <c r="V84" s="44"/>
    </row>
    <row r="85" spans="1:22" ht="17.25" x14ac:dyDescent="0.3">
      <c r="A85" s="1056"/>
      <c r="B85" s="659" t="s">
        <v>482</v>
      </c>
      <c r="C85" s="1058"/>
      <c r="D85" s="438"/>
      <c r="E85" s="97"/>
      <c r="F85" s="418">
        <v>413</v>
      </c>
      <c r="G85" s="1060"/>
      <c r="H85" s="1059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50"/>
      <c r="P85" s="1053"/>
      <c r="Q85" s="94"/>
      <c r="R85" s="40"/>
      <c r="S85" s="41"/>
      <c r="T85" s="42"/>
      <c r="U85" s="43"/>
      <c r="V85" s="44"/>
    </row>
    <row r="86" spans="1:22" ht="17.25" x14ac:dyDescent="0.3">
      <c r="A86" s="1056"/>
      <c r="B86" s="659" t="s">
        <v>58</v>
      </c>
      <c r="C86" s="1058"/>
      <c r="D86" s="438"/>
      <c r="E86" s="97"/>
      <c r="F86" s="418">
        <v>518</v>
      </c>
      <c r="G86" s="1060"/>
      <c r="H86" s="1059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50"/>
      <c r="P86" s="1053"/>
      <c r="Q86" s="94"/>
      <c r="R86" s="40"/>
      <c r="S86" s="41"/>
      <c r="T86" s="42"/>
      <c r="U86" s="43"/>
      <c r="V86" s="44"/>
    </row>
    <row r="87" spans="1:22" ht="17.25" x14ac:dyDescent="0.3">
      <c r="A87" s="1056"/>
      <c r="B87" s="659" t="s">
        <v>483</v>
      </c>
      <c r="C87" s="1058"/>
      <c r="D87" s="438"/>
      <c r="E87" s="97"/>
      <c r="F87" s="418">
        <v>1848.4</v>
      </c>
      <c r="G87" s="1060"/>
      <c r="H87" s="1059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50"/>
      <c r="P87" s="1053"/>
      <c r="Q87" s="94"/>
      <c r="R87" s="40"/>
      <c r="S87" s="41"/>
      <c r="T87" s="42"/>
      <c r="U87" s="43"/>
      <c r="V87" s="44"/>
    </row>
    <row r="88" spans="1:22" ht="17.25" x14ac:dyDescent="0.3">
      <c r="A88" s="1056"/>
      <c r="B88" s="659" t="s">
        <v>484</v>
      </c>
      <c r="C88" s="1058"/>
      <c r="D88" s="438"/>
      <c r="E88" s="97"/>
      <c r="F88" s="418">
        <v>744</v>
      </c>
      <c r="G88" s="1060"/>
      <c r="H88" s="1059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50"/>
      <c r="P88" s="1053"/>
      <c r="Q88" s="94"/>
      <c r="R88" s="40"/>
      <c r="S88" s="41"/>
      <c r="T88" s="42"/>
      <c r="U88" s="43"/>
      <c r="V88" s="44"/>
    </row>
    <row r="89" spans="1:22" ht="18" thickBot="1" x14ac:dyDescent="0.35">
      <c r="A89" s="1057"/>
      <c r="B89" s="659" t="s">
        <v>485</v>
      </c>
      <c r="C89" s="961"/>
      <c r="D89" s="438"/>
      <c r="E89" s="97"/>
      <c r="F89" s="418">
        <v>1469</v>
      </c>
      <c r="G89" s="973"/>
      <c r="H89" s="1036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51"/>
      <c r="P89" s="1054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1001" t="s">
        <v>19</v>
      </c>
      <c r="G253" s="1001"/>
      <c r="H253" s="100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426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93" t="s">
        <v>55</v>
      </c>
      <c r="B54" s="328" t="s">
        <v>56</v>
      </c>
      <c r="C54" s="1086" t="s">
        <v>521</v>
      </c>
      <c r="D54" s="608"/>
      <c r="E54" s="607"/>
      <c r="F54" s="51">
        <v>1499.2</v>
      </c>
      <c r="G54" s="87">
        <v>44361</v>
      </c>
      <c r="H54" s="109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84" t="s">
        <v>224</v>
      </c>
      <c r="P54" s="108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94"/>
      <c r="B55" s="328" t="s">
        <v>441</v>
      </c>
      <c r="C55" s="1087"/>
      <c r="D55" s="608"/>
      <c r="E55" s="607"/>
      <c r="F55" s="51">
        <v>90</v>
      </c>
      <c r="G55" s="87">
        <v>44361</v>
      </c>
      <c r="H55" s="109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84"/>
      <c r="P55" s="1085"/>
      <c r="Q55" s="508"/>
      <c r="R55" s="40"/>
      <c r="S55" s="67"/>
      <c r="T55" s="67"/>
      <c r="U55" s="43"/>
      <c r="V55" s="326"/>
    </row>
    <row r="56" spans="1:24" ht="23.25" customHeight="1" x14ac:dyDescent="0.3">
      <c r="A56" s="1088" t="s">
        <v>55</v>
      </c>
      <c r="B56" s="328" t="s">
        <v>56</v>
      </c>
      <c r="C56" s="1090" t="s">
        <v>524</v>
      </c>
      <c r="D56" s="608"/>
      <c r="E56" s="607"/>
      <c r="F56" s="51">
        <v>1318</v>
      </c>
      <c r="G56" s="87">
        <v>44368</v>
      </c>
      <c r="H56" s="1035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1010" t="s">
        <v>224</v>
      </c>
      <c r="P56" s="109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89"/>
      <c r="B57" s="328" t="s">
        <v>441</v>
      </c>
      <c r="C57" s="1090"/>
      <c r="D57" s="608"/>
      <c r="E57" s="607"/>
      <c r="F57" s="51">
        <v>112.8</v>
      </c>
      <c r="G57" s="87">
        <v>44368</v>
      </c>
      <c r="H57" s="1036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1011"/>
      <c r="P57" s="1094"/>
      <c r="Q57" s="508"/>
      <c r="R57" s="40"/>
      <c r="S57" s="67"/>
      <c r="T57" s="67"/>
      <c r="U57" s="43"/>
      <c r="V57" s="44"/>
    </row>
    <row r="58" spans="1:24" ht="26.25" customHeight="1" x14ac:dyDescent="0.3">
      <c r="A58" s="1017" t="s">
        <v>55</v>
      </c>
      <c r="B58" s="328" t="s">
        <v>56</v>
      </c>
      <c r="C58" s="1014" t="s">
        <v>525</v>
      </c>
      <c r="D58" s="608"/>
      <c r="E58" s="607"/>
      <c r="F58" s="51">
        <v>1272.8</v>
      </c>
      <c r="G58" s="1095">
        <v>44375</v>
      </c>
      <c r="H58" s="1080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1010" t="s">
        <v>224</v>
      </c>
      <c r="P58" s="109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1018"/>
      <c r="B59" s="292" t="s">
        <v>441</v>
      </c>
      <c r="C59" s="1015"/>
      <c r="D59" s="610"/>
      <c r="E59" s="609"/>
      <c r="F59" s="51">
        <v>91.4</v>
      </c>
      <c r="G59" s="1096"/>
      <c r="H59" s="1081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1011"/>
      <c r="P59" s="109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78" t="s">
        <v>451</v>
      </c>
      <c r="B72" s="659" t="s">
        <v>452</v>
      </c>
      <c r="C72" s="1076" t="s">
        <v>453</v>
      </c>
      <c r="D72" s="660"/>
      <c r="E72" s="613"/>
      <c r="F72" s="51">
        <v>202.02</v>
      </c>
      <c r="G72" s="87">
        <v>44361</v>
      </c>
      <c r="H72" s="1080" t="s">
        <v>455</v>
      </c>
      <c r="I72" s="48">
        <v>202.02</v>
      </c>
      <c r="J72" s="35">
        <f t="shared" si="0"/>
        <v>0</v>
      </c>
      <c r="K72" s="56">
        <v>55</v>
      </c>
      <c r="L72" s="1082" t="s">
        <v>460</v>
      </c>
      <c r="M72" s="108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79"/>
      <c r="B73" s="659" t="s">
        <v>454</v>
      </c>
      <c r="C73" s="1077"/>
      <c r="D73" s="660"/>
      <c r="E73" s="613"/>
      <c r="F73" s="51">
        <v>72.849999999999994</v>
      </c>
      <c r="G73" s="87">
        <v>44361</v>
      </c>
      <c r="H73" s="1081"/>
      <c r="I73" s="48">
        <v>72.849999999999994</v>
      </c>
      <c r="J73" s="35">
        <f t="shared" si="0"/>
        <v>0</v>
      </c>
      <c r="K73" s="56">
        <v>100</v>
      </c>
      <c r="L73" s="1082"/>
      <c r="M73" s="108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1001" t="s">
        <v>19</v>
      </c>
      <c r="G243" s="1001"/>
      <c r="H243" s="100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502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105" t="s">
        <v>440</v>
      </c>
      <c r="B53" s="328" t="s">
        <v>56</v>
      </c>
      <c r="C53" s="1023" t="s">
        <v>558</v>
      </c>
      <c r="D53" s="716"/>
      <c r="E53" s="607"/>
      <c r="F53" s="320">
        <v>1888.8</v>
      </c>
      <c r="G53" s="321">
        <v>44382</v>
      </c>
      <c r="H53" s="1027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4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106"/>
      <c r="B54" s="328" t="s">
        <v>441</v>
      </c>
      <c r="C54" s="1024"/>
      <c r="D54" s="717"/>
      <c r="E54" s="607"/>
      <c r="F54" s="51">
        <v>101.8</v>
      </c>
      <c r="G54" s="87">
        <v>44382</v>
      </c>
      <c r="H54" s="1028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4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39" t="s">
        <v>551</v>
      </c>
      <c r="B60" s="736" t="s">
        <v>552</v>
      </c>
      <c r="C60" s="1099" t="s">
        <v>553</v>
      </c>
      <c r="D60" s="707"/>
      <c r="E60" s="609"/>
      <c r="F60" s="51">
        <v>9342.59</v>
      </c>
      <c r="G60" s="1101">
        <v>44391</v>
      </c>
      <c r="H60" s="1006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95" t="s">
        <v>224</v>
      </c>
      <c r="P60" s="110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40"/>
      <c r="B61" s="599" t="s">
        <v>53</v>
      </c>
      <c r="C61" s="1100"/>
      <c r="D61" s="707"/>
      <c r="E61" s="609"/>
      <c r="F61" s="51">
        <v>1320</v>
      </c>
      <c r="G61" s="1102"/>
      <c r="H61" s="101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96"/>
      <c r="P61" s="110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97"/>
      <c r="M73" s="109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97"/>
      <c r="M74" s="109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1001" t="s">
        <v>19</v>
      </c>
      <c r="G244" s="1001"/>
      <c r="H244" s="100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598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111" t="s">
        <v>55</v>
      </c>
      <c r="B54" s="292" t="s">
        <v>56</v>
      </c>
      <c r="C54" s="1113" t="s">
        <v>621</v>
      </c>
      <c r="D54" s="716"/>
      <c r="E54" s="607"/>
      <c r="F54" s="327">
        <v>1300.4050999999999</v>
      </c>
      <c r="G54" s="321">
        <v>44410</v>
      </c>
      <c r="H54" s="1091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43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112"/>
      <c r="B55" s="292" t="s">
        <v>397</v>
      </c>
      <c r="C55" s="1114"/>
      <c r="D55" s="717"/>
      <c r="E55" s="607"/>
      <c r="F55" s="51">
        <v>99.4</v>
      </c>
      <c r="G55" s="87">
        <v>44410</v>
      </c>
      <c r="H55" s="1092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44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115" t="s">
        <v>55</v>
      </c>
      <c r="B59" s="328" t="s">
        <v>56</v>
      </c>
      <c r="C59" s="970" t="s">
        <v>675</v>
      </c>
      <c r="D59" s="608"/>
      <c r="E59" s="607"/>
      <c r="F59" s="51">
        <v>185</v>
      </c>
      <c r="G59" s="49">
        <v>44425</v>
      </c>
      <c r="H59" s="1107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1010" t="s">
        <v>35</v>
      </c>
      <c r="P59" s="1109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116"/>
      <c r="B60" s="328" t="s">
        <v>397</v>
      </c>
      <c r="C60" s="971"/>
      <c r="D60" s="608"/>
      <c r="E60" s="607"/>
      <c r="F60" s="51">
        <v>112.5</v>
      </c>
      <c r="G60" s="49">
        <v>44425</v>
      </c>
      <c r="H60" s="1108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1011"/>
      <c r="P60" s="1110"/>
      <c r="Q60" s="508"/>
      <c r="R60" s="40"/>
      <c r="S60" s="67"/>
      <c r="T60" s="67"/>
      <c r="U60" s="43"/>
      <c r="V60" s="44"/>
    </row>
    <row r="61" spans="1:24" ht="17.25" x14ac:dyDescent="0.3">
      <c r="A61" s="1115" t="s">
        <v>55</v>
      </c>
      <c r="B61" s="292" t="s">
        <v>56</v>
      </c>
      <c r="C61" s="970" t="s">
        <v>676</v>
      </c>
      <c r="D61" s="608"/>
      <c r="E61" s="607"/>
      <c r="F61" s="51">
        <v>190.4</v>
      </c>
      <c r="G61" s="49">
        <v>44427</v>
      </c>
      <c r="H61" s="1107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1010" t="s">
        <v>35</v>
      </c>
      <c r="P61" s="1109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117"/>
      <c r="B62" s="292" t="s">
        <v>397</v>
      </c>
      <c r="C62" s="971"/>
      <c r="D62" s="608"/>
      <c r="E62" s="607"/>
      <c r="F62" s="51">
        <f>103.9+104.4</f>
        <v>208.3</v>
      </c>
      <c r="G62" s="49">
        <v>44427</v>
      </c>
      <c r="H62" s="1108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1011"/>
      <c r="P62" s="1110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78" t="s">
        <v>55</v>
      </c>
      <c r="B64" s="292" t="s">
        <v>56</v>
      </c>
      <c r="C64" s="1076" t="s">
        <v>704</v>
      </c>
      <c r="D64" s="717"/>
      <c r="E64" s="607"/>
      <c r="F64" s="51">
        <v>1160.2</v>
      </c>
      <c r="G64" s="87">
        <v>44431</v>
      </c>
      <c r="H64" s="1080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119" t="s">
        <v>35</v>
      </c>
      <c r="P64" s="1121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118"/>
      <c r="B65" s="292" t="s">
        <v>397</v>
      </c>
      <c r="C65" s="1077"/>
      <c r="D65" s="717"/>
      <c r="E65" s="607"/>
      <c r="F65" s="51">
        <v>117.2</v>
      </c>
      <c r="G65" s="87">
        <v>44431</v>
      </c>
      <c r="H65" s="1081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120"/>
      <c r="P65" s="1122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78" t="s">
        <v>55</v>
      </c>
      <c r="B67" s="292" t="s">
        <v>56</v>
      </c>
      <c r="C67" s="970" t="s">
        <v>713</v>
      </c>
      <c r="D67" s="608"/>
      <c r="E67" s="607"/>
      <c r="F67" s="51">
        <v>162</v>
      </c>
      <c r="G67" s="49">
        <v>44434</v>
      </c>
      <c r="H67" s="1107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1010" t="s">
        <v>35</v>
      </c>
      <c r="P67" s="1109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118"/>
      <c r="B68" s="292" t="s">
        <v>397</v>
      </c>
      <c r="C68" s="971"/>
      <c r="D68" s="608"/>
      <c r="E68" s="607"/>
      <c r="F68" s="51">
        <f>85.3+107.2</f>
        <v>192.5</v>
      </c>
      <c r="G68" s="49">
        <v>44434</v>
      </c>
      <c r="H68" s="1108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1011"/>
      <c r="P68" s="1110"/>
      <c r="Q68" s="508"/>
      <c r="R68" s="40"/>
      <c r="S68" s="67"/>
      <c r="T68" s="67"/>
      <c r="U68" s="43"/>
      <c r="V68" s="44"/>
    </row>
    <row r="69" spans="1:22" ht="17.25" x14ac:dyDescent="0.3">
      <c r="A69" s="1078" t="s">
        <v>55</v>
      </c>
      <c r="B69" s="292" t="s">
        <v>56</v>
      </c>
      <c r="C69" s="970" t="s">
        <v>714</v>
      </c>
      <c r="D69" s="608"/>
      <c r="E69" s="607"/>
      <c r="F69" s="51">
        <f>164.4+166</f>
        <v>330.4</v>
      </c>
      <c r="G69" s="49">
        <v>44435</v>
      </c>
      <c r="H69" s="1107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1010" t="s">
        <v>35</v>
      </c>
      <c r="P69" s="1109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79"/>
      <c r="B70" s="292" t="s">
        <v>397</v>
      </c>
      <c r="C70" s="971"/>
      <c r="D70" s="608"/>
      <c r="E70" s="607"/>
      <c r="F70" s="51">
        <v>140.5</v>
      </c>
      <c r="G70" s="49">
        <v>44435</v>
      </c>
      <c r="H70" s="1108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1011"/>
      <c r="P70" s="1110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97"/>
      <c r="M89" s="1098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97"/>
      <c r="M90" s="1098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1001" t="s">
        <v>19</v>
      </c>
      <c r="G260" s="1001"/>
      <c r="H260" s="1002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80" t="s">
        <v>657</v>
      </c>
      <c r="B1" s="980"/>
      <c r="C1" s="980"/>
      <c r="D1" s="980"/>
      <c r="E1" s="980"/>
      <c r="F1" s="980"/>
      <c r="G1" s="980"/>
      <c r="H1" s="980"/>
      <c r="I1" s="980"/>
      <c r="J1" s="9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8" t="s">
        <v>99</v>
      </c>
      <c r="X1" s="979"/>
    </row>
    <row r="2" spans="1:24" thickBot="1" x14ac:dyDescent="0.3">
      <c r="A2" s="980"/>
      <c r="B2" s="980"/>
      <c r="C2" s="980"/>
      <c r="D2" s="980"/>
      <c r="E2" s="980"/>
      <c r="F2" s="980"/>
      <c r="G2" s="980"/>
      <c r="H2" s="980"/>
      <c r="I2" s="980"/>
      <c r="J2" s="9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123" t="s">
        <v>55</v>
      </c>
      <c r="B55" s="292" t="s">
        <v>56</v>
      </c>
      <c r="C55" s="1113" t="s">
        <v>726</v>
      </c>
      <c r="D55" s="717"/>
      <c r="E55" s="607"/>
      <c r="F55" s="51">
        <v>1598</v>
      </c>
      <c r="G55" s="87">
        <v>44445</v>
      </c>
      <c r="H55" s="1091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26" t="s">
        <v>35</v>
      </c>
      <c r="P55" s="1128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124"/>
      <c r="B56" s="292" t="s">
        <v>441</v>
      </c>
      <c r="C56" s="1125"/>
      <c r="D56" s="717"/>
      <c r="E56" s="607"/>
      <c r="F56" s="51">
        <v>91.6</v>
      </c>
      <c r="G56" s="87">
        <v>44445</v>
      </c>
      <c r="H56" s="1092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27"/>
      <c r="P56" s="1129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97"/>
      <c r="M87" s="1098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97"/>
      <c r="M88" s="1098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1001" t="s">
        <v>19</v>
      </c>
      <c r="G258" s="1001"/>
      <c r="H258" s="1002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2022-01-25T15:29:34Z</dcterms:modified>
</cp:coreProperties>
</file>