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0715" windowHeight="11730" firstSheet="12" activeTab="1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   A G O S T O     2 0 2 3     " sheetId="17" r:id="rId15"/>
    <sheet name="  COMPRAS  AGOSTO   20 23      " sheetId="18" r:id="rId16"/>
    <sheet name="Hoja3" sheetId="19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8" l="1"/>
  <c r="C79" i="18"/>
  <c r="J3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61" i="17"/>
  <c r="L55" i="17"/>
  <c r="I55" i="17"/>
  <c r="F55" i="17"/>
  <c r="C55" i="17"/>
  <c r="Q53" i="17"/>
  <c r="Q52" i="17"/>
  <c r="N51" i="17"/>
  <c r="P50" i="17"/>
  <c r="Q50" i="17" s="1"/>
  <c r="Q49" i="17"/>
  <c r="Q48" i="17"/>
  <c r="Q41" i="17"/>
  <c r="Q40" i="17"/>
  <c r="Q39" i="17"/>
  <c r="Q38" i="17"/>
  <c r="Q37" i="17"/>
  <c r="P36" i="17"/>
  <c r="Q36" i="17" s="1"/>
  <c r="P35" i="17"/>
  <c r="Q35" i="17" s="1"/>
  <c r="P34" i="17"/>
  <c r="Q34" i="17" s="1"/>
  <c r="P33" i="17"/>
  <c r="Q33" i="17" s="1"/>
  <c r="P32" i="17"/>
  <c r="Q32" i="17" s="1"/>
  <c r="P31" i="17"/>
  <c r="Q31" i="17" s="1"/>
  <c r="P30" i="17"/>
  <c r="Q30" i="17" s="1"/>
  <c r="P29" i="17"/>
  <c r="Q29" i="17" s="1"/>
  <c r="Q28" i="17"/>
  <c r="P28" i="17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10" i="17"/>
  <c r="Q10" i="17" s="1"/>
  <c r="P9" i="17"/>
  <c r="P8" i="17"/>
  <c r="Q8" i="17" s="1"/>
  <c r="P7" i="17"/>
  <c r="Q7" i="17" s="1"/>
  <c r="P6" i="17"/>
  <c r="P5" i="17"/>
  <c r="K57" i="17" l="1"/>
  <c r="F58" i="17" s="1"/>
  <c r="F61" i="17" s="1"/>
  <c r="K59" i="17" s="1"/>
  <c r="K63" i="17" s="1"/>
  <c r="Q51" i="17"/>
  <c r="R5" i="17"/>
  <c r="R51" i="17" s="1"/>
  <c r="M51" i="17"/>
  <c r="P51" i="17" s="1"/>
  <c r="M32" i="15"/>
  <c r="M57" i="17" l="1"/>
  <c r="M31" i="15"/>
  <c r="M30" i="15"/>
  <c r="M29" i="15"/>
  <c r="M28" i="15" l="1"/>
  <c r="M27" i="15"/>
  <c r="M26" i="15"/>
  <c r="Q25" i="15" l="1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Q11" i="15"/>
  <c r="M11" i="15"/>
  <c r="M10" i="15" l="1"/>
  <c r="M9" i="15"/>
  <c r="M8" i="15"/>
  <c r="Q33" i="15"/>
  <c r="Q37" i="15"/>
  <c r="Q38" i="15"/>
  <c r="Q39" i="15"/>
  <c r="Q40" i="15"/>
  <c r="Q41" i="15"/>
  <c r="Q42" i="15"/>
  <c r="Q43" i="15"/>
  <c r="Q44" i="15"/>
  <c r="Q46" i="15"/>
  <c r="Q47" i="15"/>
  <c r="Q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P36" i="15"/>
  <c r="Q36" i="15" s="1"/>
  <c r="P35" i="15"/>
  <c r="Q35" i="15" s="1"/>
  <c r="P34" i="15"/>
  <c r="Q34" i="15" s="1"/>
  <c r="P33" i="15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P10" i="15"/>
  <c r="Q10" i="15" s="1"/>
  <c r="P9" i="15"/>
  <c r="P8" i="15"/>
  <c r="Q8" i="15" s="1"/>
  <c r="P7" i="15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<sst xmlns="http://schemas.openxmlformats.org/spreadsheetml/2006/main" count="821" uniqueCount="453">
  <si>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</si>
  <si>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</si>
  <si>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</si>
  <si>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</si>
  <si>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</si>
  <si>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</si>
  <si>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</si>
  <si>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</si>
  <si>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</si>
  <si>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</si>
  <si>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</si>
  <si>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</si>
  <si>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</si>
  <si>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</si>
  <si>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</si>
  <si>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</si>
  <si>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</si>
  <si>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</si>
  <si>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</si>
  <si>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</si>
  <si>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</si>
  <si>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</si>
  <si>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</si>
  <si>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</si>
  <si>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</si>
  <si>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</si>
  <si>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</si>
  <si>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</si>
  <si>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</si>
  <si>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</si>
  <si>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</si>
  <si>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</si>
  <si>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</si>
  <si>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</si>
  <si>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</si>
  <si>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</si>
  <si>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</si>
  <si>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</si>
  <si>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</si>
  <si>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</si>
  <si>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</si>
  <si>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</si>
  <si>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</si>
  <si>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</si>
  <si>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</si>
  <si>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</si>
  <si>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</si>
  <si>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</si>
  <si>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</si>
  <si>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</si>
  <si>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</si>
  <si>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</si>
  <si>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</si>
  <si>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</si>
  <si>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</si>
  <si>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</si>
  <si>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</si>
  <si>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</si>
  <si>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</si>
  <si>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</si>
  <si>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</si>
  <si>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</si>
  <si>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</si>
  <si>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</si>
  <si>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</si>
  <si>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</si>
  <si>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</si>
  <si>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</si>
  <si>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</si>
  <si>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</si>
  <si>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</si>
  <si>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</si>
  <si>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</si>
  <si>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</si>
  <si>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</si>
  <si>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</si>
  <si>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</si>
  <si>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</si>
  <si>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</si>
  <si>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</si>
  <si>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</si>
  <si>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</si>
  <si>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</si>
  <si>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</si>
  <si>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</si>
  <si>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</si>
  <si>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</si>
  <si>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</si>
  <si>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</si>
  <si>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</si>
  <si>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</si>
  <si>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</si>
  <si>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</si>
  <si>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</si>
  <si>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</si>
  <si>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</si>
  <si>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</si>
  <si>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</si>
  <si>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</si>
  <si>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</si>
  <si>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</si>
  <si>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</si>
  <si>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</si>
  <si>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</si>
  <si>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</si>
  <si>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</si>
  <si>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</si>
  <si>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</si>
  <si>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</si>
  <si>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</si>
  <si>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</si>
  <si>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</si>
  <si>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</si>
  <si>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</si>
  <si>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</si>
  <si>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</si>
  <si>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</si>
  <si>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</si>
  <si>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</si>
  <si>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</si>
  <si>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</si>
  <si>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</si>
  <si>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</si>
  <si>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</si>
  <si>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</si>
  <si>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</si>
  <si>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</si>
  <si>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</si>
  <si>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</si>
  <si>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</si>
  <si>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</si>
  <si>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</si>
  <si>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</si>
  <si>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</si>
  <si>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</si>
  <si>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</si>
  <si>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</si>
  <si>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</si>
  <si>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</si>
  <si>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</si>
  <si>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</si>
  <si>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</si>
  <si>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</si>
  <si>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</si>
  <si>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</si>
  <si>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</si>
  <si>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</si>
  <si>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</si>
  <si>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</si>
  <si>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</si>
  <si>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</si>
  <si>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</si>
  <si>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</si>
  <si>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</si>
  <si>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</si>
  <si>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</si>
  <si>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</si>
  <si>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</si>
  <si>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</si>
  <si>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</si>
  <si>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</si>
  <si>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</si>
  <si>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</si>
  <si>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</si>
  <si>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</si>
  <si>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</si>
  <si>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</si>
  <si>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</si>
  <si>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</si>
  <si>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</si>
  <si>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</si>
  <si>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</si>
  <si>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</si>
  <si>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</si>
  <si>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</si>
  <si>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</si>
  <si>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</si>
  <si>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</si>
  <si>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</si>
  <si>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</si>
  <si>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</si>
  <si>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</si>
  <si>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</si>
  <si>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</si>
  <si>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</si>
  <si>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</si>
  <si>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</si>
  <si>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</si>
  <si>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</si>
  <si>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</si>
  <si>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</si>
  <si>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</si>
  <si>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</si>
  <si>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</si>
  <si>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</si>
  <si>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</si>
  <si>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</si>
  <si>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</si>
  <si>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</si>
  <si>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</si>
  <si>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</si>
  <si>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</si>
  <si>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</si>
  <si>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</si>
  <si>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</si>
  <si>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</si>
  <si>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</si>
  <si>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</si>
  <si>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</si>
  <si>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</si>
  <si>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</si>
  <si>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</si>
  <si>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</si>
  <si>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</si>
  <si>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</si>
  <si>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</si>
  <si>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</si>
  <si>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</si>
  <si>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</si>
  <si>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</si>
  <si>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</si>
  <si>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</si>
  <si>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</si>
  <si>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</si>
  <si>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</si>
  <si>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</si>
  <si>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</si>
  <si>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</si>
  <si>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</si>
  <si>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</si>
  <si>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</si>
  <si>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</si>
  <si>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</si>
  <si>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</si>
  <si>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</si>
  <si>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</si>
  <si>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</si>
  <si>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</si>
  <si>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</si>
  <si>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</si>
  <si>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</si>
  <si>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</si>
  <si>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</si>
  <si>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</si>
  <si>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</si>
  <si>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</si>
  <si>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</si>
  <si>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</si>
  <si>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</si>
  <si>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</si>
  <si>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</si>
  <si>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</si>
  <si>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</si>
  <si>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</si>
  <si>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</si>
  <si>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</si>
  <si>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</si>
  <si>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</si>
  <si>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</si>
  <si>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</si>
  <si>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</si>
  <si>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</si>
  <si>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</si>
  <si>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</si>
  <si>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</si>
  <si>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</si>
  <si>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</si>
  <si>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</si>
  <si>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</si>
  <si>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</si>
  <si>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</si>
  <si>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</si>
  <si>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</si>
  <si>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</si>
  <si>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</si>
  <si>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</si>
  <si>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</si>
  <si>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</si>
  <si>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</si>
  <si>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</si>
  <si>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</si>
  <si>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</si>
  <si>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</si>
  <si>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</si>
  <si>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</si>
  <si>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</si>
  <si>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</si>
  <si>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</si>
  <si>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</si>
  <si>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</si>
  <si>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</si>
  <si>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</si>
  <si>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</si>
  <si>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</si>
  <si>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</si>
  <si>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</si>
  <si>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</si>
  <si>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</si>
  <si>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</si>
  <si>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</si>
  <si>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</si>
  <si>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</si>
  <si>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</si>
  <si>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</si>
  <si>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</si>
  <si>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</si>
  <si>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</si>
  <si>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</si>
  <si>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</si>
  <si>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</si>
  <si>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</si>
  <si>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</si>
  <si>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</si>
  <si>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</si>
  <si>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</si>
  <si>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</si>
  <si>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</si>
  <si>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</si>
  <si>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</si>
  <si>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</si>
  <si>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</si>
  <si>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</si>
  <si>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</si>
  <si>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</si>
  <si>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</si>
  <si>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</si>
  <si>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</si>
  <si>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</si>
  <si>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</si>
  <si>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</si>
  <si>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</si>
  <si>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</si>
  <si>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</si>
  <si>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</si>
  <si>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</si>
  <si>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</si>
  <si>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</si>
  <si>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</si>
  <si>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</si>
  <si>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</si>
  <si>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</si>
  <si>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</si>
  <si>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</si>
  <si>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</si>
  <si>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</si>
  <si>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</si>
  <si>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</si>
  <si>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</si>
  <si>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</si>
  <si>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</si>
  <si>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</si>
  <si>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</si>
  <si>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</si>
  <si>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</si>
  <si>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</si>
  <si>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</si>
  <si>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</si>
  <si>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</si>
  <si>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</si>
  <si>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</si>
  <si>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</si>
  <si>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</si>
  <si>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</si>
  <si>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</si>
  <si>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</si>
  <si>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</si>
  <si>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</si>
  <si>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</si>
  <si>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</si>
  <si>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</si>
  <si>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</si>
  <si>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</si>
  <si>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</si>
  <si>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</si>
  <si>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</si>
  <si>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</si>
  <si>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</si>
  <si>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</si>
  <si>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</si>
  <si>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</si>
  <si>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</si>
  <si>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</si>
  <si>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</si>
  <si>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</si>
  <si>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</si>
  <si>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</si>
  <si>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</si>
  <si>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</si>
  <si>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</si>
  <si>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</si>
  <si>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</si>
  <si>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</si>
  <si>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</si>
  <si>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</si>
  <si>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</si>
  <si>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</si>
  <si>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</si>
  <si>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</si>
  <si>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</si>
  <si>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</si>
  <si>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</si>
  <si>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</si>
  <si>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</si>
  <si>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</si>
  <si>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</si>
  <si>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</si>
  <si>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</si>
  <si>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</si>
  <si>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</si>
  <si>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</si>
  <si>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</si>
  <si>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</si>
  <si>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</si>
  <si>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</si>
  <si>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</si>
  <si>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</si>
  <si>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</si>
  <si>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</si>
  <si>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</si>
  <si>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</si>
  <si>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</si>
  <si>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</si>
  <si>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</si>
  <si>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</si>
  <si>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</si>
  <si>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</si>
  <si>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</si>
  <si>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</si>
  <si>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</si>
  <si>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</si>
  <si>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</si>
  <si>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</si>
  <si>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</si>
  <si>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</si>
  <si>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</si>
  <si>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</si>
  <si>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</si>
  <si>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</si>
  <si>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</si>
  <si>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</si>
  <si>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</si>
  <si>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</si>
  <si>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</si>
  <si>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</si>
  <si>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</si>
  <si>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</si>
  <si>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</si>
  <si>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</si>
  <si>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</si>
  <si>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</si>
  <si>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</si>
  <si>
    <t>BALANCE      ABASTO 4 CARNES    H E R R A D U R A    AGOSTO       2 0 2 3</t>
  </si>
  <si>
    <t>EXTINTOR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</si>
</sst>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8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Fill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Fill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7" xfId="0" applyNumberFormat="1" applyFont="1" applyBorder="1" applyAlignment="1">
      <alignment horizontal="center"/>
    </xf>
    <xf numFmtId="165" fontId="3" fillId="0" borderId="69" xfId="0" applyNumberFormat="1" applyFont="1" applyFill="1" applyBorder="1" applyAlignment="1">
      <alignment horizontal="center"/>
    </xf>
    <xf numFmtId="165" fontId="48" fillId="0" borderId="24" xfId="0" applyNumberFormat="1" applyFont="1" applyFill="1" applyBorder="1" applyAlignment="1">
      <alignment horizontal="center"/>
    </xf>
    <xf numFmtId="165" fontId="40" fillId="0" borderId="24" xfId="0" applyNumberFormat="1" applyFont="1" applyFill="1" applyBorder="1" applyAlignment="1">
      <alignment horizontal="center"/>
    </xf>
    <xf numFmtId="165" fontId="40" fillId="0" borderId="61" xfId="0" applyNumberFormat="1" applyFont="1" applyFill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49" fontId="3" fillId="0" borderId="70" xfId="0" applyNumberFormat="1" applyFont="1" applyFill="1" applyBorder="1" applyAlignment="1">
      <alignment horizont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  <color rgb="FF66FF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56</xdr:row>
      <xdr:rowOff>200024</xdr:rowOff>
    </xdr:from>
    <xdr:to>
      <xdr:col>6</xdr:col>
      <xdr:colOff>285750</xdr:colOff>
      <xdr:row>57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54</xdr:row>
      <xdr:rowOff>123825</xdr:rowOff>
    </xdr:from>
    <xdr:to>
      <xdr:col>7</xdr:col>
      <xdr:colOff>295275</xdr:colOff>
      <xdr:row>56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01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56</xdr:row>
      <xdr:rowOff>200024</xdr:rowOff>
    </xdr:from>
    <xdr:to>
      <xdr:col>6</xdr:col>
      <xdr:colOff>285750</xdr:colOff>
      <xdr:row>57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54</xdr:row>
      <xdr:rowOff>104775</xdr:rowOff>
    </xdr:from>
    <xdr:to>
      <xdr:col>5</xdr:col>
      <xdr:colOff>85725</xdr:colOff>
      <xdr:row>56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82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54</xdr:row>
      <xdr:rowOff>200023</xdr:rowOff>
    </xdr:from>
    <xdr:to>
      <xdr:col>11</xdr:col>
      <xdr:colOff>133352</xdr:colOff>
      <xdr:row>55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155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18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58</xdr:row>
      <xdr:rowOff>85725</xdr:rowOff>
    </xdr:from>
    <xdr:to>
      <xdr:col>7</xdr:col>
      <xdr:colOff>695325</xdr:colOff>
      <xdr:row>62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396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9"/>
      <c r="C1" s="361" t="s">
        <v>29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21" ht="16.5" thickBot="1" x14ac:dyDescent="0.3">
      <c r="B2" s="36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63" t="s">
        <v>0</v>
      </c>
      <c r="C3" s="364"/>
      <c r="D3" s="10"/>
      <c r="E3" s="11"/>
      <c r="F3" s="11"/>
      <c r="H3" s="365" t="s">
        <v>1</v>
      </c>
      <c r="I3" s="365"/>
      <c r="K3" s="13"/>
      <c r="L3" s="13"/>
      <c r="M3" s="6"/>
      <c r="R3" s="342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44" t="s">
        <v>4</v>
      </c>
      <c r="F4" s="345"/>
      <c r="H4" s="346" t="s">
        <v>5</v>
      </c>
      <c r="I4" s="347"/>
      <c r="J4" s="18"/>
      <c r="K4" s="19"/>
      <c r="L4" s="20"/>
      <c r="M4" s="21" t="s">
        <v>6</v>
      </c>
      <c r="N4" s="22" t="s">
        <v>7</v>
      </c>
      <c r="P4" s="348" t="s">
        <v>8</v>
      </c>
      <c r="Q4" s="349"/>
      <c r="R4" s="343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66">
        <f>SUM(M5:M39)</f>
        <v>1666347.5</v>
      </c>
      <c r="N49" s="351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67"/>
      <c r="N50" s="352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53" t="s">
        <v>13</v>
      </c>
      <c r="I55" s="354"/>
      <c r="J55" s="135"/>
      <c r="K55" s="355">
        <f>I53+L53</f>
        <v>63475.360000000001</v>
      </c>
      <c r="L55" s="356"/>
      <c r="M55" s="357">
        <f>N49+M49</f>
        <v>1715746.5</v>
      </c>
      <c r="N55" s="358"/>
      <c r="P55" s="36"/>
      <c r="Q55" s="9"/>
    </row>
    <row r="56" spans="1:18" ht="15.75" x14ac:dyDescent="0.25">
      <c r="D56" s="350" t="s">
        <v>14</v>
      </c>
      <c r="E56" s="350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68" t="s">
        <v>15</v>
      </c>
      <c r="E57" s="368"/>
      <c r="F57" s="131">
        <v>-1524395.48</v>
      </c>
      <c r="I57" s="369" t="s">
        <v>16</v>
      </c>
      <c r="J57" s="370"/>
      <c r="K57" s="371">
        <f>F59+F60+F61</f>
        <v>393764.05999999994</v>
      </c>
      <c r="L57" s="372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73">
        <f>-C4</f>
        <v>-373948.72</v>
      </c>
      <c r="L59" s="374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75" t="s">
        <v>21</v>
      </c>
      <c r="E61" s="376"/>
      <c r="F61" s="151">
        <v>223528.9</v>
      </c>
      <c r="I61" s="377" t="s">
        <v>22</v>
      </c>
      <c r="J61" s="378"/>
      <c r="K61" s="379">
        <f>K57+K59</f>
        <v>19815.339999999967</v>
      </c>
      <c r="L61" s="379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9"/>
      <c r="C1" s="361" t="s">
        <v>380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21" ht="16.5" thickBot="1" x14ac:dyDescent="0.3">
      <c r="B2" s="36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3" t="s">
        <v>0</v>
      </c>
      <c r="C3" s="364"/>
      <c r="D3" s="10"/>
      <c r="E3" s="11"/>
      <c r="F3" s="11"/>
      <c r="H3" s="365" t="s">
        <v>1</v>
      </c>
      <c r="I3" s="365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44" t="s">
        <v>4</v>
      </c>
      <c r="F4" s="345"/>
      <c r="H4" s="346" t="s">
        <v>5</v>
      </c>
      <c r="I4" s="347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30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6">
        <f>SUM(M5:M39)</f>
        <v>3170751</v>
      </c>
      <c r="N45" s="351">
        <f>SUM(N5:N39)</f>
        <v>31751.230000000003</v>
      </c>
      <c r="P45" s="98">
        <f t="shared" si="0"/>
        <v>3202502.23</v>
      </c>
      <c r="Q45" s="328">
        <f>SUM(Q21:Q44)</f>
        <v>252.95000000002619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7"/>
      <c r="N46" s="35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3" t="s">
        <v>13</v>
      </c>
      <c r="I51" s="354"/>
      <c r="J51" s="135"/>
      <c r="K51" s="355">
        <f>I49+L49</f>
        <v>66093.360000000015</v>
      </c>
      <c r="L51" s="356"/>
      <c r="M51" s="357">
        <f>N45+M45</f>
        <v>3202502.23</v>
      </c>
      <c r="N51" s="358"/>
      <c r="P51" s="36"/>
      <c r="Q51" s="9"/>
    </row>
    <row r="52" spans="1:17" x14ac:dyDescent="0.25">
      <c r="D52" s="350" t="s">
        <v>14</v>
      </c>
      <c r="E52" s="350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68" t="s">
        <v>15</v>
      </c>
      <c r="E53" s="368"/>
      <c r="F53" s="131">
        <v>-3128572.23</v>
      </c>
      <c r="I53" s="369" t="s">
        <v>16</v>
      </c>
      <c r="J53" s="370"/>
      <c r="K53" s="383">
        <f>F55+F56+F57</f>
        <v>417897.52000000014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85">
        <f>-C4</f>
        <v>-345633.69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75" t="s">
        <v>21</v>
      </c>
      <c r="E57" s="376"/>
      <c r="F57" s="316">
        <v>359108.11</v>
      </c>
      <c r="I57" s="392" t="s">
        <v>22</v>
      </c>
      <c r="J57" s="393"/>
      <c r="K57" s="394">
        <f>K53+K55</f>
        <v>72263.830000000133</v>
      </c>
      <c r="L57" s="39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 t="s">
        <v>9</v>
      </c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A22" workbookViewId="0">
      <selection activeCell="J41" sqref="J4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9"/>
      <c r="C1" s="361" t="s">
        <v>381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21" ht="16.5" thickBot="1" x14ac:dyDescent="0.3">
      <c r="B2" s="36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3" t="s">
        <v>0</v>
      </c>
      <c r="C3" s="364"/>
      <c r="D3" s="10"/>
      <c r="E3" s="11"/>
      <c r="F3" s="11"/>
      <c r="H3" s="365" t="s">
        <v>1</v>
      </c>
      <c r="I3" s="365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307">
        <v>45109</v>
      </c>
      <c r="E4" s="344" t="s">
        <v>4</v>
      </c>
      <c r="F4" s="345"/>
      <c r="H4" s="346" t="s">
        <v>5</v>
      </c>
      <c r="I4" s="347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G5" s="29"/>
      <c r="H5" s="30">
        <v>45110</v>
      </c>
      <c r="I5" s="31">
        <v>132</v>
      </c>
      <c r="J5" s="251"/>
      <c r="K5" s="257"/>
      <c r="L5" s="13"/>
      <c r="M5" s="33">
        <f>33500+141071</f>
        <v>174571</v>
      </c>
      <c r="N5" s="34">
        <v>0</v>
      </c>
      <c r="O5" s="35"/>
      <c r="P5" s="235">
        <f>N5+M5+L5+I5+C5</f>
        <v>174703</v>
      </c>
      <c r="Q5" s="236">
        <v>0</v>
      </c>
      <c r="R5" s="237">
        <f>M5-F5</f>
        <v>23223</v>
      </c>
      <c r="S5" s="37"/>
    </row>
    <row r="6" spans="1:21" ht="18" thickBot="1" x14ac:dyDescent="0.35">
      <c r="A6" s="23"/>
      <c r="B6" s="24">
        <v>45111</v>
      </c>
      <c r="C6" s="25">
        <v>4380</v>
      </c>
      <c r="D6" s="38" t="s">
        <v>269</v>
      </c>
      <c r="E6" s="27">
        <v>45111</v>
      </c>
      <c r="F6" s="28">
        <v>94080</v>
      </c>
      <c r="G6" s="29"/>
      <c r="H6" s="30">
        <v>45111</v>
      </c>
      <c r="I6" s="31">
        <v>81</v>
      </c>
      <c r="J6" s="258"/>
      <c r="K6" s="71"/>
      <c r="L6" s="259"/>
      <c r="M6" s="33">
        <f>8000+91353</f>
        <v>99353</v>
      </c>
      <c r="N6" s="34">
        <v>464</v>
      </c>
      <c r="O6" s="35"/>
      <c r="P6" s="235">
        <f>N6+M6+L6+I6+C6</f>
        <v>104278</v>
      </c>
      <c r="Q6" s="236">
        <f>P6-F6-10184</f>
        <v>14</v>
      </c>
      <c r="R6" s="237">
        <v>10184</v>
      </c>
      <c r="S6" s="37"/>
      <c r="T6" s="9"/>
    </row>
    <row r="7" spans="1:21" ht="18" thickBot="1" x14ac:dyDescent="0.35">
      <c r="A7" s="23"/>
      <c r="B7" s="24">
        <v>45112</v>
      </c>
      <c r="C7" s="25">
        <v>0</v>
      </c>
      <c r="D7" s="42"/>
      <c r="E7" s="27">
        <v>45112</v>
      </c>
      <c r="F7" s="28">
        <v>54602</v>
      </c>
      <c r="G7" s="29"/>
      <c r="H7" s="30">
        <v>45112</v>
      </c>
      <c r="I7" s="31">
        <v>147</v>
      </c>
      <c r="J7" s="258"/>
      <c r="K7" s="102"/>
      <c r="L7" s="259"/>
      <c r="M7" s="33">
        <v>54455</v>
      </c>
      <c r="N7" s="34">
        <v>0</v>
      </c>
      <c r="O7" s="35"/>
      <c r="P7" s="235">
        <f>N7+M7+L7+I7+C7</f>
        <v>54602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45113</v>
      </c>
      <c r="C8" s="25"/>
      <c r="D8" s="42"/>
      <c r="E8" s="27">
        <v>45113</v>
      </c>
      <c r="F8" s="28">
        <v>117199</v>
      </c>
      <c r="G8" s="29"/>
      <c r="H8" s="30">
        <v>45113</v>
      </c>
      <c r="I8" s="31">
        <v>15</v>
      </c>
      <c r="J8" s="258"/>
      <c r="K8" s="260"/>
      <c r="L8" s="259"/>
      <c r="M8" s="33">
        <f>64800+52384</f>
        <v>117184</v>
      </c>
      <c r="N8" s="34">
        <v>0</v>
      </c>
      <c r="O8" s="35"/>
      <c r="P8" s="235">
        <f t="shared" ref="P8:P45" si="0">N8+M8+L8+I8+C8</f>
        <v>117199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45114</v>
      </c>
      <c r="C9" s="25">
        <v>4661</v>
      </c>
      <c r="D9" s="46" t="s">
        <v>69</v>
      </c>
      <c r="E9" s="27">
        <v>45114</v>
      </c>
      <c r="F9" s="28">
        <v>153829</v>
      </c>
      <c r="G9" s="29"/>
      <c r="H9" s="30">
        <v>45114</v>
      </c>
      <c r="I9" s="31">
        <v>168</v>
      </c>
      <c r="J9" s="258"/>
      <c r="K9" s="261"/>
      <c r="L9" s="259"/>
      <c r="M9" s="33">
        <f>40800+114763</f>
        <v>155563</v>
      </c>
      <c r="N9" s="34">
        <v>834</v>
      </c>
      <c r="O9" s="35"/>
      <c r="P9" s="235">
        <f t="shared" si="0"/>
        <v>161226</v>
      </c>
      <c r="Q9" s="236">
        <v>0</v>
      </c>
      <c r="R9" s="237">
        <v>7397</v>
      </c>
      <c r="S9" s="37"/>
    </row>
    <row r="10" spans="1:21" ht="18" thickBot="1" x14ac:dyDescent="0.35">
      <c r="A10" s="23"/>
      <c r="B10" s="24">
        <v>45115</v>
      </c>
      <c r="C10" s="25">
        <v>0</v>
      </c>
      <c r="D10" s="38"/>
      <c r="E10" s="27">
        <v>45115</v>
      </c>
      <c r="F10" s="28">
        <v>148445</v>
      </c>
      <c r="G10" s="29"/>
      <c r="H10" s="30">
        <v>45115</v>
      </c>
      <c r="I10" s="31">
        <v>208</v>
      </c>
      <c r="J10" s="258">
        <v>45115</v>
      </c>
      <c r="K10" s="262" t="s">
        <v>382</v>
      </c>
      <c r="L10" s="263">
        <v>9055</v>
      </c>
      <c r="M10" s="33">
        <f>50500+87880</f>
        <v>138380</v>
      </c>
      <c r="N10" s="34">
        <v>828</v>
      </c>
      <c r="O10" s="35"/>
      <c r="P10" s="235">
        <f>N10+M10+L10+I10+C10</f>
        <v>148471</v>
      </c>
      <c r="Q10" s="236">
        <f t="shared" si="1"/>
        <v>26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8"/>
      <c r="E11" s="27">
        <v>45116</v>
      </c>
      <c r="F11" s="28">
        <v>82418</v>
      </c>
      <c r="G11" s="29"/>
      <c r="H11" s="30">
        <v>45116</v>
      </c>
      <c r="I11" s="31">
        <v>69</v>
      </c>
      <c r="J11" s="258"/>
      <c r="K11" s="261"/>
      <c r="L11" s="259"/>
      <c r="M11" s="33">
        <f>81000+14139</f>
        <v>95139</v>
      </c>
      <c r="N11" s="34">
        <v>901</v>
      </c>
      <c r="O11" s="35"/>
      <c r="P11" s="235">
        <f>N11+M11+L11+I11+C11</f>
        <v>96109</v>
      </c>
      <c r="Q11" s="236">
        <f>P11-F11-13664</f>
        <v>27</v>
      </c>
      <c r="R11" s="237">
        <v>13664</v>
      </c>
      <c r="S11" s="37"/>
    </row>
    <row r="12" spans="1:21" ht="18" thickBot="1" x14ac:dyDescent="0.35">
      <c r="A12" s="23"/>
      <c r="B12" s="24">
        <v>45117</v>
      </c>
      <c r="C12" s="25">
        <v>0</v>
      </c>
      <c r="D12" s="38"/>
      <c r="E12" s="27">
        <v>45117</v>
      </c>
      <c r="F12" s="28">
        <v>195880</v>
      </c>
      <c r="G12" s="29"/>
      <c r="H12" s="30">
        <v>45117</v>
      </c>
      <c r="I12" s="31">
        <v>167</v>
      </c>
      <c r="J12" s="258"/>
      <c r="K12" s="264"/>
      <c r="L12" s="259"/>
      <c r="M12" s="33">
        <f>68000+127713</f>
        <v>195713</v>
      </c>
      <c r="N12" s="34">
        <v>0</v>
      </c>
      <c r="O12" s="35"/>
      <c r="P12" s="235">
        <f t="shared" si="0"/>
        <v>195880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45118</v>
      </c>
      <c r="C13" s="25">
        <v>3480</v>
      </c>
      <c r="D13" s="42" t="s">
        <v>211</v>
      </c>
      <c r="E13" s="27">
        <v>45118</v>
      </c>
      <c r="F13" s="28">
        <v>136861</v>
      </c>
      <c r="G13" s="29"/>
      <c r="H13" s="30">
        <v>45118</v>
      </c>
      <c r="I13" s="31">
        <v>70</v>
      </c>
      <c r="J13" s="258"/>
      <c r="K13" s="71"/>
      <c r="L13" s="259"/>
      <c r="M13" s="33">
        <f>51000+81929</f>
        <v>132929</v>
      </c>
      <c r="N13" s="34">
        <v>394</v>
      </c>
      <c r="O13" s="35"/>
      <c r="P13" s="235">
        <f t="shared" si="0"/>
        <v>136873</v>
      </c>
      <c r="Q13" s="236">
        <f t="shared" si="1"/>
        <v>12</v>
      </c>
      <c r="R13" s="238">
        <v>0</v>
      </c>
      <c r="S13" s="37"/>
    </row>
    <row r="14" spans="1:21" ht="18" thickBot="1" x14ac:dyDescent="0.35">
      <c r="A14" s="23"/>
      <c r="B14" s="24">
        <v>45119</v>
      </c>
      <c r="C14" s="25">
        <v>900</v>
      </c>
      <c r="D14" s="46" t="s">
        <v>294</v>
      </c>
      <c r="E14" s="27">
        <v>45119</v>
      </c>
      <c r="F14" s="28">
        <v>28904</v>
      </c>
      <c r="G14" s="29"/>
      <c r="H14" s="30">
        <v>45119</v>
      </c>
      <c r="I14" s="31">
        <v>193</v>
      </c>
      <c r="J14" s="258"/>
      <c r="K14" s="260"/>
      <c r="L14" s="259"/>
      <c r="M14" s="33">
        <v>27811</v>
      </c>
      <c r="N14" s="34">
        <v>0</v>
      </c>
      <c r="O14" s="35"/>
      <c r="P14" s="235">
        <f t="shared" si="0"/>
        <v>28904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45120</v>
      </c>
      <c r="C15" s="25">
        <v>0</v>
      </c>
      <c r="D15" s="46"/>
      <c r="E15" s="27">
        <v>45120</v>
      </c>
      <c r="F15" s="28">
        <v>147109</v>
      </c>
      <c r="G15" s="29"/>
      <c r="H15" s="30">
        <v>45120</v>
      </c>
      <c r="I15" s="31">
        <v>0</v>
      </c>
      <c r="J15" s="258"/>
      <c r="K15" s="260"/>
      <c r="L15" s="259"/>
      <c r="M15" s="33">
        <f>29000+116085</f>
        <v>145085</v>
      </c>
      <c r="N15" s="34">
        <v>2086</v>
      </c>
      <c r="O15" s="314"/>
      <c r="P15" s="235">
        <f t="shared" si="0"/>
        <v>147171</v>
      </c>
      <c r="Q15" s="236">
        <f t="shared" si="1"/>
        <v>62</v>
      </c>
      <c r="R15" s="238">
        <v>0</v>
      </c>
      <c r="S15" s="37"/>
    </row>
    <row r="16" spans="1:21" ht="18" thickBot="1" x14ac:dyDescent="0.35">
      <c r="A16" s="23"/>
      <c r="B16" s="24">
        <v>45121</v>
      </c>
      <c r="C16" s="25">
        <v>11732</v>
      </c>
      <c r="D16" s="42" t="s">
        <v>69</v>
      </c>
      <c r="E16" s="27">
        <v>45121</v>
      </c>
      <c r="F16" s="28">
        <v>177601</v>
      </c>
      <c r="G16" s="29"/>
      <c r="H16" s="30">
        <v>45121</v>
      </c>
      <c r="I16" s="31">
        <v>158</v>
      </c>
      <c r="J16" s="258"/>
      <c r="K16" s="260"/>
      <c r="L16" s="13"/>
      <c r="M16" s="33">
        <f>57500+106095</f>
        <v>163595</v>
      </c>
      <c r="N16" s="34">
        <v>2180</v>
      </c>
      <c r="O16" s="35"/>
      <c r="P16" s="235">
        <f t="shared" si="0"/>
        <v>177665</v>
      </c>
      <c r="Q16" s="236">
        <f t="shared" si="1"/>
        <v>64</v>
      </c>
      <c r="R16" s="238">
        <v>0</v>
      </c>
      <c r="S16" s="37"/>
    </row>
    <row r="17" spans="1:20" ht="18" thickBot="1" x14ac:dyDescent="0.35">
      <c r="A17" s="23"/>
      <c r="B17" s="24">
        <v>45122</v>
      </c>
      <c r="C17" s="25">
        <v>0</v>
      </c>
      <c r="D17" s="46"/>
      <c r="E17" s="27">
        <v>45122</v>
      </c>
      <c r="F17" s="28">
        <v>169447</v>
      </c>
      <c r="G17" s="29"/>
      <c r="H17" s="30">
        <v>45122</v>
      </c>
      <c r="I17" s="31">
        <v>198</v>
      </c>
      <c r="J17" s="258">
        <v>45122</v>
      </c>
      <c r="K17" s="45" t="s">
        <v>383</v>
      </c>
      <c r="L17" s="263">
        <v>8733</v>
      </c>
      <c r="M17" s="33">
        <f>64500+95113</f>
        <v>159613</v>
      </c>
      <c r="N17" s="34">
        <v>931</v>
      </c>
      <c r="O17" s="35"/>
      <c r="P17" s="235">
        <f t="shared" si="0"/>
        <v>169475</v>
      </c>
      <c r="Q17" s="236">
        <f t="shared" si="1"/>
        <v>28</v>
      </c>
      <c r="R17" s="238">
        <v>0</v>
      </c>
      <c r="S17" s="37"/>
    </row>
    <row r="18" spans="1:20" ht="18" thickBot="1" x14ac:dyDescent="0.35">
      <c r="A18" s="23"/>
      <c r="B18" s="24">
        <v>45123</v>
      </c>
      <c r="C18" s="25">
        <v>1980</v>
      </c>
      <c r="D18" s="38" t="s">
        <v>384</v>
      </c>
      <c r="E18" s="27">
        <v>45123</v>
      </c>
      <c r="F18" s="28">
        <v>144827</v>
      </c>
      <c r="G18" s="29"/>
      <c r="H18" s="30">
        <v>45123</v>
      </c>
      <c r="I18" s="31">
        <v>15</v>
      </c>
      <c r="J18" s="258"/>
      <c r="K18" s="265"/>
      <c r="L18" s="259"/>
      <c r="M18" s="33">
        <f>128100+14367</f>
        <v>142467</v>
      </c>
      <c r="N18" s="34">
        <v>376</v>
      </c>
      <c r="O18" s="35"/>
      <c r="P18" s="235">
        <f t="shared" si="0"/>
        <v>144838</v>
      </c>
      <c r="Q18" s="236">
        <f t="shared" si="1"/>
        <v>11</v>
      </c>
      <c r="R18" s="238">
        <v>0</v>
      </c>
      <c r="S18" s="37"/>
    </row>
    <row r="19" spans="1:20" ht="17.25" customHeight="1" thickBot="1" x14ac:dyDescent="0.35">
      <c r="A19" s="23"/>
      <c r="B19" s="24">
        <v>45124</v>
      </c>
      <c r="C19" s="25">
        <v>0</v>
      </c>
      <c r="D19" s="38"/>
      <c r="E19" s="27">
        <v>45124</v>
      </c>
      <c r="F19" s="28">
        <v>174056</v>
      </c>
      <c r="G19" s="29"/>
      <c r="H19" s="30">
        <v>45124</v>
      </c>
      <c r="I19" s="31">
        <v>234</v>
      </c>
      <c r="J19" s="258"/>
      <c r="K19" s="266"/>
      <c r="L19" s="267"/>
      <c r="M19" s="33">
        <f>35800+138022</f>
        <v>173822</v>
      </c>
      <c r="N19" s="34">
        <v>0</v>
      </c>
      <c r="O19" s="35"/>
      <c r="P19" s="235">
        <f t="shared" si="0"/>
        <v>174056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45125</v>
      </c>
      <c r="C20" s="25">
        <v>0</v>
      </c>
      <c r="D20" s="38"/>
      <c r="E20" s="27">
        <v>45125</v>
      </c>
      <c r="F20" s="28">
        <v>154400</v>
      </c>
      <c r="G20" s="29"/>
      <c r="H20" s="30">
        <v>45125</v>
      </c>
      <c r="I20" s="31">
        <v>47</v>
      </c>
      <c r="J20" s="258"/>
      <c r="K20" s="262"/>
      <c r="L20" s="263"/>
      <c r="M20" s="33">
        <f>82600+71397</f>
        <v>153997</v>
      </c>
      <c r="N20" s="34">
        <v>367</v>
      </c>
      <c r="O20" s="35"/>
      <c r="P20" s="235">
        <f t="shared" si="0"/>
        <v>154411</v>
      </c>
      <c r="Q20" s="236">
        <f t="shared" si="1"/>
        <v>11</v>
      </c>
      <c r="R20" s="238">
        <v>0</v>
      </c>
      <c r="S20" s="37"/>
    </row>
    <row r="21" spans="1:20" ht="18" thickBot="1" x14ac:dyDescent="0.35">
      <c r="A21" s="23"/>
      <c r="B21" s="24">
        <v>45126</v>
      </c>
      <c r="C21" s="25">
        <v>0</v>
      </c>
      <c r="D21" s="38"/>
      <c r="E21" s="27">
        <v>45126</v>
      </c>
      <c r="F21" s="28">
        <v>86346</v>
      </c>
      <c r="G21" s="29"/>
      <c r="H21" s="30">
        <v>45126</v>
      </c>
      <c r="I21" s="31">
        <v>159</v>
      </c>
      <c r="J21" s="258"/>
      <c r="K21" s="268"/>
      <c r="L21" s="263"/>
      <c r="M21" s="33">
        <f>72187+14000</f>
        <v>86187</v>
      </c>
      <c r="N21" s="34">
        <v>0</v>
      </c>
      <c r="O21" s="35"/>
      <c r="P21" s="235">
        <f t="shared" si="0"/>
        <v>86346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45127</v>
      </c>
      <c r="C22" s="25">
        <v>3000</v>
      </c>
      <c r="D22" s="46" t="s">
        <v>385</v>
      </c>
      <c r="E22" s="27">
        <v>45127</v>
      </c>
      <c r="F22" s="28">
        <v>155372</v>
      </c>
      <c r="G22" s="29"/>
      <c r="H22" s="30">
        <v>45127</v>
      </c>
      <c r="I22" s="31">
        <v>15</v>
      </c>
      <c r="J22" s="258"/>
      <c r="K22" s="302"/>
      <c r="L22" s="269"/>
      <c r="M22" s="33">
        <f>137720+14000</f>
        <v>151720</v>
      </c>
      <c r="N22" s="34">
        <v>657</v>
      </c>
      <c r="O22" s="315"/>
      <c r="P22" s="235">
        <f t="shared" si="0"/>
        <v>155392</v>
      </c>
      <c r="Q22" s="236">
        <f t="shared" si="1"/>
        <v>20</v>
      </c>
      <c r="R22" s="238">
        <v>0</v>
      </c>
      <c r="S22" s="37"/>
    </row>
    <row r="23" spans="1:20" ht="18" thickBot="1" x14ac:dyDescent="0.35">
      <c r="A23" s="23"/>
      <c r="B23" s="24">
        <v>45128</v>
      </c>
      <c r="C23" s="25">
        <v>29665</v>
      </c>
      <c r="D23" s="46" t="s">
        <v>386</v>
      </c>
      <c r="E23" s="27">
        <v>45128</v>
      </c>
      <c r="F23" s="28">
        <v>152771</v>
      </c>
      <c r="G23" s="29"/>
      <c r="H23" s="30">
        <v>45128</v>
      </c>
      <c r="I23" s="31">
        <v>160</v>
      </c>
      <c r="J23" s="270"/>
      <c r="K23" s="271"/>
      <c r="L23" s="263"/>
      <c r="M23" s="33">
        <f>11000+110343</f>
        <v>121343</v>
      </c>
      <c r="N23" s="34">
        <v>1650</v>
      </c>
      <c r="O23" s="35"/>
      <c r="P23" s="235">
        <f t="shared" si="0"/>
        <v>152818</v>
      </c>
      <c r="Q23" s="236">
        <f t="shared" si="1"/>
        <v>47</v>
      </c>
      <c r="R23" s="238">
        <v>0</v>
      </c>
      <c r="S23" s="37"/>
    </row>
    <row r="24" spans="1:20" ht="18" thickBot="1" x14ac:dyDescent="0.35">
      <c r="A24" s="23"/>
      <c r="B24" s="24">
        <v>45129</v>
      </c>
      <c r="C24" s="25">
        <v>0</v>
      </c>
      <c r="D24" s="42"/>
      <c r="E24" s="27">
        <v>45129</v>
      </c>
      <c r="F24" s="28">
        <v>161197</v>
      </c>
      <c r="G24" s="29"/>
      <c r="H24" s="30">
        <v>45129</v>
      </c>
      <c r="I24" s="31">
        <v>114</v>
      </c>
      <c r="J24" s="272">
        <v>45129</v>
      </c>
      <c r="K24" s="271" t="s">
        <v>387</v>
      </c>
      <c r="L24" s="273">
        <v>9554</v>
      </c>
      <c r="M24" s="33">
        <f>104500+45910</f>
        <v>150410</v>
      </c>
      <c r="N24" s="34">
        <v>1145</v>
      </c>
      <c r="O24" s="331" t="s">
        <v>388</v>
      </c>
      <c r="P24" s="235">
        <f t="shared" si="0"/>
        <v>161223</v>
      </c>
      <c r="Q24" s="236">
        <f t="shared" si="1"/>
        <v>26</v>
      </c>
      <c r="R24" s="238">
        <v>0</v>
      </c>
      <c r="S24" s="37"/>
    </row>
    <row r="25" spans="1:20" ht="18" thickBot="1" x14ac:dyDescent="0.35">
      <c r="A25" s="23"/>
      <c r="B25" s="24">
        <v>45130</v>
      </c>
      <c r="C25" s="25">
        <v>0</v>
      </c>
      <c r="D25" s="38"/>
      <c r="E25" s="27">
        <v>45130</v>
      </c>
      <c r="F25" s="28">
        <v>137636</v>
      </c>
      <c r="G25" s="29"/>
      <c r="H25" s="30">
        <v>45130</v>
      </c>
      <c r="I25" s="31">
        <v>5</v>
      </c>
      <c r="J25" s="274"/>
      <c r="K25" s="275"/>
      <c r="L25" s="276"/>
      <c r="M25" s="33">
        <f>123800+12948</f>
        <v>136748</v>
      </c>
      <c r="N25" s="34">
        <v>910</v>
      </c>
      <c r="O25" s="35"/>
      <c r="P25" s="235">
        <f t="shared" si="0"/>
        <v>137663</v>
      </c>
      <c r="Q25" s="236">
        <f t="shared" si="1"/>
        <v>27</v>
      </c>
      <c r="R25" s="238">
        <v>0</v>
      </c>
      <c r="S25" s="37"/>
    </row>
    <row r="26" spans="1:20" ht="18" thickBot="1" x14ac:dyDescent="0.35">
      <c r="A26" s="23"/>
      <c r="B26" s="24">
        <v>45131</v>
      </c>
      <c r="C26" s="25">
        <v>3000</v>
      </c>
      <c r="D26" s="38" t="s">
        <v>67</v>
      </c>
      <c r="E26" s="27">
        <v>45131</v>
      </c>
      <c r="F26" s="28">
        <v>183666</v>
      </c>
      <c r="G26" s="29"/>
      <c r="H26" s="30">
        <v>45131</v>
      </c>
      <c r="I26" s="31">
        <v>188</v>
      </c>
      <c r="J26" s="258"/>
      <c r="K26" s="271"/>
      <c r="L26" s="263"/>
      <c r="M26" s="33">
        <f>59800+120678</f>
        <v>180478</v>
      </c>
      <c r="N26" s="34">
        <v>0</v>
      </c>
      <c r="O26" s="35"/>
      <c r="P26" s="235">
        <f t="shared" si="0"/>
        <v>183666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45132</v>
      </c>
      <c r="C27" s="25">
        <v>0</v>
      </c>
      <c r="D27" s="42"/>
      <c r="E27" s="27">
        <v>45132</v>
      </c>
      <c r="F27" s="28">
        <v>130272</v>
      </c>
      <c r="G27" s="29"/>
      <c r="H27" s="30">
        <v>45132</v>
      </c>
      <c r="I27" s="31">
        <v>57</v>
      </c>
      <c r="J27" s="277"/>
      <c r="K27" s="275"/>
      <c r="L27" s="276"/>
      <c r="M27" s="33">
        <f>26500+103430</f>
        <v>129930</v>
      </c>
      <c r="N27" s="34">
        <v>294</v>
      </c>
      <c r="O27" s="35"/>
      <c r="P27" s="235">
        <f t="shared" si="0"/>
        <v>130281</v>
      </c>
      <c r="Q27" s="236">
        <f t="shared" si="1"/>
        <v>9</v>
      </c>
      <c r="R27" s="238">
        <v>0</v>
      </c>
      <c r="S27" s="37"/>
    </row>
    <row r="28" spans="1:20" ht="18" thickBot="1" x14ac:dyDescent="0.35">
      <c r="A28" s="23"/>
      <c r="B28" s="24">
        <v>45133</v>
      </c>
      <c r="C28" s="25">
        <v>3150</v>
      </c>
      <c r="D28" s="42" t="s">
        <v>67</v>
      </c>
      <c r="E28" s="27">
        <v>45133</v>
      </c>
      <c r="F28" s="28">
        <v>74401</v>
      </c>
      <c r="G28" s="29"/>
      <c r="H28" s="30">
        <v>45133</v>
      </c>
      <c r="I28" s="31">
        <v>231</v>
      </c>
      <c r="J28" s="278"/>
      <c r="K28" s="71"/>
      <c r="L28" s="276"/>
      <c r="M28" s="33">
        <f>33500+31906</f>
        <v>65406</v>
      </c>
      <c r="N28" s="34">
        <v>5869</v>
      </c>
      <c r="O28" s="35"/>
      <c r="P28" s="235">
        <f t="shared" si="0"/>
        <v>74656</v>
      </c>
      <c r="Q28" s="236">
        <f t="shared" si="1"/>
        <v>255</v>
      </c>
      <c r="R28" s="238">
        <v>0</v>
      </c>
      <c r="S28" s="37"/>
    </row>
    <row r="29" spans="1:20" ht="18" thickBot="1" x14ac:dyDescent="0.35">
      <c r="A29" s="23"/>
      <c r="B29" s="24">
        <v>45134</v>
      </c>
      <c r="C29" s="25">
        <v>0</v>
      </c>
      <c r="D29" s="72"/>
      <c r="E29" s="27">
        <v>45134</v>
      </c>
      <c r="F29" s="28">
        <v>125557</v>
      </c>
      <c r="G29" s="29"/>
      <c r="H29" s="30">
        <v>45134</v>
      </c>
      <c r="I29" s="31">
        <v>137</v>
      </c>
      <c r="J29" s="277"/>
      <c r="K29" s="279" t="s">
        <v>9</v>
      </c>
      <c r="L29" s="276"/>
      <c r="M29" s="33">
        <f>51500+72403</f>
        <v>123903</v>
      </c>
      <c r="N29" s="34">
        <v>1563</v>
      </c>
      <c r="O29" s="35"/>
      <c r="P29" s="235">
        <f t="shared" si="0"/>
        <v>125603</v>
      </c>
      <c r="Q29" s="236">
        <f t="shared" si="1"/>
        <v>46</v>
      </c>
      <c r="R29" s="238">
        <v>0</v>
      </c>
      <c r="S29" s="37"/>
      <c r="T29" s="9"/>
    </row>
    <row r="30" spans="1:20" ht="18" thickBot="1" x14ac:dyDescent="0.35">
      <c r="A30" s="23"/>
      <c r="B30" s="24">
        <v>45135</v>
      </c>
      <c r="C30" s="25">
        <v>17504</v>
      </c>
      <c r="D30" s="72" t="s">
        <v>267</v>
      </c>
      <c r="E30" s="27">
        <v>45135</v>
      </c>
      <c r="F30" s="28">
        <v>168079</v>
      </c>
      <c r="G30" s="29"/>
      <c r="H30" s="30">
        <v>45135</v>
      </c>
      <c r="I30" s="31">
        <v>155</v>
      </c>
      <c r="J30" s="86"/>
      <c r="K30" s="280"/>
      <c r="L30" s="281"/>
      <c r="M30" s="33">
        <f>35500+114920</f>
        <v>150420</v>
      </c>
      <c r="N30" s="34">
        <v>0</v>
      </c>
      <c r="O30" s="35"/>
      <c r="P30" s="235">
        <f t="shared" si="0"/>
        <v>168079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45136</v>
      </c>
      <c r="C31" s="25">
        <v>0</v>
      </c>
      <c r="D31" s="77"/>
      <c r="E31" s="27">
        <v>45136</v>
      </c>
      <c r="F31" s="28">
        <v>165591</v>
      </c>
      <c r="G31" s="29"/>
      <c r="H31" s="30">
        <v>45136</v>
      </c>
      <c r="I31" s="31">
        <v>55</v>
      </c>
      <c r="J31" s="278">
        <v>45136</v>
      </c>
      <c r="K31" s="275" t="s">
        <v>389</v>
      </c>
      <c r="L31" s="276">
        <v>9054</v>
      </c>
      <c r="M31" s="33">
        <f>61000+94586</f>
        <v>155586</v>
      </c>
      <c r="N31" s="34">
        <v>924</v>
      </c>
      <c r="O31" s="35"/>
      <c r="P31" s="235">
        <f t="shared" si="0"/>
        <v>165619</v>
      </c>
      <c r="Q31" s="236">
        <f t="shared" si="1"/>
        <v>28</v>
      </c>
      <c r="R31" s="238">
        <v>0</v>
      </c>
      <c r="S31" s="37"/>
    </row>
    <row r="32" spans="1:20" ht="18" thickBot="1" x14ac:dyDescent="0.35">
      <c r="A32" s="23"/>
      <c r="B32" s="24">
        <v>45137</v>
      </c>
      <c r="C32" s="25">
        <v>0</v>
      </c>
      <c r="D32" s="82"/>
      <c r="E32" s="27">
        <v>45137</v>
      </c>
      <c r="F32" s="28">
        <v>143637</v>
      </c>
      <c r="G32" s="29"/>
      <c r="H32" s="30">
        <v>45137</v>
      </c>
      <c r="I32" s="31">
        <v>5</v>
      </c>
      <c r="J32" s="86"/>
      <c r="K32" s="280"/>
      <c r="L32" s="281"/>
      <c r="M32" s="33">
        <f>116000+27632</f>
        <v>143632</v>
      </c>
      <c r="N32" s="34">
        <v>0</v>
      </c>
      <c r="O32" s="35"/>
      <c r="P32" s="235">
        <f t="shared" si="0"/>
        <v>143637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>
        <v>854250</v>
      </c>
      <c r="D34" s="82"/>
      <c r="E34" s="27"/>
      <c r="F34" s="28"/>
      <c r="G34" s="29"/>
      <c r="H34" s="30"/>
      <c r="I34" s="31"/>
      <c r="J34" s="86">
        <v>45111</v>
      </c>
      <c r="K34" s="332" t="s">
        <v>390</v>
      </c>
      <c r="L34" s="284">
        <v>14500</v>
      </c>
      <c r="M34" s="33">
        <v>0</v>
      </c>
      <c r="N34" s="34">
        <v>0</v>
      </c>
      <c r="O34" s="35"/>
      <c r="P34" s="235">
        <f t="shared" si="0"/>
        <v>868750</v>
      </c>
      <c r="Q34" s="236">
        <f t="shared" si="1"/>
        <v>868750</v>
      </c>
      <c r="R34" s="238">
        <v>0</v>
      </c>
      <c r="S34" s="37"/>
    </row>
    <row r="35" spans="1:19" ht="18" thickBot="1" x14ac:dyDescent="0.35">
      <c r="A35" s="23"/>
      <c r="B35" s="24"/>
      <c r="C35" s="25">
        <v>37120</v>
      </c>
      <c r="D35" s="77"/>
      <c r="E35" s="27"/>
      <c r="F35" s="28"/>
      <c r="G35" s="29"/>
      <c r="H35" s="30"/>
      <c r="I35" s="31"/>
      <c r="J35" s="86">
        <v>45114</v>
      </c>
      <c r="K35" s="282" t="s">
        <v>391</v>
      </c>
      <c r="L35" s="216">
        <v>1392</v>
      </c>
      <c r="M35" s="33">
        <v>0</v>
      </c>
      <c r="N35" s="34">
        <v>0</v>
      </c>
      <c r="O35" s="35"/>
      <c r="P35" s="235">
        <f t="shared" si="0"/>
        <v>38512</v>
      </c>
      <c r="Q35" s="236">
        <f t="shared" si="1"/>
        <v>38512</v>
      </c>
      <c r="R35" s="238">
        <v>0</v>
      </c>
      <c r="S35" s="37"/>
    </row>
    <row r="36" spans="1:19" ht="18" thickBot="1" x14ac:dyDescent="0.35">
      <c r="A36" s="23"/>
      <c r="B36" s="24"/>
      <c r="C36" s="25">
        <v>943600</v>
      </c>
      <c r="D36" s="85"/>
      <c r="E36" s="27"/>
      <c r="F36" s="28"/>
      <c r="G36" s="29"/>
      <c r="H36" s="30"/>
      <c r="I36" s="31"/>
      <c r="J36" s="86">
        <v>45128</v>
      </c>
      <c r="K36" s="319" t="s">
        <v>111</v>
      </c>
      <c r="L36" s="216">
        <v>549</v>
      </c>
      <c r="M36" s="33">
        <v>0</v>
      </c>
      <c r="N36" s="34">
        <v>0</v>
      </c>
      <c r="O36" s="35"/>
      <c r="P36" s="235">
        <f t="shared" si="0"/>
        <v>944149</v>
      </c>
      <c r="Q36" s="236">
        <f t="shared" si="1"/>
        <v>944149</v>
      </c>
      <c r="R36" s="238">
        <v>0</v>
      </c>
      <c r="S36" s="37"/>
    </row>
    <row r="37" spans="1:19" ht="18" thickBot="1" x14ac:dyDescent="0.35">
      <c r="A37" s="23"/>
      <c r="B37" s="24"/>
      <c r="C37" s="25">
        <v>37120</v>
      </c>
      <c r="D37" s="82"/>
      <c r="E37" s="27"/>
      <c r="F37" s="28"/>
      <c r="G37" s="29"/>
      <c r="H37" s="30"/>
      <c r="I37" s="31"/>
      <c r="J37" s="86">
        <v>45135</v>
      </c>
      <c r="K37" s="285" t="s">
        <v>109</v>
      </c>
      <c r="L37" s="216">
        <v>1031.47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45137</v>
      </c>
      <c r="K38" s="330" t="s">
        <v>392</v>
      </c>
      <c r="L38" s="216">
        <v>1032.9000000000001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45137</v>
      </c>
      <c r="K39" s="282" t="s">
        <v>393</v>
      </c>
      <c r="L39" s="281">
        <v>1225.1199999999999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45111</v>
      </c>
      <c r="K40" s="231" t="s">
        <v>452</v>
      </c>
      <c r="L40" s="281">
        <v>1907.04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6">
        <f>SUM(M5:M39)</f>
        <v>3725440</v>
      </c>
      <c r="N45" s="351">
        <f>SUM(N5:N39)</f>
        <v>22373</v>
      </c>
      <c r="P45" s="98">
        <f t="shared" si="0"/>
        <v>3747813</v>
      </c>
      <c r="Q45" s="236">
        <f>SUM(Q5:Q44)</f>
        <v>1852124</v>
      </c>
      <c r="R45" s="329">
        <f>SUM(R5:R39)</f>
        <v>54468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7"/>
      <c r="N46" s="352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1955542</v>
      </c>
      <c r="D49" s="123"/>
      <c r="E49" s="124" t="s">
        <v>10</v>
      </c>
      <c r="F49" s="125">
        <f>SUM(F5:F48)</f>
        <v>3815531</v>
      </c>
      <c r="G49" s="123"/>
      <c r="H49" s="126" t="s">
        <v>11</v>
      </c>
      <c r="I49" s="127">
        <f>SUM(I5:I48)</f>
        <v>3183</v>
      </c>
      <c r="J49" s="290"/>
      <c r="K49" s="291" t="s">
        <v>12</v>
      </c>
      <c r="L49" s="292">
        <f>SUM(L5:L48)</f>
        <v>58033.530000000006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3" t="s">
        <v>13</v>
      </c>
      <c r="I51" s="354"/>
      <c r="J51" s="135"/>
      <c r="K51" s="355">
        <f>I49+L49</f>
        <v>61216.530000000006</v>
      </c>
      <c r="L51" s="356"/>
      <c r="M51" s="357">
        <f>N45+M45</f>
        <v>3747813</v>
      </c>
      <c r="N51" s="358"/>
      <c r="P51" s="36"/>
      <c r="Q51" s="9"/>
    </row>
    <row r="52" spans="1:17" x14ac:dyDescent="0.25">
      <c r="D52" s="350" t="s">
        <v>14</v>
      </c>
      <c r="E52" s="350"/>
      <c r="F52" s="136">
        <f>F49-K51-C49</f>
        <v>1798772.4700000002</v>
      </c>
      <c r="I52" s="137"/>
      <c r="J52" s="138"/>
      <c r="P52" s="36"/>
      <c r="Q52" s="9"/>
    </row>
    <row r="53" spans="1:17" x14ac:dyDescent="0.25">
      <c r="D53" s="368" t="s">
        <v>15</v>
      </c>
      <c r="E53" s="368"/>
      <c r="F53" s="131">
        <v>-2396693.7400000002</v>
      </c>
      <c r="I53" s="369" t="s">
        <v>16</v>
      </c>
      <c r="J53" s="370"/>
      <c r="K53" s="383">
        <f>F55+F56+F57</f>
        <v>-138251.15000000002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-597921.27</v>
      </c>
      <c r="H55" s="23"/>
      <c r="I55" s="146" t="s">
        <v>18</v>
      </c>
      <c r="J55" s="147"/>
      <c r="K55" s="385">
        <f>-C4</f>
        <v>-359108.11</v>
      </c>
      <c r="L55" s="386"/>
      <c r="Q55" s="9"/>
    </row>
    <row r="56" spans="1:17" ht="16.5" thickBot="1" x14ac:dyDescent="0.3">
      <c r="D56" s="148" t="s">
        <v>19</v>
      </c>
      <c r="E56" s="133" t="s">
        <v>20</v>
      </c>
      <c r="F56" s="149">
        <v>101442</v>
      </c>
    </row>
    <row r="57" spans="1:17" ht="20.25" thickTop="1" thickBot="1" x14ac:dyDescent="0.35">
      <c r="C57" s="150">
        <v>45137</v>
      </c>
      <c r="D57" s="375" t="s">
        <v>21</v>
      </c>
      <c r="E57" s="376"/>
      <c r="F57" s="316">
        <v>358228.12</v>
      </c>
      <c r="I57" s="387" t="s">
        <v>170</v>
      </c>
      <c r="J57" s="388"/>
      <c r="K57" s="397">
        <f>K53+K55</f>
        <v>-497359.26</v>
      </c>
      <c r="L57" s="39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sortState ref="J34:L39">
    <sortCondition ref="J34:J39"/>
  </sortState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49" activePane="bottomLeft" state="frozen"/>
      <selection pane="bottomLeft" activeCell="C82" sqref="C82"/>
    </sheetView>
  </sheetViews>
  <sheetFormatPr baseColWidth="10" defaultRowHeight="15.75" x14ac:dyDescent="0.25"/>
  <cols>
    <col min="1" max="1" width="14.85546875" style="15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333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334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35">
        <v>45110</v>
      </c>
      <c r="B3" s="341" t="s">
        <v>394</v>
      </c>
      <c r="C3" s="322">
        <v>127061.9</v>
      </c>
      <c r="D3" s="244"/>
      <c r="E3" s="220"/>
      <c r="F3" s="180">
        <f>C3-E3</f>
        <v>127061.9</v>
      </c>
    </row>
    <row r="4" spans="1:7" ht="22.5" customHeight="1" x14ac:dyDescent="0.25">
      <c r="A4" s="335">
        <v>45111</v>
      </c>
      <c r="B4" s="341" t="s">
        <v>395</v>
      </c>
      <c r="C4" s="322">
        <v>106089.8</v>
      </c>
      <c r="D4" s="244"/>
      <c r="E4" s="220"/>
      <c r="F4" s="183">
        <f>C4-E4+F3</f>
        <v>233151.7</v>
      </c>
    </row>
    <row r="5" spans="1:7" ht="21" customHeight="1" x14ac:dyDescent="0.25">
      <c r="A5" s="335">
        <v>45112</v>
      </c>
      <c r="B5" s="341" t="s">
        <v>396</v>
      </c>
      <c r="C5" s="322">
        <v>148542.16</v>
      </c>
      <c r="D5" s="244"/>
      <c r="E5" s="220"/>
      <c r="F5" s="183">
        <f t="shared" ref="F5:F68" si="0">C5-E5+F4</f>
        <v>381693.86</v>
      </c>
    </row>
    <row r="6" spans="1:7" ht="21" customHeight="1" x14ac:dyDescent="0.3">
      <c r="A6" s="335">
        <v>45113</v>
      </c>
      <c r="B6" s="341" t="s">
        <v>397</v>
      </c>
      <c r="C6" s="322">
        <v>91606.01</v>
      </c>
      <c r="D6" s="244"/>
      <c r="E6" s="220"/>
      <c r="F6" s="183">
        <f t="shared" si="0"/>
        <v>473299.87</v>
      </c>
      <c r="G6" s="184"/>
    </row>
    <row r="7" spans="1:7" ht="21" customHeight="1" x14ac:dyDescent="0.25">
      <c r="A7" s="335">
        <v>45114</v>
      </c>
      <c r="B7" s="341" t="s">
        <v>398</v>
      </c>
      <c r="C7" s="322">
        <v>139761.34</v>
      </c>
      <c r="D7" s="244"/>
      <c r="E7" s="220"/>
      <c r="F7" s="183">
        <f t="shared" si="0"/>
        <v>613061.21</v>
      </c>
    </row>
    <row r="8" spans="1:7" ht="21" customHeight="1" x14ac:dyDescent="0.25">
      <c r="A8" s="335">
        <v>45114</v>
      </c>
      <c r="B8" s="341" t="s">
        <v>399</v>
      </c>
      <c r="C8" s="322">
        <v>19507.55</v>
      </c>
      <c r="D8" s="244"/>
      <c r="E8" s="220"/>
      <c r="F8" s="183">
        <f t="shared" si="0"/>
        <v>632568.76</v>
      </c>
    </row>
    <row r="9" spans="1:7" ht="21" customHeight="1" x14ac:dyDescent="0.25">
      <c r="A9" s="335">
        <v>45115</v>
      </c>
      <c r="B9" s="341" t="s">
        <v>400</v>
      </c>
      <c r="C9" s="322">
        <v>13626</v>
      </c>
      <c r="D9" s="181"/>
      <c r="E9" s="149"/>
      <c r="F9" s="183">
        <f t="shared" si="0"/>
        <v>646194.76</v>
      </c>
    </row>
    <row r="10" spans="1:7" ht="21" customHeight="1" x14ac:dyDescent="0.25">
      <c r="A10" s="335">
        <v>45115</v>
      </c>
      <c r="B10" s="341" t="s">
        <v>401</v>
      </c>
      <c r="C10" s="322">
        <v>137491.6</v>
      </c>
      <c r="D10" s="181"/>
      <c r="E10" s="149"/>
      <c r="F10" s="183">
        <f t="shared" si="0"/>
        <v>783686.36</v>
      </c>
    </row>
    <row r="11" spans="1:7" ht="21" customHeight="1" x14ac:dyDescent="0.25">
      <c r="A11" s="335">
        <v>45115</v>
      </c>
      <c r="B11" s="341" t="s">
        <v>403</v>
      </c>
      <c r="C11" s="322">
        <v>86570.4</v>
      </c>
      <c r="D11" s="181"/>
      <c r="E11" s="149"/>
      <c r="F11" s="183">
        <f t="shared" si="0"/>
        <v>870256.76</v>
      </c>
    </row>
    <row r="12" spans="1:7" ht="21" customHeight="1" x14ac:dyDescent="0.3">
      <c r="A12" s="335">
        <v>45117</v>
      </c>
      <c r="B12" s="341" t="s">
        <v>402</v>
      </c>
      <c r="C12" s="322">
        <v>76708.800000000003</v>
      </c>
      <c r="D12" s="181"/>
      <c r="E12" s="149"/>
      <c r="F12" s="183">
        <f t="shared" si="0"/>
        <v>946965.56</v>
      </c>
      <c r="G12" s="184"/>
    </row>
    <row r="13" spans="1:7" ht="21" customHeight="1" x14ac:dyDescent="0.25">
      <c r="A13" s="335">
        <v>45117</v>
      </c>
      <c r="B13" s="341" t="s">
        <v>404</v>
      </c>
      <c r="C13" s="322">
        <v>47903.7</v>
      </c>
      <c r="D13" s="181"/>
      <c r="E13" s="149"/>
      <c r="F13" s="183">
        <f t="shared" si="0"/>
        <v>994869.26</v>
      </c>
    </row>
    <row r="14" spans="1:7" ht="21" customHeight="1" x14ac:dyDescent="0.25">
      <c r="A14" s="335">
        <v>45118</v>
      </c>
      <c r="B14" s="341" t="s">
        <v>405</v>
      </c>
      <c r="C14" s="322">
        <v>48347.37</v>
      </c>
      <c r="D14" s="181"/>
      <c r="E14" s="149"/>
      <c r="F14" s="183">
        <f t="shared" si="0"/>
        <v>1043216.63</v>
      </c>
    </row>
    <row r="15" spans="1:7" ht="21" customHeight="1" x14ac:dyDescent="0.25">
      <c r="A15" s="335">
        <v>45118</v>
      </c>
      <c r="B15" s="341" t="s">
        <v>406</v>
      </c>
      <c r="C15" s="322">
        <v>0</v>
      </c>
      <c r="D15" s="181"/>
      <c r="E15" s="149"/>
      <c r="F15" s="183">
        <f t="shared" si="0"/>
        <v>1043216.63</v>
      </c>
    </row>
    <row r="16" spans="1:7" ht="21" customHeight="1" x14ac:dyDescent="0.25">
      <c r="A16" s="335">
        <v>45119</v>
      </c>
      <c r="B16" s="341" t="s">
        <v>407</v>
      </c>
      <c r="C16" s="322">
        <v>0</v>
      </c>
      <c r="D16" s="181"/>
      <c r="E16" s="149"/>
      <c r="F16" s="183">
        <f t="shared" si="0"/>
        <v>1043216.63</v>
      </c>
    </row>
    <row r="17" spans="1:10" ht="21" customHeight="1" x14ac:dyDescent="0.25">
      <c r="A17" s="335">
        <v>45119</v>
      </c>
      <c r="B17" s="341" t="s">
        <v>408</v>
      </c>
      <c r="C17" s="322">
        <v>66833.850000000006</v>
      </c>
      <c r="D17" s="181"/>
      <c r="E17" s="149"/>
      <c r="F17" s="183">
        <f t="shared" si="0"/>
        <v>1110050.48</v>
      </c>
    </row>
    <row r="18" spans="1:10" ht="21" customHeight="1" x14ac:dyDescent="0.25">
      <c r="A18" s="335">
        <v>45119</v>
      </c>
      <c r="B18" s="341" t="s">
        <v>409</v>
      </c>
      <c r="C18" s="322">
        <v>1345.4</v>
      </c>
      <c r="D18" s="181"/>
      <c r="E18" s="149"/>
      <c r="F18" s="183">
        <f t="shared" si="0"/>
        <v>1111395.8799999999</v>
      </c>
      <c r="J18" s="133" t="s">
        <v>363</v>
      </c>
    </row>
    <row r="19" spans="1:10" ht="21" customHeight="1" x14ac:dyDescent="0.25">
      <c r="A19" s="335">
        <v>45120</v>
      </c>
      <c r="B19" s="341" t="s">
        <v>410</v>
      </c>
      <c r="C19" s="322">
        <v>62164.47</v>
      </c>
      <c r="D19" s="181"/>
      <c r="E19" s="149"/>
      <c r="F19" s="183">
        <f t="shared" si="0"/>
        <v>1173560.3499999999</v>
      </c>
    </row>
    <row r="20" spans="1:10" ht="21" customHeight="1" x14ac:dyDescent="0.25">
      <c r="A20" s="335">
        <v>45121</v>
      </c>
      <c r="B20" s="341" t="s">
        <v>411</v>
      </c>
      <c r="C20" s="322">
        <v>51273.68</v>
      </c>
      <c r="D20" s="181"/>
      <c r="E20" s="149"/>
      <c r="F20" s="183">
        <f t="shared" si="0"/>
        <v>1224834.0299999998</v>
      </c>
    </row>
    <row r="21" spans="1:10" ht="24.75" customHeight="1" x14ac:dyDescent="0.25">
      <c r="A21" s="335">
        <v>45122</v>
      </c>
      <c r="B21" s="341" t="s">
        <v>412</v>
      </c>
      <c r="C21" s="322">
        <v>0</v>
      </c>
      <c r="D21" s="181"/>
      <c r="E21" s="149"/>
      <c r="F21" s="183">
        <f t="shared" si="0"/>
        <v>1224834.0299999998</v>
      </c>
    </row>
    <row r="22" spans="1:10" ht="21" customHeight="1" x14ac:dyDescent="0.25">
      <c r="A22" s="335">
        <v>45122</v>
      </c>
      <c r="B22" s="341" t="s">
        <v>413</v>
      </c>
      <c r="C22" s="322">
        <v>49319.38</v>
      </c>
      <c r="D22" s="181"/>
      <c r="E22" s="149"/>
      <c r="F22" s="183">
        <f t="shared" si="0"/>
        <v>1274153.4099999997</v>
      </c>
    </row>
    <row r="23" spans="1:10" ht="24.75" customHeight="1" x14ac:dyDescent="0.25">
      <c r="A23" s="335">
        <v>45122</v>
      </c>
      <c r="B23" s="341" t="s">
        <v>414</v>
      </c>
      <c r="C23" s="322">
        <v>19983.599999999999</v>
      </c>
      <c r="D23" s="181"/>
      <c r="E23" s="149"/>
      <c r="F23" s="183">
        <f t="shared" si="0"/>
        <v>1294137.0099999998</v>
      </c>
    </row>
    <row r="24" spans="1:10" ht="21" customHeight="1" x14ac:dyDescent="0.3">
      <c r="A24" s="335">
        <v>45122</v>
      </c>
      <c r="B24" s="341" t="s">
        <v>415</v>
      </c>
      <c r="C24" s="322">
        <v>60011.519999999997</v>
      </c>
      <c r="D24" s="181"/>
      <c r="E24" s="149"/>
      <c r="F24" s="183">
        <f t="shared" si="0"/>
        <v>1354148.5299999998</v>
      </c>
      <c r="G24" s="184"/>
    </row>
    <row r="25" spans="1:10" ht="21" customHeight="1" x14ac:dyDescent="0.25">
      <c r="A25" s="335">
        <v>45124</v>
      </c>
      <c r="B25" s="341" t="s">
        <v>416</v>
      </c>
      <c r="C25" s="322">
        <v>73787.100000000006</v>
      </c>
      <c r="D25" s="181"/>
      <c r="E25" s="149"/>
      <c r="F25" s="183">
        <f t="shared" si="0"/>
        <v>1427935.63</v>
      </c>
    </row>
    <row r="26" spans="1:10" ht="21" customHeight="1" x14ac:dyDescent="0.25">
      <c r="A26" s="335">
        <v>45124</v>
      </c>
      <c r="B26" s="341" t="s">
        <v>417</v>
      </c>
      <c r="C26" s="322">
        <v>81209.850000000006</v>
      </c>
      <c r="D26" s="181"/>
      <c r="E26" s="149"/>
      <c r="F26" s="183">
        <f t="shared" si="0"/>
        <v>1509145.48</v>
      </c>
    </row>
    <row r="27" spans="1:10" ht="21" customHeight="1" x14ac:dyDescent="0.25">
      <c r="A27" s="335">
        <v>45124</v>
      </c>
      <c r="B27" s="341" t="s">
        <v>418</v>
      </c>
      <c r="C27" s="322">
        <v>0</v>
      </c>
      <c r="D27" s="181"/>
      <c r="E27" s="149"/>
      <c r="F27" s="183">
        <f t="shared" si="0"/>
        <v>1509145.48</v>
      </c>
    </row>
    <row r="28" spans="1:10" ht="21" customHeight="1" x14ac:dyDescent="0.25">
      <c r="A28" s="335">
        <v>45125</v>
      </c>
      <c r="B28" s="341" t="s">
        <v>419</v>
      </c>
      <c r="C28" s="322">
        <v>16014</v>
      </c>
      <c r="D28" s="181"/>
      <c r="E28" s="149"/>
      <c r="F28" s="183">
        <f t="shared" si="0"/>
        <v>1525159.48</v>
      </c>
    </row>
    <row r="29" spans="1:10" ht="21" customHeight="1" x14ac:dyDescent="0.25">
      <c r="A29" s="335">
        <v>45125</v>
      </c>
      <c r="B29" s="341" t="s">
        <v>420</v>
      </c>
      <c r="C29" s="322">
        <v>0</v>
      </c>
      <c r="D29" s="181"/>
      <c r="E29" s="149"/>
      <c r="F29" s="183">
        <f t="shared" si="0"/>
        <v>1525159.48</v>
      </c>
      <c r="J29" s="149">
        <v>0</v>
      </c>
    </row>
    <row r="30" spans="1:10" ht="21" customHeight="1" x14ac:dyDescent="0.25">
      <c r="A30" s="335">
        <v>45125</v>
      </c>
      <c r="B30" s="341" t="s">
        <v>421</v>
      </c>
      <c r="C30" s="322">
        <v>17158</v>
      </c>
      <c r="D30" s="181"/>
      <c r="E30" s="149"/>
      <c r="F30" s="183">
        <f t="shared" si="0"/>
        <v>1542317.48</v>
      </c>
      <c r="J30" s="149">
        <v>0</v>
      </c>
    </row>
    <row r="31" spans="1:10" ht="21" customHeight="1" x14ac:dyDescent="0.25">
      <c r="A31" s="335">
        <v>45125</v>
      </c>
      <c r="B31" s="341" t="s">
        <v>422</v>
      </c>
      <c r="C31" s="322">
        <v>39357.599999999999</v>
      </c>
      <c r="D31" s="181"/>
      <c r="E31" s="149"/>
      <c r="F31" s="183">
        <f t="shared" si="0"/>
        <v>1581675.08</v>
      </c>
      <c r="J31" s="149">
        <v>0</v>
      </c>
    </row>
    <row r="32" spans="1:10" ht="21" customHeight="1" x14ac:dyDescent="0.3">
      <c r="A32" s="335">
        <v>45126</v>
      </c>
      <c r="B32" s="341" t="s">
        <v>423</v>
      </c>
      <c r="C32" s="322">
        <v>79733.740000000005</v>
      </c>
      <c r="D32" s="181"/>
      <c r="E32" s="149"/>
      <c r="F32" s="183">
        <f t="shared" si="0"/>
        <v>1661408.82</v>
      </c>
      <c r="G32" s="184"/>
      <c r="J32" s="149">
        <v>0</v>
      </c>
    </row>
    <row r="33" spans="1:10" ht="21" customHeight="1" x14ac:dyDescent="0.25">
      <c r="A33" s="335">
        <v>45126</v>
      </c>
      <c r="B33" s="341" t="s">
        <v>424</v>
      </c>
      <c r="C33" s="322">
        <v>0</v>
      </c>
      <c r="D33" s="181"/>
      <c r="E33" s="149"/>
      <c r="F33" s="183">
        <f t="shared" si="0"/>
        <v>1661408.82</v>
      </c>
      <c r="J33" s="149">
        <v>0</v>
      </c>
    </row>
    <row r="34" spans="1:10" ht="21" customHeight="1" x14ac:dyDescent="0.25">
      <c r="A34" s="335">
        <v>45126</v>
      </c>
      <c r="B34" s="341" t="s">
        <v>425</v>
      </c>
      <c r="C34" s="322">
        <v>594</v>
      </c>
      <c r="D34" s="181"/>
      <c r="E34" s="149"/>
      <c r="F34" s="183">
        <f t="shared" si="0"/>
        <v>1662002.82</v>
      </c>
      <c r="J34" s="149">
        <v>0</v>
      </c>
    </row>
    <row r="35" spans="1:10" ht="23.25" customHeight="1" x14ac:dyDescent="0.25">
      <c r="A35" s="335">
        <v>45126</v>
      </c>
      <c r="B35" s="341" t="s">
        <v>426</v>
      </c>
      <c r="C35" s="322">
        <v>0</v>
      </c>
      <c r="D35" s="181"/>
      <c r="E35" s="149"/>
      <c r="F35" s="183">
        <f t="shared" si="0"/>
        <v>1662002.82</v>
      </c>
      <c r="J35" s="149">
        <v>0</v>
      </c>
    </row>
    <row r="36" spans="1:10" ht="23.25" customHeight="1" x14ac:dyDescent="0.25">
      <c r="A36" s="335">
        <v>45127</v>
      </c>
      <c r="B36" s="341" t="s">
        <v>427</v>
      </c>
      <c r="C36" s="322">
        <v>0</v>
      </c>
      <c r="D36" s="181"/>
      <c r="E36" s="149"/>
      <c r="F36" s="183">
        <f t="shared" si="0"/>
        <v>1662002.82</v>
      </c>
      <c r="J36" s="133">
        <v>0</v>
      </c>
    </row>
    <row r="37" spans="1:10" ht="23.25" customHeight="1" x14ac:dyDescent="0.25">
      <c r="A37" s="335">
        <v>45127</v>
      </c>
      <c r="B37" s="341" t="s">
        <v>428</v>
      </c>
      <c r="C37" s="322">
        <v>89753.15</v>
      </c>
      <c r="D37" s="181"/>
      <c r="E37" s="149"/>
      <c r="F37" s="183">
        <f t="shared" si="0"/>
        <v>1751755.97</v>
      </c>
      <c r="J37" s="187">
        <f>SUM(J29:J36)</f>
        <v>0</v>
      </c>
    </row>
    <row r="38" spans="1:10" ht="23.25" customHeight="1" x14ac:dyDescent="0.25">
      <c r="A38" s="335">
        <v>45128</v>
      </c>
      <c r="B38" s="341" t="s">
        <v>429</v>
      </c>
      <c r="C38" s="322">
        <v>8469.0499999999993</v>
      </c>
      <c r="D38" s="181"/>
      <c r="E38" s="149"/>
      <c r="F38" s="183">
        <f t="shared" si="0"/>
        <v>1760225.02</v>
      </c>
    </row>
    <row r="39" spans="1:10" ht="23.25" customHeight="1" x14ac:dyDescent="0.25">
      <c r="A39" s="335">
        <v>45128</v>
      </c>
      <c r="B39" s="341" t="s">
        <v>430</v>
      </c>
      <c r="C39" s="322">
        <v>69894.600000000006</v>
      </c>
      <c r="D39" s="181"/>
      <c r="E39" s="149"/>
      <c r="F39" s="183">
        <f t="shared" si="0"/>
        <v>1830119.62</v>
      </c>
    </row>
    <row r="40" spans="1:10" ht="23.25" customHeight="1" x14ac:dyDescent="0.25">
      <c r="A40" s="335">
        <v>45128</v>
      </c>
      <c r="B40" s="341" t="s">
        <v>431</v>
      </c>
      <c r="C40" s="322">
        <v>0</v>
      </c>
      <c r="D40" s="181"/>
      <c r="E40" s="100"/>
      <c r="F40" s="183">
        <f t="shared" si="0"/>
        <v>1830119.62</v>
      </c>
    </row>
    <row r="41" spans="1:10" ht="23.25" customHeight="1" x14ac:dyDescent="0.25">
      <c r="A41" s="335">
        <v>45128</v>
      </c>
      <c r="B41" s="341" t="s">
        <v>432</v>
      </c>
      <c r="C41" s="322">
        <v>3432.8</v>
      </c>
      <c r="D41" s="181"/>
      <c r="E41" s="100"/>
      <c r="F41" s="183">
        <f t="shared" si="0"/>
        <v>1833552.4200000002</v>
      </c>
    </row>
    <row r="42" spans="1:10" ht="23.25" customHeight="1" x14ac:dyDescent="0.25">
      <c r="A42" s="335">
        <v>45128</v>
      </c>
      <c r="B42" s="341" t="s">
        <v>433</v>
      </c>
      <c r="C42" s="322">
        <v>0</v>
      </c>
      <c r="D42" s="185"/>
      <c r="E42" s="100"/>
      <c r="F42" s="183">
        <f t="shared" si="0"/>
        <v>1833552.4200000002</v>
      </c>
    </row>
    <row r="43" spans="1:10" ht="23.25" customHeight="1" x14ac:dyDescent="0.25">
      <c r="A43" s="335">
        <v>45129</v>
      </c>
      <c r="B43" s="341" t="s">
        <v>434</v>
      </c>
      <c r="C43" s="322">
        <v>0</v>
      </c>
      <c r="D43" s="192"/>
      <c r="E43" s="100"/>
      <c r="F43" s="183">
        <f t="shared" si="0"/>
        <v>1833552.4200000002</v>
      </c>
    </row>
    <row r="44" spans="1:10" ht="23.25" customHeight="1" x14ac:dyDescent="0.25">
      <c r="A44" s="335">
        <v>45129</v>
      </c>
      <c r="B44" s="341" t="s">
        <v>435</v>
      </c>
      <c r="C44" s="322">
        <v>55115.4</v>
      </c>
      <c r="D44" s="192"/>
      <c r="E44" s="100"/>
      <c r="F44" s="183">
        <f t="shared" si="0"/>
        <v>1888667.82</v>
      </c>
    </row>
    <row r="45" spans="1:10" ht="23.25" customHeight="1" x14ac:dyDescent="0.25">
      <c r="A45" s="335">
        <v>45129</v>
      </c>
      <c r="B45" s="341" t="s">
        <v>436</v>
      </c>
      <c r="C45" s="322">
        <v>66157.350000000006</v>
      </c>
      <c r="D45" s="192"/>
      <c r="E45" s="100"/>
      <c r="F45" s="183">
        <f t="shared" si="0"/>
        <v>1954825.1700000002</v>
      </c>
    </row>
    <row r="46" spans="1:10" ht="23.25" customHeight="1" x14ac:dyDescent="0.25">
      <c r="A46" s="335">
        <v>45129</v>
      </c>
      <c r="B46" s="341" t="s">
        <v>437</v>
      </c>
      <c r="C46" s="322">
        <v>1730.4</v>
      </c>
      <c r="D46" s="192"/>
      <c r="E46" s="100"/>
      <c r="F46" s="183">
        <f t="shared" si="0"/>
        <v>1956555.57</v>
      </c>
    </row>
    <row r="47" spans="1:10" ht="23.25" customHeight="1" x14ac:dyDescent="0.25">
      <c r="A47" s="335">
        <v>45131</v>
      </c>
      <c r="B47" s="341" t="s">
        <v>438</v>
      </c>
      <c r="C47" s="322">
        <v>8367.4</v>
      </c>
      <c r="D47" s="192"/>
      <c r="E47" s="100"/>
      <c r="F47" s="183">
        <f t="shared" si="0"/>
        <v>1964922.97</v>
      </c>
    </row>
    <row r="48" spans="1:10" ht="23.25" customHeight="1" x14ac:dyDescent="0.25">
      <c r="A48" s="335">
        <v>45131</v>
      </c>
      <c r="B48" s="341" t="s">
        <v>439</v>
      </c>
      <c r="C48" s="322">
        <v>69725.83</v>
      </c>
      <c r="D48" s="192"/>
      <c r="E48" s="100"/>
      <c r="F48" s="183">
        <f t="shared" si="0"/>
        <v>2034648.8</v>
      </c>
    </row>
    <row r="49" spans="1:6" ht="23.25" customHeight="1" x14ac:dyDescent="0.25">
      <c r="A49" s="335">
        <v>45133</v>
      </c>
      <c r="B49" s="341" t="s">
        <v>440</v>
      </c>
      <c r="C49" s="322">
        <v>71238.23</v>
      </c>
      <c r="D49" s="192"/>
      <c r="E49" s="100"/>
      <c r="F49" s="183">
        <f t="shared" si="0"/>
        <v>2105887.0300000003</v>
      </c>
    </row>
    <row r="50" spans="1:6" ht="23.25" customHeight="1" x14ac:dyDescent="0.25">
      <c r="A50" s="335">
        <v>45133</v>
      </c>
      <c r="B50" s="341" t="s">
        <v>441</v>
      </c>
      <c r="C50" s="322">
        <v>0</v>
      </c>
      <c r="D50" s="192"/>
      <c r="E50" s="100"/>
      <c r="F50" s="183">
        <f t="shared" si="0"/>
        <v>2105887.0300000003</v>
      </c>
    </row>
    <row r="51" spans="1:6" ht="23.25" customHeight="1" x14ac:dyDescent="0.25">
      <c r="A51" s="335">
        <v>45134</v>
      </c>
      <c r="B51" s="341" t="s">
        <v>442</v>
      </c>
      <c r="C51" s="322">
        <v>0</v>
      </c>
      <c r="D51" s="192"/>
      <c r="E51" s="100"/>
      <c r="F51" s="183">
        <f t="shared" si="0"/>
        <v>2105887.0300000003</v>
      </c>
    </row>
    <row r="52" spans="1:6" ht="23.25" customHeight="1" x14ac:dyDescent="0.25">
      <c r="A52" s="336">
        <v>45134</v>
      </c>
      <c r="B52" s="248" t="s">
        <v>443</v>
      </c>
      <c r="C52" s="149">
        <v>68136.3</v>
      </c>
      <c r="D52" s="192"/>
      <c r="E52" s="100"/>
      <c r="F52" s="183">
        <f t="shared" si="0"/>
        <v>2174023.33</v>
      </c>
    </row>
    <row r="53" spans="1:6" ht="23.25" customHeight="1" x14ac:dyDescent="0.25">
      <c r="A53" s="336">
        <v>45135</v>
      </c>
      <c r="B53" s="248" t="s">
        <v>444</v>
      </c>
      <c r="C53" s="149">
        <v>331.8</v>
      </c>
      <c r="D53" s="192"/>
      <c r="E53" s="100"/>
      <c r="F53" s="183">
        <f t="shared" si="0"/>
        <v>2174355.13</v>
      </c>
    </row>
    <row r="54" spans="1:6" ht="23.25" customHeight="1" x14ac:dyDescent="0.25">
      <c r="A54" s="336">
        <v>45135</v>
      </c>
      <c r="B54" s="248" t="s">
        <v>445</v>
      </c>
      <c r="C54" s="149">
        <v>79638.87</v>
      </c>
      <c r="D54" s="192"/>
      <c r="E54" s="100"/>
      <c r="F54" s="183">
        <f t="shared" si="0"/>
        <v>2253994</v>
      </c>
    </row>
    <row r="55" spans="1:6" ht="23.25" customHeight="1" x14ac:dyDescent="0.25">
      <c r="A55" s="336">
        <v>45135</v>
      </c>
      <c r="B55" s="248" t="s">
        <v>446</v>
      </c>
      <c r="C55" s="149">
        <v>0</v>
      </c>
      <c r="D55" s="192"/>
      <c r="E55" s="100"/>
      <c r="F55" s="183">
        <f t="shared" si="0"/>
        <v>2253994</v>
      </c>
    </row>
    <row r="56" spans="1:6" ht="23.25" customHeight="1" x14ac:dyDescent="0.25">
      <c r="A56" s="336">
        <v>45135</v>
      </c>
      <c r="B56" s="248" t="s">
        <v>447</v>
      </c>
      <c r="C56" s="149">
        <v>27350.46</v>
      </c>
      <c r="D56" s="192"/>
      <c r="E56" s="100"/>
      <c r="F56" s="183">
        <f t="shared" si="0"/>
        <v>2281344.46</v>
      </c>
    </row>
    <row r="57" spans="1:6" ht="29.25" customHeight="1" x14ac:dyDescent="0.25">
      <c r="A57" s="337">
        <v>45136</v>
      </c>
      <c r="B57" s="194" t="s">
        <v>448</v>
      </c>
      <c r="C57" s="100">
        <v>0</v>
      </c>
      <c r="D57" s="192"/>
      <c r="E57" s="100"/>
      <c r="F57" s="183">
        <f t="shared" si="0"/>
        <v>2281344.46</v>
      </c>
    </row>
    <row r="58" spans="1:6" ht="29.25" customHeight="1" x14ac:dyDescent="0.25">
      <c r="A58" s="337">
        <v>45136</v>
      </c>
      <c r="B58" s="194" t="s">
        <v>449</v>
      </c>
      <c r="C58" s="100">
        <v>60701.279999999999</v>
      </c>
      <c r="D58" s="192"/>
      <c r="E58" s="100"/>
      <c r="F58" s="183">
        <f t="shared" si="0"/>
        <v>2342045.7399999998</v>
      </c>
    </row>
    <row r="59" spans="1:6" ht="29.25" customHeight="1" x14ac:dyDescent="0.25">
      <c r="A59" s="337">
        <v>45136</v>
      </c>
      <c r="B59" s="194" t="s">
        <v>450</v>
      </c>
      <c r="C59" s="100">
        <v>54648</v>
      </c>
      <c r="D59" s="192"/>
      <c r="E59" s="100"/>
      <c r="F59" s="183">
        <f t="shared" si="0"/>
        <v>2396693.7399999998</v>
      </c>
    </row>
    <row r="60" spans="1:6" ht="29.25" customHeight="1" x14ac:dyDescent="0.25">
      <c r="A60" s="337"/>
      <c r="B60" s="194"/>
      <c r="C60" s="100"/>
      <c r="D60" s="192"/>
      <c r="E60" s="100"/>
      <c r="F60" s="183">
        <f t="shared" si="0"/>
        <v>2396693.7399999998</v>
      </c>
    </row>
    <row r="61" spans="1:6" ht="29.25" customHeight="1" x14ac:dyDescent="0.25">
      <c r="A61" s="337"/>
      <c r="B61" s="194"/>
      <c r="C61" s="100"/>
      <c r="D61" s="192"/>
      <c r="E61" s="100"/>
      <c r="F61" s="183">
        <f t="shared" si="0"/>
        <v>2396693.7399999998</v>
      </c>
    </row>
    <row r="62" spans="1:6" ht="29.25" hidden="1" customHeight="1" x14ac:dyDescent="0.25">
      <c r="A62" s="338"/>
      <c r="B62" s="196"/>
      <c r="C62" s="36"/>
      <c r="D62" s="197"/>
      <c r="E62" s="36"/>
      <c r="F62" s="183">
        <f t="shared" si="0"/>
        <v>2396693.7399999998</v>
      </c>
    </row>
    <row r="63" spans="1:6" hidden="1" x14ac:dyDescent="0.25">
      <c r="A63" s="338"/>
      <c r="B63" s="196"/>
      <c r="C63" s="36"/>
      <c r="D63" s="197"/>
      <c r="E63" s="36"/>
      <c r="F63" s="183">
        <f t="shared" si="0"/>
        <v>2396693.7399999998</v>
      </c>
    </row>
    <row r="64" spans="1:6" hidden="1" x14ac:dyDescent="0.25">
      <c r="A64" s="338"/>
      <c r="B64" s="196"/>
      <c r="C64" s="36"/>
      <c r="D64" s="197"/>
      <c r="E64" s="36"/>
      <c r="F64" s="183">
        <f t="shared" si="0"/>
        <v>2396693.7399999998</v>
      </c>
    </row>
    <row r="65" spans="1:6" hidden="1" x14ac:dyDescent="0.25">
      <c r="A65" s="338"/>
      <c r="B65" s="196"/>
      <c r="C65" s="36"/>
      <c r="D65" s="197"/>
      <c r="E65" s="36"/>
      <c r="F65" s="183">
        <f t="shared" si="0"/>
        <v>2396693.7399999998</v>
      </c>
    </row>
    <row r="66" spans="1:6" hidden="1" x14ac:dyDescent="0.25">
      <c r="A66" s="338"/>
      <c r="B66" s="196"/>
      <c r="C66" s="36"/>
      <c r="D66" s="197"/>
      <c r="E66" s="36"/>
      <c r="F66" s="183">
        <f t="shared" si="0"/>
        <v>2396693.7399999998</v>
      </c>
    </row>
    <row r="67" spans="1:6" hidden="1" x14ac:dyDescent="0.25">
      <c r="A67" s="338"/>
      <c r="B67" s="196"/>
      <c r="C67" s="36"/>
      <c r="D67" s="197"/>
      <c r="E67" s="36"/>
      <c r="F67" s="183">
        <f t="shared" si="0"/>
        <v>2396693.7399999998</v>
      </c>
    </row>
    <row r="68" spans="1:6" hidden="1" x14ac:dyDescent="0.25">
      <c r="A68" s="337"/>
      <c r="B68" s="198"/>
      <c r="C68" s="100"/>
      <c r="D68" s="192"/>
      <c r="E68" s="100"/>
      <c r="F68" s="183">
        <f t="shared" si="0"/>
        <v>2396693.7399999998</v>
      </c>
    </row>
    <row r="69" spans="1:6" hidden="1" x14ac:dyDescent="0.25">
      <c r="A69" s="337"/>
      <c r="B69" s="198"/>
      <c r="C69" s="100"/>
      <c r="D69" s="192"/>
      <c r="E69" s="100"/>
      <c r="F69" s="183">
        <f t="shared" ref="F69:F78" si="1">C69-E69+F68</f>
        <v>2396693.7399999998</v>
      </c>
    </row>
    <row r="70" spans="1:6" hidden="1" x14ac:dyDescent="0.25">
      <c r="A70" s="337"/>
      <c r="B70" s="198"/>
      <c r="C70" s="100"/>
      <c r="D70" s="192"/>
      <c r="E70" s="100"/>
      <c r="F70" s="183">
        <f t="shared" si="1"/>
        <v>2396693.7399999998</v>
      </c>
    </row>
    <row r="71" spans="1:6" hidden="1" x14ac:dyDescent="0.25">
      <c r="A71" s="337"/>
      <c r="B71" s="198"/>
      <c r="C71" s="100"/>
      <c r="D71" s="192"/>
      <c r="E71" s="100"/>
      <c r="F71" s="183">
        <f t="shared" si="1"/>
        <v>2396693.7399999998</v>
      </c>
    </row>
    <row r="72" spans="1:6" hidden="1" x14ac:dyDescent="0.25">
      <c r="A72" s="337"/>
      <c r="B72" s="198"/>
      <c r="C72" s="100"/>
      <c r="D72" s="192"/>
      <c r="E72" s="100"/>
      <c r="F72" s="183">
        <f t="shared" si="1"/>
        <v>2396693.7399999998</v>
      </c>
    </row>
    <row r="73" spans="1:6" hidden="1" x14ac:dyDescent="0.25">
      <c r="A73" s="337"/>
      <c r="B73" s="198"/>
      <c r="C73" s="100"/>
      <c r="D73" s="192"/>
      <c r="E73" s="100"/>
      <c r="F73" s="183">
        <f t="shared" si="1"/>
        <v>2396693.7399999998</v>
      </c>
    </row>
    <row r="74" spans="1:6" hidden="1" x14ac:dyDescent="0.25">
      <c r="A74" s="337"/>
      <c r="B74" s="198"/>
      <c r="C74" s="100"/>
      <c r="D74" s="192"/>
      <c r="E74" s="100"/>
      <c r="F74" s="183">
        <f t="shared" si="1"/>
        <v>2396693.7399999998</v>
      </c>
    </row>
    <row r="75" spans="1:6" hidden="1" x14ac:dyDescent="0.25">
      <c r="A75" s="337"/>
      <c r="B75" s="198"/>
      <c r="C75" s="100"/>
      <c r="D75" s="192"/>
      <c r="E75" s="100"/>
      <c r="F75" s="183">
        <f t="shared" si="1"/>
        <v>2396693.7399999998</v>
      </c>
    </row>
    <row r="76" spans="1:6" hidden="1" x14ac:dyDescent="0.25">
      <c r="A76" s="337"/>
      <c r="B76" s="198"/>
      <c r="C76" s="100"/>
      <c r="D76" s="192"/>
      <c r="E76" s="100"/>
      <c r="F76" s="183">
        <f t="shared" si="1"/>
        <v>2396693.7399999998</v>
      </c>
    </row>
    <row r="77" spans="1:6" hidden="1" x14ac:dyDescent="0.25">
      <c r="A77" s="337"/>
      <c r="B77" s="198"/>
      <c r="C77" s="100"/>
      <c r="D77" s="192"/>
      <c r="E77" s="100"/>
      <c r="F77" s="183">
        <f t="shared" si="1"/>
        <v>2396693.7399999998</v>
      </c>
    </row>
    <row r="78" spans="1:6" ht="16.5" thickBot="1" x14ac:dyDescent="0.3">
      <c r="A78" s="339"/>
      <c r="B78" s="200"/>
      <c r="C78" s="36">
        <v>0</v>
      </c>
      <c r="D78" s="197"/>
      <c r="E78" s="36"/>
      <c r="F78" s="183">
        <f t="shared" si="1"/>
        <v>2396693.7399999998</v>
      </c>
    </row>
    <row r="79" spans="1:6" ht="39.75" customHeight="1" thickBot="1" x14ac:dyDescent="0.35">
      <c r="A79" s="340"/>
      <c r="B79" s="202"/>
      <c r="C79" s="317">
        <f>SUM(C3:C78)</f>
        <v>2396693.7399999998</v>
      </c>
      <c r="D79" s="175"/>
      <c r="E79" s="204">
        <f>SUM(E3:E78)</f>
        <v>0</v>
      </c>
      <c r="F79" s="205">
        <f>F78</f>
        <v>2396693.7399999998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85"/>
  <sheetViews>
    <sheetView tabSelected="1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E41" sqref="E4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9"/>
      <c r="C1" s="361" t="s">
        <v>451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21" ht="16.5" thickBot="1" x14ac:dyDescent="0.3">
      <c r="B2" s="36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3" t="s">
        <v>0</v>
      </c>
      <c r="C3" s="364"/>
      <c r="D3" s="10"/>
      <c r="E3" s="11"/>
      <c r="F3" s="11"/>
      <c r="H3" s="365" t="s">
        <v>1</v>
      </c>
      <c r="I3" s="365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358228.12</v>
      </c>
      <c r="D4" s="307">
        <v>45137</v>
      </c>
      <c r="E4" s="344" t="s">
        <v>4</v>
      </c>
      <c r="F4" s="345"/>
      <c r="H4" s="346" t="s">
        <v>5</v>
      </c>
      <c r="I4" s="347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45138</v>
      </c>
      <c r="C5" s="25"/>
      <c r="D5" s="26"/>
      <c r="E5" s="27">
        <v>45138</v>
      </c>
      <c r="F5" s="28"/>
      <c r="G5" s="29"/>
      <c r="H5" s="30">
        <v>45138</v>
      </c>
      <c r="I5" s="31"/>
      <c r="J5" s="251"/>
      <c r="K5" s="257"/>
      <c r="L5" s="13"/>
      <c r="M5" s="33">
        <v>0</v>
      </c>
      <c r="N5" s="34">
        <v>0</v>
      </c>
      <c r="O5" s="35"/>
      <c r="P5" s="235">
        <f>N5+M5+L5+I5+C5</f>
        <v>0</v>
      </c>
      <c r="Q5" s="236">
        <v>0</v>
      </c>
      <c r="R5" s="238">
        <f>M5-F5</f>
        <v>0</v>
      </c>
      <c r="S5" s="37"/>
    </row>
    <row r="6" spans="1:21" ht="18" thickBot="1" x14ac:dyDescent="0.35">
      <c r="A6" s="23"/>
      <c r="B6" s="24">
        <v>45139</v>
      </c>
      <c r="C6" s="25"/>
      <c r="D6" s="38"/>
      <c r="E6" s="27">
        <v>45139</v>
      </c>
      <c r="F6" s="28"/>
      <c r="G6" s="29"/>
      <c r="H6" s="30">
        <v>45139</v>
      </c>
      <c r="I6" s="31"/>
      <c r="J6" s="258"/>
      <c r="K6" s="71"/>
      <c r="L6" s="259"/>
      <c r="M6" s="33">
        <v>0</v>
      </c>
      <c r="N6" s="34">
        <v>0</v>
      </c>
      <c r="O6" s="35"/>
      <c r="P6" s="235">
        <f>N6+M6+L6+I6+C6</f>
        <v>0</v>
      </c>
      <c r="Q6" s="236">
        <v>0</v>
      </c>
      <c r="R6" s="238">
        <v>0</v>
      </c>
      <c r="S6" s="37"/>
      <c r="T6" s="9"/>
    </row>
    <row r="7" spans="1:21" ht="18" thickBot="1" x14ac:dyDescent="0.35">
      <c r="A7" s="23"/>
      <c r="B7" s="24">
        <v>45140</v>
      </c>
      <c r="C7" s="25"/>
      <c r="D7" s="42"/>
      <c r="E7" s="27">
        <v>45140</v>
      </c>
      <c r="F7" s="28"/>
      <c r="G7" s="29"/>
      <c r="H7" s="30">
        <v>45140</v>
      </c>
      <c r="I7" s="31"/>
      <c r="J7" s="258"/>
      <c r="K7" s="102"/>
      <c r="L7" s="259"/>
      <c r="M7" s="33">
        <v>0</v>
      </c>
      <c r="N7" s="34">
        <v>0</v>
      </c>
      <c r="O7" s="35"/>
      <c r="P7" s="235">
        <f>N7+M7+L7+I7+C7</f>
        <v>0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45141</v>
      </c>
      <c r="C8" s="25"/>
      <c r="D8" s="42"/>
      <c r="E8" s="27">
        <v>45141</v>
      </c>
      <c r="F8" s="28"/>
      <c r="G8" s="29"/>
      <c r="H8" s="30">
        <v>45141</v>
      </c>
      <c r="I8" s="31"/>
      <c r="J8" s="258"/>
      <c r="K8" s="260"/>
      <c r="L8" s="259"/>
      <c r="M8" s="33">
        <v>0</v>
      </c>
      <c r="N8" s="34">
        <v>0</v>
      </c>
      <c r="O8" s="35"/>
      <c r="P8" s="235">
        <f t="shared" ref="P8:P51" si="0">N8+M8+L8+I8+C8</f>
        <v>0</v>
      </c>
      <c r="Q8" s="236">
        <f t="shared" ref="Q8:Q53" si="1">P8-F8</f>
        <v>0</v>
      </c>
      <c r="R8" s="238">
        <v>0</v>
      </c>
      <c r="S8" s="37"/>
    </row>
    <row r="9" spans="1:21" ht="18" thickBot="1" x14ac:dyDescent="0.35">
      <c r="A9" s="23"/>
      <c r="B9" s="24">
        <v>45142</v>
      </c>
      <c r="C9" s="25"/>
      <c r="D9" s="46"/>
      <c r="E9" s="27">
        <v>45142</v>
      </c>
      <c r="F9" s="28"/>
      <c r="G9" s="29"/>
      <c r="H9" s="30">
        <v>45142</v>
      </c>
      <c r="I9" s="31"/>
      <c r="J9" s="258"/>
      <c r="K9" s="261"/>
      <c r="L9" s="259"/>
      <c r="M9" s="33">
        <v>0</v>
      </c>
      <c r="N9" s="34">
        <v>0</v>
      </c>
      <c r="O9" s="35"/>
      <c r="P9" s="235">
        <f t="shared" si="0"/>
        <v>0</v>
      </c>
      <c r="Q9" s="236">
        <v>0</v>
      </c>
      <c r="R9" s="238">
        <v>0</v>
      </c>
      <c r="S9" s="37"/>
    </row>
    <row r="10" spans="1:21" ht="18" thickBot="1" x14ac:dyDescent="0.35">
      <c r="A10" s="23"/>
      <c r="B10" s="24">
        <v>45143</v>
      </c>
      <c r="C10" s="25"/>
      <c r="D10" s="38"/>
      <c r="E10" s="27">
        <v>45143</v>
      </c>
      <c r="F10" s="28"/>
      <c r="G10" s="29"/>
      <c r="H10" s="30">
        <v>45143</v>
      </c>
      <c r="I10" s="31"/>
      <c r="J10" s="258"/>
      <c r="K10" s="262"/>
      <c r="L10" s="263"/>
      <c r="M10" s="33">
        <v>0</v>
      </c>
      <c r="N10" s="34">
        <v>0</v>
      </c>
      <c r="O10" s="35"/>
      <c r="P10" s="235">
        <f>N10+M10+L10+I10+C10</f>
        <v>0</v>
      </c>
      <c r="Q10" s="236">
        <f t="shared" si="1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45144</v>
      </c>
      <c r="C11" s="25"/>
      <c r="D11" s="38"/>
      <c r="E11" s="27">
        <v>45144</v>
      </c>
      <c r="F11" s="28"/>
      <c r="G11" s="29"/>
      <c r="H11" s="30">
        <v>45144</v>
      </c>
      <c r="I11" s="31"/>
      <c r="J11" s="258"/>
      <c r="K11" s="261"/>
      <c r="L11" s="259"/>
      <c r="M11" s="33">
        <v>0</v>
      </c>
      <c r="N11" s="34">
        <v>0</v>
      </c>
      <c r="O11" s="35"/>
      <c r="P11" s="235">
        <f>N11+M11+L11+I11+C11</f>
        <v>0</v>
      </c>
      <c r="Q11" s="236">
        <v>0</v>
      </c>
      <c r="R11" s="238">
        <v>0</v>
      </c>
      <c r="S11" s="37"/>
    </row>
    <row r="12" spans="1:21" ht="18" thickBot="1" x14ac:dyDescent="0.35">
      <c r="A12" s="23"/>
      <c r="B12" s="24">
        <v>45145</v>
      </c>
      <c r="C12" s="25"/>
      <c r="D12" s="38"/>
      <c r="E12" s="27">
        <v>45145</v>
      </c>
      <c r="F12" s="28"/>
      <c r="G12" s="29"/>
      <c r="H12" s="30">
        <v>45145</v>
      </c>
      <c r="I12" s="31"/>
      <c r="J12" s="258"/>
      <c r="K12" s="264"/>
      <c r="L12" s="259"/>
      <c r="M12" s="33">
        <v>0</v>
      </c>
      <c r="N12" s="34">
        <v>0</v>
      </c>
      <c r="O12" s="35"/>
      <c r="P12" s="235">
        <f t="shared" si="0"/>
        <v>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45146</v>
      </c>
      <c r="C13" s="25"/>
      <c r="D13" s="42"/>
      <c r="E13" s="27">
        <v>45146</v>
      </c>
      <c r="F13" s="28"/>
      <c r="G13" s="29"/>
      <c r="H13" s="30">
        <v>45146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0"/>
        <v>0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45147</v>
      </c>
      <c r="C14" s="25"/>
      <c r="D14" s="46"/>
      <c r="E14" s="27">
        <v>45147</v>
      </c>
      <c r="F14" s="28"/>
      <c r="G14" s="29"/>
      <c r="H14" s="30">
        <v>45147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0"/>
        <v>0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45148</v>
      </c>
      <c r="C15" s="25"/>
      <c r="D15" s="46"/>
      <c r="E15" s="27">
        <v>45148</v>
      </c>
      <c r="F15" s="28"/>
      <c r="G15" s="29"/>
      <c r="H15" s="30">
        <v>45148</v>
      </c>
      <c r="I15" s="31"/>
      <c r="J15" s="258"/>
      <c r="K15" s="260"/>
      <c r="L15" s="259"/>
      <c r="M15" s="33">
        <v>0</v>
      </c>
      <c r="N15" s="34">
        <v>0</v>
      </c>
      <c r="O15" s="314"/>
      <c r="P15" s="235">
        <f t="shared" si="0"/>
        <v>0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45149</v>
      </c>
      <c r="C16" s="25"/>
      <c r="D16" s="42"/>
      <c r="E16" s="27">
        <v>45149</v>
      </c>
      <c r="F16" s="28"/>
      <c r="G16" s="29"/>
      <c r="H16" s="30">
        <v>45149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0"/>
        <v>0</v>
      </c>
      <c r="Q16" s="236">
        <f t="shared" si="1"/>
        <v>0</v>
      </c>
      <c r="R16" s="238">
        <v>0</v>
      </c>
      <c r="S16" s="37"/>
    </row>
    <row r="17" spans="1:20" ht="18" thickBot="1" x14ac:dyDescent="0.35">
      <c r="A17" s="23"/>
      <c r="B17" s="24">
        <v>45150</v>
      </c>
      <c r="C17" s="25"/>
      <c r="D17" s="46"/>
      <c r="E17" s="27">
        <v>45150</v>
      </c>
      <c r="F17" s="28"/>
      <c r="G17" s="29"/>
      <c r="H17" s="30">
        <v>45150</v>
      </c>
      <c r="I17" s="31"/>
      <c r="J17" s="258"/>
      <c r="K17" s="45"/>
      <c r="L17" s="263"/>
      <c r="M17" s="33">
        <v>0</v>
      </c>
      <c r="N17" s="34">
        <v>0</v>
      </c>
      <c r="O17" s="35"/>
      <c r="P17" s="235">
        <f t="shared" si="0"/>
        <v>0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45151</v>
      </c>
      <c r="C18" s="25"/>
      <c r="D18" s="38"/>
      <c r="E18" s="27">
        <v>45151</v>
      </c>
      <c r="F18" s="28"/>
      <c r="G18" s="29"/>
      <c r="H18" s="30">
        <v>45151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7.25" customHeight="1" thickBot="1" x14ac:dyDescent="0.35">
      <c r="A19" s="23"/>
      <c r="B19" s="24">
        <v>45152</v>
      </c>
      <c r="C19" s="25"/>
      <c r="D19" s="38"/>
      <c r="E19" s="27">
        <v>45152</v>
      </c>
      <c r="F19" s="28"/>
      <c r="G19" s="29"/>
      <c r="H19" s="30">
        <v>45152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45153</v>
      </c>
      <c r="C20" s="25"/>
      <c r="D20" s="38"/>
      <c r="E20" s="27">
        <v>45153</v>
      </c>
      <c r="F20" s="28"/>
      <c r="G20" s="29"/>
      <c r="H20" s="30">
        <v>45153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45154</v>
      </c>
      <c r="C21" s="25"/>
      <c r="D21" s="38"/>
      <c r="E21" s="27">
        <v>45154</v>
      </c>
      <c r="F21" s="28"/>
      <c r="G21" s="29"/>
      <c r="H21" s="30">
        <v>45154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45155</v>
      </c>
      <c r="C22" s="25"/>
      <c r="D22" s="46"/>
      <c r="E22" s="27">
        <v>45155</v>
      </c>
      <c r="F22" s="28"/>
      <c r="G22" s="29"/>
      <c r="H22" s="30">
        <v>45155</v>
      </c>
      <c r="I22" s="31"/>
      <c r="J22" s="258"/>
      <c r="K22" s="302"/>
      <c r="L22" s="269"/>
      <c r="M22" s="33">
        <v>0</v>
      </c>
      <c r="N22" s="34">
        <v>0</v>
      </c>
      <c r="O22" s="31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45156</v>
      </c>
      <c r="C23" s="25"/>
      <c r="D23" s="46"/>
      <c r="E23" s="27">
        <v>45156</v>
      </c>
      <c r="F23" s="28"/>
      <c r="G23" s="29"/>
      <c r="H23" s="30">
        <v>45156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45157</v>
      </c>
      <c r="C24" s="25"/>
      <c r="D24" s="42"/>
      <c r="E24" s="27">
        <v>45157</v>
      </c>
      <c r="F24" s="28"/>
      <c r="G24" s="29"/>
      <c r="H24" s="30">
        <v>45157</v>
      </c>
      <c r="I24" s="31"/>
      <c r="J24" s="272"/>
      <c r="K24" s="271"/>
      <c r="L24" s="273"/>
      <c r="M24" s="33">
        <v>0</v>
      </c>
      <c r="N24" s="34">
        <v>0</v>
      </c>
      <c r="O24" s="37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45158</v>
      </c>
      <c r="C25" s="25"/>
      <c r="D25" s="38"/>
      <c r="E25" s="27">
        <v>45158</v>
      </c>
      <c r="F25" s="28"/>
      <c r="G25" s="29"/>
      <c r="H25" s="30">
        <v>45158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45159</v>
      </c>
      <c r="C26" s="25"/>
      <c r="D26" s="38"/>
      <c r="E26" s="27">
        <v>45159</v>
      </c>
      <c r="F26" s="28"/>
      <c r="G26" s="29"/>
      <c r="H26" s="30">
        <v>45159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45160</v>
      </c>
      <c r="C27" s="25"/>
      <c r="D27" s="42"/>
      <c r="E27" s="27">
        <v>45160</v>
      </c>
      <c r="F27" s="28"/>
      <c r="G27" s="29"/>
      <c r="H27" s="30">
        <v>45160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45161</v>
      </c>
      <c r="C28" s="25"/>
      <c r="D28" s="42"/>
      <c r="E28" s="27">
        <v>45161</v>
      </c>
      <c r="F28" s="28"/>
      <c r="G28" s="29"/>
      <c r="H28" s="30">
        <v>45161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45162</v>
      </c>
      <c r="C29" s="25"/>
      <c r="D29" s="72"/>
      <c r="E29" s="27">
        <v>45162</v>
      </c>
      <c r="F29" s="28"/>
      <c r="G29" s="29"/>
      <c r="H29" s="30">
        <v>45162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45163</v>
      </c>
      <c r="C30" s="25"/>
      <c r="D30" s="72"/>
      <c r="E30" s="27">
        <v>45163</v>
      </c>
      <c r="F30" s="28"/>
      <c r="G30" s="29"/>
      <c r="H30" s="30">
        <v>45163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45164</v>
      </c>
      <c r="C31" s="25"/>
      <c r="D31" s="77"/>
      <c r="E31" s="27">
        <v>45164</v>
      </c>
      <c r="F31" s="28"/>
      <c r="G31" s="29"/>
      <c r="H31" s="30">
        <v>45164</v>
      </c>
      <c r="I31" s="31"/>
      <c r="J31" s="278"/>
      <c r="K31" s="275"/>
      <c r="L31" s="276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45165</v>
      </c>
      <c r="C32" s="25"/>
      <c r="D32" s="82"/>
      <c r="E32" s="27">
        <v>45165</v>
      </c>
      <c r="F32" s="28"/>
      <c r="G32" s="29"/>
      <c r="H32" s="30">
        <v>45165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45166</v>
      </c>
      <c r="C33" s="25"/>
      <c r="D33" s="80"/>
      <c r="E33" s="27">
        <v>45166</v>
      </c>
      <c r="F33" s="28"/>
      <c r="G33" s="29"/>
      <c r="H33" s="30">
        <v>45166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45167</v>
      </c>
      <c r="C34" s="25"/>
      <c r="D34" s="82"/>
      <c r="E34" s="27">
        <v>45167</v>
      </c>
      <c r="F34" s="28"/>
      <c r="G34" s="29"/>
      <c r="H34" s="30">
        <v>45167</v>
      </c>
      <c r="I34" s="31"/>
      <c r="J34" s="86"/>
      <c r="K34" s="332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45168</v>
      </c>
      <c r="C35" s="25"/>
      <c r="D35" s="77"/>
      <c r="E35" s="27">
        <v>45168</v>
      </c>
      <c r="F35" s="28"/>
      <c r="G35" s="29"/>
      <c r="H35" s="30">
        <v>45168</v>
      </c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45169</v>
      </c>
      <c r="C36" s="25"/>
      <c r="D36" s="85"/>
      <c r="E36" s="27">
        <v>45169</v>
      </c>
      <c r="F36" s="28"/>
      <c r="G36" s="29"/>
      <c r="H36" s="30">
        <v>45169</v>
      </c>
      <c r="I36" s="31"/>
      <c r="J36" s="86"/>
      <c r="K36" s="319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45170</v>
      </c>
      <c r="C37" s="25"/>
      <c r="D37" s="82"/>
      <c r="E37" s="27">
        <v>45170</v>
      </c>
      <c r="F37" s="28"/>
      <c r="G37" s="29"/>
      <c r="H37" s="30">
        <v>45170</v>
      </c>
      <c r="I37" s="31"/>
      <c r="J37" s="86"/>
      <c r="K37" s="285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45171</v>
      </c>
      <c r="C38" s="25"/>
      <c r="D38" s="80"/>
      <c r="E38" s="27">
        <v>45171</v>
      </c>
      <c r="F38" s="28"/>
      <c r="G38" s="29"/>
      <c r="H38" s="30">
        <v>45171</v>
      </c>
      <c r="I38" s="31"/>
      <c r="J38" s="86"/>
      <c r="K38" s="330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82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305"/>
      <c r="L42" s="281"/>
      <c r="M42" s="33"/>
      <c r="N42" s="34"/>
      <c r="O42" s="35"/>
      <c r="P42" s="235"/>
      <c r="Q42" s="236"/>
      <c r="R42" s="238"/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86"/>
      <c r="K43" s="305"/>
      <c r="L43" s="281"/>
      <c r="M43" s="33"/>
      <c r="N43" s="34"/>
      <c r="O43" s="35"/>
      <c r="P43" s="235"/>
      <c r="Q43" s="236"/>
      <c r="R43" s="238"/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86"/>
      <c r="K44" s="305"/>
      <c r="L44" s="281"/>
      <c r="M44" s="33"/>
      <c r="N44" s="34"/>
      <c r="O44" s="35"/>
      <c r="P44" s="235"/>
      <c r="Q44" s="236"/>
      <c r="R44" s="238"/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86"/>
      <c r="K45" s="305"/>
      <c r="L45" s="281"/>
      <c r="M45" s="33"/>
      <c r="N45" s="34"/>
      <c r="O45" s="35"/>
      <c r="P45" s="235"/>
      <c r="Q45" s="236"/>
      <c r="R45" s="238"/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86"/>
      <c r="K46" s="305"/>
      <c r="L46" s="281"/>
      <c r="M46" s="33"/>
      <c r="N46" s="34"/>
      <c r="O46" s="35"/>
      <c r="P46" s="235"/>
      <c r="Q46" s="236"/>
      <c r="R46" s="238"/>
      <c r="S46" s="37"/>
    </row>
    <row r="47" spans="1:19" ht="18" thickBot="1" x14ac:dyDescent="0.35">
      <c r="A47" s="23"/>
      <c r="B47" s="24"/>
      <c r="C47" s="25"/>
      <c r="D47" s="80"/>
      <c r="E47" s="27"/>
      <c r="F47" s="28"/>
      <c r="G47" s="29"/>
      <c r="H47" s="30"/>
      <c r="I47" s="31"/>
      <c r="J47" s="86"/>
      <c r="K47" s="305"/>
      <c r="L47" s="281"/>
      <c r="M47" s="33"/>
      <c r="N47" s="34"/>
      <c r="O47" s="35"/>
      <c r="P47" s="235"/>
      <c r="Q47" s="236"/>
      <c r="R47" s="238"/>
      <c r="S47" s="37"/>
    </row>
    <row r="48" spans="1:19" ht="18" thickBot="1" x14ac:dyDescent="0.35">
      <c r="A48" s="23"/>
      <c r="B48" s="24"/>
      <c r="C48" s="25"/>
      <c r="D48" s="80"/>
      <c r="E48" s="27"/>
      <c r="F48" s="28"/>
      <c r="G48" s="29"/>
      <c r="H48" s="30"/>
      <c r="I48" s="31"/>
      <c r="J48" s="86"/>
      <c r="K48" s="231"/>
      <c r="L48" s="281"/>
      <c r="M48" s="33">
        <v>0</v>
      </c>
      <c r="N48" s="34">
        <v>0</v>
      </c>
      <c r="O48" s="35"/>
      <c r="P48" s="235">
        <v>0</v>
      </c>
      <c r="Q48" s="236">
        <f t="shared" si="1"/>
        <v>0</v>
      </c>
      <c r="R48" s="238">
        <v>0</v>
      </c>
      <c r="S48" s="37"/>
    </row>
    <row r="49" spans="1:19" ht="18" thickBot="1" x14ac:dyDescent="0.35">
      <c r="A49" s="23"/>
      <c r="B49" s="24"/>
      <c r="C49" s="25"/>
      <c r="D49" s="80"/>
      <c r="E49" s="27"/>
      <c r="F49" s="90"/>
      <c r="G49" s="29"/>
      <c r="H49" s="30"/>
      <c r="I49" s="91"/>
      <c r="J49" s="86"/>
      <c r="K49" s="89"/>
      <c r="L49" s="281"/>
      <c r="M49" s="33">
        <v>0</v>
      </c>
      <c r="N49" s="34">
        <v>0</v>
      </c>
      <c r="O49" s="35"/>
      <c r="P49" s="240">
        <v>0</v>
      </c>
      <c r="Q49" s="236">
        <f t="shared" si="1"/>
        <v>0</v>
      </c>
      <c r="R49" s="242">
        <v>0</v>
      </c>
      <c r="S49" s="37"/>
    </row>
    <row r="50" spans="1:19" ht="18" thickBot="1" x14ac:dyDescent="0.35">
      <c r="A50" s="23"/>
      <c r="B50" s="24"/>
      <c r="C50" s="25"/>
      <c r="D50" s="80"/>
      <c r="E50" s="27"/>
      <c r="F50" s="90"/>
      <c r="G50" s="29"/>
      <c r="H50" s="30"/>
      <c r="I50" s="91"/>
      <c r="J50" s="86"/>
      <c r="K50" s="231"/>
      <c r="L50" s="281"/>
      <c r="M50" s="92">
        <v>0</v>
      </c>
      <c r="N50" s="93"/>
      <c r="O50" s="35"/>
      <c r="P50" s="36">
        <f t="shared" si="0"/>
        <v>0</v>
      </c>
      <c r="Q50" s="236">
        <f t="shared" si="1"/>
        <v>0</v>
      </c>
      <c r="R50" s="13">
        <v>0</v>
      </c>
      <c r="S50" s="37"/>
    </row>
    <row r="51" spans="1:19" ht="18.75" thickTop="1" thickBot="1" x14ac:dyDescent="0.35">
      <c r="A51" s="23"/>
      <c r="B51" s="24"/>
      <c r="C51" s="25"/>
      <c r="D51" s="94"/>
      <c r="E51" s="27"/>
      <c r="F51" s="95"/>
      <c r="G51" s="29"/>
      <c r="H51" s="30"/>
      <c r="I51" s="96"/>
      <c r="J51" s="86"/>
      <c r="K51" s="89"/>
      <c r="L51" s="281"/>
      <c r="M51" s="366">
        <f>SUM(M5:M39)</f>
        <v>0</v>
      </c>
      <c r="N51" s="351">
        <f>SUM(N5:N39)</f>
        <v>0</v>
      </c>
      <c r="P51" s="98">
        <f t="shared" si="0"/>
        <v>0</v>
      </c>
      <c r="Q51" s="236">
        <f>SUM(Q5:Q50)</f>
        <v>0</v>
      </c>
      <c r="R51" s="329">
        <f>SUM(R5:R39)</f>
        <v>0</v>
      </c>
    </row>
    <row r="52" spans="1:19" ht="18" thickBot="1" x14ac:dyDescent="0.35">
      <c r="A52" s="23"/>
      <c r="B52" s="24"/>
      <c r="C52" s="100"/>
      <c r="D52" s="94"/>
      <c r="E52" s="27"/>
      <c r="F52" s="101"/>
      <c r="G52" s="29"/>
      <c r="H52" s="30"/>
      <c r="I52" s="96"/>
      <c r="J52" s="86"/>
      <c r="K52" s="102"/>
      <c r="L52" s="281"/>
      <c r="M52" s="367"/>
      <c r="N52" s="352"/>
      <c r="P52" s="36"/>
      <c r="Q52" s="236">
        <f t="shared" si="1"/>
        <v>0</v>
      </c>
      <c r="R52" s="13">
        <v>0</v>
      </c>
    </row>
    <row r="53" spans="1:19" ht="18" thickBot="1" x14ac:dyDescent="0.35">
      <c r="A53" s="23"/>
      <c r="B53" s="111"/>
      <c r="C53" s="107"/>
      <c r="D53" s="108"/>
      <c r="E53" s="112"/>
      <c r="F53" s="109"/>
      <c r="G53" s="110"/>
      <c r="H53" s="113"/>
      <c r="I53" s="91"/>
      <c r="J53" s="86"/>
      <c r="K53" s="287"/>
      <c r="L53" s="216"/>
      <c r="M53" s="105"/>
      <c r="N53" s="106"/>
      <c r="P53" s="36"/>
      <c r="Q53" s="236">
        <f t="shared" si="1"/>
        <v>0</v>
      </c>
    </row>
    <row r="54" spans="1:19" ht="16.5" thickBot="1" x14ac:dyDescent="0.3">
      <c r="A54" s="23"/>
      <c r="B54" s="111"/>
      <c r="C54" s="25">
        <v>0</v>
      </c>
      <c r="D54" s="115"/>
      <c r="E54" s="116"/>
      <c r="F54" s="107"/>
      <c r="H54" s="117"/>
      <c r="I54" s="91"/>
      <c r="J54" s="288"/>
      <c r="K54" s="289"/>
      <c r="L54" s="13"/>
      <c r="M54" s="120"/>
      <c r="N54" s="34"/>
      <c r="P54" s="36"/>
      <c r="Q54" s="9"/>
    </row>
    <row r="55" spans="1:19" ht="16.5" thickBot="1" x14ac:dyDescent="0.3">
      <c r="B55" s="121" t="s">
        <v>10</v>
      </c>
      <c r="C55" s="122">
        <f>SUM(C5:C54)</f>
        <v>0</v>
      </c>
      <c r="D55" s="123"/>
      <c r="E55" s="124" t="s">
        <v>10</v>
      </c>
      <c r="F55" s="125">
        <f>SUM(F5:F54)</f>
        <v>0</v>
      </c>
      <c r="G55" s="123"/>
      <c r="H55" s="126" t="s">
        <v>11</v>
      </c>
      <c r="I55" s="127">
        <f>SUM(I5:I54)</f>
        <v>0</v>
      </c>
      <c r="J55" s="290"/>
      <c r="K55" s="291" t="s">
        <v>12</v>
      </c>
      <c r="L55" s="292">
        <f>SUM(L5:L54)</f>
        <v>0</v>
      </c>
      <c r="M55" s="131"/>
      <c r="N55" s="131"/>
      <c r="P55" s="36"/>
      <c r="Q55" s="9"/>
    </row>
    <row r="56" spans="1:19" ht="17.25" thickTop="1" thickBot="1" x14ac:dyDescent="0.3">
      <c r="C56" s="4" t="s">
        <v>9</v>
      </c>
      <c r="P56" s="36"/>
      <c r="Q56" s="9"/>
    </row>
    <row r="57" spans="1:19" ht="19.5" thickBot="1" x14ac:dyDescent="0.3">
      <c r="A57" s="133"/>
      <c r="B57" s="134"/>
      <c r="C57" s="1"/>
      <c r="H57" s="353" t="s">
        <v>13</v>
      </c>
      <c r="I57" s="354"/>
      <c r="J57" s="135"/>
      <c r="K57" s="355">
        <f>I55+L55</f>
        <v>0</v>
      </c>
      <c r="L57" s="356"/>
      <c r="M57" s="357">
        <f>N51+M51</f>
        <v>0</v>
      </c>
      <c r="N57" s="358"/>
      <c r="P57" s="36"/>
      <c r="Q57" s="9"/>
    </row>
    <row r="58" spans="1:19" x14ac:dyDescent="0.25">
      <c r="D58" s="350" t="s">
        <v>14</v>
      </c>
      <c r="E58" s="350"/>
      <c r="F58" s="136">
        <f>F55-K57-C55</f>
        <v>0</v>
      </c>
      <c r="I58" s="137"/>
      <c r="J58" s="138"/>
      <c r="P58" s="36"/>
      <c r="Q58" s="9"/>
    </row>
    <row r="59" spans="1:19" x14ac:dyDescent="0.25">
      <c r="D59" s="368" t="s">
        <v>15</v>
      </c>
      <c r="E59" s="368"/>
      <c r="F59" s="131">
        <v>0</v>
      </c>
      <c r="I59" s="369" t="s">
        <v>16</v>
      </c>
      <c r="J59" s="370"/>
      <c r="K59" s="383">
        <f>F61+F62+F63</f>
        <v>0</v>
      </c>
      <c r="L59" s="384"/>
      <c r="P59" s="36"/>
      <c r="Q59" s="9"/>
    </row>
    <row r="60" spans="1:19" ht="16.5" thickBot="1" x14ac:dyDescent="0.3">
      <c r="D60" s="139"/>
      <c r="E60" s="140"/>
      <c r="F60" s="141">
        <v>0</v>
      </c>
      <c r="I60" s="142"/>
      <c r="J60" s="143"/>
      <c r="K60" s="108"/>
      <c r="L60" s="294"/>
      <c r="Q60" s="9"/>
    </row>
    <row r="61" spans="1:19" ht="16.5" thickTop="1" x14ac:dyDescent="0.25">
      <c r="C61" s="5" t="s">
        <v>9</v>
      </c>
      <c r="E61" s="133" t="s">
        <v>17</v>
      </c>
      <c r="F61" s="131">
        <f>SUM(F58:F60)</f>
        <v>0</v>
      </c>
      <c r="H61" s="23"/>
      <c r="I61" s="146" t="s">
        <v>18</v>
      </c>
      <c r="J61" s="147"/>
      <c r="K61" s="385">
        <f>-C4</f>
        <v>-358228.12</v>
      </c>
      <c r="L61" s="386"/>
      <c r="Q61" s="9"/>
    </row>
    <row r="62" spans="1:19" ht="16.5" thickBot="1" x14ac:dyDescent="0.3">
      <c r="D62" s="148" t="s">
        <v>19</v>
      </c>
      <c r="E62" s="133" t="s">
        <v>20</v>
      </c>
      <c r="F62" s="149">
        <v>0</v>
      </c>
    </row>
    <row r="63" spans="1:19" ht="20.25" thickTop="1" thickBot="1" x14ac:dyDescent="0.35">
      <c r="C63" s="150"/>
      <c r="D63" s="375" t="s">
        <v>21</v>
      </c>
      <c r="E63" s="376"/>
      <c r="F63" s="316">
        <v>0</v>
      </c>
      <c r="I63" s="387" t="s">
        <v>170</v>
      </c>
      <c r="J63" s="388"/>
      <c r="K63" s="397">
        <f>K59+K61</f>
        <v>-358228.12</v>
      </c>
      <c r="L63" s="397"/>
    </row>
    <row r="64" spans="1:19" ht="17.25" x14ac:dyDescent="0.3">
      <c r="C64" s="152"/>
      <c r="D64" s="153"/>
      <c r="E64" s="154"/>
      <c r="F64" s="155"/>
      <c r="J64" s="295"/>
    </row>
    <row r="65" spans="2:14" ht="15" customHeight="1" x14ac:dyDescent="0.25">
      <c r="I65" s="157"/>
      <c r="J65" s="296"/>
      <c r="K65" s="297"/>
      <c r="L65" s="297"/>
    </row>
    <row r="66" spans="2:14" ht="16.5" customHeight="1" x14ac:dyDescent="0.25">
      <c r="B66" s="159"/>
      <c r="C66" s="160"/>
      <c r="D66" s="161"/>
      <c r="E66" s="36"/>
      <c r="I66" s="157"/>
      <c r="J66" s="296"/>
      <c r="K66" s="297"/>
      <c r="L66" s="297"/>
      <c r="M66" s="162"/>
      <c r="N66" s="133"/>
    </row>
    <row r="67" spans="2:14" x14ac:dyDescent="0.25">
      <c r="B67" s="159"/>
      <c r="C67" s="163"/>
      <c r="E67" s="36"/>
      <c r="M67" s="162"/>
      <c r="N67" s="133"/>
    </row>
    <row r="68" spans="2:14" x14ac:dyDescent="0.25">
      <c r="B68" s="159"/>
      <c r="C68" s="163"/>
      <c r="E68" s="36"/>
      <c r="F68" s="164"/>
      <c r="L68" s="298"/>
      <c r="M68" s="1"/>
    </row>
    <row r="69" spans="2:14" x14ac:dyDescent="0.25">
      <c r="B69" s="159"/>
      <c r="C69" s="163"/>
      <c r="E69" s="36"/>
      <c r="M69" s="1"/>
    </row>
    <row r="70" spans="2:14" x14ac:dyDescent="0.25">
      <c r="B70" s="159"/>
      <c r="C70" s="163"/>
      <c r="E70" s="36"/>
      <c r="F70" s="16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  <c r="M80" s="1"/>
    </row>
    <row r="81" spans="5:13" x14ac:dyDescent="0.25">
      <c r="E81" s="167"/>
      <c r="F81" s="36"/>
      <c r="M81" s="1"/>
    </row>
    <row r="82" spans="5:13" x14ac:dyDescent="0.25">
      <c r="E82" s="167"/>
      <c r="F82" s="36"/>
    </row>
    <row r="83" spans="5:13" x14ac:dyDescent="0.25">
      <c r="F83" s="166"/>
    </row>
    <row r="84" spans="5:13" x14ac:dyDescent="0.25">
      <c r="F84" s="166"/>
    </row>
    <row r="85" spans="5:13" x14ac:dyDescent="0.25">
      <c r="F85" s="166"/>
    </row>
  </sheetData>
  <mergeCells count="21">
    <mergeCell ref="R3:R4"/>
    <mergeCell ref="E4:F4"/>
    <mergeCell ref="H4:I4"/>
    <mergeCell ref="P4:Q4"/>
    <mergeCell ref="D58:E58"/>
    <mergeCell ref="B1:B2"/>
    <mergeCell ref="C1:M1"/>
    <mergeCell ref="B3:C3"/>
    <mergeCell ref="H3:I3"/>
    <mergeCell ref="M51:M52"/>
    <mergeCell ref="N51:N52"/>
    <mergeCell ref="H57:I57"/>
    <mergeCell ref="K57:L57"/>
    <mergeCell ref="M57:N57"/>
    <mergeCell ref="D59:E59"/>
    <mergeCell ref="I59:J59"/>
    <mergeCell ref="K59:L59"/>
    <mergeCell ref="K61:L61"/>
    <mergeCell ref="D63:E63"/>
    <mergeCell ref="I63:J63"/>
    <mergeCell ref="K63:L6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115"/>
  <sheetViews>
    <sheetView workbookViewId="0">
      <selection activeCell="D23" sqref="D23"/>
    </sheetView>
  </sheetViews>
  <sheetFormatPr baseColWidth="10" defaultRowHeight="15.75" x14ac:dyDescent="0.25"/>
  <cols>
    <col min="1" max="1" width="14.85546875" style="15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333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334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35"/>
      <c r="B3" s="341"/>
      <c r="C3" s="322"/>
      <c r="D3" s="244"/>
      <c r="E3" s="220"/>
      <c r="F3" s="180">
        <f>C3-E3</f>
        <v>0</v>
      </c>
    </row>
    <row r="4" spans="1:7" ht="22.5" customHeight="1" x14ac:dyDescent="0.25">
      <c r="A4" s="335"/>
      <c r="B4" s="341"/>
      <c r="C4" s="322"/>
      <c r="D4" s="244"/>
      <c r="E4" s="220"/>
      <c r="F4" s="183">
        <f>C4-E4+F3</f>
        <v>0</v>
      </c>
    </row>
    <row r="5" spans="1:7" ht="21" customHeight="1" x14ac:dyDescent="0.25">
      <c r="A5" s="335"/>
      <c r="B5" s="341"/>
      <c r="C5" s="322"/>
      <c r="D5" s="244"/>
      <c r="E5" s="220"/>
      <c r="F5" s="183">
        <f t="shared" ref="F5:F68" si="0">C5-E5+F4</f>
        <v>0</v>
      </c>
    </row>
    <row r="6" spans="1:7" ht="21" customHeight="1" x14ac:dyDescent="0.3">
      <c r="A6" s="335"/>
      <c r="B6" s="341"/>
      <c r="C6" s="322"/>
      <c r="D6" s="244"/>
      <c r="E6" s="220"/>
      <c r="F6" s="183">
        <f t="shared" si="0"/>
        <v>0</v>
      </c>
      <c r="G6" s="184"/>
    </row>
    <row r="7" spans="1:7" ht="21" customHeight="1" x14ac:dyDescent="0.25">
      <c r="A7" s="335"/>
      <c r="B7" s="341"/>
      <c r="C7" s="322"/>
      <c r="D7" s="244"/>
      <c r="E7" s="220"/>
      <c r="F7" s="183">
        <f t="shared" si="0"/>
        <v>0</v>
      </c>
    </row>
    <row r="8" spans="1:7" ht="21" customHeight="1" x14ac:dyDescent="0.25">
      <c r="A8" s="335"/>
      <c r="B8" s="341"/>
      <c r="C8" s="322"/>
      <c r="D8" s="244"/>
      <c r="E8" s="220"/>
      <c r="F8" s="183">
        <f t="shared" si="0"/>
        <v>0</v>
      </c>
    </row>
    <row r="9" spans="1:7" ht="21" customHeight="1" x14ac:dyDescent="0.25">
      <c r="A9" s="335"/>
      <c r="B9" s="341"/>
      <c r="C9" s="322"/>
      <c r="D9" s="181"/>
      <c r="E9" s="149"/>
      <c r="F9" s="183">
        <f t="shared" si="0"/>
        <v>0</v>
      </c>
    </row>
    <row r="10" spans="1:7" ht="21" customHeight="1" x14ac:dyDescent="0.25">
      <c r="A10" s="335"/>
      <c r="B10" s="341"/>
      <c r="C10" s="322"/>
      <c r="D10" s="181"/>
      <c r="E10" s="149"/>
      <c r="F10" s="183">
        <f t="shared" si="0"/>
        <v>0</v>
      </c>
    </row>
    <row r="11" spans="1:7" ht="21" customHeight="1" x14ac:dyDescent="0.25">
      <c r="A11" s="335"/>
      <c r="B11" s="341"/>
      <c r="C11" s="322"/>
      <c r="D11" s="181"/>
      <c r="E11" s="149"/>
      <c r="F11" s="183">
        <f t="shared" si="0"/>
        <v>0</v>
      </c>
    </row>
    <row r="12" spans="1:7" ht="21" customHeight="1" x14ac:dyDescent="0.3">
      <c r="A12" s="335"/>
      <c r="B12" s="341"/>
      <c r="C12" s="322"/>
      <c r="D12" s="181"/>
      <c r="E12" s="149"/>
      <c r="F12" s="183">
        <f t="shared" si="0"/>
        <v>0</v>
      </c>
      <c r="G12" s="184"/>
    </row>
    <row r="13" spans="1:7" ht="21" customHeight="1" x14ac:dyDescent="0.25">
      <c r="A13" s="335"/>
      <c r="B13" s="341"/>
      <c r="C13" s="322"/>
      <c r="D13" s="181"/>
      <c r="E13" s="149"/>
      <c r="F13" s="183">
        <f t="shared" si="0"/>
        <v>0</v>
      </c>
    </row>
    <row r="14" spans="1:7" ht="21" customHeight="1" x14ac:dyDescent="0.25">
      <c r="A14" s="335"/>
      <c r="B14" s="341"/>
      <c r="C14" s="322"/>
      <c r="D14" s="181"/>
      <c r="E14" s="149"/>
      <c r="F14" s="183">
        <f t="shared" si="0"/>
        <v>0</v>
      </c>
    </row>
    <row r="15" spans="1:7" ht="21" customHeight="1" x14ac:dyDescent="0.25">
      <c r="A15" s="335"/>
      <c r="B15" s="341"/>
      <c r="C15" s="322"/>
      <c r="D15" s="181"/>
      <c r="E15" s="149"/>
      <c r="F15" s="183">
        <f t="shared" si="0"/>
        <v>0</v>
      </c>
    </row>
    <row r="16" spans="1:7" ht="21" customHeight="1" x14ac:dyDescent="0.25">
      <c r="A16" s="335"/>
      <c r="B16" s="341"/>
      <c r="C16" s="322"/>
      <c r="D16" s="181"/>
      <c r="E16" s="149"/>
      <c r="F16" s="183">
        <f t="shared" si="0"/>
        <v>0</v>
      </c>
    </row>
    <row r="17" spans="1:10" ht="21" customHeight="1" x14ac:dyDescent="0.25">
      <c r="A17" s="335"/>
      <c r="B17" s="341"/>
      <c r="C17" s="322"/>
      <c r="D17" s="181"/>
      <c r="E17" s="149"/>
      <c r="F17" s="183">
        <f t="shared" si="0"/>
        <v>0</v>
      </c>
    </row>
    <row r="18" spans="1:10" ht="21" customHeight="1" x14ac:dyDescent="0.25">
      <c r="A18" s="335"/>
      <c r="B18" s="341"/>
      <c r="C18" s="322"/>
      <c r="D18" s="181"/>
      <c r="E18" s="149"/>
      <c r="F18" s="183">
        <f t="shared" si="0"/>
        <v>0</v>
      </c>
      <c r="J18" s="133" t="s">
        <v>363</v>
      </c>
    </row>
    <row r="19" spans="1:10" ht="21" customHeight="1" x14ac:dyDescent="0.25">
      <c r="A19" s="335"/>
      <c r="B19" s="341"/>
      <c r="C19" s="322"/>
      <c r="D19" s="181"/>
      <c r="E19" s="149"/>
      <c r="F19" s="183">
        <f t="shared" si="0"/>
        <v>0</v>
      </c>
    </row>
    <row r="20" spans="1:10" ht="21" customHeight="1" x14ac:dyDescent="0.25">
      <c r="A20" s="335"/>
      <c r="B20" s="341"/>
      <c r="C20" s="322"/>
      <c r="D20" s="181"/>
      <c r="E20" s="149"/>
      <c r="F20" s="183">
        <f t="shared" si="0"/>
        <v>0</v>
      </c>
    </row>
    <row r="21" spans="1:10" ht="24.75" customHeight="1" x14ac:dyDescent="0.25">
      <c r="A21" s="335"/>
      <c r="B21" s="341"/>
      <c r="C21" s="322"/>
      <c r="D21" s="181"/>
      <c r="E21" s="149"/>
      <c r="F21" s="183">
        <f t="shared" si="0"/>
        <v>0</v>
      </c>
    </row>
    <row r="22" spans="1:10" ht="21" customHeight="1" x14ac:dyDescent="0.25">
      <c r="A22" s="335"/>
      <c r="B22" s="341"/>
      <c r="C22" s="322"/>
      <c r="D22" s="181"/>
      <c r="E22" s="149"/>
      <c r="F22" s="183">
        <f t="shared" si="0"/>
        <v>0</v>
      </c>
    </row>
    <row r="23" spans="1:10" ht="24.75" customHeight="1" x14ac:dyDescent="0.25">
      <c r="A23" s="335"/>
      <c r="B23" s="341"/>
      <c r="C23" s="322"/>
      <c r="D23" s="181"/>
      <c r="E23" s="149"/>
      <c r="F23" s="183">
        <f t="shared" si="0"/>
        <v>0</v>
      </c>
    </row>
    <row r="24" spans="1:10" ht="21" customHeight="1" x14ac:dyDescent="0.3">
      <c r="A24" s="335"/>
      <c r="B24" s="341"/>
      <c r="C24" s="322"/>
      <c r="D24" s="181"/>
      <c r="E24" s="149"/>
      <c r="F24" s="183">
        <f t="shared" si="0"/>
        <v>0</v>
      </c>
      <c r="G24" s="184"/>
    </row>
    <row r="25" spans="1:10" ht="21" customHeight="1" x14ac:dyDescent="0.25">
      <c r="A25" s="335"/>
      <c r="B25" s="341"/>
      <c r="C25" s="322"/>
      <c r="D25" s="181"/>
      <c r="E25" s="149"/>
      <c r="F25" s="183">
        <f t="shared" si="0"/>
        <v>0</v>
      </c>
    </row>
    <row r="26" spans="1:10" ht="21" customHeight="1" x14ac:dyDescent="0.25">
      <c r="A26" s="335"/>
      <c r="B26" s="341"/>
      <c r="C26" s="322"/>
      <c r="D26" s="181"/>
      <c r="E26" s="149"/>
      <c r="F26" s="183">
        <f t="shared" si="0"/>
        <v>0</v>
      </c>
    </row>
    <row r="27" spans="1:10" ht="21" customHeight="1" x14ac:dyDescent="0.25">
      <c r="A27" s="335"/>
      <c r="B27" s="341"/>
      <c r="C27" s="322"/>
      <c r="D27" s="181"/>
      <c r="E27" s="149"/>
      <c r="F27" s="183">
        <f t="shared" si="0"/>
        <v>0</v>
      </c>
    </row>
    <row r="28" spans="1:10" ht="21" customHeight="1" x14ac:dyDescent="0.25">
      <c r="A28" s="335"/>
      <c r="B28" s="341"/>
      <c r="C28" s="322"/>
      <c r="D28" s="181"/>
      <c r="E28" s="149"/>
      <c r="F28" s="183">
        <f t="shared" si="0"/>
        <v>0</v>
      </c>
    </row>
    <row r="29" spans="1:10" ht="21" customHeight="1" x14ac:dyDescent="0.25">
      <c r="A29" s="335"/>
      <c r="B29" s="341"/>
      <c r="C29" s="322"/>
      <c r="D29" s="181"/>
      <c r="E29" s="149"/>
      <c r="F29" s="183">
        <f t="shared" si="0"/>
        <v>0</v>
      </c>
      <c r="J29" s="149">
        <v>0</v>
      </c>
    </row>
    <row r="30" spans="1:10" ht="21" customHeight="1" x14ac:dyDescent="0.25">
      <c r="A30" s="335"/>
      <c r="B30" s="341"/>
      <c r="C30" s="322"/>
      <c r="D30" s="181"/>
      <c r="E30" s="149"/>
      <c r="F30" s="183">
        <f t="shared" si="0"/>
        <v>0</v>
      </c>
      <c r="J30" s="149">
        <v>0</v>
      </c>
    </row>
    <row r="31" spans="1:10" ht="21" customHeight="1" x14ac:dyDescent="0.25">
      <c r="A31" s="335"/>
      <c r="B31" s="341"/>
      <c r="C31" s="322"/>
      <c r="D31" s="181"/>
      <c r="E31" s="149"/>
      <c r="F31" s="183">
        <f t="shared" si="0"/>
        <v>0</v>
      </c>
      <c r="J31" s="149">
        <v>0</v>
      </c>
    </row>
    <row r="32" spans="1:10" ht="21" customHeight="1" x14ac:dyDescent="0.3">
      <c r="A32" s="335"/>
      <c r="B32" s="341"/>
      <c r="C32" s="322"/>
      <c r="D32" s="181"/>
      <c r="E32" s="149"/>
      <c r="F32" s="183">
        <f t="shared" si="0"/>
        <v>0</v>
      </c>
      <c r="G32" s="184"/>
      <c r="J32" s="149">
        <v>0</v>
      </c>
    </row>
    <row r="33" spans="1:10" ht="21" customHeight="1" x14ac:dyDescent="0.25">
      <c r="A33" s="335"/>
      <c r="B33" s="341"/>
      <c r="C33" s="322"/>
      <c r="D33" s="181"/>
      <c r="E33" s="149"/>
      <c r="F33" s="183">
        <f t="shared" si="0"/>
        <v>0</v>
      </c>
      <c r="J33" s="149">
        <v>0</v>
      </c>
    </row>
    <row r="34" spans="1:10" ht="21" customHeight="1" x14ac:dyDescent="0.25">
      <c r="A34" s="335"/>
      <c r="B34" s="341"/>
      <c r="C34" s="322"/>
      <c r="D34" s="181"/>
      <c r="E34" s="149"/>
      <c r="F34" s="183">
        <f t="shared" si="0"/>
        <v>0</v>
      </c>
      <c r="J34" s="149">
        <v>0</v>
      </c>
    </row>
    <row r="35" spans="1:10" ht="23.25" customHeight="1" x14ac:dyDescent="0.25">
      <c r="A35" s="335"/>
      <c r="B35" s="341"/>
      <c r="C35" s="322"/>
      <c r="D35" s="181"/>
      <c r="E35" s="149"/>
      <c r="F35" s="183">
        <f t="shared" si="0"/>
        <v>0</v>
      </c>
      <c r="J35" s="149">
        <v>0</v>
      </c>
    </row>
    <row r="36" spans="1:10" ht="23.25" customHeight="1" x14ac:dyDescent="0.25">
      <c r="A36" s="335"/>
      <c r="B36" s="341"/>
      <c r="C36" s="322"/>
      <c r="D36" s="181"/>
      <c r="E36" s="149"/>
      <c r="F36" s="183">
        <f t="shared" si="0"/>
        <v>0</v>
      </c>
      <c r="J36" s="133">
        <v>0</v>
      </c>
    </row>
    <row r="37" spans="1:10" ht="23.25" customHeight="1" x14ac:dyDescent="0.25">
      <c r="A37" s="335"/>
      <c r="B37" s="341"/>
      <c r="C37" s="322"/>
      <c r="D37" s="181"/>
      <c r="E37" s="149"/>
      <c r="F37" s="183">
        <f t="shared" si="0"/>
        <v>0</v>
      </c>
      <c r="J37" s="187">
        <f>SUM(J29:J36)</f>
        <v>0</v>
      </c>
    </row>
    <row r="38" spans="1:10" ht="23.25" customHeight="1" x14ac:dyDescent="0.25">
      <c r="A38" s="335"/>
      <c r="B38" s="341"/>
      <c r="C38" s="322"/>
      <c r="D38" s="181"/>
      <c r="E38" s="149"/>
      <c r="F38" s="183">
        <f t="shared" si="0"/>
        <v>0</v>
      </c>
    </row>
    <row r="39" spans="1:10" ht="23.25" customHeight="1" x14ac:dyDescent="0.25">
      <c r="A39" s="335"/>
      <c r="B39" s="341"/>
      <c r="C39" s="322"/>
      <c r="D39" s="181"/>
      <c r="E39" s="149"/>
      <c r="F39" s="183">
        <f t="shared" si="0"/>
        <v>0</v>
      </c>
    </row>
    <row r="40" spans="1:10" ht="23.25" customHeight="1" x14ac:dyDescent="0.25">
      <c r="A40" s="335"/>
      <c r="B40" s="341"/>
      <c r="C40" s="322"/>
      <c r="D40" s="181"/>
      <c r="E40" s="100"/>
      <c r="F40" s="183">
        <f t="shared" si="0"/>
        <v>0</v>
      </c>
    </row>
    <row r="41" spans="1:10" ht="23.25" customHeight="1" x14ac:dyDescent="0.25">
      <c r="A41" s="335"/>
      <c r="B41" s="341"/>
      <c r="C41" s="322"/>
      <c r="D41" s="181"/>
      <c r="E41" s="100"/>
      <c r="F41" s="183">
        <f t="shared" si="0"/>
        <v>0</v>
      </c>
    </row>
    <row r="42" spans="1:10" ht="23.25" customHeight="1" x14ac:dyDescent="0.25">
      <c r="A42" s="335"/>
      <c r="B42" s="341"/>
      <c r="C42" s="322"/>
      <c r="D42" s="185"/>
      <c r="E42" s="100"/>
      <c r="F42" s="183">
        <f t="shared" si="0"/>
        <v>0</v>
      </c>
    </row>
    <row r="43" spans="1:10" ht="23.25" customHeight="1" x14ac:dyDescent="0.25">
      <c r="A43" s="335"/>
      <c r="B43" s="341"/>
      <c r="C43" s="322"/>
      <c r="D43" s="192"/>
      <c r="E43" s="100"/>
      <c r="F43" s="183">
        <f t="shared" si="0"/>
        <v>0</v>
      </c>
    </row>
    <row r="44" spans="1:10" ht="23.25" customHeight="1" x14ac:dyDescent="0.25">
      <c r="A44" s="335"/>
      <c r="B44" s="341"/>
      <c r="C44" s="322"/>
      <c r="D44" s="192"/>
      <c r="E44" s="100"/>
      <c r="F44" s="183">
        <f t="shared" si="0"/>
        <v>0</v>
      </c>
    </row>
    <row r="45" spans="1:10" ht="23.25" customHeight="1" x14ac:dyDescent="0.25">
      <c r="A45" s="335"/>
      <c r="B45" s="341"/>
      <c r="C45" s="322"/>
      <c r="D45" s="192"/>
      <c r="E45" s="100"/>
      <c r="F45" s="183">
        <f t="shared" si="0"/>
        <v>0</v>
      </c>
    </row>
    <row r="46" spans="1:10" ht="23.25" customHeight="1" x14ac:dyDescent="0.25">
      <c r="A46" s="335"/>
      <c r="B46" s="341"/>
      <c r="C46" s="322"/>
      <c r="D46" s="192"/>
      <c r="E46" s="100"/>
      <c r="F46" s="183">
        <f t="shared" si="0"/>
        <v>0</v>
      </c>
    </row>
    <row r="47" spans="1:10" ht="23.25" customHeight="1" x14ac:dyDescent="0.25">
      <c r="A47" s="335"/>
      <c r="B47" s="341"/>
      <c r="C47" s="322"/>
      <c r="D47" s="192"/>
      <c r="E47" s="100"/>
      <c r="F47" s="183">
        <f t="shared" si="0"/>
        <v>0</v>
      </c>
    </row>
    <row r="48" spans="1:10" ht="23.25" customHeight="1" x14ac:dyDescent="0.25">
      <c r="A48" s="335"/>
      <c r="B48" s="341"/>
      <c r="C48" s="322"/>
      <c r="D48" s="192"/>
      <c r="E48" s="100"/>
      <c r="F48" s="183">
        <f t="shared" si="0"/>
        <v>0</v>
      </c>
    </row>
    <row r="49" spans="1:6" ht="23.25" customHeight="1" x14ac:dyDescent="0.25">
      <c r="A49" s="335"/>
      <c r="B49" s="341"/>
      <c r="C49" s="322"/>
      <c r="D49" s="192"/>
      <c r="E49" s="100"/>
      <c r="F49" s="183">
        <f t="shared" si="0"/>
        <v>0</v>
      </c>
    </row>
    <row r="50" spans="1:6" ht="23.25" customHeight="1" x14ac:dyDescent="0.25">
      <c r="A50" s="335"/>
      <c r="B50" s="341"/>
      <c r="C50" s="322"/>
      <c r="D50" s="192"/>
      <c r="E50" s="100"/>
      <c r="F50" s="183">
        <f t="shared" si="0"/>
        <v>0</v>
      </c>
    </row>
    <row r="51" spans="1:6" ht="23.25" customHeight="1" x14ac:dyDescent="0.25">
      <c r="A51" s="335"/>
      <c r="B51" s="341"/>
      <c r="C51" s="322"/>
      <c r="D51" s="192"/>
      <c r="E51" s="100"/>
      <c r="F51" s="183">
        <f t="shared" si="0"/>
        <v>0</v>
      </c>
    </row>
    <row r="52" spans="1:6" ht="23.25" customHeight="1" x14ac:dyDescent="0.25">
      <c r="A52" s="336"/>
      <c r="B52" s="248"/>
      <c r="C52" s="149"/>
      <c r="D52" s="192"/>
      <c r="E52" s="100"/>
      <c r="F52" s="183">
        <f t="shared" si="0"/>
        <v>0</v>
      </c>
    </row>
    <row r="53" spans="1:6" ht="23.25" customHeight="1" x14ac:dyDescent="0.25">
      <c r="A53" s="336"/>
      <c r="B53" s="248"/>
      <c r="C53" s="149"/>
      <c r="D53" s="192"/>
      <c r="E53" s="100"/>
      <c r="F53" s="183">
        <f t="shared" si="0"/>
        <v>0</v>
      </c>
    </row>
    <row r="54" spans="1:6" ht="23.25" customHeight="1" x14ac:dyDescent="0.25">
      <c r="A54" s="336"/>
      <c r="B54" s="248"/>
      <c r="C54" s="149"/>
      <c r="D54" s="192"/>
      <c r="E54" s="100"/>
      <c r="F54" s="183">
        <f t="shared" si="0"/>
        <v>0</v>
      </c>
    </row>
    <row r="55" spans="1:6" ht="23.25" customHeight="1" x14ac:dyDescent="0.25">
      <c r="A55" s="336"/>
      <c r="B55" s="248"/>
      <c r="C55" s="149"/>
      <c r="D55" s="192"/>
      <c r="E55" s="100"/>
      <c r="F55" s="183">
        <f t="shared" si="0"/>
        <v>0</v>
      </c>
    </row>
    <row r="56" spans="1:6" ht="23.25" customHeight="1" x14ac:dyDescent="0.25">
      <c r="A56" s="336"/>
      <c r="B56" s="248"/>
      <c r="C56" s="149"/>
      <c r="D56" s="192"/>
      <c r="E56" s="100"/>
      <c r="F56" s="183">
        <f t="shared" si="0"/>
        <v>0</v>
      </c>
    </row>
    <row r="57" spans="1:6" ht="29.25" customHeight="1" x14ac:dyDescent="0.25">
      <c r="A57" s="337"/>
      <c r="B57" s="194"/>
      <c r="C57" s="100"/>
      <c r="D57" s="192"/>
      <c r="E57" s="100"/>
      <c r="F57" s="183">
        <f t="shared" si="0"/>
        <v>0</v>
      </c>
    </row>
    <row r="58" spans="1:6" ht="29.25" customHeight="1" x14ac:dyDescent="0.25">
      <c r="A58" s="337"/>
      <c r="B58" s="194"/>
      <c r="C58" s="100"/>
      <c r="D58" s="192"/>
      <c r="E58" s="100"/>
      <c r="F58" s="183">
        <f t="shared" si="0"/>
        <v>0</v>
      </c>
    </row>
    <row r="59" spans="1:6" ht="29.25" customHeight="1" x14ac:dyDescent="0.25">
      <c r="A59" s="337"/>
      <c r="B59" s="194"/>
      <c r="C59" s="100"/>
      <c r="D59" s="192"/>
      <c r="E59" s="100"/>
      <c r="F59" s="183">
        <f t="shared" si="0"/>
        <v>0</v>
      </c>
    </row>
    <row r="60" spans="1:6" ht="29.25" customHeight="1" x14ac:dyDescent="0.25">
      <c r="A60" s="337"/>
      <c r="B60" s="194"/>
      <c r="C60" s="100"/>
      <c r="D60" s="192"/>
      <c r="E60" s="100"/>
      <c r="F60" s="183">
        <f t="shared" si="0"/>
        <v>0</v>
      </c>
    </row>
    <row r="61" spans="1:6" ht="29.25" customHeight="1" x14ac:dyDescent="0.25">
      <c r="A61" s="337"/>
      <c r="B61" s="194"/>
      <c r="C61" s="100"/>
      <c r="D61" s="192"/>
      <c r="E61" s="100"/>
      <c r="F61" s="183">
        <f t="shared" si="0"/>
        <v>0</v>
      </c>
    </row>
    <row r="62" spans="1:6" ht="29.25" hidden="1" customHeight="1" x14ac:dyDescent="0.25">
      <c r="A62" s="338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338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338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338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338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338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337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337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337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337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337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337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337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337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337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337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339"/>
      <c r="B78" s="200"/>
      <c r="C78" s="36">
        <v>0</v>
      </c>
      <c r="D78" s="197"/>
      <c r="E78" s="36"/>
      <c r="F78" s="183">
        <f t="shared" si="1"/>
        <v>0</v>
      </c>
    </row>
    <row r="79" spans="1:6" ht="39.75" customHeight="1" thickBot="1" x14ac:dyDescent="0.35">
      <c r="A79" s="340"/>
      <c r="B79" s="202"/>
      <c r="C79" s="317">
        <f>SUM(C3:C78)</f>
        <v>0</v>
      </c>
      <c r="D79" s="175"/>
      <c r="E79" s="204">
        <f>SUM(E3:E78)</f>
        <v>0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9"/>
      <c r="C1" s="361" t="s">
        <v>61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21" ht="16.5" thickBot="1" x14ac:dyDescent="0.3">
      <c r="B2" s="36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63" t="s">
        <v>0</v>
      </c>
      <c r="C3" s="364"/>
      <c r="D3" s="10"/>
      <c r="E3" s="11"/>
      <c r="F3" s="11"/>
      <c r="H3" s="365" t="s">
        <v>1</v>
      </c>
      <c r="I3" s="365"/>
      <c r="K3" s="13"/>
      <c r="L3" s="13"/>
      <c r="M3" s="6"/>
      <c r="R3" s="342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44" t="s">
        <v>4</v>
      </c>
      <c r="F4" s="345"/>
      <c r="H4" s="346" t="s">
        <v>5</v>
      </c>
      <c r="I4" s="347"/>
      <c r="J4" s="18"/>
      <c r="K4" s="19"/>
      <c r="L4" s="20"/>
      <c r="M4" s="21" t="s">
        <v>6</v>
      </c>
      <c r="N4" s="22" t="s">
        <v>7</v>
      </c>
      <c r="P4" s="381" t="s">
        <v>8</v>
      </c>
      <c r="Q4" s="382"/>
      <c r="R4" s="38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66">
        <f>SUM(M5:M39)</f>
        <v>2238523</v>
      </c>
      <c r="N45" s="351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67"/>
      <c r="N46" s="35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3" t="s">
        <v>13</v>
      </c>
      <c r="I51" s="354"/>
      <c r="J51" s="135"/>
      <c r="K51" s="355">
        <f>I49+L49</f>
        <v>90767.040000000008</v>
      </c>
      <c r="L51" s="356"/>
      <c r="M51" s="357">
        <f>N45+M45</f>
        <v>2335781</v>
      </c>
      <c r="N51" s="358"/>
      <c r="P51" s="36"/>
      <c r="Q51" s="9"/>
    </row>
    <row r="52" spans="1:17" ht="15.75" x14ac:dyDescent="0.25">
      <c r="D52" s="350" t="s">
        <v>14</v>
      </c>
      <c r="E52" s="350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68" t="s">
        <v>15</v>
      </c>
      <c r="E53" s="368"/>
      <c r="F53" s="131">
        <v>-2224189.7400000002</v>
      </c>
      <c r="I53" s="369" t="s">
        <v>16</v>
      </c>
      <c r="J53" s="370"/>
      <c r="K53" s="371">
        <f>F55+F56+F57</f>
        <v>296963.76999999973</v>
      </c>
      <c r="L53" s="372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73">
        <f>-C4</f>
        <v>-223528.9</v>
      </c>
      <c r="L55" s="374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75" t="s">
        <v>21</v>
      </c>
      <c r="E57" s="376"/>
      <c r="F57" s="151">
        <v>230554.55</v>
      </c>
      <c r="I57" s="377" t="s">
        <v>22</v>
      </c>
      <c r="J57" s="378"/>
      <c r="K57" s="379">
        <f>K53+K55</f>
        <v>73434.869999999733</v>
      </c>
      <c r="L57" s="37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9"/>
      <c r="C1" s="361" t="s">
        <v>115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21" ht="16.5" thickBot="1" x14ac:dyDescent="0.3">
      <c r="B2" s="360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63" t="s">
        <v>0</v>
      </c>
      <c r="C3" s="364"/>
      <c r="D3" s="10"/>
      <c r="E3" s="11"/>
      <c r="F3" s="11"/>
      <c r="H3" s="365" t="s">
        <v>1</v>
      </c>
      <c r="I3" s="365"/>
      <c r="K3" s="13"/>
      <c r="L3" s="13"/>
      <c r="M3" s="6"/>
      <c r="R3" s="342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44" t="s">
        <v>4</v>
      </c>
      <c r="F4" s="345"/>
      <c r="H4" s="346" t="s">
        <v>5</v>
      </c>
      <c r="I4" s="347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8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66">
        <f>SUM(M5:M39)</f>
        <v>2689952</v>
      </c>
      <c r="N45" s="351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7"/>
      <c r="N46" s="35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3" t="s">
        <v>13</v>
      </c>
      <c r="I51" s="354"/>
      <c r="J51" s="135"/>
      <c r="K51" s="355">
        <f>I49+L49</f>
        <v>425400.67</v>
      </c>
      <c r="L51" s="356"/>
      <c r="M51" s="357">
        <f>N45+M45</f>
        <v>2751374</v>
      </c>
      <c r="N51" s="358"/>
      <c r="P51" s="36"/>
      <c r="Q51" s="9"/>
    </row>
    <row r="52" spans="1:17" x14ac:dyDescent="0.25">
      <c r="D52" s="350" t="s">
        <v>14</v>
      </c>
      <c r="E52" s="350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68" t="s">
        <v>15</v>
      </c>
      <c r="E53" s="368"/>
      <c r="F53" s="131">
        <v>-2869426.04</v>
      </c>
      <c r="I53" s="369" t="s">
        <v>16</v>
      </c>
      <c r="J53" s="370"/>
      <c r="K53" s="383">
        <f>F55+F56+F57</f>
        <v>-32021.369999999937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85">
        <f>-C4</f>
        <v>-230554.55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75" t="s">
        <v>21</v>
      </c>
      <c r="E57" s="376"/>
      <c r="F57" s="151">
        <v>341192.34</v>
      </c>
      <c r="I57" s="387" t="s">
        <v>170</v>
      </c>
      <c r="J57" s="388"/>
      <c r="K57" s="389">
        <f>K53+K55</f>
        <v>-262575.91999999993</v>
      </c>
      <c r="L57" s="38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9"/>
      <c r="C1" s="361" t="s">
        <v>171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21" ht="16.5" thickBot="1" x14ac:dyDescent="0.3">
      <c r="B2" s="36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3" t="s">
        <v>0</v>
      </c>
      <c r="C3" s="364"/>
      <c r="D3" s="10"/>
      <c r="E3" s="11"/>
      <c r="F3" s="11"/>
      <c r="H3" s="365" t="s">
        <v>1</v>
      </c>
      <c r="I3" s="365"/>
      <c r="K3" s="13"/>
      <c r="L3" s="13"/>
      <c r="M3" s="6"/>
      <c r="R3" s="390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44" t="s">
        <v>4</v>
      </c>
      <c r="F4" s="345"/>
      <c r="H4" s="346" t="s">
        <v>5</v>
      </c>
      <c r="I4" s="347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1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66">
        <f>SUM(M5:M39)</f>
        <v>2488709</v>
      </c>
      <c r="N45" s="351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67"/>
      <c r="N46" s="35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3" t="s">
        <v>13</v>
      </c>
      <c r="I51" s="354"/>
      <c r="J51" s="135"/>
      <c r="K51" s="355">
        <f>I49+L49</f>
        <v>124244.06999999999</v>
      </c>
      <c r="L51" s="356"/>
      <c r="M51" s="357">
        <f>N45+M45</f>
        <v>2567419</v>
      </c>
      <c r="N51" s="358"/>
      <c r="P51" s="36"/>
      <c r="Q51" s="9"/>
    </row>
    <row r="52" spans="1:17" x14ac:dyDescent="0.25">
      <c r="D52" s="350" t="s">
        <v>14</v>
      </c>
      <c r="E52" s="350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68" t="s">
        <v>15</v>
      </c>
      <c r="E53" s="368"/>
      <c r="F53" s="131">
        <v>-2463938.5299999998</v>
      </c>
      <c r="I53" s="369" t="s">
        <v>16</v>
      </c>
      <c r="J53" s="370"/>
      <c r="K53" s="383">
        <f>F55+F56+F57</f>
        <v>439109.10000000038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85">
        <f>-C4</f>
        <v>-341192.34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75" t="s">
        <v>21</v>
      </c>
      <c r="E57" s="376"/>
      <c r="F57" s="151">
        <v>394548.7</v>
      </c>
      <c r="I57" s="392" t="s">
        <v>22</v>
      </c>
      <c r="J57" s="393"/>
      <c r="K57" s="394">
        <f>K53+K55</f>
        <v>97916.760000000359</v>
      </c>
      <c r="L57" s="39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9"/>
      <c r="C1" s="361" t="s">
        <v>231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21" ht="16.5" thickBot="1" x14ac:dyDescent="0.3">
      <c r="B2" s="36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3" t="s">
        <v>0</v>
      </c>
      <c r="C3" s="364"/>
      <c r="D3" s="10"/>
      <c r="E3" s="11"/>
      <c r="F3" s="11"/>
      <c r="H3" s="365" t="s">
        <v>1</v>
      </c>
      <c r="I3" s="365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44" t="s">
        <v>4</v>
      </c>
      <c r="F4" s="345"/>
      <c r="H4" s="346" t="s">
        <v>5</v>
      </c>
      <c r="I4" s="347"/>
      <c r="J4" s="255"/>
      <c r="K4" s="256"/>
      <c r="L4" s="16"/>
      <c r="M4" s="21" t="s">
        <v>6</v>
      </c>
      <c r="N4" s="22" t="s">
        <v>7</v>
      </c>
      <c r="P4" s="381" t="s">
        <v>8</v>
      </c>
      <c r="Q4" s="382"/>
      <c r="R4" s="396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66">
        <f>SUM(M5:M39)</f>
        <v>3007589</v>
      </c>
      <c r="N45" s="351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67"/>
      <c r="N46" s="352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3" t="s">
        <v>13</v>
      </c>
      <c r="I51" s="354"/>
      <c r="J51" s="135"/>
      <c r="K51" s="355">
        <f>I49+L49</f>
        <v>84500.43</v>
      </c>
      <c r="L51" s="356"/>
      <c r="M51" s="357">
        <f>N45+M45</f>
        <v>3037341</v>
      </c>
      <c r="N51" s="358"/>
      <c r="P51" s="36"/>
      <c r="Q51" s="9"/>
    </row>
    <row r="52" spans="1:17" x14ac:dyDescent="0.25">
      <c r="D52" s="350" t="s">
        <v>14</v>
      </c>
      <c r="E52" s="350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68" t="s">
        <v>15</v>
      </c>
      <c r="E53" s="368"/>
      <c r="F53" s="131">
        <v>-2955802.29</v>
      </c>
      <c r="I53" s="369" t="s">
        <v>16</v>
      </c>
      <c r="J53" s="370"/>
      <c r="K53" s="383">
        <f>F55+F56+F57</f>
        <v>419364.9699999998</v>
      </c>
      <c r="L53" s="38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85">
        <f>-C4</f>
        <v>-394548.7</v>
      </c>
      <c r="L55" s="386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75" t="s">
        <v>21</v>
      </c>
      <c r="E57" s="376"/>
      <c r="F57" s="316">
        <v>345633.69</v>
      </c>
      <c r="I57" s="392" t="s">
        <v>22</v>
      </c>
      <c r="J57" s="393"/>
      <c r="K57" s="394">
        <f>K53+K55</f>
        <v>24816.269999999786</v>
      </c>
      <c r="L57" s="39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   A G O S T O     2 0 2 3     </vt:lpstr>
      <vt:lpstr>  COMPRAS  AGOSTO   20 23  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2023-10-05T22:00:32Z</dcterms:modified>
</cp:coreProperties>
</file>