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92" tabRatio="588" activeTab="8"/>
  </bookViews>
  <sheets>
    <sheet name="Name &amp; Family Name" sheetId="1" r:id="rId1"/>
    <sheet name="a" sheetId="7" r:id="rId2"/>
    <sheet name="b" sheetId="3" r:id="rId3"/>
    <sheet name="c" sheetId="4" r:id="rId4"/>
    <sheet name="d" sheetId="5" r:id="rId5"/>
    <sheet name="e(a)" sheetId="8" r:id="rId6"/>
    <sheet name="e(b)" sheetId="6" r:id="rId7"/>
    <sheet name="e(c)" sheetId="9" r:id="rId8"/>
    <sheet name="e(d)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6" l="1"/>
  <c r="Z59" i="6"/>
  <c r="Z56" i="6"/>
  <c r="Z50" i="6"/>
  <c r="Z53" i="6"/>
  <c r="Z47" i="6"/>
  <c r="Z31" i="6"/>
  <c r="Z25" i="6"/>
  <c r="Z37" i="6"/>
  <c r="Z16" i="6"/>
  <c r="Z15" i="6"/>
  <c r="Z3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48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26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4" i="6"/>
  <c r="Z43" i="6" l="1"/>
  <c r="Z65" i="6"/>
  <c r="Z21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57" i="6"/>
  <c r="G151" i="6"/>
  <c r="G85" i="6"/>
  <c r="G63" i="6"/>
  <c r="G41" i="6"/>
  <c r="G19" i="6"/>
  <c r="F3" i="8"/>
  <c r="F47" i="8"/>
  <c r="G175" i="6" l="1"/>
  <c r="H18" i="9"/>
  <c r="G13" i="9"/>
  <c r="G12" i="9"/>
  <c r="G11" i="9"/>
  <c r="G14" i="9"/>
  <c r="F9" i="9"/>
  <c r="G9" i="9" s="1"/>
  <c r="H9" i="9" s="1"/>
  <c r="F7" i="9"/>
  <c r="G7" i="9" s="1"/>
  <c r="H7" i="9" s="1"/>
  <c r="E6" i="9"/>
  <c r="E4" i="9"/>
  <c r="F4" i="9" s="1"/>
  <c r="G4" i="9" s="1"/>
  <c r="E2" i="9"/>
  <c r="F2" i="9" s="1"/>
  <c r="G2" i="9" s="1"/>
  <c r="H2" i="9" s="1"/>
  <c r="F87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69" i="8"/>
  <c r="F65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7" i="8"/>
  <c r="F29" i="8"/>
  <c r="F31" i="8"/>
  <c r="F35" i="8"/>
  <c r="F37" i="8"/>
  <c r="F39" i="8"/>
  <c r="F40" i="8"/>
  <c r="F41" i="8"/>
  <c r="D27" i="8"/>
  <c r="D28" i="8"/>
  <c r="F26" i="8" s="1"/>
  <c r="D29" i="8"/>
  <c r="D30" i="8"/>
  <c r="F28" i="8" s="1"/>
  <c r="D31" i="8"/>
  <c r="D32" i="8"/>
  <c r="F30" i="8" s="1"/>
  <c r="D33" i="8"/>
  <c r="D34" i="8"/>
  <c r="F32" i="8" s="1"/>
  <c r="D35" i="8"/>
  <c r="F33" i="8" s="1"/>
  <c r="D36" i="8"/>
  <c r="F34" i="8" s="1"/>
  <c r="D37" i="8"/>
  <c r="D38" i="8"/>
  <c r="F36" i="8" s="1"/>
  <c r="D39" i="8"/>
  <c r="D40" i="8"/>
  <c r="F38" i="8" s="1"/>
  <c r="D41" i="8"/>
  <c r="F25" i="8"/>
  <c r="F9" i="8"/>
  <c r="F18" i="8"/>
  <c r="F19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26" i="8"/>
  <c r="D19" i="8"/>
  <c r="D18" i="8"/>
  <c r="F17" i="8" s="1"/>
  <c r="D17" i="8"/>
  <c r="F16" i="8" s="1"/>
  <c r="D16" i="8"/>
  <c r="F15" i="8" s="1"/>
  <c r="D15" i="8"/>
  <c r="F14" i="8" s="1"/>
  <c r="D14" i="8"/>
  <c r="F13" i="8" s="1"/>
  <c r="D13" i="8"/>
  <c r="F12" i="8" s="1"/>
  <c r="D12" i="8"/>
  <c r="F11" i="8" s="1"/>
  <c r="D11" i="8"/>
  <c r="F10" i="8" s="1"/>
  <c r="D10" i="8"/>
  <c r="D9" i="8"/>
  <c r="F8" i="8" s="1"/>
  <c r="D8" i="8"/>
  <c r="F7" i="8" s="1"/>
  <c r="D7" i="8"/>
  <c r="F6" i="8" s="1"/>
  <c r="D6" i="8"/>
  <c r="F5" i="8" s="1"/>
  <c r="D5" i="8"/>
  <c r="F4" i="8" s="1"/>
  <c r="D4" i="8"/>
  <c r="E26" i="6"/>
  <c r="G25" i="6" s="1"/>
  <c r="E28" i="6"/>
  <c r="G27" i="6" s="1"/>
  <c r="E29" i="6"/>
  <c r="G28" i="6" s="1"/>
  <c r="E30" i="6"/>
  <c r="G29" i="6" s="1"/>
  <c r="E31" i="6"/>
  <c r="G30" i="6" s="1"/>
  <c r="E32" i="6"/>
  <c r="G31" i="6" s="1"/>
  <c r="E33" i="6"/>
  <c r="G32" i="6" s="1"/>
  <c r="E34" i="6"/>
  <c r="G33" i="6" s="1"/>
  <c r="E35" i="6"/>
  <c r="G34" i="6" s="1"/>
  <c r="E36" i="6"/>
  <c r="G35" i="6" s="1"/>
  <c r="E37" i="6"/>
  <c r="G36" i="6" s="1"/>
  <c r="E38" i="6"/>
  <c r="G37" i="6" s="1"/>
  <c r="E39" i="6"/>
  <c r="G38" i="6" s="1"/>
  <c r="E40" i="6"/>
  <c r="G39" i="6" s="1"/>
  <c r="E41" i="6"/>
  <c r="G40" i="6" s="1"/>
  <c r="E27" i="6"/>
  <c r="G26" i="6" s="1"/>
  <c r="E63" i="6"/>
  <c r="G62" i="6" s="1"/>
  <c r="E62" i="6"/>
  <c r="G61" i="6" s="1"/>
  <c r="E61" i="6"/>
  <c r="G60" i="6" s="1"/>
  <c r="E60" i="6"/>
  <c r="G59" i="6" s="1"/>
  <c r="E59" i="6"/>
  <c r="G58" i="6" s="1"/>
  <c r="E58" i="6"/>
  <c r="G57" i="6" s="1"/>
  <c r="E57" i="6"/>
  <c r="G56" i="6" s="1"/>
  <c r="E56" i="6"/>
  <c r="G55" i="6" s="1"/>
  <c r="E55" i="6"/>
  <c r="G54" i="6" s="1"/>
  <c r="E54" i="6"/>
  <c r="G53" i="6" s="1"/>
  <c r="E53" i="6"/>
  <c r="G52" i="6" s="1"/>
  <c r="E52" i="6"/>
  <c r="G51" i="6" s="1"/>
  <c r="E51" i="6"/>
  <c r="G50" i="6" s="1"/>
  <c r="E50" i="6"/>
  <c r="G49" i="6" s="1"/>
  <c r="E49" i="6"/>
  <c r="G48" i="6" s="1"/>
  <c r="E48" i="6"/>
  <c r="G47" i="6" s="1"/>
  <c r="E70" i="6"/>
  <c r="G69" i="6" s="1"/>
  <c r="E71" i="6"/>
  <c r="G70" i="6" s="1"/>
  <c r="E72" i="6"/>
  <c r="G71" i="6" s="1"/>
  <c r="E73" i="6"/>
  <c r="G72" i="6" s="1"/>
  <c r="E74" i="6"/>
  <c r="G73" i="6" s="1"/>
  <c r="E75" i="6"/>
  <c r="G74" i="6" s="1"/>
  <c r="E76" i="6"/>
  <c r="G75" i="6" s="1"/>
  <c r="E77" i="6"/>
  <c r="G76" i="6" s="1"/>
  <c r="E78" i="6"/>
  <c r="G77" i="6" s="1"/>
  <c r="E79" i="6"/>
  <c r="G78" i="6" s="1"/>
  <c r="E80" i="6"/>
  <c r="G79" i="6" s="1"/>
  <c r="E81" i="6"/>
  <c r="G80" i="6" s="1"/>
  <c r="E82" i="6"/>
  <c r="G81" i="6" s="1"/>
  <c r="E83" i="6"/>
  <c r="G82" i="6" s="1"/>
  <c r="E84" i="6"/>
  <c r="G83" i="6" s="1"/>
  <c r="G65" i="6" l="1"/>
  <c r="G43" i="6"/>
  <c r="F3" i="9"/>
  <c r="G3" i="9" s="1"/>
  <c r="H3" i="9" s="1"/>
  <c r="E3" i="9"/>
  <c r="H4" i="9"/>
  <c r="F6" i="9"/>
  <c r="G6" i="9" s="1"/>
  <c r="H6" i="9" s="1"/>
  <c r="F8" i="9"/>
  <c r="G8" i="9" s="1"/>
  <c r="H8" i="9" s="1"/>
  <c r="F10" i="9"/>
  <c r="G10" i="9" s="1"/>
  <c r="H10" i="9" s="1"/>
  <c r="H12" i="9"/>
  <c r="H15" i="9"/>
  <c r="E5" i="9"/>
  <c r="F5" i="9" s="1"/>
  <c r="G5" i="9" s="1"/>
  <c r="H5" i="9" s="1"/>
  <c r="H16" i="9"/>
  <c r="H13" i="9"/>
  <c r="H17" i="9"/>
  <c r="H11" i="9"/>
  <c r="H14" i="9"/>
  <c r="F43" i="8"/>
  <c r="F21" i="8"/>
  <c r="I18" i="9" l="1"/>
  <c r="E137" i="6" l="1"/>
  <c r="G136" i="6" s="1"/>
  <c r="E138" i="6"/>
  <c r="G137" i="6" s="1"/>
  <c r="E139" i="6"/>
  <c r="G138" i="6" s="1"/>
  <c r="E140" i="6"/>
  <c r="G139" i="6" s="1"/>
  <c r="E141" i="6"/>
  <c r="G140" i="6" s="1"/>
  <c r="E142" i="6"/>
  <c r="G141" i="6" s="1"/>
  <c r="E143" i="6"/>
  <c r="G142" i="6" s="1"/>
  <c r="E144" i="6"/>
  <c r="G143" i="6" s="1"/>
  <c r="E145" i="6"/>
  <c r="G144" i="6" s="1"/>
  <c r="E146" i="6"/>
  <c r="G145" i="6" s="1"/>
  <c r="E147" i="6"/>
  <c r="G146" i="6" s="1"/>
  <c r="E148" i="6"/>
  <c r="G147" i="6" s="1"/>
  <c r="E149" i="6"/>
  <c r="G148" i="6" s="1"/>
  <c r="E150" i="6"/>
  <c r="G149" i="6" s="1"/>
  <c r="E151" i="6"/>
  <c r="G150" i="6" s="1"/>
  <c r="E136" i="6"/>
  <c r="G135" i="6" s="1"/>
  <c r="E115" i="6"/>
  <c r="G114" i="6" s="1"/>
  <c r="E116" i="6"/>
  <c r="G115" i="6" s="1"/>
  <c r="E117" i="6"/>
  <c r="G116" i="6" s="1"/>
  <c r="E118" i="6"/>
  <c r="G117" i="6" s="1"/>
  <c r="E119" i="6"/>
  <c r="G118" i="6" s="1"/>
  <c r="E120" i="6"/>
  <c r="G119" i="6" s="1"/>
  <c r="E121" i="6"/>
  <c r="G120" i="6" s="1"/>
  <c r="E122" i="6"/>
  <c r="G121" i="6" s="1"/>
  <c r="E123" i="6"/>
  <c r="G122" i="6" s="1"/>
  <c r="E124" i="6"/>
  <c r="G123" i="6" s="1"/>
  <c r="E125" i="6"/>
  <c r="G124" i="6" s="1"/>
  <c r="E126" i="6"/>
  <c r="G125" i="6" s="1"/>
  <c r="E127" i="6"/>
  <c r="G126" i="6" s="1"/>
  <c r="E128" i="6"/>
  <c r="G127" i="6" s="1"/>
  <c r="E129" i="6"/>
  <c r="E114" i="6"/>
  <c r="G113" i="6" s="1"/>
  <c r="E92" i="6"/>
  <c r="G91" i="6" s="1"/>
  <c r="E93" i="6"/>
  <c r="G92" i="6" s="1"/>
  <c r="E94" i="6"/>
  <c r="G93" i="6" s="1"/>
  <c r="E95" i="6"/>
  <c r="G94" i="6" s="1"/>
  <c r="E96" i="6"/>
  <c r="G95" i="6" s="1"/>
  <c r="E97" i="6"/>
  <c r="G96" i="6" s="1"/>
  <c r="E98" i="6"/>
  <c r="G97" i="6" s="1"/>
  <c r="E99" i="6"/>
  <c r="G98" i="6" s="1"/>
  <c r="E100" i="6"/>
  <c r="G99" i="6" s="1"/>
  <c r="E101" i="6"/>
  <c r="G100" i="6" s="1"/>
  <c r="E102" i="6"/>
  <c r="G101" i="6" s="1"/>
  <c r="E103" i="6"/>
  <c r="G102" i="6" s="1"/>
  <c r="E104" i="6"/>
  <c r="G103" i="6" s="1"/>
  <c r="E105" i="6"/>
  <c r="G104" i="6" s="1"/>
  <c r="E106" i="6"/>
  <c r="G105" i="6" s="1"/>
  <c r="E107" i="6"/>
  <c r="G107" i="6" s="1"/>
  <c r="E85" i="6"/>
  <c r="G84" i="6" s="1"/>
  <c r="G87" i="6" s="1"/>
  <c r="E5" i="6"/>
  <c r="G4" i="6" s="1"/>
  <c r="E6" i="6"/>
  <c r="G5" i="6" s="1"/>
  <c r="E7" i="6"/>
  <c r="G6" i="6" s="1"/>
  <c r="E8" i="6"/>
  <c r="G7" i="6" s="1"/>
  <c r="E9" i="6"/>
  <c r="G8" i="6" s="1"/>
  <c r="E10" i="6"/>
  <c r="G9" i="6" s="1"/>
  <c r="E11" i="6"/>
  <c r="G10" i="6" s="1"/>
  <c r="E12" i="6"/>
  <c r="G11" i="6" s="1"/>
  <c r="E13" i="6"/>
  <c r="G12" i="6" s="1"/>
  <c r="E14" i="6"/>
  <c r="G13" i="6" s="1"/>
  <c r="E15" i="6"/>
  <c r="G14" i="6" s="1"/>
  <c r="E16" i="6"/>
  <c r="G15" i="6" s="1"/>
  <c r="E17" i="6"/>
  <c r="G16" i="6" s="1"/>
  <c r="E18" i="6"/>
  <c r="G17" i="6" s="1"/>
  <c r="E19" i="6"/>
  <c r="G18" i="6" s="1"/>
  <c r="E4" i="6"/>
  <c r="G3" i="6" s="1"/>
  <c r="G106" i="6" l="1"/>
  <c r="G109" i="6" s="1"/>
  <c r="G153" i="6"/>
  <c r="G128" i="6"/>
  <c r="G129" i="6"/>
  <c r="G131" i="6" s="1"/>
  <c r="G21" i="6"/>
  <c r="D125" i="3"/>
  <c r="D126" i="3"/>
  <c r="D127" i="3"/>
  <c r="D128" i="3"/>
  <c r="F128" i="3" s="1"/>
  <c r="D129" i="3"/>
  <c r="D130" i="3"/>
  <c r="D131" i="3"/>
  <c r="D132" i="3"/>
  <c r="G135" i="3" s="1"/>
  <c r="D133" i="3"/>
  <c r="D134" i="3"/>
  <c r="D135" i="3"/>
  <c r="D136" i="3"/>
  <c r="H138" i="3" s="1"/>
  <c r="D137" i="3"/>
  <c r="D138" i="3"/>
  <c r="D139" i="3"/>
  <c r="D124" i="3"/>
  <c r="E125" i="3" s="1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H119" i="3" s="1"/>
  <c r="D104" i="3"/>
  <c r="E107" i="3" s="1"/>
  <c r="F107" i="3" l="1"/>
  <c r="G107" i="3" s="1"/>
  <c r="H107" i="3" s="1"/>
  <c r="F109" i="3"/>
  <c r="G112" i="3"/>
  <c r="H112" i="3" s="1"/>
  <c r="E126" i="3"/>
  <c r="F126" i="3" s="1"/>
  <c r="G126" i="3" s="1"/>
  <c r="H126" i="3" s="1"/>
  <c r="F129" i="3"/>
  <c r="G129" i="3" s="1"/>
  <c r="H129" i="3" s="1"/>
  <c r="H139" i="3"/>
  <c r="E103" i="3"/>
  <c r="F103" i="3" s="1"/>
  <c r="G103" i="3" s="1"/>
  <c r="H103" i="3" s="1"/>
  <c r="G113" i="3"/>
  <c r="H113" i="3" s="1"/>
  <c r="H116" i="3"/>
  <c r="E127" i="3"/>
  <c r="F127" i="3" s="1"/>
  <c r="G127" i="3" s="1"/>
  <c r="H127" i="3" s="1"/>
  <c r="F130" i="3"/>
  <c r="G130" i="3" s="1"/>
  <c r="H130" i="3" s="1"/>
  <c r="H135" i="3"/>
  <c r="E106" i="3"/>
  <c r="F106" i="3" s="1"/>
  <c r="G106" i="3" s="1"/>
  <c r="H106" i="3" s="1"/>
  <c r="E104" i="3"/>
  <c r="F104" i="3" s="1"/>
  <c r="G104" i="3" s="1"/>
  <c r="H104" i="3" s="1"/>
  <c r="G109" i="3"/>
  <c r="H109" i="3" s="1"/>
  <c r="G114" i="3"/>
  <c r="H114" i="3" s="1"/>
  <c r="H117" i="3"/>
  <c r="F131" i="3"/>
  <c r="E105" i="3"/>
  <c r="F105" i="3" s="1"/>
  <c r="G105" i="3" s="1"/>
  <c r="H105" i="3" s="1"/>
  <c r="F108" i="3"/>
  <c r="G108" i="3" s="1"/>
  <c r="H108" i="3" s="1"/>
  <c r="G115" i="3"/>
  <c r="H115" i="3" s="1"/>
  <c r="H118" i="3"/>
  <c r="G132" i="3"/>
  <c r="H132" i="3" s="1"/>
  <c r="F110" i="3"/>
  <c r="G110" i="3" s="1"/>
  <c r="H110" i="3" s="1"/>
  <c r="F125" i="3"/>
  <c r="G125" i="3" s="1"/>
  <c r="H125" i="3" s="1"/>
  <c r="G133" i="3"/>
  <c r="H133" i="3" s="1"/>
  <c r="H136" i="3"/>
  <c r="G131" i="3"/>
  <c r="H131" i="3" s="1"/>
  <c r="E123" i="3"/>
  <c r="F123" i="3" s="1"/>
  <c r="G123" i="3" s="1"/>
  <c r="H123" i="3" s="1"/>
  <c r="F111" i="3"/>
  <c r="G111" i="3" s="1"/>
  <c r="H111" i="3" s="1"/>
  <c r="E124" i="3"/>
  <c r="F124" i="3" s="1"/>
  <c r="G124" i="3" s="1"/>
  <c r="H124" i="3" s="1"/>
  <c r="G134" i="3"/>
  <c r="H134" i="3" s="1"/>
  <c r="H137" i="3"/>
  <c r="G128" i="3"/>
  <c r="H128" i="3" s="1"/>
  <c r="I139" i="3" l="1"/>
  <c r="I119" i="3"/>
  <c r="D3" i="4" l="1"/>
  <c r="D4" i="4"/>
  <c r="D5" i="4"/>
  <c r="D6" i="4"/>
  <c r="E6" i="4" s="1"/>
  <c r="D7" i="4"/>
  <c r="D8" i="4"/>
  <c r="D9" i="4"/>
  <c r="D10" i="4"/>
  <c r="D11" i="4"/>
  <c r="D12" i="4"/>
  <c r="D13" i="4"/>
  <c r="D14" i="4"/>
  <c r="D15" i="4"/>
  <c r="D16" i="4"/>
  <c r="D17" i="4"/>
  <c r="D18" i="4"/>
  <c r="F8" i="4" l="1"/>
  <c r="F10" i="4"/>
  <c r="F6" i="4"/>
  <c r="H12" i="4"/>
  <c r="H14" i="4"/>
  <c r="H16" i="4"/>
  <c r="H15" i="4"/>
  <c r="H18" i="4"/>
  <c r="H6" i="4"/>
  <c r="H17" i="4"/>
  <c r="F2" i="4"/>
  <c r="G2" i="4" s="1"/>
  <c r="H2" i="4" s="1"/>
  <c r="F7" i="4"/>
  <c r="G7" i="4" s="1"/>
  <c r="H7" i="4" s="1"/>
  <c r="F9" i="4"/>
  <c r="E3" i="4"/>
  <c r="F3" i="4" s="1"/>
  <c r="G3" i="4" s="1"/>
  <c r="H3" i="4" s="1"/>
  <c r="E4" i="4"/>
  <c r="F4" i="4" s="1"/>
  <c r="G4" i="4" s="1"/>
  <c r="H4" i="4" s="1"/>
  <c r="G9" i="4"/>
  <c r="H9" i="4" s="1"/>
  <c r="G8" i="4"/>
  <c r="H8" i="4" s="1"/>
  <c r="G14" i="4"/>
  <c r="G13" i="4"/>
  <c r="H13" i="4" s="1"/>
  <c r="G12" i="4"/>
  <c r="G6" i="4"/>
  <c r="G11" i="4"/>
  <c r="H11" i="4" s="1"/>
  <c r="G10" i="4"/>
  <c r="H10" i="4" s="1"/>
  <c r="E2" i="4"/>
  <c r="E5" i="4"/>
  <c r="F5" i="4" s="1"/>
  <c r="G5" i="4" s="1"/>
  <c r="H5" i="4" s="1"/>
  <c r="D7" i="3"/>
  <c r="I18" i="4" l="1"/>
  <c r="D3" i="7"/>
  <c r="D85" i="3" l="1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8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64" i="3"/>
  <c r="D45" i="3"/>
  <c r="D46" i="3"/>
  <c r="D47" i="3"/>
  <c r="D48" i="3"/>
  <c r="D49" i="3"/>
  <c r="D50" i="3"/>
  <c r="D51" i="3"/>
  <c r="D52" i="3"/>
  <c r="D53" i="3"/>
  <c r="G53" i="3" s="1"/>
  <c r="D54" i="3"/>
  <c r="G54" i="3" s="1"/>
  <c r="D55" i="3"/>
  <c r="G55" i="3" s="1"/>
  <c r="D56" i="3"/>
  <c r="D57" i="3"/>
  <c r="D58" i="3"/>
  <c r="D59" i="3"/>
  <c r="D44" i="3"/>
  <c r="D25" i="3"/>
  <c r="D26" i="3"/>
  <c r="D27" i="3"/>
  <c r="D28" i="3"/>
  <c r="D29" i="3"/>
  <c r="D30" i="3"/>
  <c r="D31" i="3"/>
  <c r="D32" i="3"/>
  <c r="D33" i="3"/>
  <c r="D34" i="3"/>
  <c r="G34" i="3" s="1"/>
  <c r="D35" i="3"/>
  <c r="G35" i="3" s="1"/>
  <c r="D36" i="3"/>
  <c r="D37" i="3"/>
  <c r="D38" i="3"/>
  <c r="D39" i="3"/>
  <c r="D24" i="3"/>
  <c r="D5" i="3"/>
  <c r="D6" i="3"/>
  <c r="D8" i="3"/>
  <c r="D9" i="3"/>
  <c r="F9" i="3" s="1"/>
  <c r="D10" i="3"/>
  <c r="F10" i="3" s="1"/>
  <c r="D11" i="3"/>
  <c r="F11" i="3" s="1"/>
  <c r="D12" i="3"/>
  <c r="D13" i="3"/>
  <c r="G13" i="3" s="1"/>
  <c r="D14" i="3"/>
  <c r="D15" i="3"/>
  <c r="G15" i="3" s="1"/>
  <c r="D16" i="3"/>
  <c r="D17" i="3"/>
  <c r="D18" i="3"/>
  <c r="D19" i="3"/>
  <c r="D4" i="3"/>
  <c r="F6" i="7"/>
  <c r="F10" i="7" s="1"/>
  <c r="F14" i="7" s="1"/>
  <c r="D18" i="7"/>
  <c r="D17" i="7"/>
  <c r="D16" i="7"/>
  <c r="D15" i="7"/>
  <c r="E18" i="7" s="1"/>
  <c r="D14" i="7"/>
  <c r="D13" i="7"/>
  <c r="D12" i="7"/>
  <c r="D11" i="7"/>
  <c r="E14" i="7" s="1"/>
  <c r="D10" i="7"/>
  <c r="D9" i="7"/>
  <c r="D8" i="7"/>
  <c r="D7" i="7"/>
  <c r="E10" i="7" s="1"/>
  <c r="D6" i="7"/>
  <c r="D5" i="7"/>
  <c r="D4" i="7"/>
  <c r="E6" i="7" s="1"/>
  <c r="G52" i="3" l="1"/>
  <c r="H52" i="3" s="1"/>
  <c r="G12" i="3"/>
  <c r="G11" i="3"/>
  <c r="E46" i="3"/>
  <c r="F46" i="3" s="1"/>
  <c r="G46" i="3" s="1"/>
  <c r="H46" i="3" s="1"/>
  <c r="E47" i="3"/>
  <c r="F47" i="3" s="1"/>
  <c r="G47" i="3" s="1"/>
  <c r="H47" i="3" s="1"/>
  <c r="E45" i="3"/>
  <c r="F45" i="3" s="1"/>
  <c r="G45" i="3" s="1"/>
  <c r="H45" i="3" s="1"/>
  <c r="E44" i="3"/>
  <c r="F44" i="3" s="1"/>
  <c r="G44" i="3" s="1"/>
  <c r="H44" i="3" s="1"/>
  <c r="E43" i="3"/>
  <c r="F43" i="3" s="1"/>
  <c r="G43" i="3" s="1"/>
  <c r="H43" i="3" s="1"/>
  <c r="G10" i="3"/>
  <c r="H10" i="3" s="1"/>
  <c r="H98" i="3"/>
  <c r="H97" i="3"/>
  <c r="H96" i="3"/>
  <c r="H99" i="3"/>
  <c r="G32" i="3"/>
  <c r="H32" i="3" s="1"/>
  <c r="E5" i="3"/>
  <c r="F5" i="3" s="1"/>
  <c r="G5" i="3" s="1"/>
  <c r="H5" i="3" s="1"/>
  <c r="E4" i="3"/>
  <c r="F4" i="3" s="1"/>
  <c r="E7" i="3"/>
  <c r="E3" i="3"/>
  <c r="E6" i="3"/>
  <c r="F6" i="3" s="1"/>
  <c r="G9" i="3"/>
  <c r="H9" i="3" s="1"/>
  <c r="H39" i="3"/>
  <c r="H36" i="3"/>
  <c r="H38" i="3"/>
  <c r="H37" i="3"/>
  <c r="H34" i="3"/>
  <c r="H35" i="3"/>
  <c r="F29" i="3"/>
  <c r="G29" i="3" s="1"/>
  <c r="H29" i="3" s="1"/>
  <c r="F31" i="3"/>
  <c r="G31" i="3" s="1"/>
  <c r="H31" i="3" s="1"/>
  <c r="F30" i="3"/>
  <c r="G30" i="3" s="1"/>
  <c r="H30" i="3" s="1"/>
  <c r="F28" i="3"/>
  <c r="G28" i="3" s="1"/>
  <c r="H28" i="3" s="1"/>
  <c r="H53" i="3"/>
  <c r="H54" i="3"/>
  <c r="H55" i="3"/>
  <c r="H58" i="3"/>
  <c r="H57" i="3"/>
  <c r="H56" i="3"/>
  <c r="H59" i="3"/>
  <c r="F51" i="3"/>
  <c r="G51" i="3" s="1"/>
  <c r="H51" i="3" s="1"/>
  <c r="F50" i="3"/>
  <c r="G50" i="3" s="1"/>
  <c r="H50" i="3" s="1"/>
  <c r="F48" i="3"/>
  <c r="G48" i="3" s="1"/>
  <c r="H48" i="3" s="1"/>
  <c r="F49" i="3"/>
  <c r="G49" i="3" s="1"/>
  <c r="H49" i="3" s="1"/>
  <c r="H78" i="3"/>
  <c r="H77" i="3"/>
  <c r="H79" i="3"/>
  <c r="H76" i="3"/>
  <c r="F69" i="3"/>
  <c r="G69" i="3" s="1"/>
  <c r="H69" i="3" s="1"/>
  <c r="F71" i="3"/>
  <c r="G71" i="3" s="1"/>
  <c r="H71" i="3" s="1"/>
  <c r="F70" i="3"/>
  <c r="G70" i="3" s="1"/>
  <c r="H70" i="3" s="1"/>
  <c r="F68" i="3"/>
  <c r="G68" i="3" s="1"/>
  <c r="H68" i="3" s="1"/>
  <c r="F88" i="3"/>
  <c r="G88" i="3" s="1"/>
  <c r="H88" i="3" s="1"/>
  <c r="F91" i="3"/>
  <c r="G91" i="3" s="1"/>
  <c r="H91" i="3" s="1"/>
  <c r="F90" i="3"/>
  <c r="G90" i="3" s="1"/>
  <c r="H90" i="3" s="1"/>
  <c r="F89" i="3"/>
  <c r="G89" i="3" s="1"/>
  <c r="H89" i="3" s="1"/>
  <c r="E26" i="3"/>
  <c r="F26" i="3" s="1"/>
  <c r="G26" i="3" s="1"/>
  <c r="H26" i="3" s="1"/>
  <c r="E23" i="3"/>
  <c r="F23" i="3" s="1"/>
  <c r="G23" i="3" s="1"/>
  <c r="H23" i="3" s="1"/>
  <c r="E27" i="3"/>
  <c r="F27" i="3" s="1"/>
  <c r="G27" i="3" s="1"/>
  <c r="H27" i="3" s="1"/>
  <c r="E25" i="3"/>
  <c r="F25" i="3" s="1"/>
  <c r="G25" i="3" s="1"/>
  <c r="H25" i="3" s="1"/>
  <c r="E24" i="3"/>
  <c r="F24" i="3" s="1"/>
  <c r="G24" i="3" s="1"/>
  <c r="H24" i="3" s="1"/>
  <c r="G75" i="3"/>
  <c r="H75" i="3" s="1"/>
  <c r="G74" i="3"/>
  <c r="H74" i="3" s="1"/>
  <c r="G73" i="3"/>
  <c r="H73" i="3" s="1"/>
  <c r="G72" i="3"/>
  <c r="H72" i="3" s="1"/>
  <c r="H19" i="3"/>
  <c r="H18" i="3"/>
  <c r="H17" i="3"/>
  <c r="H12" i="3"/>
  <c r="H13" i="3"/>
  <c r="H11" i="3"/>
  <c r="H15" i="3"/>
  <c r="H16" i="3"/>
  <c r="F8" i="3"/>
  <c r="G8" i="3" s="1"/>
  <c r="H8" i="3" s="1"/>
  <c r="F7" i="3"/>
  <c r="G7" i="3" s="1"/>
  <c r="H7" i="3" s="1"/>
  <c r="F3" i="3"/>
  <c r="G3" i="3" s="1"/>
  <c r="H3" i="3" s="1"/>
  <c r="E66" i="3"/>
  <c r="F66" i="3" s="1"/>
  <c r="G66" i="3" s="1"/>
  <c r="H66" i="3" s="1"/>
  <c r="E65" i="3"/>
  <c r="F65" i="3" s="1"/>
  <c r="G65" i="3" s="1"/>
  <c r="H65" i="3" s="1"/>
  <c r="E64" i="3"/>
  <c r="F64" i="3" s="1"/>
  <c r="G64" i="3" s="1"/>
  <c r="H64" i="3" s="1"/>
  <c r="E63" i="3"/>
  <c r="F63" i="3" s="1"/>
  <c r="G63" i="3" s="1"/>
  <c r="H63" i="3" s="1"/>
  <c r="E67" i="3"/>
  <c r="F67" i="3" s="1"/>
  <c r="G67" i="3" s="1"/>
  <c r="H67" i="3" s="1"/>
  <c r="G95" i="3"/>
  <c r="H95" i="3" s="1"/>
  <c r="G94" i="3"/>
  <c r="H94" i="3" s="1"/>
  <c r="G93" i="3"/>
  <c r="H93" i="3" s="1"/>
  <c r="G92" i="3"/>
  <c r="H92" i="3" s="1"/>
  <c r="E85" i="3"/>
  <c r="F85" i="3" s="1"/>
  <c r="G85" i="3" s="1"/>
  <c r="H85" i="3" s="1"/>
  <c r="E84" i="3"/>
  <c r="F84" i="3" s="1"/>
  <c r="G84" i="3" s="1"/>
  <c r="H84" i="3" s="1"/>
  <c r="E83" i="3"/>
  <c r="F83" i="3" s="1"/>
  <c r="G83" i="3" s="1"/>
  <c r="H83" i="3" s="1"/>
  <c r="E87" i="3"/>
  <c r="F87" i="3" s="1"/>
  <c r="G87" i="3" s="1"/>
  <c r="H87" i="3" s="1"/>
  <c r="E86" i="3"/>
  <c r="F86" i="3" s="1"/>
  <c r="G86" i="3" s="1"/>
  <c r="H86" i="3" s="1"/>
  <c r="G14" i="3"/>
  <c r="H14" i="3" s="1"/>
  <c r="G33" i="3"/>
  <c r="H33" i="3" s="1"/>
  <c r="G6" i="7"/>
  <c r="H10" i="7"/>
  <c r="I14" i="7" s="1"/>
  <c r="J18" i="7" s="1"/>
  <c r="G14" i="7"/>
  <c r="F18" i="7"/>
  <c r="G18" i="7" s="1"/>
  <c r="G10" i="7"/>
  <c r="I39" i="3" l="1"/>
  <c r="I79" i="3"/>
  <c r="I99" i="3"/>
  <c r="I59" i="3"/>
  <c r="G6" i="3"/>
  <c r="H6" i="3" s="1"/>
  <c r="G4" i="3"/>
  <c r="H4" i="3" s="1"/>
  <c r="I19" i="3" l="1"/>
</calcChain>
</file>

<file path=xl/sharedStrings.xml><?xml version="1.0" encoding="utf-8"?>
<sst xmlns="http://schemas.openxmlformats.org/spreadsheetml/2006/main" count="211" uniqueCount="69">
  <si>
    <t>Family Name:</t>
  </si>
  <si>
    <t xml:space="preserve">Student Number: </t>
  </si>
  <si>
    <t>Name:</t>
  </si>
  <si>
    <t xml:space="preserve">HW  Number: </t>
  </si>
  <si>
    <t>Rouzbeh</t>
  </si>
  <si>
    <t>Ghasemi</t>
  </si>
  <si>
    <t>#1</t>
  </si>
  <si>
    <t>Sum</t>
  </si>
  <si>
    <t>Year</t>
  </si>
  <si>
    <t>Rate</t>
  </si>
  <si>
    <t>Cash Flow</t>
  </si>
  <si>
    <t>Value for the first four years</t>
  </si>
  <si>
    <t>Value for the second four years</t>
  </si>
  <si>
    <t>Value for the third four years</t>
  </si>
  <si>
    <t>Value for the fourth four years</t>
  </si>
  <si>
    <t xml:space="preserve"> Value at the end of the year</t>
  </si>
  <si>
    <t>Ie</t>
  </si>
  <si>
    <t>Cash flow</t>
  </si>
  <si>
    <t>Initial Cost</t>
  </si>
  <si>
    <t>M=1</t>
  </si>
  <si>
    <t>M=2</t>
  </si>
  <si>
    <t>M=4</t>
  </si>
  <si>
    <t>M=12</t>
  </si>
  <si>
    <t>M=52</t>
  </si>
  <si>
    <t>M=365</t>
  </si>
  <si>
    <t>M=730</t>
  </si>
  <si>
    <t>M</t>
  </si>
  <si>
    <t>FV</t>
  </si>
  <si>
    <t xml:space="preserve">The result is above </t>
  </si>
  <si>
    <t>Result</t>
  </si>
  <si>
    <t>Future Value at the end of year 4</t>
  </si>
  <si>
    <t>Future Value at the end of year 8</t>
  </si>
  <si>
    <t>Future Value at the end of year 12</t>
  </si>
  <si>
    <t>Future Value at the end of year 16</t>
  </si>
  <si>
    <t>PP</t>
  </si>
  <si>
    <t>Monthly</t>
  </si>
  <si>
    <t>CP</t>
  </si>
  <si>
    <t>Weekly</t>
  </si>
  <si>
    <t>Daily</t>
  </si>
  <si>
    <t>Half-daily</t>
  </si>
  <si>
    <t>Daily(M=30)</t>
  </si>
  <si>
    <t>Half-Daily(M=60)</t>
  </si>
  <si>
    <t>Month</t>
  </si>
  <si>
    <t>Monthly(M=1)</t>
  </si>
  <si>
    <t>Annually(M=1/12)</t>
  </si>
  <si>
    <t>Weekly(M=4)</t>
  </si>
  <si>
    <t>Continuous</t>
  </si>
  <si>
    <t>Quarterly(M=1/4)</t>
  </si>
  <si>
    <t>(e^0.005833)-1</t>
  </si>
  <si>
    <t>FV at the end of year 16</t>
  </si>
  <si>
    <t>Semiannually(M=1/6)</t>
  </si>
  <si>
    <t>Policy 2</t>
  </si>
  <si>
    <t>Annually</t>
  </si>
  <si>
    <t>semiannually</t>
  </si>
  <si>
    <t>Quarterly</t>
  </si>
  <si>
    <t>Policy1</t>
  </si>
  <si>
    <t>SUM</t>
  </si>
  <si>
    <t>Future value</t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</si>
  <si>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(number of  compoundin period)</t>
    </r>
  </si>
  <si>
    <t>Semiannually</t>
  </si>
  <si>
    <t>Half-Daily</t>
  </si>
  <si>
    <t>Countinous</t>
  </si>
  <si>
    <t>Policy 1</t>
  </si>
  <si>
    <t>Period</t>
  </si>
  <si>
    <t>New negative cash flow</t>
  </si>
  <si>
    <t>New posetive cash flow</t>
  </si>
  <si>
    <r>
      <t xml:space="preserve">positive </t>
    </r>
    <r>
      <rPr>
        <sz val="9"/>
        <color rgb="FF0070C0"/>
        <rFont val="TimesNewRoman"/>
      </rPr>
      <t xml:space="preserve">cash flows are moved to </t>
    </r>
    <r>
      <rPr>
        <sz val="9"/>
        <color rgb="FFFF0000"/>
        <rFont val="TimesNewRoman"/>
      </rPr>
      <t xml:space="preserve">beginning </t>
    </r>
    <r>
      <rPr>
        <sz val="9"/>
        <color rgb="FF0070C0"/>
        <rFont val="TimesNewRoman"/>
      </rPr>
      <t>of the interest period in which</t>
    </r>
  </si>
  <si>
    <t>they occur and negative cash flows are moved to the end of the interest period</t>
  </si>
  <si>
    <t>PP&lt;CP then we use 2 policies!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</si>
</sst>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&quot;$&quot;#,##0.00"/>
    <numFmt numFmtId="167" formatCode="0.000"/>
    <numFmt numFmtId="168" formatCode="&quot;$&quot;#,##0.00;[Red]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FF0000"/>
      <name val="TimesNewRoman"/>
    </font>
    <font>
      <sz val="9"/>
      <color rgb="FF0070C0"/>
      <name val="TimesNewRoman"/>
    </font>
  </fonts>
  <fills count="18">
    <fill>
      <patternFill patternType="none"/>
    </fill>
    <fill>
      <patternFill patternType="gray125"/>
    </fill>
    <fill>
      <patternFill patternType="solid">
        <fgColor rgb="FF67F3CB"/>
        <bgColor indexed="64"/>
      </patternFill>
    </fill>
    <fill>
      <patternFill patternType="solid">
        <fgColor rgb="FFE9BE51"/>
        <bgColor indexed="64"/>
      </patternFill>
    </fill>
    <fill>
      <patternFill patternType="solid">
        <fgColor rgb="FFEEB46E"/>
        <bgColor indexed="64"/>
      </patternFill>
    </fill>
    <fill>
      <patternFill patternType="solid">
        <fgColor rgb="FFF0B6C8"/>
        <bgColor indexed="64"/>
      </patternFill>
    </fill>
    <fill>
      <patternFill patternType="solid">
        <fgColor rgb="FFE098C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D7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3B52"/>
        <bgColor indexed="64"/>
      </patternFill>
    </fill>
    <fill>
      <patternFill patternType="solid">
        <fgColor rgb="FF2EA244"/>
        <bgColor indexed="64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44" fontId="1" fillId="4" borderId="0" applyFont="0" applyBorder="0" applyAlignment="0" applyProtection="0"/>
    <xf numFmtId="0" fontId="1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>
      <alignment horizontal="center" vertical="center"/>
    </xf>
    <xf numFmtId="9" fontId="1" fillId="0" borderId="0" applyFont="0" applyFill="0" applyBorder="0" applyAlignment="0" applyProtection="0"/>
    <xf numFmtId="0" fontId="3" fillId="12" borderId="0" applyNumberFormat="0" applyBorder="0" applyAlignment="0" applyProtection="0"/>
    <xf numFmtId="0" fontId="4" fillId="11" borderId="0" applyNumberFormat="0" applyBorder="0" applyAlignment="0" applyProtection="0"/>
    <xf numFmtId="0" fontId="5" fillId="10" borderId="0" applyNumberFormat="0" applyBorder="0" applyAlignment="0" applyProtection="0"/>
    <xf numFmtId="0" fontId="7" fillId="8" borderId="0" applyNumberFormat="0" applyBorder="0" applyAlignment="0" applyProtection="0"/>
    <xf numFmtId="0" fontId="2" fillId="9" borderId="0" applyFont="0" applyBorder="0">
      <alignment horizontal="center" vertical="center" readingOrder="2"/>
    </xf>
    <xf numFmtId="0" fontId="1" fillId="13" borderId="3" applyNumberFormat="0" applyFont="0" applyAlignment="0" applyProtection="0"/>
    <xf numFmtId="0" fontId="9" fillId="14" borderId="4" applyNumberFormat="0" applyAlignment="0" applyProtection="0"/>
    <xf numFmtId="0" fontId="1" fillId="0" borderId="0" applyAlignment="0">
      <alignment horizontal="center" vertical="center"/>
    </xf>
    <xf numFmtId="0" fontId="7" fillId="15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2"/>
    </xf>
    <xf numFmtId="43" fontId="0" fillId="0" borderId="0" xfId="0" applyNumberFormat="1" applyFill="1" applyAlignment="1">
      <alignment horizontal="center" vertical="center" readingOrder="2"/>
    </xf>
    <xf numFmtId="0" fontId="2" fillId="10" borderId="0" xfId="10" applyFont="1" applyAlignment="1">
      <alignment horizontal="center" vertical="center" readingOrder="2"/>
    </xf>
    <xf numFmtId="9" fontId="2" fillId="10" borderId="0" xfId="10" applyNumberFormat="1" applyFont="1" applyAlignment="1">
      <alignment horizontal="center" vertical="center" readingOrder="2"/>
    </xf>
    <xf numFmtId="43" fontId="2" fillId="10" borderId="0" xfId="10" applyNumberFormat="1" applyFont="1" applyAlignment="1">
      <alignment horizontal="center" vertical="center" readingOrder="2"/>
    </xf>
    <xf numFmtId="0" fontId="2" fillId="10" borderId="1" xfId="10" applyFont="1" applyBorder="1" applyAlignment="1">
      <alignment horizontal="center" vertical="center" readingOrder="1"/>
    </xf>
    <xf numFmtId="9" fontId="2" fillId="10" borderId="1" xfId="10" applyNumberFormat="1" applyFont="1" applyBorder="1" applyAlignment="1">
      <alignment horizontal="center" vertical="center" readingOrder="1"/>
    </xf>
    <xf numFmtId="8" fontId="2" fillId="10" borderId="1" xfId="10" applyNumberFormat="1" applyFont="1" applyBorder="1" applyAlignment="1">
      <alignment horizontal="center" vertical="center" readingOrder="1"/>
    </xf>
    <xf numFmtId="10" fontId="0" fillId="0" borderId="0" xfId="7" applyNumberFormat="1" applyFont="1" applyAlignment="1">
      <alignment horizontal="center" vertical="center" readingOrder="2"/>
    </xf>
    <xf numFmtId="10" fontId="0" fillId="0" borderId="1" xfId="7" applyNumberFormat="1" applyFont="1" applyBorder="1" applyAlignment="1">
      <alignment horizontal="center" vertical="center" readingOrder="1"/>
    </xf>
    <xf numFmtId="10" fontId="0" fillId="0" borderId="1" xfId="7" applyNumberFormat="1" applyFont="1" applyFill="1" applyBorder="1" applyAlignment="1">
      <alignment horizontal="center" vertical="center" readingOrder="1"/>
    </xf>
    <xf numFmtId="164" fontId="0" fillId="0" borderId="1" xfId="7" applyNumberFormat="1" applyFont="1" applyFill="1" applyBorder="1" applyAlignment="1">
      <alignment horizontal="center" vertical="center" readingOrder="1"/>
    </xf>
    <xf numFmtId="10" fontId="2" fillId="10" borderId="1" xfId="10" applyNumberFormat="1" applyFont="1" applyBorder="1" applyAlignment="1">
      <alignment horizontal="center" vertical="center" readingOrder="1"/>
    </xf>
    <xf numFmtId="0" fontId="4" fillId="11" borderId="0" xfId="9"/>
    <xf numFmtId="0" fontId="3" fillId="12" borderId="0" xfId="8"/>
    <xf numFmtId="0" fontId="7" fillId="8" borderId="0" xfId="11"/>
    <xf numFmtId="0" fontId="6" fillId="11" borderId="0" xfId="9" applyFont="1" applyAlignment="1">
      <alignment horizontal="center" vertical="center"/>
    </xf>
    <xf numFmtId="0" fontId="8" fillId="10" borderId="2" xfId="10" applyFont="1" applyBorder="1" applyAlignment="1">
      <alignment horizontal="center" vertical="center" readingOrder="2"/>
    </xf>
    <xf numFmtId="0" fontId="6" fillId="2" borderId="0" xfId="0" applyFont="1" applyFill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0" fontId="0" fillId="0" borderId="0" xfId="0" applyNumberFormat="1"/>
    <xf numFmtId="8" fontId="2" fillId="13" borderId="3" xfId="13" applyNumberFormat="1" applyFont="1" applyAlignment="1">
      <alignment horizontal="center" vertical="center" readingOrder="1"/>
    </xf>
    <xf numFmtId="0" fontId="8" fillId="12" borderId="0" xfId="8" applyFont="1" applyAlignment="1">
      <alignment horizontal="center" vertical="center"/>
    </xf>
    <xf numFmtId="8" fontId="3" fillId="12" borderId="0" xfId="8" applyNumberFormat="1" applyAlignment="1">
      <alignment horizontal="center" vertical="center"/>
    </xf>
    <xf numFmtId="8" fontId="8" fillId="12" borderId="0" xfId="8" applyNumberFormat="1" applyFont="1" applyAlignment="1">
      <alignment horizontal="center" vertical="center"/>
    </xf>
    <xf numFmtId="0" fontId="8" fillId="11" borderId="0" xfId="9" applyFont="1" applyAlignment="1">
      <alignment horizontal="center" vertical="center"/>
    </xf>
    <xf numFmtId="8" fontId="10" fillId="14" borderId="4" xfId="14" applyNumberFormat="1" applyFont="1" applyAlignment="1">
      <alignment horizontal="center" vertical="center"/>
    </xf>
    <xf numFmtId="165" fontId="4" fillId="11" borderId="0" xfId="9" applyNumberFormat="1"/>
    <xf numFmtId="165" fontId="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5" fontId="3" fillId="12" borderId="0" xfId="8" applyNumberFormat="1"/>
    <xf numFmtId="166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8" fontId="8" fillId="11" borderId="0" xfId="9" applyNumberFormat="1" applyFont="1" applyAlignment="1">
      <alignment horizontal="center" vertical="center"/>
    </xf>
    <xf numFmtId="0" fontId="8" fillId="12" borderId="0" xfId="8" applyFont="1" applyAlignment="1">
      <alignment horizontal="center" vertical="center" wrapText="1"/>
    </xf>
    <xf numFmtId="165" fontId="4" fillId="11" borderId="0" xfId="9" applyNumberFormat="1" applyAlignment="1">
      <alignment horizontal="center" vertical="center"/>
    </xf>
    <xf numFmtId="0" fontId="4" fillId="11" borderId="0" xfId="9" applyAlignment="1">
      <alignment horizontal="center" vertical="center"/>
    </xf>
    <xf numFmtId="8" fontId="9" fillId="14" borderId="4" xfId="14" applyNumberFormat="1" applyAlignment="1">
      <alignment horizontal="center" vertical="center"/>
    </xf>
    <xf numFmtId="0" fontId="1" fillId="0" borderId="0" xfId="6">
      <alignment horizontal="center" vertical="center"/>
    </xf>
    <xf numFmtId="0" fontId="0" fillId="9" borderId="0" xfId="12" applyFont="1">
      <alignment horizontal="center" vertical="center" readingOrder="2"/>
    </xf>
    <xf numFmtId="0" fontId="1" fillId="9" borderId="0" xfId="12" applyFont="1">
      <alignment horizontal="center" vertical="center" readingOrder="2"/>
    </xf>
    <xf numFmtId="0" fontId="6" fillId="9" borderId="0" xfId="12" applyFont="1">
      <alignment horizontal="center" vertical="center" readingOrder="2"/>
    </xf>
    <xf numFmtId="167" fontId="0" fillId="16" borderId="5" xfId="0" applyNumberForma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49" fontId="0" fillId="17" borderId="6" xfId="0" applyNumberFormat="1" applyFill="1" applyBorder="1" applyAlignment="1">
      <alignment horizontal="center" vertical="center"/>
    </xf>
    <xf numFmtId="0" fontId="1" fillId="5" borderId="0" xfId="3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5" borderId="0" xfId="3" applyAlignment="1">
      <alignment horizontal="center" vertical="center"/>
    </xf>
    <xf numFmtId="0" fontId="7" fillId="15" borderId="0" xfId="16"/>
    <xf numFmtId="0" fontId="8" fillId="15" borderId="0" xfId="16" applyFont="1" applyAlignment="1">
      <alignment horizontal="center" vertical="center"/>
    </xf>
    <xf numFmtId="2" fontId="0" fillId="0" borderId="0" xfId="0" applyNumberFormat="1"/>
    <xf numFmtId="10" fontId="6" fillId="0" borderId="0" xfId="6" applyNumberFormat="1" applyFont="1" applyAlignment="1">
      <alignment horizontal="center" vertical="center"/>
    </xf>
    <xf numFmtId="10" fontId="4" fillId="11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3" fillId="12" borderId="0" xfId="8" applyNumberFormat="1" applyAlignment="1">
      <alignment horizontal="center" vertical="center"/>
    </xf>
    <xf numFmtId="168" fontId="8" fillId="11" borderId="0" xfId="9" applyNumberFormat="1" applyFont="1" applyAlignment="1">
      <alignment horizontal="center" vertical="center"/>
    </xf>
    <xf numFmtId="168" fontId="6" fillId="0" borderId="0" xfId="6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3" fillId="12" borderId="0" xfId="8" applyNumberForma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8" fontId="4" fillId="11" borderId="0" xfId="9" applyNumberFormat="1" applyAlignment="1">
      <alignment horizontal="center" vertical="center"/>
    </xf>
    <xf numFmtId="1" fontId="8" fillId="11" borderId="0" xfId="9" applyNumberFormat="1" applyFont="1" applyAlignment="1">
      <alignment horizontal="center" vertical="center"/>
    </xf>
    <xf numFmtId="1" fontId="8" fillId="0" borderId="0" xfId="6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8" fillId="12" borderId="0" xfId="8" applyNumberFormat="1" applyFont="1" applyAlignment="1">
      <alignment horizontal="center" vertical="center"/>
    </xf>
    <xf numFmtId="168" fontId="6" fillId="11" borderId="0" xfId="9" applyNumberFormat="1" applyFont="1" applyAlignment="1">
      <alignment horizontal="center" vertical="center"/>
    </xf>
    <xf numFmtId="168" fontId="9" fillId="14" borderId="4" xfId="14" applyNumberFormat="1" applyAlignment="1">
      <alignment horizontal="center" vertical="center"/>
    </xf>
    <xf numFmtId="168" fontId="8" fillId="12" borderId="0" xfId="8" applyNumberFormat="1" applyFont="1" applyAlignment="1">
      <alignment horizontal="center" vertical="center"/>
    </xf>
    <xf numFmtId="0" fontId="11" fillId="0" borderId="0" xfId="0" applyFont="1"/>
    <xf numFmtId="0" fontId="12" fillId="0" borderId="0" xfId="0" applyFont="1"/>
  </cellXfs>
  <cellStyles count="17">
    <cellStyle name="20% - Accent2" xfId="2" builtinId="34" customBuiltin="1"/>
    <cellStyle name="40% - Accent2" xfId="3" builtinId="35" customBuiltin="1"/>
    <cellStyle name="40% - Accent5" xfId="4" builtinId="47" customBuiltin="1"/>
    <cellStyle name="40% - Accent6" xfId="5" builtinId="51" customBuiltin="1"/>
    <cellStyle name="60% - Accent4" xfId="16" builtinId="44"/>
    <cellStyle name="60% - Accent6" xfId="11" builtinId="52"/>
    <cellStyle name="Bad" xfId="9" builtinId="27" customBuiltin="1"/>
    <cellStyle name="Calculation" xfId="14" builtinId="22"/>
    <cellStyle name="Currency" xfId="1" builtinId="4" customBuiltin="1"/>
    <cellStyle name="Good" xfId="8" builtinId="26" customBuiltin="1"/>
    <cellStyle name="Neutral" xfId="10" builtinId="28" customBuiltin="1"/>
    <cellStyle name="Normal" xfId="0" builtinId="0" customBuiltin="1"/>
    <cellStyle name="Note" xfId="13" builtinId="10"/>
    <cellStyle name="Percent" xfId="7" builtinId="5"/>
    <cellStyle name="Style 1" xfId="6"/>
    <cellStyle name="Style 2" xfId="12"/>
    <cellStyle name="Style 3" xfId="1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2" formatCode="&quot;$&quot;#,##0.00_);[Red]\(&quot;$&quot;#,##0.00\)"/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2"/>
    </dxf>
    <dxf>
      <fill>
        <patternFill>
          <bgColor rgb="FFFF99FF"/>
        </patternFill>
      </fill>
    </dxf>
    <dxf>
      <fill>
        <patternFill patternType="darkGray">
          <fgColor rgb="FFDD97D1"/>
        </patternFill>
      </fill>
    </dxf>
  </dxfs>
  <tableStyles count="2" defaultTableStyle="TableStyleMedium2" defaultPivotStyle="PivotStyleLight16">
    <tableStyle name="Table Style 1" pivot="0" count="1">
      <tableStyleElement type="wholeTable" dxfId="25"/>
    </tableStyle>
    <tableStyle name="Table Style 2" pivot="0" count="1">
      <tableStyleElement type="wholeTable" dxfId="24"/>
    </tableStyle>
  </tableStyles>
  <colors>
    <mruColors>
      <color rgb="FFE9A451"/>
      <color rgb="FF000000"/>
      <color rgb="FFFF99FF"/>
      <color rgb="FF2EA244"/>
      <color rgb="FFFF3B52"/>
      <color rgb="FF000066"/>
      <color rgb="FFDD97D1"/>
      <color rgb="FF25FF44"/>
      <color rgb="FF85FFB3"/>
      <color rgb="FFD0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6817790376352"/>
          <c:y val="5.2408454783651345E-2"/>
          <c:w val="0.88673182209623647"/>
          <c:h val="0.8879826020436718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7E-459E-84DE-EB062008AE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d!$B$1:$H$1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12</c:v>
                </c:pt>
                <c:pt idx="4">
                  <c:v>52</c:v>
                </c:pt>
                <c:pt idx="5">
                  <c:v>365</c:v>
                </c:pt>
                <c:pt idx="6">
                  <c:v>720</c:v>
                </c:pt>
              </c:numCache>
            </c:numRef>
          </c:cat>
          <c:val>
            <c:numRef>
              <c:f>d!$B$2:$H$2</c:f>
              <c:numCache>
                <c:formatCode>"$"#,##0.00</c:formatCode>
                <c:ptCount val="7"/>
                <c:pt idx="0">
                  <c:v>2177.63</c:v>
                </c:pt>
                <c:pt idx="1">
                  <c:v>2165.34</c:v>
                </c:pt>
                <c:pt idx="2">
                  <c:v>2158.63</c:v>
                </c:pt>
                <c:pt idx="3">
                  <c:v>2153.94</c:v>
                </c:pt>
                <c:pt idx="4">
                  <c:v>2152.08</c:v>
                </c:pt>
                <c:pt idx="5">
                  <c:v>2151.6</c:v>
                </c:pt>
                <c:pt idx="6">
                  <c:v>2151.56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E-459E-84DE-EB062008AE8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417071"/>
        <c:axId val="471427055"/>
      </c:lineChart>
      <c:catAx>
        <c:axId val="4714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7055"/>
        <c:crosses val="autoZero"/>
        <c:auto val="1"/>
        <c:lblAlgn val="ctr"/>
        <c:lblOffset val="100"/>
        <c:noMultiLvlLbl val="0"/>
      </c:catAx>
      <c:valAx>
        <c:axId val="471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7783716154653"/>
          <c:y val="0.13381546842176095"/>
          <c:w val="0.64650648615658302"/>
          <c:h val="0.61859549229459254"/>
        </c:manualLayout>
      </c:layout>
      <c:lineChart>
        <c:grouping val="standard"/>
        <c:varyColors val="0"/>
        <c:ser>
          <c:idx val="0"/>
          <c:order val="0"/>
          <c:tx>
            <c:strRef>
              <c:f>'e(d)'!$B$43:$I$43</c:f>
              <c:strCache>
                <c:ptCount val="8"/>
                <c:pt idx="0">
                  <c:v>Annually</c:v>
                </c:pt>
                <c:pt idx="1">
                  <c:v>Semiannually</c:v>
                </c:pt>
                <c:pt idx="2">
                  <c:v>Quarterly</c:v>
                </c:pt>
                <c:pt idx="3">
                  <c:v>Monthly</c:v>
                </c:pt>
                <c:pt idx="4">
                  <c:v>Weekly</c:v>
                </c:pt>
                <c:pt idx="5">
                  <c:v>Daily</c:v>
                </c:pt>
                <c:pt idx="6">
                  <c:v>Half-Daily</c:v>
                </c:pt>
                <c:pt idx="7">
                  <c:v>Countinous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'e(d)'!$B$43:$I$43</c:f>
              <c:strCache>
                <c:ptCount val="8"/>
                <c:pt idx="0">
                  <c:v>Annually</c:v>
                </c:pt>
                <c:pt idx="1">
                  <c:v>Semiannually</c:v>
                </c:pt>
                <c:pt idx="2">
                  <c:v>Quarterly</c:v>
                </c:pt>
                <c:pt idx="3">
                  <c:v>Monthly</c:v>
                </c:pt>
                <c:pt idx="4">
                  <c:v>Weekly</c:v>
                </c:pt>
                <c:pt idx="5">
                  <c:v>Daily</c:v>
                </c:pt>
                <c:pt idx="6">
                  <c:v>Half-Daily</c:v>
                </c:pt>
                <c:pt idx="7">
                  <c:v>Countinous</c:v>
                </c:pt>
              </c:strCache>
            </c:strRef>
          </c:cat>
          <c:val>
            <c:numRef>
              <c:f>'e(d)'!$B$42:$I$42</c:f>
              <c:numCache>
                <c:formatCode>General</c:formatCode>
                <c:ptCount val="8"/>
                <c:pt idx="0" formatCode="0.000">
                  <c:v>2216.73</c:v>
                </c:pt>
                <c:pt idx="1">
                  <c:v>2216.98</c:v>
                </c:pt>
                <c:pt idx="2">
                  <c:v>2217.12</c:v>
                </c:pt>
                <c:pt idx="3">
                  <c:v>2217.21</c:v>
                </c:pt>
                <c:pt idx="4">
                  <c:v>2217.25</c:v>
                </c:pt>
                <c:pt idx="5">
                  <c:v>2217.25</c:v>
                </c:pt>
                <c:pt idx="6">
                  <c:v>2217.25</c:v>
                </c:pt>
                <c:pt idx="7">
                  <c:v>2217.25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A-437E-959B-F024B0C5E4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451840"/>
        <c:axId val="222452400"/>
      </c:lineChart>
      <c:catAx>
        <c:axId val="2224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compounding frequency(m) </a:t>
                </a:r>
              </a:p>
            </c:rich>
          </c:tx>
          <c:layout>
            <c:manualLayout>
              <c:xMode val="edge"/>
              <c:yMode val="edge"/>
              <c:x val="0.76772153814484267"/>
              <c:y val="0.7358638321519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2400"/>
        <c:crosses val="autoZero"/>
        <c:auto val="1"/>
        <c:lblAlgn val="ctr"/>
        <c:lblOffset val="100"/>
        <c:noMultiLvlLbl val="0"/>
      </c:catAx>
      <c:valAx>
        <c:axId val="222452400"/>
        <c:scaling>
          <c:orientation val="minMax"/>
          <c:max val="2220"/>
          <c:min val="22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value(MT) </a:t>
                </a:r>
              </a:p>
            </c:rich>
          </c:tx>
          <c:layout>
            <c:manualLayout>
              <c:xMode val="edge"/>
              <c:yMode val="edge"/>
              <c:x val="3.0864219118505926E-2"/>
              <c:y val="3.9283006642003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1840"/>
        <c:crosses val="autoZero"/>
        <c:crossBetween val="between"/>
      </c:valAx>
      <c:spPr>
        <a:noFill/>
        <a:ln>
          <a:solidFill>
            <a:schemeClr val="accent1">
              <a:alpha val="6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7394217592414"/>
          <c:y val="0.11200950875918032"/>
          <c:w val="0.801605832901784"/>
          <c:h val="0.77123690490575481"/>
        </c:manualLayout>
      </c:layout>
      <c:lineChart>
        <c:grouping val="standard"/>
        <c:varyColors val="0"/>
        <c:ser>
          <c:idx val="0"/>
          <c:order val="0"/>
          <c:tx>
            <c:strRef>
              <c:f>'e(d)'!$B$43:$I$43</c:f>
              <c:strCache>
                <c:ptCount val="8"/>
                <c:pt idx="0">
                  <c:v>Annually</c:v>
                </c:pt>
                <c:pt idx="1">
                  <c:v>Semiannually</c:v>
                </c:pt>
                <c:pt idx="2">
                  <c:v>Quarterly</c:v>
                </c:pt>
                <c:pt idx="3">
                  <c:v>Monthly</c:v>
                </c:pt>
                <c:pt idx="4">
                  <c:v>Weekly</c:v>
                </c:pt>
                <c:pt idx="5">
                  <c:v>Daily</c:v>
                </c:pt>
                <c:pt idx="6">
                  <c:v>Half-Daily</c:v>
                </c:pt>
                <c:pt idx="7">
                  <c:v>Countinous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'e(d)'!$B$43:$I$43</c:f>
              <c:strCache>
                <c:ptCount val="8"/>
                <c:pt idx="0">
                  <c:v>Annually</c:v>
                </c:pt>
                <c:pt idx="1">
                  <c:v>Semiannually</c:v>
                </c:pt>
                <c:pt idx="2">
                  <c:v>Quarterly</c:v>
                </c:pt>
                <c:pt idx="3">
                  <c:v>Monthly</c:v>
                </c:pt>
                <c:pt idx="4">
                  <c:v>Weekly</c:v>
                </c:pt>
                <c:pt idx="5">
                  <c:v>Daily</c:v>
                </c:pt>
                <c:pt idx="6">
                  <c:v>Half-Daily</c:v>
                </c:pt>
                <c:pt idx="7">
                  <c:v>Countinous</c:v>
                </c:pt>
              </c:strCache>
            </c:strRef>
          </c:cat>
          <c:val>
            <c:numRef>
              <c:f>'e(d)'!$B$4:$I$4</c:f>
              <c:numCache>
                <c:formatCode>General</c:formatCode>
                <c:ptCount val="8"/>
                <c:pt idx="0" formatCode="0.000">
                  <c:v>2991.2</c:v>
                </c:pt>
                <c:pt idx="1">
                  <c:v>2298.0100000000002</c:v>
                </c:pt>
                <c:pt idx="2">
                  <c:v>2238.5</c:v>
                </c:pt>
                <c:pt idx="3">
                  <c:v>2217.21</c:v>
                </c:pt>
                <c:pt idx="4">
                  <c:v>2217.25</c:v>
                </c:pt>
                <c:pt idx="5">
                  <c:v>2217.25</c:v>
                </c:pt>
                <c:pt idx="6">
                  <c:v>2217.25</c:v>
                </c:pt>
                <c:pt idx="7">
                  <c:v>2217.25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0-466A-8C19-D0E690494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451840"/>
        <c:axId val="222452400"/>
      </c:lineChart>
      <c:catAx>
        <c:axId val="22245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compounding frequency(m) </a:t>
                </a:r>
              </a:p>
            </c:rich>
          </c:tx>
          <c:layout>
            <c:manualLayout>
              <c:xMode val="edge"/>
              <c:yMode val="edge"/>
              <c:x val="0.76772153814484267"/>
              <c:y val="0.73586383215198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2400"/>
        <c:crosses val="autoZero"/>
        <c:auto val="1"/>
        <c:lblAlgn val="ctr"/>
        <c:lblOffset val="100"/>
        <c:noMultiLvlLbl val="0"/>
      </c:catAx>
      <c:valAx>
        <c:axId val="22245240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value(MT) </a:t>
                </a:r>
              </a:p>
            </c:rich>
          </c:tx>
          <c:layout>
            <c:manualLayout>
              <c:xMode val="edge"/>
              <c:yMode val="edge"/>
              <c:x val="3.0864219118505926E-2"/>
              <c:y val="3.928300664200313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1840"/>
        <c:crosses val="autoZero"/>
        <c:crossBetween val="between"/>
      </c:valAx>
      <c:spPr>
        <a:noFill/>
        <a:ln>
          <a:solidFill>
            <a:schemeClr val="accent1">
              <a:alpha val="6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1030939</xdr:colOff>
      <xdr:row>5</xdr:row>
      <xdr:rowOff>174810</xdr:rowOff>
    </xdr:from>
    <xdr:to>
      <xdr:col>7</xdr:col>
      <xdr:colOff>484093</xdr:colOff>
      <xdr:row>30</xdr:row>
      <xdr:rowOff>134470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1559859</xdr:colOff>
      <xdr:row>46</xdr:row>
      <xdr:rowOff>80682</xdr:rowOff>
    </xdr:from>
    <xdr:to>
      <xdr:col>6</xdr:col>
      <xdr:colOff>1062318</xdr:colOff>
      <xdr:row>65</xdr:row>
      <xdr:rowOff>135309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1316182</xdr:colOff>
      <xdr:row>8</xdr:row>
      <xdr:rowOff>163803</xdr:rowOff>
    </xdr:from>
    <xdr:to>
      <xdr:col>6</xdr:col>
      <xdr:colOff>498765</xdr:colOff>
      <xdr:row>33</xdr:row>
      <xdr:rowOff>21770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5" displayName="Table5" ref="A1:J18" totalsRowShown="0" headerRowDxfId="23" dataDxfId="22" headerRowCellStyle="Neutral" dataCellStyle="Neutral">
  <autoFilter ref="A1:J18"/>
  <tableColumns count="10">
    <tableColumn id="1" name="Year" dataDxfId="21" dataCellStyle="Neutral"/>
    <tableColumn id="2" name="Cash Flow" dataDxfId="20" dataCellStyle="Neutral"/>
    <tableColumn id="3" name="Rate" dataDxfId="19" dataCellStyle="Neutral"/>
    <tableColumn id="4" name=" Value at the end of the year" dataDxfId="18" dataCellStyle="Neutral"/>
    <tableColumn id="7" name="Sum" dataDxfId="17" dataCellStyle="Neutral"/>
    <tableColumn id="8" name="Initial Cost" dataDxfId="16" dataCellStyle="Neutral"/>
    <tableColumn id="9" name="Value for the first four years" dataDxfId="15" dataCellStyle="Neutral"/>
    <tableColumn id="10" name="Value for the second four years" dataDxfId="14" dataCellStyle="Neutral"/>
    <tableColumn id="11" name="Value for the third four years" dataDxfId="13" dataCellStyle="Neutral"/>
    <tableColumn id="12" name="Value for the fourth four years" dataDxfId="12" dataCellStyle="Neutr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6" displayName="Table6" ref="A1:D18" totalsRowShown="0" headerRowDxfId="11" dataDxfId="10">
  <autoFilter ref="A1:D18"/>
  <tableColumns count="4">
    <tableColumn id="1" name="Year" dataDxfId="9"/>
    <tableColumn id="2" name="Cash flow" dataDxfId="8"/>
    <tableColumn id="3" name="Rate" dataDxfId="7" dataCellStyle="Percent"/>
    <tableColumn id="4" name="Ie" dataDxfId="6" dataCellStyle="Percent">
      <calculatedColumnFormula>POWER(EXP(1),$C$3)-1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le62" displayName="Table62" ref="A1:D18" totalsRowShown="0" headerRowDxfId="5" dataDxfId="4">
  <autoFilter ref="A1:D18"/>
  <tableColumns count="4">
    <tableColumn id="1" name="Month" dataDxfId="3"/>
    <tableColumn id="2" name="Cash flow" dataDxfId="2"/>
    <tableColumn id="3" name="Rate" dataDxfId="1" dataCellStyle="Percent"/>
    <tableColumn id="4" name="Ie" dataDxfId="0" dataCellStyle="Percent">
      <calculatedColumnFormula>POWER(EXP(1),$C$3)-1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15" zoomScaleNormal="115" workbookViewId="0">
      <selection activeCell="B4" sqref="A1:B4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22.5546875" style="1" customWidth="1"/>
    <col min="4" max="4" width="18.77734375" style="1" customWidth="1"/>
    <col min="5" max="5" width="24.77734375" style="1" customWidth="1"/>
    <col min="6" max="6" width="23.21875" style="1" customWidth="1"/>
    <col min="7" max="7" width="23.5546875" style="1" customWidth="1"/>
    <col min="8" max="8" width="26.21875" style="1" customWidth="1"/>
    <col min="9" max="9" width="21.109375" style="1" customWidth="1"/>
    <col min="10" max="16384" width="8.88671875" style="1"/>
  </cols>
  <sheetData>
    <row r="1" spans="1:2" x14ac:dyDescent="0.3">
      <c r="A1" s="20" t="s">
        <v>2</v>
      </c>
      <c r="B1" s="20" t="s">
        <v>4</v>
      </c>
    </row>
    <row r="2" spans="1:2" x14ac:dyDescent="0.3">
      <c r="A2" s="20" t="s">
        <v>0</v>
      </c>
      <c r="B2" s="20" t="s">
        <v>5</v>
      </c>
    </row>
    <row r="3" spans="1:2" x14ac:dyDescent="0.3">
      <c r="A3" s="20" t="s">
        <v>1</v>
      </c>
      <c r="B3" s="20">
        <v>9531424</v>
      </c>
    </row>
    <row r="4" spans="1:2" x14ac:dyDescent="0.3">
      <c r="A4" s="20" t="s">
        <v>3</v>
      </c>
      <c r="B4" s="20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E1" zoomScale="85" zoomScaleNormal="85" workbookViewId="0">
      <selection activeCell="H28" sqref="H28"/>
    </sheetView>
  </sheetViews>
  <sheetFormatPr defaultRowHeight="14.4" x14ac:dyDescent="0.3"/>
  <cols>
    <col min="1" max="1" width="16.5546875" customWidth="1"/>
    <col min="2" max="2" width="21.88671875" customWidth="1"/>
    <col min="3" max="3" width="22.6640625" customWidth="1"/>
    <col min="4" max="4" width="46.77734375" customWidth="1"/>
    <col min="5" max="5" width="27.6640625" customWidth="1"/>
    <col min="6" max="6" width="25.44140625" customWidth="1"/>
    <col min="7" max="7" width="39.21875" customWidth="1"/>
    <col min="8" max="8" width="45.6640625" customWidth="1"/>
    <col min="9" max="9" width="37" customWidth="1"/>
    <col min="10" max="10" width="35.77734375" customWidth="1"/>
    <col min="11" max="11" width="18.6640625" customWidth="1"/>
    <col min="12" max="12" width="19" customWidth="1"/>
    <col min="13" max="13" width="21.109375" customWidth="1"/>
  </cols>
  <sheetData>
    <row r="1" spans="1:10" x14ac:dyDescent="0.3">
      <c r="A1" s="4" t="s">
        <v>8</v>
      </c>
      <c r="B1" s="4" t="s">
        <v>10</v>
      </c>
      <c r="C1" s="5" t="s">
        <v>9</v>
      </c>
      <c r="D1" s="6" t="s">
        <v>15</v>
      </c>
      <c r="E1" s="6" t="s">
        <v>7</v>
      </c>
      <c r="F1" s="6" t="s">
        <v>18</v>
      </c>
      <c r="G1" s="6" t="s">
        <v>11</v>
      </c>
      <c r="H1" s="6" t="s">
        <v>12</v>
      </c>
      <c r="I1" s="6" t="s">
        <v>13</v>
      </c>
      <c r="J1" s="6" t="s">
        <v>14</v>
      </c>
    </row>
    <row r="2" spans="1:10" x14ac:dyDescent="0.3">
      <c r="A2" s="7">
        <v>0</v>
      </c>
      <c r="B2" s="7">
        <v>0</v>
      </c>
      <c r="C2" s="8">
        <v>0</v>
      </c>
      <c r="D2" s="9">
        <v>0</v>
      </c>
      <c r="E2" s="9"/>
      <c r="F2" s="9">
        <v>-1000</v>
      </c>
      <c r="G2" s="9"/>
      <c r="H2" s="9"/>
      <c r="I2" s="9"/>
      <c r="J2" s="9"/>
    </row>
    <row r="3" spans="1:10" x14ac:dyDescent="0.3">
      <c r="A3" s="7">
        <v>1</v>
      </c>
      <c r="B3" s="7">
        <v>-250</v>
      </c>
      <c r="C3" s="8">
        <v>7.0000000000000007E-2</v>
      </c>
      <c r="D3" s="9">
        <f>FV(C3,A6-A3,0,-B3)</f>
        <v>-306.26075000000003</v>
      </c>
      <c r="E3" s="9"/>
      <c r="F3" s="9"/>
      <c r="G3" s="9"/>
      <c r="H3" s="9"/>
      <c r="I3" s="9"/>
      <c r="J3" s="9"/>
    </row>
    <row r="4" spans="1:10" x14ac:dyDescent="0.3">
      <c r="A4" s="7">
        <v>2</v>
      </c>
      <c r="B4" s="7">
        <v>550</v>
      </c>
      <c r="C4" s="8">
        <v>7.0000000000000007E-2</v>
      </c>
      <c r="D4" s="9">
        <f>FV(C4,A6-A4,0,-B4)</f>
        <v>629.69500000000005</v>
      </c>
      <c r="E4" s="9"/>
      <c r="F4" s="9"/>
      <c r="G4" s="9"/>
      <c r="H4" s="9"/>
      <c r="I4" s="9"/>
      <c r="J4" s="9"/>
    </row>
    <row r="5" spans="1:10" x14ac:dyDescent="0.3">
      <c r="A5" s="7">
        <v>3</v>
      </c>
      <c r="B5" s="7">
        <v>-350</v>
      </c>
      <c r="C5" s="8">
        <v>7.0000000000000007E-2</v>
      </c>
      <c r="D5" s="9">
        <f>FV(C5,A6-A5,0,-B5)</f>
        <v>-374.5</v>
      </c>
      <c r="E5" s="9"/>
      <c r="F5" s="9"/>
      <c r="G5" s="9"/>
      <c r="H5" s="9"/>
      <c r="I5" s="9"/>
      <c r="J5" s="9"/>
    </row>
    <row r="6" spans="1:10" x14ac:dyDescent="0.3">
      <c r="A6" s="7">
        <v>4</v>
      </c>
      <c r="B6" s="7">
        <v>850</v>
      </c>
      <c r="C6" s="8">
        <v>7.0000000000000007E-2</v>
      </c>
      <c r="D6" s="9">
        <f>FV(C6,A6-A6,0,-B6)</f>
        <v>850</v>
      </c>
      <c r="E6" s="9">
        <f>SUM(D2:D6)</f>
        <v>798.93425000000002</v>
      </c>
      <c r="F6" s="9">
        <f>FV(C3,4,0,-F2)</f>
        <v>-1310.79601</v>
      </c>
      <c r="G6" s="9">
        <f>E6+F6</f>
        <v>-511.86176</v>
      </c>
      <c r="H6" s="9"/>
      <c r="I6" s="9"/>
      <c r="J6" s="9"/>
    </row>
    <row r="7" spans="1:10" x14ac:dyDescent="0.3">
      <c r="A7" s="7">
        <v>5</v>
      </c>
      <c r="B7" s="7">
        <v>-250</v>
      </c>
      <c r="C7" s="8">
        <v>0.08</v>
      </c>
      <c r="D7" s="9">
        <f>FV(C7,A10-A7,0,-B7)</f>
        <v>-314.92800000000005</v>
      </c>
      <c r="E7" s="9"/>
      <c r="F7" s="9"/>
      <c r="G7" s="9"/>
      <c r="H7" s="9"/>
      <c r="I7" s="9"/>
      <c r="J7" s="9"/>
    </row>
    <row r="8" spans="1:10" x14ac:dyDescent="0.3">
      <c r="A8" s="7">
        <v>6</v>
      </c>
      <c r="B8" s="7">
        <v>550</v>
      </c>
      <c r="C8" s="8">
        <v>0.08</v>
      </c>
      <c r="D8" s="9">
        <f>FV(C8,A10-A8,0,-B8)</f>
        <v>641.5200000000001</v>
      </c>
      <c r="E8" s="9"/>
      <c r="F8" s="9"/>
      <c r="G8" s="9"/>
      <c r="H8" s="9"/>
      <c r="I8" s="9"/>
      <c r="J8" s="9"/>
    </row>
    <row r="9" spans="1:10" x14ac:dyDescent="0.3">
      <c r="A9" s="7">
        <v>7</v>
      </c>
      <c r="B9" s="7">
        <v>-350</v>
      </c>
      <c r="C9" s="8">
        <v>0.08</v>
      </c>
      <c r="D9" s="9">
        <f>FV(C9,A10-A9,0,-B9)</f>
        <v>-378</v>
      </c>
      <c r="E9" s="9"/>
      <c r="F9" s="9"/>
      <c r="G9" s="9"/>
      <c r="H9" s="9"/>
      <c r="I9" s="9"/>
      <c r="J9" s="9"/>
    </row>
    <row r="10" spans="1:10" x14ac:dyDescent="0.3">
      <c r="A10" s="7">
        <v>8</v>
      </c>
      <c r="B10" s="7">
        <v>850</v>
      </c>
      <c r="C10" s="8">
        <v>0.08</v>
      </c>
      <c r="D10" s="9">
        <f>FV(C10,A10-A10,0,-B10)</f>
        <v>850</v>
      </c>
      <c r="E10" s="9">
        <f>SUM(D7:D10)</f>
        <v>798.5920000000001</v>
      </c>
      <c r="F10" s="9">
        <f>FV(C8,4,0,-F6)</f>
        <v>-1783.3235004170501</v>
      </c>
      <c r="G10" s="9">
        <f>F10+E10</f>
        <v>-984.73150041705003</v>
      </c>
      <c r="H10" s="9">
        <f>(FV(C10,4,0,-G6))+(E10)</f>
        <v>102.2097264738303</v>
      </c>
      <c r="I10" s="9"/>
      <c r="J10" s="9"/>
    </row>
    <row r="11" spans="1:10" x14ac:dyDescent="0.3">
      <c r="A11" s="7">
        <v>9</v>
      </c>
      <c r="B11" s="7">
        <v>-250</v>
      </c>
      <c r="C11" s="8">
        <v>0.09</v>
      </c>
      <c r="D11" s="9">
        <f>FV(C11,A14-A11,0,-B11)</f>
        <v>-323.75725000000006</v>
      </c>
      <c r="E11" s="9"/>
      <c r="F11" s="9"/>
      <c r="G11" s="9"/>
      <c r="H11" s="9"/>
      <c r="I11" s="9"/>
      <c r="J11" s="9"/>
    </row>
    <row r="12" spans="1:10" x14ac:dyDescent="0.3">
      <c r="A12" s="7">
        <v>10</v>
      </c>
      <c r="B12" s="7">
        <v>550</v>
      </c>
      <c r="C12" s="8">
        <v>0.09</v>
      </c>
      <c r="D12" s="9">
        <f>FV(C12,A14-A12,0,-B12)</f>
        <v>653.45500000000004</v>
      </c>
      <c r="E12" s="9"/>
      <c r="F12" s="9"/>
      <c r="G12" s="9"/>
      <c r="H12" s="9"/>
      <c r="I12" s="9"/>
      <c r="J12" s="9"/>
    </row>
    <row r="13" spans="1:10" x14ac:dyDescent="0.3">
      <c r="A13" s="7">
        <v>11</v>
      </c>
      <c r="B13" s="7">
        <v>-350</v>
      </c>
      <c r="C13" s="8">
        <v>0.09</v>
      </c>
      <c r="D13" s="9">
        <f>FV(C13,A14-A13,0,-B13)</f>
        <v>-381.5</v>
      </c>
      <c r="E13" s="9"/>
      <c r="F13" s="9"/>
      <c r="G13" s="9"/>
      <c r="H13" s="9"/>
      <c r="I13" s="9"/>
      <c r="J13" s="9"/>
    </row>
    <row r="14" spans="1:10" x14ac:dyDescent="0.3">
      <c r="A14" s="7">
        <v>12</v>
      </c>
      <c r="B14" s="7">
        <v>850</v>
      </c>
      <c r="C14" s="8">
        <v>0.09</v>
      </c>
      <c r="D14" s="9">
        <f>FV(C14,A14-A14,0,-B14)</f>
        <v>850</v>
      </c>
      <c r="E14" s="9">
        <f>SUM(D11:D14)</f>
        <v>798.19775000000004</v>
      </c>
      <c r="F14" s="9">
        <f>FV(C13,4,0,-F10)</f>
        <v>-2517.3066578695357</v>
      </c>
      <c r="G14" s="9">
        <f>F14+E14</f>
        <v>-1719.1089078695356</v>
      </c>
      <c r="H14" s="9"/>
      <c r="I14" s="9">
        <f>(FV(C12,4,0,-H10))+(E14)</f>
        <v>942.47512025358901</v>
      </c>
      <c r="J14" s="9"/>
    </row>
    <row r="15" spans="1:10" x14ac:dyDescent="0.3">
      <c r="A15" s="7">
        <v>13</v>
      </c>
      <c r="B15" s="7">
        <v>-250</v>
      </c>
      <c r="C15" s="8">
        <v>0.1</v>
      </c>
      <c r="D15" s="9">
        <f>FV(C15,A18-A15,0,-B15)</f>
        <v>-332.75000000000011</v>
      </c>
      <c r="E15" s="9"/>
      <c r="F15" s="9"/>
      <c r="G15" s="9"/>
      <c r="H15" s="9"/>
      <c r="I15" s="9"/>
      <c r="J15" s="9"/>
    </row>
    <row r="16" spans="1:10" x14ac:dyDescent="0.3">
      <c r="A16" s="7">
        <v>14</v>
      </c>
      <c r="B16" s="7">
        <v>550</v>
      </c>
      <c r="C16" s="8">
        <v>0.1</v>
      </c>
      <c r="D16" s="9">
        <f>FV(C16,A18-A16,0,-B16)</f>
        <v>665.50000000000011</v>
      </c>
      <c r="E16" s="9"/>
      <c r="F16" s="9"/>
      <c r="G16" s="9"/>
      <c r="H16" s="9"/>
      <c r="I16" s="9"/>
      <c r="J16" s="9"/>
    </row>
    <row r="17" spans="1:10" x14ac:dyDescent="0.3">
      <c r="A17" s="7">
        <v>15</v>
      </c>
      <c r="B17" s="7">
        <v>-350</v>
      </c>
      <c r="C17" s="8">
        <v>0.1</v>
      </c>
      <c r="D17" s="9">
        <f>FV(C17,A18-A17,0,-B17)</f>
        <v>-385.00000000000006</v>
      </c>
      <c r="E17" s="9"/>
      <c r="F17" s="9"/>
      <c r="G17" s="9"/>
      <c r="H17" s="9"/>
      <c r="I17" s="9"/>
      <c r="J17" s="9"/>
    </row>
    <row r="18" spans="1:10" x14ac:dyDescent="0.3">
      <c r="A18" s="7">
        <v>16</v>
      </c>
      <c r="B18" s="7">
        <v>850</v>
      </c>
      <c r="C18" s="8">
        <v>0.1</v>
      </c>
      <c r="D18" s="9">
        <f>FV(C18,A18-A18,0,-B18)</f>
        <v>850</v>
      </c>
      <c r="E18" s="9">
        <f>SUM(D15:D18)</f>
        <v>797.75</v>
      </c>
      <c r="F18" s="9">
        <f>FV(C16,5,0,-F14)</f>
        <v>-4054.1475455654672</v>
      </c>
      <c r="G18" s="9">
        <f>F18+E18</f>
        <v>-3256.3975455654672</v>
      </c>
      <c r="H18" s="9"/>
      <c r="I18" s="9"/>
      <c r="J18" s="23">
        <f>(FV(C17,4,0,-I14))+(E18)</f>
        <v>2177.6278235632799</v>
      </c>
    </row>
    <row r="20" spans="1:10" x14ac:dyDescent="0.3">
      <c r="J20" s="24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5"/>
  <sheetViews>
    <sheetView topLeftCell="A103" zoomScale="55" zoomScaleNormal="55" workbookViewId="0">
      <selection activeCell="F37" sqref="F37"/>
    </sheetView>
  </sheetViews>
  <sheetFormatPr defaultRowHeight="14.4" x14ac:dyDescent="0.3"/>
  <cols>
    <col min="1" max="1" width="18.44140625" customWidth="1"/>
    <col min="2" max="2" width="25.21875" customWidth="1"/>
    <col min="3" max="3" width="23.44140625" customWidth="1"/>
    <col min="4" max="4" width="24.6640625" style="32" customWidth="1"/>
    <col min="5" max="5" width="45.21875" customWidth="1"/>
    <col min="6" max="8" width="42.77734375" customWidth="1"/>
    <col min="9" max="10" width="35" customWidth="1"/>
    <col min="11" max="11" width="42.88671875" customWidth="1"/>
    <col min="12" max="14" width="47.5546875" customWidth="1"/>
    <col min="15" max="15" width="44.33203125" customWidth="1"/>
    <col min="16" max="16" width="44.33203125" style="22" customWidth="1"/>
    <col min="17" max="17" width="54.21875" customWidth="1"/>
    <col min="18" max="20" width="50.109375" customWidth="1"/>
    <col min="21" max="21" width="51.6640625" customWidth="1"/>
    <col min="22" max="22" width="51.6640625" style="22" customWidth="1"/>
    <col min="23" max="23" width="54.33203125" customWidth="1"/>
    <col min="24" max="26" width="46.6640625" customWidth="1"/>
    <col min="27" max="27" width="44.5546875" customWidth="1"/>
    <col min="28" max="28" width="44.5546875" style="22" customWidth="1"/>
    <col min="29" max="29" width="45.21875" customWidth="1"/>
    <col min="30" max="32" width="41.21875" customWidth="1"/>
    <col min="33" max="33" width="50.109375" customWidth="1"/>
    <col min="34" max="34" width="50.109375" style="22" customWidth="1"/>
    <col min="35" max="35" width="47.21875" customWidth="1"/>
    <col min="36" max="36" width="40.88671875" customWidth="1"/>
    <col min="37" max="37" width="37.44140625" customWidth="1"/>
    <col min="38" max="38" width="37.44140625" style="22" customWidth="1"/>
    <col min="39" max="39" width="52.88671875" customWidth="1"/>
    <col min="40" max="40" width="46" customWidth="1"/>
    <col min="41" max="41" width="53.33203125" customWidth="1"/>
    <col min="42" max="42" width="23.21875" customWidth="1"/>
    <col min="43" max="43" width="23.88671875" customWidth="1"/>
    <col min="44" max="44" width="25.44140625" customWidth="1"/>
    <col min="45" max="45" width="29.88671875" customWidth="1"/>
  </cols>
  <sheetData>
    <row r="1" spans="1:38" x14ac:dyDescent="0.3">
      <c r="A1" s="17"/>
      <c r="B1" s="17"/>
      <c r="C1" s="17"/>
      <c r="D1" s="29"/>
      <c r="E1" s="15"/>
      <c r="F1" s="18"/>
      <c r="G1" s="18" t="s">
        <v>19</v>
      </c>
      <c r="H1" s="18"/>
      <c r="I1" s="15"/>
      <c r="P1"/>
      <c r="V1"/>
      <c r="AB1"/>
      <c r="AH1"/>
      <c r="AL1"/>
    </row>
    <row r="2" spans="1:38" ht="15" thickBot="1" x14ac:dyDescent="0.35">
      <c r="A2" s="19" t="s">
        <v>8</v>
      </c>
      <c r="B2" s="19" t="s">
        <v>17</v>
      </c>
      <c r="C2" s="19" t="s">
        <v>9</v>
      </c>
      <c r="D2" s="30" t="s">
        <v>16</v>
      </c>
      <c r="E2" s="1" t="s">
        <v>30</v>
      </c>
      <c r="F2" s="1" t="s">
        <v>31</v>
      </c>
      <c r="G2" s="1" t="s">
        <v>32</v>
      </c>
      <c r="H2" s="1" t="s">
        <v>33</v>
      </c>
      <c r="I2" s="1" t="s">
        <v>29</v>
      </c>
      <c r="P2"/>
      <c r="V2"/>
      <c r="AB2"/>
      <c r="AH2"/>
      <c r="AL2"/>
    </row>
    <row r="3" spans="1:38" x14ac:dyDescent="0.3">
      <c r="A3" s="7">
        <v>0</v>
      </c>
      <c r="B3" s="7">
        <v>-1000</v>
      </c>
      <c r="C3" s="14">
        <v>0</v>
      </c>
      <c r="D3" s="31"/>
      <c r="E3" s="21">
        <f>FV($D$4,4,,B3)</f>
        <v>1310.79601</v>
      </c>
      <c r="F3" s="21">
        <f>FV($D$8,4,,E3)</f>
        <v>-1783.3235004170501</v>
      </c>
      <c r="G3" s="21">
        <f>FV($D12,4,,F3)</f>
        <v>2517.3066578695357</v>
      </c>
      <c r="H3" s="21">
        <f>FV($D$16,4,,G3)</f>
        <v>-3685.5886777867881</v>
      </c>
      <c r="P3"/>
      <c r="V3"/>
      <c r="AB3"/>
      <c r="AH3"/>
      <c r="AL3"/>
    </row>
    <row r="4" spans="1:38" x14ac:dyDescent="0.3">
      <c r="A4" s="7">
        <v>1</v>
      </c>
      <c r="B4" s="7">
        <v>-250</v>
      </c>
      <c r="C4" s="14">
        <v>7.0000000000000007E-2</v>
      </c>
      <c r="D4" s="31">
        <f>EFFECT(C4,1)</f>
        <v>7.0000000000000062E-2</v>
      </c>
      <c r="E4" s="21">
        <f>FV($D$4,3,,B4)</f>
        <v>306.26075000000003</v>
      </c>
      <c r="F4" s="21">
        <f t="shared" ref="F4:F7" si="0">FV($D$8,4,,E4)</f>
        <v>-416.66436925632013</v>
      </c>
      <c r="G4" s="21">
        <f t="shared" ref="G4:G6" si="1">FV($D13,4,,F4)</f>
        <v>588.15576118447098</v>
      </c>
      <c r="H4" s="21">
        <f t="shared" ref="H4:H15" si="2">FV($D$16,4,,G4)</f>
        <v>-861.1188499501842</v>
      </c>
      <c r="P4"/>
      <c r="V4"/>
      <c r="AB4"/>
      <c r="AH4"/>
      <c r="AL4"/>
    </row>
    <row r="5" spans="1:38" x14ac:dyDescent="0.3">
      <c r="A5" s="7">
        <v>2</v>
      </c>
      <c r="B5" s="7">
        <v>550</v>
      </c>
      <c r="C5" s="14">
        <v>7.0000000000000007E-2</v>
      </c>
      <c r="D5" s="31">
        <f t="shared" ref="D5:D19" si="3">EFFECT(C5,1)</f>
        <v>7.0000000000000062E-2</v>
      </c>
      <c r="E5" s="21">
        <f>FV($D$4,2,,B5)</f>
        <v>-629.69500000000005</v>
      </c>
      <c r="F5" s="21">
        <f t="shared" si="0"/>
        <v>856.69309566720028</v>
      </c>
      <c r="G5" s="21">
        <f t="shared" si="1"/>
        <v>-1209.2922192577907</v>
      </c>
      <c r="H5" s="21">
        <f t="shared" si="2"/>
        <v>1770.5247382153318</v>
      </c>
      <c r="P5"/>
      <c r="V5"/>
      <c r="AB5"/>
      <c r="AH5"/>
      <c r="AL5"/>
    </row>
    <row r="6" spans="1:38" x14ac:dyDescent="0.3">
      <c r="A6" s="7">
        <v>3</v>
      </c>
      <c r="B6" s="7">
        <v>-350</v>
      </c>
      <c r="C6" s="14">
        <v>7.0000000000000007E-2</v>
      </c>
      <c r="D6" s="31">
        <f t="shared" si="3"/>
        <v>7.0000000000000062E-2</v>
      </c>
      <c r="E6" s="21">
        <f>FV($D$4,1,,B6)</f>
        <v>374.5</v>
      </c>
      <c r="F6" s="21">
        <f t="shared" si="0"/>
        <v>-509.50311552000011</v>
      </c>
      <c r="G6" s="21">
        <f t="shared" si="1"/>
        <v>719.20522810573789</v>
      </c>
      <c r="H6" s="21">
        <f t="shared" si="2"/>
        <v>-1052.988374469611</v>
      </c>
      <c r="P6"/>
      <c r="V6"/>
      <c r="AB6"/>
      <c r="AH6"/>
      <c r="AL6"/>
    </row>
    <row r="7" spans="1:38" x14ac:dyDescent="0.3">
      <c r="A7" s="7">
        <v>4</v>
      </c>
      <c r="B7" s="7">
        <v>850</v>
      </c>
      <c r="C7" s="14">
        <v>7.0000000000000007E-2</v>
      </c>
      <c r="D7" s="31">
        <f>EFFECT(C7,1)</f>
        <v>7.0000000000000062E-2</v>
      </c>
      <c r="E7" s="21">
        <f>FV($D$4,0,,B7)</f>
        <v>-850</v>
      </c>
      <c r="F7" s="21">
        <f t="shared" si="0"/>
        <v>1156.4156160000002</v>
      </c>
      <c r="G7" s="21">
        <f>FV($D12,4,,F7)</f>
        <v>-1632.3750170624223</v>
      </c>
      <c r="H7" s="21">
        <f t="shared" si="2"/>
        <v>2389.9602624810932</v>
      </c>
      <c r="P7"/>
      <c r="V7"/>
      <c r="AB7"/>
      <c r="AH7"/>
      <c r="AL7"/>
    </row>
    <row r="8" spans="1:38" x14ac:dyDescent="0.3">
      <c r="A8" s="7">
        <v>5</v>
      </c>
      <c r="B8" s="7">
        <v>-250</v>
      </c>
      <c r="C8" s="14">
        <v>0.08</v>
      </c>
      <c r="D8" s="31">
        <f t="shared" si="3"/>
        <v>8.0000000000000071E-2</v>
      </c>
      <c r="E8" s="1"/>
      <c r="F8" s="21">
        <f>FV(D8,3,,B8)</f>
        <v>314.92800000000005</v>
      </c>
      <c r="G8" s="21">
        <f>FV($D12,4,,F8)</f>
        <v>-444.54657327408017</v>
      </c>
      <c r="H8" s="21">
        <f t="shared" si="2"/>
        <v>650.86063793058099</v>
      </c>
      <c r="P8"/>
      <c r="V8"/>
      <c r="AB8"/>
      <c r="AH8"/>
      <c r="AL8"/>
    </row>
    <row r="9" spans="1:38" x14ac:dyDescent="0.3">
      <c r="A9" s="7">
        <v>6</v>
      </c>
      <c r="B9" s="7">
        <v>550</v>
      </c>
      <c r="C9" s="14">
        <v>0.08</v>
      </c>
      <c r="D9" s="31">
        <f t="shared" si="3"/>
        <v>8.0000000000000071E-2</v>
      </c>
      <c r="E9" s="1"/>
      <c r="F9" s="21">
        <f>FV(D9,2,,B9)</f>
        <v>-641.5200000000001</v>
      </c>
      <c r="G9" s="21">
        <f>FV($D12,4,,F9)</f>
        <v>905.55783444720032</v>
      </c>
      <c r="H9" s="21">
        <f t="shared" si="2"/>
        <v>-1325.8272254141464</v>
      </c>
      <c r="P9"/>
      <c r="V9"/>
      <c r="AB9"/>
      <c r="AH9"/>
      <c r="AL9"/>
    </row>
    <row r="10" spans="1:38" x14ac:dyDescent="0.3">
      <c r="A10" s="7">
        <v>7</v>
      </c>
      <c r="B10" s="7">
        <v>-350</v>
      </c>
      <c r="C10" s="14">
        <v>0.08</v>
      </c>
      <c r="D10" s="31">
        <f t="shared" si="3"/>
        <v>8.0000000000000071E-2</v>
      </c>
      <c r="E10" s="1"/>
      <c r="F10" s="21">
        <f>FV(D10,1,,B10)</f>
        <v>378</v>
      </c>
      <c r="G10" s="21">
        <f>FV($D12,4,,F10)</f>
        <v>-533.57784858000014</v>
      </c>
      <c r="H10" s="21">
        <f t="shared" si="2"/>
        <v>781.2113281059784</v>
      </c>
      <c r="P10"/>
      <c r="V10"/>
      <c r="AB10"/>
      <c r="AH10"/>
      <c r="AL10"/>
    </row>
    <row r="11" spans="1:38" x14ac:dyDescent="0.3">
      <c r="A11" s="7">
        <v>8</v>
      </c>
      <c r="B11" s="7">
        <v>850</v>
      </c>
      <c r="C11" s="14">
        <v>0.08</v>
      </c>
      <c r="D11" s="31">
        <f t="shared" si="3"/>
        <v>8.0000000000000071E-2</v>
      </c>
      <c r="E11" s="1"/>
      <c r="F11" s="21">
        <f>FV(D11,0,,B11)</f>
        <v>-850</v>
      </c>
      <c r="G11" s="21">
        <f>FV($D12,4,,F11)</f>
        <v>1199.8443685000002</v>
      </c>
      <c r="H11" s="21">
        <f t="shared" si="2"/>
        <v>-1756.6921399208509</v>
      </c>
      <c r="P11"/>
      <c r="V11"/>
      <c r="AB11"/>
      <c r="AH11"/>
      <c r="AL11"/>
    </row>
    <row r="12" spans="1:38" x14ac:dyDescent="0.3">
      <c r="A12" s="7">
        <v>9</v>
      </c>
      <c r="B12" s="7">
        <v>-250</v>
      </c>
      <c r="C12" s="14">
        <v>0.09</v>
      </c>
      <c r="D12" s="31">
        <f t="shared" si="3"/>
        <v>9.000000000000008E-2</v>
      </c>
      <c r="E12" s="1"/>
      <c r="F12" s="1"/>
      <c r="G12" s="21">
        <f>FV(D12,3,,B12)</f>
        <v>323.75725000000006</v>
      </c>
      <c r="H12" s="21">
        <f t="shared" si="2"/>
        <v>-474.01298972500024</v>
      </c>
      <c r="P12"/>
      <c r="V12"/>
      <c r="AB12"/>
      <c r="AH12"/>
      <c r="AL12"/>
    </row>
    <row r="13" spans="1:38" x14ac:dyDescent="0.3">
      <c r="A13" s="7">
        <v>10</v>
      </c>
      <c r="B13" s="7">
        <v>550</v>
      </c>
      <c r="C13" s="14">
        <v>0.09</v>
      </c>
      <c r="D13" s="31">
        <f t="shared" si="3"/>
        <v>9.000000000000008E-2</v>
      </c>
      <c r="E13" s="1"/>
      <c r="F13" s="1"/>
      <c r="G13" s="21">
        <f>FV(D13,2,,B13)</f>
        <v>-653.45500000000004</v>
      </c>
      <c r="H13" s="21">
        <f t="shared" si="2"/>
        <v>956.72346550000032</v>
      </c>
      <c r="P13"/>
      <c r="V13"/>
      <c r="AB13"/>
      <c r="AH13"/>
      <c r="AL13"/>
    </row>
    <row r="14" spans="1:38" x14ac:dyDescent="0.3">
      <c r="A14" s="7">
        <v>11</v>
      </c>
      <c r="B14" s="7">
        <v>-350</v>
      </c>
      <c r="C14" s="14">
        <v>0.09</v>
      </c>
      <c r="D14" s="31">
        <f t="shared" si="3"/>
        <v>9.000000000000008E-2</v>
      </c>
      <c r="E14" s="1"/>
      <c r="F14" s="1"/>
      <c r="G14" s="21">
        <f>FV(D14,1,,B14)</f>
        <v>381.5</v>
      </c>
      <c r="H14" s="21">
        <f t="shared" si="2"/>
        <v>-558.55415000000016</v>
      </c>
      <c r="P14"/>
      <c r="V14"/>
      <c r="AB14"/>
      <c r="AH14"/>
      <c r="AL14"/>
    </row>
    <row r="15" spans="1:38" x14ac:dyDescent="0.3">
      <c r="A15" s="7">
        <v>12</v>
      </c>
      <c r="B15" s="7">
        <v>850</v>
      </c>
      <c r="C15" s="14">
        <v>0.09</v>
      </c>
      <c r="D15" s="31">
        <f t="shared" si="3"/>
        <v>9.000000000000008E-2</v>
      </c>
      <c r="E15" s="1"/>
      <c r="F15" s="1"/>
      <c r="G15" s="21">
        <f>FV(D15,0,,B15)</f>
        <v>-850</v>
      </c>
      <c r="H15" s="21">
        <f t="shared" si="2"/>
        <v>1244.4850000000004</v>
      </c>
      <c r="P15"/>
      <c r="V15"/>
      <c r="AB15"/>
      <c r="AH15"/>
      <c r="AL15"/>
    </row>
    <row r="16" spans="1:38" x14ac:dyDescent="0.3">
      <c r="A16" s="7">
        <v>13</v>
      </c>
      <c r="B16" s="7">
        <v>-250</v>
      </c>
      <c r="C16" s="14">
        <v>0.1</v>
      </c>
      <c r="D16" s="31">
        <f t="shared" si="3"/>
        <v>0.10000000000000009</v>
      </c>
      <c r="E16" s="1"/>
      <c r="F16" s="1"/>
      <c r="G16" s="1"/>
      <c r="H16" s="21">
        <f>FV($D$16,3,,B16)</f>
        <v>332.75000000000011</v>
      </c>
      <c r="P16"/>
      <c r="V16"/>
      <c r="AB16"/>
      <c r="AH16"/>
      <c r="AL16"/>
    </row>
    <row r="17" spans="1:38" x14ac:dyDescent="0.3">
      <c r="A17" s="7">
        <v>14</v>
      </c>
      <c r="B17" s="7">
        <v>550</v>
      </c>
      <c r="C17" s="14">
        <v>0.1</v>
      </c>
      <c r="D17" s="31">
        <f t="shared" si="3"/>
        <v>0.10000000000000009</v>
      </c>
      <c r="E17" s="1"/>
      <c r="F17" s="1"/>
      <c r="G17" s="1"/>
      <c r="H17" s="21">
        <f>FV($D$16,2,,B17)</f>
        <v>-665.50000000000011</v>
      </c>
      <c r="P17"/>
      <c r="V17"/>
      <c r="AB17"/>
      <c r="AH17"/>
      <c r="AL17"/>
    </row>
    <row r="18" spans="1:38" x14ac:dyDescent="0.3">
      <c r="A18" s="7">
        <v>15</v>
      </c>
      <c r="B18" s="7">
        <v>-350</v>
      </c>
      <c r="C18" s="14">
        <v>0.1</v>
      </c>
      <c r="D18" s="31">
        <f t="shared" si="3"/>
        <v>0.10000000000000009</v>
      </c>
      <c r="E18" s="1"/>
      <c r="F18" s="1"/>
      <c r="G18" s="1"/>
      <c r="H18" s="21">
        <f>FV($D$16,1,,B18)</f>
        <v>385.00000000000006</v>
      </c>
      <c r="P18"/>
      <c r="V18"/>
      <c r="AB18"/>
      <c r="AH18"/>
      <c r="AL18"/>
    </row>
    <row r="19" spans="1:38" x14ac:dyDescent="0.3">
      <c r="A19" s="7">
        <v>16</v>
      </c>
      <c r="B19" s="7">
        <v>850</v>
      </c>
      <c r="C19" s="14">
        <v>0.1</v>
      </c>
      <c r="D19" s="31">
        <f t="shared" si="3"/>
        <v>0.10000000000000009</v>
      </c>
      <c r="E19" s="1"/>
      <c r="F19" s="1"/>
      <c r="G19" s="1"/>
      <c r="H19" s="21">
        <f>FV($D$16,0,,B19)</f>
        <v>-850</v>
      </c>
      <c r="I19" s="28">
        <f>SUM(H3:H7)-SUM(H8:H11)+SUM(H12:H15)-SUM(H16:H19)</f>
        <v>2177.6278235632803</v>
      </c>
      <c r="P19"/>
      <c r="V19"/>
      <c r="AB19"/>
      <c r="AH19"/>
      <c r="AL19"/>
    </row>
    <row r="20" spans="1:38" x14ac:dyDescent="0.3">
      <c r="F20" s="21"/>
      <c r="G20" s="21"/>
      <c r="H20" s="21"/>
    </row>
    <row r="21" spans="1:38" x14ac:dyDescent="0.3">
      <c r="D21" s="33"/>
      <c r="E21" s="16"/>
      <c r="F21" s="25"/>
      <c r="G21" s="26" t="s">
        <v>20</v>
      </c>
      <c r="H21" s="25"/>
      <c r="I21" s="16"/>
    </row>
    <row r="22" spans="1:38" x14ac:dyDescent="0.3">
      <c r="D22" s="30" t="s">
        <v>16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29</v>
      </c>
    </row>
    <row r="23" spans="1:38" x14ac:dyDescent="0.3">
      <c r="D23" s="31"/>
      <c r="E23" s="21">
        <f>FV($D$24,4,,B3)</f>
        <v>1316.8090369634028</v>
      </c>
      <c r="F23" s="21">
        <f>FV($D$28,4,,E23)</f>
        <v>-1802.1440932820876</v>
      </c>
      <c r="G23" s="21">
        <f>FV($D32,4,,F23)</f>
        <v>2562.8302194763282</v>
      </c>
      <c r="H23" s="21">
        <f>FV($D$36,4,,G23)</f>
        <v>-3786.4674592724191</v>
      </c>
    </row>
    <row r="24" spans="1:38" x14ac:dyDescent="0.3">
      <c r="D24" s="31">
        <f t="shared" ref="D24:D39" si="4">EFFECT(C4,2)</f>
        <v>7.1224999999999872E-2</v>
      </c>
      <c r="E24" s="21">
        <f>FV($D$24,3,,B4)</f>
        <v>307.3138315861288</v>
      </c>
      <c r="F24" s="21">
        <f t="shared" ref="F24:F27" si="5">FV($D$28,4,,E24)</f>
        <v>-420.58019867023461</v>
      </c>
      <c r="G24" s="21">
        <f t="shared" ref="G24:G26" si="6">FV($D33,4,,F24)</f>
        <v>598.10735827588258</v>
      </c>
      <c r="H24" s="21">
        <f t="shared" ref="H24:H35" si="7">FV($D$36,4,,G24)</f>
        <v>-883.67697245499789</v>
      </c>
    </row>
    <row r="25" spans="1:38" x14ac:dyDescent="0.3">
      <c r="D25" s="31">
        <f t="shared" si="4"/>
        <v>7.1224999999999872E-2</v>
      </c>
      <c r="E25" s="21">
        <f>FV($D$24,2,,B5)</f>
        <v>-631.13765034374978</v>
      </c>
      <c r="F25" s="21">
        <f t="shared" si="5"/>
        <v>863.75545480596156</v>
      </c>
      <c r="G25" s="21">
        <f t="shared" si="6"/>
        <v>-1228.3471616205202</v>
      </c>
      <c r="H25" s="21">
        <f t="shared" si="7"/>
        <v>1814.8282007990811</v>
      </c>
    </row>
    <row r="26" spans="1:38" x14ac:dyDescent="0.3">
      <c r="D26" s="31">
        <f t="shared" si="4"/>
        <v>7.1224999999999872E-2</v>
      </c>
      <c r="E26" s="21">
        <f>FV($D$24,1,,B6)</f>
        <v>374.92874999999998</v>
      </c>
      <c r="F26" s="21">
        <f t="shared" si="5"/>
        <v>-513.11588335713634</v>
      </c>
      <c r="G26" s="21">
        <f t="shared" si="6"/>
        <v>729.70241217838054</v>
      </c>
      <c r="H26" s="21">
        <f t="shared" si="7"/>
        <v>-1078.1028012189586</v>
      </c>
    </row>
    <row r="27" spans="1:38" x14ac:dyDescent="0.3">
      <c r="D27" s="31">
        <f t="shared" si="4"/>
        <v>7.1224999999999872E-2</v>
      </c>
      <c r="E27" s="21">
        <f>FV($D$24,0,,B7)</f>
        <v>-850</v>
      </c>
      <c r="F27" s="21">
        <f t="shared" si="5"/>
        <v>1163.2836928444831</v>
      </c>
      <c r="G27" s="21">
        <f>FV($D32,4,,F27)</f>
        <v>-1654.3064524969707</v>
      </c>
      <c r="H27" s="21">
        <f t="shared" si="7"/>
        <v>2444.1640739370214</v>
      </c>
    </row>
    <row r="28" spans="1:38" x14ac:dyDescent="0.3">
      <c r="D28" s="31">
        <f t="shared" si="4"/>
        <v>8.1600000000000117E-2</v>
      </c>
      <c r="E28" s="1"/>
      <c r="F28" s="21">
        <f>FV($D$28,3,,B8)</f>
        <v>316.32975462400009</v>
      </c>
      <c r="G28" s="21">
        <f>FV($D32,4,,F28)</f>
        <v>-449.85273790924401</v>
      </c>
      <c r="H28" s="21">
        <f t="shared" si="7"/>
        <v>664.63737652742691</v>
      </c>
    </row>
    <row r="29" spans="1:38" x14ac:dyDescent="0.3">
      <c r="D29" s="31">
        <f t="shared" si="4"/>
        <v>8.1600000000000117E-2</v>
      </c>
      <c r="E29" s="1"/>
      <c r="F29" s="21">
        <f>FV($D$28,2,,B9)</f>
        <v>-643.42220800000007</v>
      </c>
      <c r="G29" s="21">
        <f>FV($D32,4,,F29)</f>
        <v>915.01111630948287</v>
      </c>
      <c r="H29" s="21">
        <f t="shared" si="7"/>
        <v>-1351.8881549189525</v>
      </c>
    </row>
    <row r="30" spans="1:38" x14ac:dyDescent="0.3">
      <c r="D30" s="31">
        <f t="shared" si="4"/>
        <v>8.1600000000000117E-2</v>
      </c>
      <c r="E30" s="1"/>
      <c r="F30" s="21">
        <f>FV($D$28,1,,B10)</f>
        <v>378.56000000000006</v>
      </c>
      <c r="G30" s="21">
        <f>FV($D32,4,,F30)</f>
        <v>-538.35040799542605</v>
      </c>
      <c r="H30" s="21">
        <f t="shared" si="7"/>
        <v>795.38874095890515</v>
      </c>
    </row>
    <row r="31" spans="1:38" x14ac:dyDescent="0.3">
      <c r="D31" s="31">
        <f t="shared" si="4"/>
        <v>8.1600000000000117E-2</v>
      </c>
      <c r="E31" s="1"/>
      <c r="F31" s="21">
        <f>FV($D$28,0,,B11)</f>
        <v>-850</v>
      </c>
      <c r="G31" s="21">
        <f>FV($D32,4,,F31)</f>
        <v>1208.785520911116</v>
      </c>
      <c r="H31" s="21">
        <f t="shared" si="7"/>
        <v>-1785.9267482435262</v>
      </c>
    </row>
    <row r="32" spans="1:38" x14ac:dyDescent="0.3">
      <c r="D32" s="31">
        <f t="shared" si="4"/>
        <v>9.2024999999999801E-2</v>
      </c>
      <c r="E32" s="1"/>
      <c r="F32" s="1"/>
      <c r="G32" s="21">
        <f>FV(D32,3,,B12)</f>
        <v>325.5650312118787</v>
      </c>
      <c r="H32" s="21">
        <f t="shared" si="7"/>
        <v>-481.00782767134626</v>
      </c>
    </row>
    <row r="33" spans="4:9" x14ac:dyDescent="0.3">
      <c r="D33" s="31">
        <f t="shared" si="4"/>
        <v>9.2024999999999801E-2</v>
      </c>
      <c r="E33" s="1"/>
      <c r="F33" s="1"/>
      <c r="G33" s="21">
        <f>FV(D33,2,,B13)</f>
        <v>-655.88523034374975</v>
      </c>
      <c r="H33" s="21">
        <f t="shared" si="7"/>
        <v>969.04120407221637</v>
      </c>
    </row>
    <row r="34" spans="4:9" x14ac:dyDescent="0.3">
      <c r="D34" s="31">
        <f t="shared" si="4"/>
        <v>9.2024999999999801E-2</v>
      </c>
      <c r="E34" s="1"/>
      <c r="F34" s="1"/>
      <c r="G34" s="21">
        <f>FV(D34,1,,B14)</f>
        <v>382.20874999999995</v>
      </c>
      <c r="H34" s="21">
        <f t="shared" si="7"/>
        <v>-564.69639835131284</v>
      </c>
    </row>
    <row r="35" spans="4:9" x14ac:dyDescent="0.3">
      <c r="D35" s="31">
        <f t="shared" si="4"/>
        <v>9.2024999999999801E-2</v>
      </c>
      <c r="E35" s="1"/>
      <c r="F35" s="1"/>
      <c r="G35" s="21">
        <f>FV(D35,0,,B15)</f>
        <v>-850</v>
      </c>
      <c r="H35" s="21">
        <f t="shared" si="7"/>
        <v>1255.8371272207032</v>
      </c>
    </row>
    <row r="36" spans="4:9" x14ac:dyDescent="0.3">
      <c r="D36" s="31">
        <f t="shared" si="4"/>
        <v>0.10250000000000004</v>
      </c>
      <c r="E36" s="1"/>
      <c r="F36" s="1"/>
      <c r="G36" s="1"/>
      <c r="H36" s="21">
        <f>FV($D$36,3,,B16)</f>
        <v>335.02391015625</v>
      </c>
    </row>
    <row r="37" spans="4:9" x14ac:dyDescent="0.3">
      <c r="D37" s="31">
        <f t="shared" si="4"/>
        <v>0.10250000000000004</v>
      </c>
      <c r="E37" s="1"/>
      <c r="F37" s="1"/>
      <c r="G37" s="1"/>
      <c r="H37" s="21">
        <f>FV($D$36,2,,B17)</f>
        <v>-668.5284375</v>
      </c>
    </row>
    <row r="38" spans="4:9" x14ac:dyDescent="0.3">
      <c r="D38" s="31">
        <f t="shared" si="4"/>
        <v>0.10250000000000004</v>
      </c>
      <c r="E38" s="1"/>
      <c r="F38" s="1"/>
      <c r="G38" s="1"/>
      <c r="H38" s="21">
        <f>FV($D$36,1,,B18)</f>
        <v>385.875</v>
      </c>
    </row>
    <row r="39" spans="4:9" x14ac:dyDescent="0.3">
      <c r="D39" s="31">
        <f t="shared" si="4"/>
        <v>0.10250000000000004</v>
      </c>
      <c r="E39" s="1"/>
      <c r="F39" s="1"/>
      <c r="G39" s="1"/>
      <c r="H39" s="21">
        <f>FV($D$36,0,,B19)</f>
        <v>-850</v>
      </c>
      <c r="I39" s="28">
        <f>SUM(H23:H27)-SUM(H28:H31)+SUM(H32:H35)-SUM(H36:H39)</f>
        <v>2165.3374600798838</v>
      </c>
    </row>
    <row r="41" spans="4:9" x14ac:dyDescent="0.3">
      <c r="D41" s="29"/>
      <c r="E41" s="15"/>
      <c r="F41" s="15"/>
      <c r="G41" s="27" t="s">
        <v>21</v>
      </c>
      <c r="H41" s="15"/>
      <c r="I41" s="15"/>
    </row>
    <row r="42" spans="4:9" x14ac:dyDescent="0.3">
      <c r="D42" s="30" t="s">
        <v>16</v>
      </c>
      <c r="E42" s="1" t="s">
        <v>30</v>
      </c>
      <c r="F42" s="1" t="s">
        <v>31</v>
      </c>
      <c r="G42" s="1" t="s">
        <v>32</v>
      </c>
      <c r="H42" s="1" t="s">
        <v>33</v>
      </c>
      <c r="I42" s="1" t="s">
        <v>29</v>
      </c>
    </row>
    <row r="43" spans="4:9" x14ac:dyDescent="0.3">
      <c r="D43" s="31"/>
      <c r="E43" s="21">
        <f>FV($D$44,4,,B3)</f>
        <v>1319.9293512079923</v>
      </c>
      <c r="F43" s="21">
        <f>FV($D$48,4,,E43)</f>
        <v>-1811.9801450678578</v>
      </c>
      <c r="G43" s="21">
        <f>FV($D$52,4,,F43)</f>
        <v>2586.8217355735478</v>
      </c>
      <c r="H43" s="21">
        <f>FV($D$56,4,,G43)</f>
        <v>-3840.1514061058447</v>
      </c>
    </row>
    <row r="44" spans="4:9" x14ac:dyDescent="0.3">
      <c r="D44" s="31">
        <f t="shared" ref="D44:D59" si="8">EFFECT(C4,4)</f>
        <v>7.1859031289062791E-2</v>
      </c>
      <c r="E44" s="21">
        <f>FV($D$44,3,,B4)</f>
        <v>307.8598287361981</v>
      </c>
      <c r="F44" s="21">
        <f t="shared" ref="F44:F47" si="9">FV($D$48,4,,E44)</f>
        <v>-422.62557206069675</v>
      </c>
      <c r="G44" s="21">
        <f t="shared" ref="G44:G51" si="10">FV($D$52,4,,F44)</f>
        <v>603.34933514123747</v>
      </c>
      <c r="H44" s="21">
        <f t="shared" ref="H44:H55" si="11">FV($D$56,4,,G44)</f>
        <v>-895.67547923898087</v>
      </c>
    </row>
    <row r="45" spans="4:9" x14ac:dyDescent="0.3">
      <c r="D45" s="31">
        <f t="shared" si="8"/>
        <v>7.1859031289062791E-2</v>
      </c>
      <c r="E45" s="21">
        <f>FV($D$44,2,,B5)</f>
        <v>-631.88498062576048</v>
      </c>
      <c r="F45" s="21">
        <f t="shared" si="9"/>
        <v>867.44266866450232</v>
      </c>
      <c r="G45" s="21">
        <f t="shared" si="10"/>
        <v>-1238.3797668937616</v>
      </c>
      <c r="H45" s="21">
        <f t="shared" si="11"/>
        <v>1838.381724466107</v>
      </c>
    </row>
    <row r="46" spans="4:9" x14ac:dyDescent="0.3">
      <c r="D46" s="31">
        <f t="shared" si="8"/>
        <v>7.1859031289062791E-2</v>
      </c>
      <c r="E46" s="21">
        <f>FV($D$44,1,,B6)</f>
        <v>375.15066095117197</v>
      </c>
      <c r="F46" s="21">
        <f t="shared" si="9"/>
        <v>-515.00146460906376</v>
      </c>
      <c r="G46" s="21">
        <f t="shared" si="10"/>
        <v>735.22714149444857</v>
      </c>
      <c r="H46" s="21">
        <f t="shared" si="11"/>
        <v>-1091.448824010708</v>
      </c>
    </row>
    <row r="47" spans="4:9" x14ac:dyDescent="0.3">
      <c r="D47" s="31">
        <f t="shared" si="8"/>
        <v>7.1859031289062791E-2</v>
      </c>
      <c r="E47" s="21">
        <f>FV($D$44,0,,B7)</f>
        <v>-850</v>
      </c>
      <c r="F47" s="21">
        <f t="shared" si="9"/>
        <v>1166.8678493270202</v>
      </c>
      <c r="G47" s="21">
        <f t="shared" si="10"/>
        <v>-1665.8455797086312</v>
      </c>
      <c r="H47" s="21">
        <f t="shared" si="11"/>
        <v>2472.9571262300174</v>
      </c>
    </row>
    <row r="48" spans="4:9" x14ac:dyDescent="0.3">
      <c r="D48" s="31">
        <f t="shared" si="8"/>
        <v>8.2432159999999977E-2</v>
      </c>
      <c r="E48" s="1"/>
      <c r="F48" s="21">
        <f>FV($D$48,3,,B8)</f>
        <v>317.06044864063631</v>
      </c>
      <c r="G48" s="21">
        <f t="shared" si="10"/>
        <v>-452.64229978832537</v>
      </c>
      <c r="H48" s="21">
        <f t="shared" si="11"/>
        <v>671.95003818449266</v>
      </c>
    </row>
    <row r="49" spans="4:9" x14ac:dyDescent="0.3">
      <c r="D49" s="31">
        <f t="shared" si="8"/>
        <v>8.2432159999999977E-2</v>
      </c>
      <c r="E49" s="1"/>
      <c r="F49" s="21">
        <f>FV($D$48,2,,B9)</f>
        <v>-644.41265955124607</v>
      </c>
      <c r="G49" s="21">
        <f t="shared" si="10"/>
        <v>919.97734022824659</v>
      </c>
      <c r="H49" s="21">
        <f t="shared" si="11"/>
        <v>-1365.7115324491872</v>
      </c>
    </row>
    <row r="50" spans="4:9" x14ac:dyDescent="0.3">
      <c r="D50" s="31">
        <f t="shared" si="8"/>
        <v>8.2432159999999977E-2</v>
      </c>
      <c r="E50" s="1"/>
      <c r="F50" s="21">
        <f>FV($D$48,1,,B10)</f>
        <v>378.85125599999998</v>
      </c>
      <c r="G50" s="21">
        <f t="shared" si="10"/>
        <v>-540.85618224775703</v>
      </c>
      <c r="H50" s="21">
        <f t="shared" si="11"/>
        <v>802.90404251580924</v>
      </c>
    </row>
    <row r="51" spans="4:9" x14ac:dyDescent="0.3">
      <c r="D51" s="31">
        <f t="shared" si="8"/>
        <v>8.2432159999999977E-2</v>
      </c>
      <c r="E51" s="1"/>
      <c r="F51" s="21">
        <f>FV($D$48,0,,B11)</f>
        <v>-850</v>
      </c>
      <c r="G51" s="21">
        <f t="shared" si="10"/>
        <v>1213.4782388331146</v>
      </c>
      <c r="H51" s="21">
        <f t="shared" si="11"/>
        <v>-1801.4152660970399</v>
      </c>
    </row>
    <row r="52" spans="4:9" x14ac:dyDescent="0.3">
      <c r="D52" s="31">
        <f t="shared" si="8"/>
        <v>9.3083318789062286E-2</v>
      </c>
      <c r="E52" s="1"/>
      <c r="F52" s="1"/>
      <c r="G52" s="21">
        <f>FV(D52,3,,B12)</f>
        <v>326.51249747189183</v>
      </c>
      <c r="H52" s="21">
        <f t="shared" si="11"/>
        <v>-484.70963771294134</v>
      </c>
    </row>
    <row r="53" spans="4:9" x14ac:dyDescent="0.3">
      <c r="D53" s="31">
        <f t="shared" si="8"/>
        <v>9.3083318789062286E-2</v>
      </c>
      <c r="E53" s="1"/>
      <c r="F53" s="1"/>
      <c r="G53" s="21">
        <f>FV(D53,2,,B13)</f>
        <v>-657.15712799820085</v>
      </c>
      <c r="H53" s="21">
        <f t="shared" si="11"/>
        <v>975.55345017048228</v>
      </c>
    </row>
    <row r="54" spans="4:9" x14ac:dyDescent="0.3">
      <c r="D54" s="31">
        <f t="shared" si="8"/>
        <v>9.3083318789062286E-2</v>
      </c>
      <c r="E54" s="1"/>
      <c r="F54" s="1"/>
      <c r="G54" s="21">
        <f>FV(D54,1,,B14)</f>
        <v>382.57916157617183</v>
      </c>
      <c r="H54" s="21">
        <f t="shared" si="11"/>
        <v>-567.94091570743285</v>
      </c>
    </row>
    <row r="55" spans="4:9" x14ac:dyDescent="0.3">
      <c r="D55" s="31">
        <f t="shared" si="8"/>
        <v>9.3083318789062286E-2</v>
      </c>
      <c r="E55" s="1"/>
      <c r="F55" s="1"/>
      <c r="G55" s="21">
        <f>FV(D55,0,,B15)</f>
        <v>-850</v>
      </c>
      <c r="H55" s="21">
        <f t="shared" si="11"/>
        <v>1261.8297775614787</v>
      </c>
    </row>
    <row r="56" spans="4:9" x14ac:dyDescent="0.3">
      <c r="D56" s="31">
        <f t="shared" si="8"/>
        <v>0.10381289062499977</v>
      </c>
      <c r="E56" s="1"/>
      <c r="F56" s="1"/>
      <c r="G56" s="1"/>
      <c r="H56" s="21">
        <f>FV($D$56,3,,B16)</f>
        <v>336.22220606157435</v>
      </c>
    </row>
    <row r="57" spans="4:9" x14ac:dyDescent="0.3">
      <c r="D57" s="31">
        <f t="shared" si="8"/>
        <v>0.10381289062499977</v>
      </c>
      <c r="E57" s="1"/>
      <c r="F57" s="1"/>
      <c r="G57" s="1"/>
      <c r="H57" s="21">
        <f>FV($D$56,2,,B17)</f>
        <v>-670.12159363045475</v>
      </c>
    </row>
    <row r="58" spans="4:9" x14ac:dyDescent="0.3">
      <c r="D58" s="31">
        <f t="shared" si="8"/>
        <v>0.10381289062499977</v>
      </c>
      <c r="E58" s="1"/>
      <c r="F58" s="1"/>
      <c r="G58" s="1"/>
      <c r="H58" s="21">
        <f>FV($D$56,1,,B18)</f>
        <v>386.33451171874992</v>
      </c>
    </row>
    <row r="59" spans="4:9" x14ac:dyDescent="0.3">
      <c r="D59" s="31">
        <f t="shared" si="8"/>
        <v>0.10381289062499977</v>
      </c>
      <c r="E59" s="1"/>
      <c r="F59" s="1"/>
      <c r="G59" s="1"/>
      <c r="H59" s="21">
        <f>FV($D$56,0,,B19)</f>
        <v>-850</v>
      </c>
      <c r="I59" s="28">
        <f>SUM(H43:H47)-SUM(H48:H51)+SUM(H52:H55)-SUM(H56:H59)</f>
        <v>2158.6334093482333</v>
      </c>
    </row>
    <row r="61" spans="4:9" x14ac:dyDescent="0.3">
      <c r="D61" s="33"/>
      <c r="E61" s="16"/>
      <c r="F61" s="16"/>
      <c r="G61" s="24" t="s">
        <v>22</v>
      </c>
      <c r="H61" s="16"/>
      <c r="I61" s="16"/>
    </row>
    <row r="62" spans="4:9" x14ac:dyDescent="0.3">
      <c r="D62" s="30" t="s">
        <v>16</v>
      </c>
      <c r="E62" s="1" t="s">
        <v>30</v>
      </c>
      <c r="F62" s="1" t="s">
        <v>31</v>
      </c>
      <c r="G62" s="1" t="s">
        <v>32</v>
      </c>
      <c r="H62" s="1" t="s">
        <v>33</v>
      </c>
      <c r="I62" s="1" t="s">
        <v>29</v>
      </c>
    </row>
    <row r="63" spans="4:9" x14ac:dyDescent="0.3">
      <c r="D63" s="31"/>
      <c r="E63" s="21">
        <f>FV($D$64,4,,B3)</f>
        <v>1322.053877885357</v>
      </c>
      <c r="F63" s="21">
        <f>FV($D$68,4,,E63)</f>
        <v>-1818.7047027539197</v>
      </c>
      <c r="G63" s="21">
        <f>FV($D$72,4,,F63)</f>
        <v>2603.3036112446916</v>
      </c>
      <c r="H63" s="21">
        <f>FV($D$76,4,,G63)</f>
        <v>-3877.2409033261069</v>
      </c>
    </row>
    <row r="64" spans="4:9" x14ac:dyDescent="0.3">
      <c r="D64" s="31">
        <f t="shared" ref="D64:D79" si="12">EFFECT(C4,12)</f>
        <v>7.2290080856235894E-2</v>
      </c>
      <c r="E64" s="21">
        <f>FV($D$64,3,,B4)</f>
        <v>308.23139686923196</v>
      </c>
      <c r="F64" s="21">
        <f t="shared" ref="F64:F67" si="13">FV($D$68,4,,E64)</f>
        <v>-424.02348376235636</v>
      </c>
      <c r="G64" s="21">
        <f t="shared" ref="G64:G71" si="14">FV($D$72,4,,F64)</f>
        <v>606.94947610769748</v>
      </c>
      <c r="H64" s="21">
        <f t="shared" ref="H64:H75" si="15">FV($D$76,4,,G64)</f>
        <v>-903.96268988846884</v>
      </c>
    </row>
    <row r="65" spans="4:9" x14ac:dyDescent="0.3">
      <c r="D65" s="31">
        <f t="shared" si="12"/>
        <v>7.2290080856235894E-2</v>
      </c>
      <c r="E65" s="21">
        <f>FV($D$64,2,,B5)</f>
        <v>-632.39330962647011</v>
      </c>
      <c r="F65" s="21">
        <f t="shared" si="13"/>
        <v>869.96203819426478</v>
      </c>
      <c r="G65" s="21">
        <f t="shared" si="14"/>
        <v>-1245.2683012517386</v>
      </c>
      <c r="H65" s="21">
        <f t="shared" si="15"/>
        <v>1854.6454483348548</v>
      </c>
    </row>
    <row r="66" spans="4:9" x14ac:dyDescent="0.3">
      <c r="D66" s="31">
        <f t="shared" si="12"/>
        <v>7.2290080856235894E-2</v>
      </c>
      <c r="E66" s="21">
        <f>FV($D$64,1,,B6)</f>
        <v>375.30152829968256</v>
      </c>
      <c r="F66" s="21">
        <f t="shared" si="13"/>
        <v>-516.28958992286618</v>
      </c>
      <c r="G66" s="21">
        <f t="shared" si="14"/>
        <v>739.01967254994042</v>
      </c>
      <c r="H66" s="21">
        <f t="shared" si="15"/>
        <v>-1100.6619782635764</v>
      </c>
    </row>
    <row r="67" spans="4:9" x14ac:dyDescent="0.3">
      <c r="D67" s="31">
        <f t="shared" si="12"/>
        <v>7.2290080856235894E-2</v>
      </c>
      <c r="E67" s="21">
        <f>FV($D$64,0,,B7)</f>
        <v>-850</v>
      </c>
      <c r="F67" s="21">
        <f t="shared" si="13"/>
        <v>1169.3161853687218</v>
      </c>
      <c r="G67" s="21">
        <f t="shared" si="14"/>
        <v>-1673.7654240668346</v>
      </c>
      <c r="H67" s="21">
        <f t="shared" si="15"/>
        <v>2492.8293944408942</v>
      </c>
    </row>
    <row r="68" spans="4:9" x14ac:dyDescent="0.3">
      <c r="D68" s="31">
        <f t="shared" si="12"/>
        <v>8.2999506807510004E-2</v>
      </c>
      <c r="E68" s="1"/>
      <c r="F68" s="21">
        <f>FV($D$68,3,,B8)</f>
        <v>317.55926290516271</v>
      </c>
      <c r="G68" s="21">
        <f t="shared" si="14"/>
        <v>-454.55602256562139</v>
      </c>
      <c r="H68" s="21">
        <f t="shared" si="15"/>
        <v>676.99487525467771</v>
      </c>
    </row>
    <row r="69" spans="4:9" x14ac:dyDescent="0.3">
      <c r="D69" s="31">
        <f t="shared" si="12"/>
        <v>8.2999506807510004E-2</v>
      </c>
      <c r="E69" s="1"/>
      <c r="F69" s="21">
        <f>FV($D$68,2,,B9)</f>
        <v>-645.0883624599204</v>
      </c>
      <c r="G69" s="21">
        <f t="shared" si="14"/>
        <v>923.38292248373955</v>
      </c>
      <c r="H69" s="21">
        <f t="shared" si="15"/>
        <v>-1375.2441401850167</v>
      </c>
    </row>
    <row r="70" spans="4:9" x14ac:dyDescent="0.3">
      <c r="D70" s="31">
        <f t="shared" si="12"/>
        <v>8.2999506807510004E-2</v>
      </c>
      <c r="E70" s="1"/>
      <c r="F70" s="21">
        <f>FV($D$68,1,,B10)</f>
        <v>379.04982738262851</v>
      </c>
      <c r="G70" s="21">
        <f t="shared" si="14"/>
        <v>-542.57394450713673</v>
      </c>
      <c r="H70" s="21">
        <f t="shared" si="15"/>
        <v>808.08472804915891</v>
      </c>
    </row>
    <row r="71" spans="4:9" x14ac:dyDescent="0.3">
      <c r="D71" s="31">
        <f t="shared" si="12"/>
        <v>8.2999506807510004E-2</v>
      </c>
      <c r="E71" s="1"/>
      <c r="F71" s="21">
        <f>FV($D$68,0,,B11)</f>
        <v>-850</v>
      </c>
      <c r="G71" s="21">
        <f t="shared" si="14"/>
        <v>1216.6945333166559</v>
      </c>
      <c r="H71" s="21">
        <f t="shared" si="15"/>
        <v>-1812.0889899480894</v>
      </c>
    </row>
    <row r="72" spans="4:9" x14ac:dyDescent="0.3">
      <c r="D72" s="31">
        <f t="shared" si="12"/>
        <v>9.3806897670984268E-2</v>
      </c>
      <c r="E72" s="1"/>
      <c r="F72" s="1"/>
      <c r="G72" s="21">
        <f>FV($D$72,3,,B12)</f>
        <v>327.1613427291345</v>
      </c>
      <c r="H72" s="21">
        <f t="shared" si="15"/>
        <v>-487.25908669945886</v>
      </c>
    </row>
    <row r="73" spans="4:9" x14ac:dyDescent="0.3">
      <c r="D73" s="31">
        <f t="shared" si="12"/>
        <v>9.3806897670984268E-2</v>
      </c>
      <c r="E73" s="1"/>
      <c r="F73" s="1"/>
      <c r="G73" s="21">
        <f>FV($D$72,2,,B13)</f>
        <v>-658.02744116594261</v>
      </c>
      <c r="H73" s="21">
        <f t="shared" si="15"/>
        <v>980.03586649647968</v>
      </c>
    </row>
    <row r="74" spans="4:9" x14ac:dyDescent="0.3">
      <c r="D74" s="31">
        <f t="shared" si="12"/>
        <v>9.3806897670984268E-2</v>
      </c>
      <c r="E74" s="1"/>
      <c r="F74" s="1"/>
      <c r="G74" s="21">
        <f>FV($D$72,1,,B14)</f>
        <v>382.83241418484448</v>
      </c>
      <c r="H74" s="21">
        <f t="shared" si="15"/>
        <v>-570.17302514587266</v>
      </c>
    </row>
    <row r="75" spans="4:9" x14ac:dyDescent="0.3">
      <c r="D75" s="31">
        <f t="shared" si="12"/>
        <v>9.3806897670984268E-2</v>
      </c>
      <c r="E75" s="1"/>
      <c r="F75" s="1"/>
      <c r="G75" s="21">
        <f>FV($D$72,0,,B15)</f>
        <v>-850</v>
      </c>
      <c r="H75" s="21">
        <f t="shared" si="15"/>
        <v>1265.9509838160875</v>
      </c>
    </row>
    <row r="76" spans="4:9" x14ac:dyDescent="0.3">
      <c r="D76" s="31">
        <f t="shared" si="12"/>
        <v>0.10471306744129683</v>
      </c>
      <c r="E76" s="1"/>
      <c r="F76" s="1"/>
      <c r="G76" s="1"/>
      <c r="H76" s="21">
        <f>FV($D$76,3,,B16)</f>
        <v>337.04546060470682</v>
      </c>
    </row>
    <row r="77" spans="4:9" x14ac:dyDescent="0.3">
      <c r="D77" s="31">
        <f t="shared" si="12"/>
        <v>0.10471306744129683</v>
      </c>
      <c r="E77" s="1"/>
      <c r="F77" s="1"/>
      <c r="G77" s="1"/>
      <c r="H77" s="21">
        <f>FV($D$76,2,,B17)</f>
        <v>-671.21502875655756</v>
      </c>
    </row>
    <row r="78" spans="4:9" x14ac:dyDescent="0.3">
      <c r="D78" s="31">
        <f t="shared" si="12"/>
        <v>0.10471306744129683</v>
      </c>
      <c r="E78" s="1"/>
      <c r="F78" s="1"/>
      <c r="G78" s="1"/>
      <c r="H78" s="21">
        <f>FV($D$76,1,,B18)</f>
        <v>386.64957360445391</v>
      </c>
    </row>
    <row r="79" spans="4:9" x14ac:dyDescent="0.3">
      <c r="D79" s="31">
        <f t="shared" si="12"/>
        <v>0.10471306744129683</v>
      </c>
      <c r="E79" s="1"/>
      <c r="F79" s="1"/>
      <c r="G79" s="1"/>
      <c r="H79" s="21">
        <f>FV($D$76,0,,B19)</f>
        <v>-850</v>
      </c>
      <c r="I79" s="28">
        <f>SUM(H63:H67)-SUM(H68:H71)+SUM(H72:H75)-SUM(H76:H79)</f>
        <v>2153.9375311414988</v>
      </c>
    </row>
    <row r="81" spans="4:9" x14ac:dyDescent="0.3">
      <c r="D81" s="29"/>
      <c r="E81" s="15"/>
      <c r="F81" s="15"/>
      <c r="G81" s="27" t="s">
        <v>23</v>
      </c>
      <c r="H81" s="15"/>
      <c r="I81" s="15"/>
    </row>
    <row r="82" spans="4:9" x14ac:dyDescent="0.3">
      <c r="D82" s="30" t="s">
        <v>16</v>
      </c>
      <c r="E82" s="1" t="s">
        <v>30</v>
      </c>
      <c r="F82" s="1" t="s">
        <v>31</v>
      </c>
      <c r="G82" s="1" t="s">
        <v>32</v>
      </c>
      <c r="H82" s="1" t="s">
        <v>33</v>
      </c>
      <c r="I82" s="1" t="s">
        <v>29</v>
      </c>
    </row>
    <row r="83" spans="4:9" x14ac:dyDescent="0.3">
      <c r="D83" s="31"/>
      <c r="E83" s="21">
        <f>FV($D$84,4,,$B3)</f>
        <v>1322.880700269239</v>
      </c>
      <c r="F83" s="21">
        <f>FV($D$88,4,,E83)</f>
        <v>-1821.327818619573</v>
      </c>
      <c r="G83" s="21">
        <f>FV($D$92,4,,F83)</f>
        <v>2609.7505088626067</v>
      </c>
      <c r="H83" s="21">
        <f>FV($D$99,4,,G83)</f>
        <v>-3891.7950486662471</v>
      </c>
    </row>
    <row r="84" spans="4:9" x14ac:dyDescent="0.3">
      <c r="D84" s="31">
        <f t="shared" ref="D84:D99" si="16">EFFECT(C4,52)</f>
        <v>7.2457696110179937E-2</v>
      </c>
      <c r="E84" s="21">
        <f>FV($D$84,3,,$B4)</f>
        <v>308.3759632355073</v>
      </c>
      <c r="F84" s="21">
        <f t="shared" ref="F84:F87" si="17">FV($D$88,4,,E84)</f>
        <v>-424.56868583850815</v>
      </c>
      <c r="G84" s="21">
        <f t="shared" ref="G84:G91" si="18">FV($D$92,4,,F84)</f>
        <v>608.35744811385348</v>
      </c>
      <c r="H84" s="21">
        <f t="shared" ref="H84:H95" si="19">FV($D$99,4,,G84)</f>
        <v>-907.21411734510491</v>
      </c>
    </row>
    <row r="85" spans="4:9" x14ac:dyDescent="0.3">
      <c r="D85" s="31">
        <f t="shared" si="16"/>
        <v>7.2457696110179937E-2</v>
      </c>
      <c r="E85" s="21">
        <f>FV($D$84,2,,$B5)</f>
        <v>-632.59103047027531</v>
      </c>
      <c r="F85" s="21">
        <f t="shared" si="17"/>
        <v>870.94447849321728</v>
      </c>
      <c r="G85" s="21">
        <f t="shared" si="18"/>
        <v>-1247.9619389229292</v>
      </c>
      <c r="H85" s="21">
        <f t="shared" si="19"/>
        <v>1861.0254422139774</v>
      </c>
    </row>
    <row r="86" spans="4:9" x14ac:dyDescent="0.3">
      <c r="D86" s="31">
        <f t="shared" si="16"/>
        <v>7.2457696110179937E-2</v>
      </c>
      <c r="E86" s="21">
        <f>FV($D$84,1,,$B6)</f>
        <v>375.36019363856298</v>
      </c>
      <c r="F86" s="21">
        <f t="shared" si="17"/>
        <v>-516.79184868084019</v>
      </c>
      <c r="G86" s="21">
        <f t="shared" si="18"/>
        <v>740.50249289723115</v>
      </c>
      <c r="H86" s="21">
        <f t="shared" si="19"/>
        <v>-1104.2756484176155</v>
      </c>
    </row>
    <row r="87" spans="4:9" x14ac:dyDescent="0.3">
      <c r="D87" s="31">
        <f t="shared" si="16"/>
        <v>7.2457696110179937E-2</v>
      </c>
      <c r="E87" s="21">
        <f>FV($D$84,0,,$B7)</f>
        <v>-850</v>
      </c>
      <c r="F87" s="21">
        <f t="shared" si="17"/>
        <v>1170.2707927567124</v>
      </c>
      <c r="G87" s="21">
        <f t="shared" si="18"/>
        <v>-1676.8616641559131</v>
      </c>
      <c r="H87" s="21">
        <f t="shared" si="19"/>
        <v>2500.6229138372378</v>
      </c>
    </row>
    <row r="88" spans="4:9" x14ac:dyDescent="0.3">
      <c r="D88" s="31">
        <f t="shared" si="16"/>
        <v>8.3220474196711303E-2</v>
      </c>
      <c r="E88" s="1"/>
      <c r="F88" s="21">
        <f>FV($D$88,3,,$B8)</f>
        <v>317.75368005531493</v>
      </c>
      <c r="G88" s="21">
        <f t="shared" si="18"/>
        <v>-455.30399291097308</v>
      </c>
      <c r="H88" s="21">
        <f t="shared" si="19"/>
        <v>678.97288236228997</v>
      </c>
    </row>
    <row r="89" spans="4:9" x14ac:dyDescent="0.3">
      <c r="D89" s="31">
        <f t="shared" si="16"/>
        <v>8.3220474196711303E-2</v>
      </c>
      <c r="E89" s="1"/>
      <c r="F89" s="21">
        <f>FV($D$88,2,,$B9)</f>
        <v>-645.35162764542144</v>
      </c>
      <c r="G89" s="21">
        <f t="shared" si="18"/>
        <v>924.7136739609291</v>
      </c>
      <c r="H89" s="21">
        <f t="shared" si="19"/>
        <v>-1378.9808970373806</v>
      </c>
    </row>
    <row r="90" spans="4:9" x14ac:dyDescent="0.3">
      <c r="D90" s="31">
        <f t="shared" si="16"/>
        <v>8.3220474196711303E-2</v>
      </c>
      <c r="E90" s="1"/>
      <c r="F90" s="21">
        <f>FV($D$88,1,,$B10)</f>
        <v>379.12716596884894</v>
      </c>
      <c r="G90" s="21">
        <f t="shared" si="18"/>
        <v>-543.24504583735597</v>
      </c>
      <c r="H90" s="21">
        <f t="shared" si="19"/>
        <v>810.11513262381163</v>
      </c>
    </row>
    <row r="91" spans="4:9" x14ac:dyDescent="0.3">
      <c r="D91" s="31">
        <f t="shared" si="16"/>
        <v>8.3220474196711303E-2</v>
      </c>
      <c r="E91" s="1"/>
      <c r="F91" s="21">
        <f>FV($D$88,0,,$B11)</f>
        <v>-850</v>
      </c>
      <c r="G91" s="21">
        <f t="shared" si="18"/>
        <v>1217.950942084939</v>
      </c>
      <c r="H91" s="21">
        <f t="shared" si="19"/>
        <v>-1816.2714902545881</v>
      </c>
    </row>
    <row r="92" spans="4:9" x14ac:dyDescent="0.3">
      <c r="D92" s="31">
        <f t="shared" si="16"/>
        <v>9.4089165875418379E-2</v>
      </c>
      <c r="E92" s="1"/>
      <c r="F92" s="1"/>
      <c r="G92" s="21">
        <f>FV($D$94,3,,$B12)</f>
        <v>327.41469022086045</v>
      </c>
      <c r="H92" s="21">
        <f t="shared" si="19"/>
        <v>-488.2577341914108</v>
      </c>
    </row>
    <row r="93" spans="4:9" x14ac:dyDescent="0.3">
      <c r="D93" s="31">
        <f t="shared" si="16"/>
        <v>9.4089165875418379E-2</v>
      </c>
      <c r="E93" s="1"/>
      <c r="F93" s="1"/>
      <c r="G93" s="21">
        <f>FV($D$94,2,,$B13)</f>
        <v>-658.36710658728282</v>
      </c>
      <c r="H93" s="21">
        <f t="shared" si="19"/>
        <v>981.79110873621141</v>
      </c>
    </row>
    <row r="94" spans="4:9" x14ac:dyDescent="0.3">
      <c r="D94" s="31">
        <f t="shared" si="16"/>
        <v>9.4089165875418379E-2</v>
      </c>
      <c r="E94" s="1"/>
      <c r="F94" s="1"/>
      <c r="G94" s="21">
        <f>FV($D$94,1,,$B14)</f>
        <v>382.93120805639643</v>
      </c>
      <c r="H94" s="21">
        <f t="shared" si="19"/>
        <v>-571.04683931766829</v>
      </c>
    </row>
    <row r="95" spans="4:9" x14ac:dyDescent="0.3">
      <c r="D95" s="31">
        <f t="shared" si="16"/>
        <v>9.4089165875418379E-2</v>
      </c>
      <c r="E95" s="1"/>
      <c r="F95" s="1"/>
      <c r="G95" s="21">
        <f>FV($D$94,0,,$B15)</f>
        <v>-850</v>
      </c>
      <c r="H95" s="21">
        <f t="shared" si="19"/>
        <v>1267.5639989847261</v>
      </c>
    </row>
    <row r="96" spans="4:9" x14ac:dyDescent="0.3">
      <c r="D96" s="31">
        <f t="shared" si="16"/>
        <v>0.10506479277976588</v>
      </c>
      <c r="E96" s="1"/>
      <c r="F96" s="1"/>
      <c r="G96" s="1"/>
      <c r="H96" s="21">
        <f>FV($D$97,3,,$B16)</f>
        <v>337.36749493218218</v>
      </c>
    </row>
    <row r="97" spans="4:9" x14ac:dyDescent="0.3">
      <c r="D97" s="31">
        <f t="shared" si="16"/>
        <v>0.10506479277976588</v>
      </c>
      <c r="E97" s="1"/>
      <c r="F97" s="1"/>
      <c r="G97" s="1"/>
      <c r="H97" s="21">
        <f>FV($D$97,2,,$B17)</f>
        <v>-671.64250793276278</v>
      </c>
    </row>
    <row r="98" spans="4:9" x14ac:dyDescent="0.3">
      <c r="D98" s="31">
        <f t="shared" si="16"/>
        <v>0.10506479277976588</v>
      </c>
      <c r="E98" s="1"/>
      <c r="F98" s="1"/>
      <c r="G98" s="1"/>
      <c r="H98" s="21">
        <f>FV($D$97,1,,$B18)</f>
        <v>386.77267747291808</v>
      </c>
    </row>
    <row r="99" spans="4:9" x14ac:dyDescent="0.3">
      <c r="D99" s="31">
        <f t="shared" si="16"/>
        <v>0.10506479277976588</v>
      </c>
      <c r="E99" s="1"/>
      <c r="F99" s="1"/>
      <c r="G99" s="1"/>
      <c r="H99" s="21">
        <f>FV($D$97,0,,$B19)</f>
        <v>-850</v>
      </c>
      <c r="I99" s="28">
        <f>SUM(H83:H87)-SUM(H88:H91)+SUM(H92:H95)-SUM(H96:H99)</f>
        <v>2152.0807836676358</v>
      </c>
    </row>
    <row r="101" spans="4:9" x14ac:dyDescent="0.3">
      <c r="D101" s="33"/>
      <c r="E101" s="16"/>
      <c r="F101" s="16"/>
      <c r="G101" s="24" t="s">
        <v>24</v>
      </c>
      <c r="H101" s="16"/>
      <c r="I101" s="16"/>
    </row>
    <row r="102" spans="4:9" x14ac:dyDescent="0.3">
      <c r="D102" s="30" t="s">
        <v>16</v>
      </c>
      <c r="E102" s="1" t="s">
        <v>30</v>
      </c>
      <c r="F102" s="1" t="s">
        <v>31</v>
      </c>
      <c r="G102" s="1" t="s">
        <v>32</v>
      </c>
      <c r="H102" s="1" t="s">
        <v>33</v>
      </c>
      <c r="I102" s="1" t="s">
        <v>29</v>
      </c>
    </row>
    <row r="103" spans="4:9" x14ac:dyDescent="0.3">
      <c r="D103" s="31"/>
      <c r="E103" s="21">
        <f>FV($D$104,4,,B3)</f>
        <v>1323.0942922263391</v>
      </c>
      <c r="F103" s="21">
        <f>FV($D$108,4,,E103)</f>
        <v>-1822.0059978692</v>
      </c>
      <c r="G103" s="21">
        <f>FV($D$112,4,,F103)</f>
        <v>2611.4189026577901</v>
      </c>
      <c r="H103" s="21">
        <f>FV($D$119,4,,G103)</f>
        <v>-3895.5657923450308</v>
      </c>
    </row>
    <row r="104" spans="4:9" x14ac:dyDescent="0.3">
      <c r="D104" s="31">
        <f t="shared" ref="D104:D119" si="20">EFFECT(C4,365)</f>
        <v>7.2500983171134736E-2</v>
      </c>
      <c r="E104" s="21">
        <f>FV($D$104,3,,B4)</f>
        <v>308.41330520608443</v>
      </c>
      <c r="F104" s="21">
        <f t="shared" ref="F104:F107" si="21">FV($D$108,4,,E104)</f>
        <v>-424.70963347790001</v>
      </c>
      <c r="G104" s="21">
        <f t="shared" ref="G104:G111" si="22">FV($D$112,4,,F104)</f>
        <v>608.72179691072051</v>
      </c>
      <c r="H104" s="21">
        <f t="shared" ref="H104:H115" si="23">FV($D$119,4,,G104)</f>
        <v>-908.05646182877001</v>
      </c>
    </row>
    <row r="105" spans="4:9" x14ac:dyDescent="0.3">
      <c r="D105" s="31">
        <f t="shared" si="20"/>
        <v>7.2500983171134736E-2</v>
      </c>
      <c r="E105" s="21">
        <f>FV($D$104,2,,B5)</f>
        <v>-632.64209739667785</v>
      </c>
      <c r="F105" s="21">
        <f t="shared" si="21"/>
        <v>871.19844952374069</v>
      </c>
      <c r="G105" s="21">
        <f t="shared" si="22"/>
        <v>-1248.6589515693677</v>
      </c>
      <c r="H105" s="21">
        <f t="shared" si="23"/>
        <v>1862.6782141648862</v>
      </c>
    </row>
    <row r="106" spans="4:9" x14ac:dyDescent="0.3">
      <c r="D106" s="31">
        <f t="shared" si="20"/>
        <v>7.2500983171134736E-2</v>
      </c>
      <c r="E106" s="21">
        <f>FV($D$104,1,,B6)</f>
        <v>375.37534410989718</v>
      </c>
      <c r="F106" s="21">
        <f t="shared" si="21"/>
        <v>-516.921683087004</v>
      </c>
      <c r="G106" s="21">
        <f t="shared" si="22"/>
        <v>740.88617490050092</v>
      </c>
      <c r="H106" s="21">
        <f t="shared" si="23"/>
        <v>-1105.2117437100299</v>
      </c>
    </row>
    <row r="107" spans="4:9" x14ac:dyDescent="0.3">
      <c r="D107" s="31">
        <f t="shared" si="20"/>
        <v>7.2500983171134736E-2</v>
      </c>
      <c r="E107" s="21">
        <f>FV($D$104,0,,B7)</f>
        <v>-850</v>
      </c>
      <c r="F107" s="21">
        <f t="shared" si="21"/>
        <v>1170.5175566760636</v>
      </c>
      <c r="G107" s="21">
        <f t="shared" si="22"/>
        <v>-1677.6627941792988</v>
      </c>
      <c r="H107" s="21">
        <f t="shared" si="23"/>
        <v>2502.6416809051057</v>
      </c>
    </row>
    <row r="108" spans="4:9" x14ac:dyDescent="0.3">
      <c r="D108" s="31">
        <f t="shared" si="20"/>
        <v>8.3277571792814031E-2</v>
      </c>
      <c r="E108" s="1"/>
      <c r="F108" s="21">
        <f>FV($D$108,3,,B8)</f>
        <v>317.8039300129177</v>
      </c>
      <c r="G108" s="21">
        <f t="shared" si="22"/>
        <v>-455.49750722294038</v>
      </c>
      <c r="H108" s="21">
        <f t="shared" si="23"/>
        <v>679.48520470239043</v>
      </c>
    </row>
    <row r="109" spans="4:9" x14ac:dyDescent="0.3">
      <c r="D109" s="31">
        <f t="shared" si="20"/>
        <v>8.3277571792814031E-2</v>
      </c>
      <c r="E109" s="1"/>
      <c r="F109" s="21">
        <f>FV($D$108,2,,B9)</f>
        <v>-645.41966365213443</v>
      </c>
      <c r="G109" s="21">
        <f t="shared" si="22"/>
        <v>925.0579371194882</v>
      </c>
      <c r="H109" s="21">
        <f t="shared" si="23"/>
        <v>-1379.9486754546829</v>
      </c>
    </row>
    <row r="110" spans="4:9" x14ac:dyDescent="0.3">
      <c r="D110" s="31">
        <f t="shared" si="20"/>
        <v>8.3277571792814031E-2</v>
      </c>
      <c r="E110" s="1"/>
      <c r="F110" s="21">
        <f>FV($D$108,1,,B10)</f>
        <v>379.14715012748491</v>
      </c>
      <c r="G110" s="21">
        <f t="shared" si="22"/>
        <v>-543.41864729845099</v>
      </c>
      <c r="H110" s="21">
        <f t="shared" si="23"/>
        <v>810.64094741128724</v>
      </c>
    </row>
    <row r="111" spans="4:9" x14ac:dyDescent="0.3">
      <c r="D111" s="31">
        <f t="shared" si="20"/>
        <v>8.3277571792814031E-2</v>
      </c>
      <c r="E111" s="1"/>
      <c r="F111" s="21">
        <f>FV($D$108,0,,B11)</f>
        <v>-850</v>
      </c>
      <c r="G111" s="21">
        <f t="shared" si="22"/>
        <v>1218.2759386385248</v>
      </c>
      <c r="H111" s="21">
        <f t="shared" si="23"/>
        <v>-1817.3545681878629</v>
      </c>
    </row>
    <row r="112" spans="4:9" x14ac:dyDescent="0.3">
      <c r="D112" s="31">
        <f t="shared" si="20"/>
        <v>9.4162144930034941E-2</v>
      </c>
      <c r="E112" s="1"/>
      <c r="F112" s="1"/>
      <c r="G112" s="21">
        <f>FV($D$112,3,,$B12)</f>
        <v>327.48021323992594</v>
      </c>
      <c r="H112" s="21">
        <f t="shared" si="23"/>
        <v>-488.51630623832045</v>
      </c>
    </row>
    <row r="113" spans="4:9" x14ac:dyDescent="0.3">
      <c r="D113" s="31">
        <f t="shared" si="20"/>
        <v>9.4162144930034941E-2</v>
      </c>
      <c r="E113" s="1"/>
      <c r="F113" s="1"/>
      <c r="G113" s="21">
        <f>FV($D$112,2,,$B13)</f>
        <v>-658.45493966884214</v>
      </c>
      <c r="H113" s="21">
        <f t="shared" si="23"/>
        <v>982.24552796334217</v>
      </c>
    </row>
    <row r="114" spans="4:9" x14ac:dyDescent="0.3">
      <c r="D114" s="31">
        <f t="shared" si="20"/>
        <v>9.4162144930034941E-2</v>
      </c>
      <c r="E114" s="1"/>
      <c r="F114" s="1"/>
      <c r="G114" s="21">
        <f>FV($D$112,1,,$B14)</f>
        <v>382.95675072551222</v>
      </c>
      <c r="H114" s="21">
        <f t="shared" si="23"/>
        <v>-571.27304108719773</v>
      </c>
    </row>
    <row r="115" spans="4:9" x14ac:dyDescent="0.3">
      <c r="D115" s="31">
        <f t="shared" si="20"/>
        <v>9.4162144930034941E-2</v>
      </c>
      <c r="E115" s="1"/>
      <c r="F115" s="1"/>
      <c r="G115" s="21">
        <f>FV($D$112,0,,$B15)</f>
        <v>-850</v>
      </c>
      <c r="H115" s="21">
        <f t="shared" si="23"/>
        <v>1267.9815253398249</v>
      </c>
    </row>
    <row r="116" spans="4:9" x14ac:dyDescent="0.3">
      <c r="D116" s="31">
        <f t="shared" si="20"/>
        <v>0.10515578161622718</v>
      </c>
      <c r="E116" s="1"/>
      <c r="F116" s="1"/>
      <c r="G116" s="1"/>
      <c r="H116" s="21">
        <f>FV($D$119,3,,$B16)</f>
        <v>337.45083629894253</v>
      </c>
    </row>
    <row r="117" spans="4:9" x14ac:dyDescent="0.3">
      <c r="D117" s="31">
        <f t="shared" si="20"/>
        <v>0.10515578161622718</v>
      </c>
      <c r="E117" s="1"/>
      <c r="F117" s="1"/>
      <c r="G117" s="1"/>
      <c r="H117" s="21">
        <f>FV($D$119,2,,$B17)</f>
        <v>-671.75311590187573</v>
      </c>
    </row>
    <row r="118" spans="4:9" x14ac:dyDescent="0.3">
      <c r="D118" s="31">
        <f t="shared" si="20"/>
        <v>0.10515578161622718</v>
      </c>
      <c r="E118" s="1"/>
      <c r="F118" s="1"/>
      <c r="G118" s="1"/>
      <c r="H118" s="21">
        <f>FV($D$119,1,,$B18)</f>
        <v>386.80452356567952</v>
      </c>
    </row>
    <row r="119" spans="4:9" x14ac:dyDescent="0.3">
      <c r="D119" s="31">
        <f t="shared" si="20"/>
        <v>0.10515578161622718</v>
      </c>
      <c r="E119" s="1"/>
      <c r="F119" s="1"/>
      <c r="G119" s="1"/>
      <c r="H119" s="21">
        <f>FV($D$119,0,,$B19)</f>
        <v>-850</v>
      </c>
      <c r="I119" s="28">
        <f>SUM(H103:H107)-SUM(H108:H111)+SUM(H112:H115)-SUM(H116:H119)</f>
        <v>2151.5984507299322</v>
      </c>
    </row>
    <row r="121" spans="4:9" x14ac:dyDescent="0.3">
      <c r="D121" s="29"/>
      <c r="E121" s="15"/>
      <c r="F121" s="15"/>
      <c r="G121" s="27" t="s">
        <v>25</v>
      </c>
      <c r="H121" s="15"/>
      <c r="I121" s="15"/>
    </row>
    <row r="122" spans="4:9" x14ac:dyDescent="0.3">
      <c r="D122" s="30" t="s">
        <v>16</v>
      </c>
      <c r="E122" s="1" t="s">
        <v>30</v>
      </c>
      <c r="F122" s="1" t="s">
        <v>31</v>
      </c>
      <c r="G122" s="1" t="s">
        <v>32</v>
      </c>
      <c r="H122" s="1" t="s">
        <v>33</v>
      </c>
      <c r="I122" s="1" t="s">
        <v>29</v>
      </c>
    </row>
    <row r="123" spans="4:9" x14ac:dyDescent="0.3">
      <c r="D123" s="31"/>
      <c r="E123" s="21">
        <f>FV($D$124,4,,$B3)</f>
        <v>1323.1120510276937</v>
      </c>
      <c r="F123" s="21">
        <f>FV($D$128,4,,E123)</f>
        <v>-1822.0623943596395</v>
      </c>
      <c r="G123" s="21">
        <f>FV($D$132,4,,F123)</f>
        <v>2611.5576740046563</v>
      </c>
      <c r="H123" s="21">
        <f>FV($D$136,4,,G123)</f>
        <v>-3895.8795092533737</v>
      </c>
    </row>
    <row r="124" spans="4:9" x14ac:dyDescent="0.3">
      <c r="D124" s="31">
        <f>EFFECT(C4,730)</f>
        <v>7.2504581976631677E-2</v>
      </c>
      <c r="E124" s="21">
        <f>FV($D$124,3,,$B4)</f>
        <v>308.41640988358091</v>
      </c>
      <c r="F124" s="21">
        <f t="shared" ref="F124:F127" si="24">FV($D$128,4,,E124)</f>
        <v>-424.72135433714624</v>
      </c>
      <c r="G124" s="21">
        <f t="shared" ref="G124:G131" si="25">FV($D$132,4,,F124)</f>
        <v>608.75210183054458</v>
      </c>
      <c r="H124" s="21">
        <f t="shared" ref="H124:H135" si="26">FV($D$136,4,,G124)</f>
        <v>-908.12654200349596</v>
      </c>
    </row>
    <row r="125" spans="4:9" x14ac:dyDescent="0.3">
      <c r="D125" s="31">
        <f t="shared" ref="D125:D139" si="27">EFFECT(C5,730)</f>
        <v>7.2504581976631677E-2</v>
      </c>
      <c r="E125" s="21">
        <f>FV($D$124,2,,$B5)</f>
        <v>-632.64634309847816</v>
      </c>
      <c r="F125" s="21">
        <f t="shared" si="24"/>
        <v>871.21956888952536</v>
      </c>
      <c r="G125" s="21">
        <f t="shared" si="25"/>
        <v>-1248.7169253477168</v>
      </c>
      <c r="H125" s="21">
        <f t="shared" si="26"/>
        <v>1862.8157175101203</v>
      </c>
    </row>
    <row r="126" spans="4:9" x14ac:dyDescent="0.3">
      <c r="D126" s="31">
        <f t="shared" si="27"/>
        <v>7.2504581976631677E-2</v>
      </c>
      <c r="E126" s="21">
        <f>FV($D$124,1,,$B6)</f>
        <v>375.37660369182106</v>
      </c>
      <c r="F126" s="21">
        <f t="shared" si="24"/>
        <v>-516.93247958709219</v>
      </c>
      <c r="G126" s="21">
        <f t="shared" si="25"/>
        <v>740.91808721093798</v>
      </c>
      <c r="H126" s="21">
        <f t="shared" si="26"/>
        <v>-1105.2896218730612</v>
      </c>
    </row>
    <row r="127" spans="4:9" x14ac:dyDescent="0.3">
      <c r="D127" s="31">
        <f t="shared" si="27"/>
        <v>7.2504581976631677E-2</v>
      </c>
      <c r="E127" s="21">
        <f>FV($D$124,0,,$B7)</f>
        <v>-850</v>
      </c>
      <c r="F127" s="21">
        <f t="shared" si="24"/>
        <v>1170.5380765013356</v>
      </c>
      <c r="G127" s="21">
        <f t="shared" si="25"/>
        <v>-1677.7294267554785</v>
      </c>
      <c r="H127" s="21">
        <f t="shared" si="26"/>
        <v>2502.8096299880617</v>
      </c>
    </row>
    <row r="128" spans="4:9" x14ac:dyDescent="0.3">
      <c r="D128" s="31">
        <f t="shared" si="27"/>
        <v>8.3282319376529967E-2</v>
      </c>
      <c r="E128" s="1"/>
      <c r="F128" s="21">
        <f>FV($D$128,3,,$B8)</f>
        <v>317.80810846380081</v>
      </c>
      <c r="G128" s="21">
        <f t="shared" si="25"/>
        <v>-455.51360210759196</v>
      </c>
      <c r="H128" s="21">
        <f t="shared" si="26"/>
        <v>679.52782597976727</v>
      </c>
    </row>
    <row r="129" spans="4:9" x14ac:dyDescent="0.3">
      <c r="D129" s="31">
        <f t="shared" si="27"/>
        <v>8.3282319376529967E-2</v>
      </c>
      <c r="E129" s="1"/>
      <c r="F129" s="21">
        <f>FV($D$128,2,,$B9)</f>
        <v>-645.42532091058695</v>
      </c>
      <c r="G129" s="21">
        <f t="shared" si="25"/>
        <v>925.08656950430623</v>
      </c>
      <c r="H129" s="21">
        <f t="shared" si="26"/>
        <v>-1380.0291857582379</v>
      </c>
    </row>
    <row r="130" spans="4:9" x14ac:dyDescent="0.3">
      <c r="D130" s="31">
        <f t="shared" si="27"/>
        <v>8.3282319376529967E-2</v>
      </c>
      <c r="E130" s="1"/>
      <c r="F130" s="21">
        <f>FV($D$128,1,,$B10)</f>
        <v>379.14881178178547</v>
      </c>
      <c r="G130" s="21">
        <f t="shared" si="25"/>
        <v>-543.43308553188263</v>
      </c>
      <c r="H130" s="21">
        <f t="shared" si="26"/>
        <v>810.68468969612456</v>
      </c>
    </row>
    <row r="131" spans="4:9" x14ac:dyDescent="0.3">
      <c r="D131" s="31">
        <f t="shared" si="27"/>
        <v>8.3282319376529967E-2</v>
      </c>
      <c r="E131" s="1"/>
      <c r="F131" s="21">
        <f>FV($D$128,0,,$B11)</f>
        <v>-850</v>
      </c>
      <c r="G131" s="21">
        <f t="shared" si="25"/>
        <v>1218.3029679859624</v>
      </c>
      <c r="H131" s="21">
        <f t="shared" si="26"/>
        <v>-1817.4446677108374</v>
      </c>
    </row>
    <row r="132" spans="4:9" x14ac:dyDescent="0.3">
      <c r="D132" s="31">
        <f t="shared" si="27"/>
        <v>9.4168213801990586E-2</v>
      </c>
      <c r="E132" s="1"/>
      <c r="F132" s="1"/>
      <c r="G132" s="21">
        <f>FV($D$132,3,,B12)</f>
        <v>327.48566246840147</v>
      </c>
      <c r="H132" s="21">
        <f t="shared" si="26"/>
        <v>-488.53781583482544</v>
      </c>
    </row>
    <row r="133" spans="4:9" x14ac:dyDescent="0.3">
      <c r="D133" s="31">
        <f t="shared" si="27"/>
        <v>9.4168213801990586E-2</v>
      </c>
      <c r="E133" s="1"/>
      <c r="F133" s="1"/>
      <c r="G133" s="21">
        <f>FV($D$132,2,,B13)</f>
        <v>-658.46224405205123</v>
      </c>
      <c r="H133" s="21">
        <f t="shared" si="26"/>
        <v>982.28332835769754</v>
      </c>
    </row>
    <row r="134" spans="4:9" x14ac:dyDescent="0.3">
      <c r="D134" s="31">
        <f t="shared" si="27"/>
        <v>9.4168213801990586E-2</v>
      </c>
      <c r="E134" s="1"/>
      <c r="F134" s="1"/>
      <c r="G134" s="21">
        <f>FV($D$132,1,,B14)</f>
        <v>382.95887483069669</v>
      </c>
      <c r="H134" s="21">
        <f t="shared" si="26"/>
        <v>-571.29185703634539</v>
      </c>
    </row>
    <row r="135" spans="4:9" x14ac:dyDescent="0.3">
      <c r="D135" s="31">
        <f t="shared" si="27"/>
        <v>9.4168213801990586E-2</v>
      </c>
      <c r="E135" s="1"/>
      <c r="F135" s="1"/>
      <c r="G135" s="21">
        <f>FV($D$132,0,,B15)</f>
        <v>-850</v>
      </c>
      <c r="H135" s="21">
        <f t="shared" si="26"/>
        <v>1268.0162555197942</v>
      </c>
    </row>
    <row r="136" spans="4:9" x14ac:dyDescent="0.3">
      <c r="D136" s="31">
        <f t="shared" si="27"/>
        <v>0.10516334912888281</v>
      </c>
      <c r="E136" s="1"/>
      <c r="F136" s="1"/>
      <c r="G136" s="1"/>
      <c r="H136" s="21">
        <f>FV($D$136,3,,$B16)</f>
        <v>337.45776839214506</v>
      </c>
    </row>
    <row r="137" spans="4:9" x14ac:dyDescent="0.3">
      <c r="D137" s="31">
        <f t="shared" si="27"/>
        <v>0.10516334912888281</v>
      </c>
      <c r="E137" s="1"/>
      <c r="F137" s="1"/>
      <c r="G137" s="1"/>
      <c r="H137" s="21">
        <f>FV($D$136,2,,$B17)</f>
        <v>-671.76231554177286</v>
      </c>
    </row>
    <row r="138" spans="4:9" x14ac:dyDescent="0.3">
      <c r="D138" s="31">
        <f t="shared" si="27"/>
        <v>0.10516334912888281</v>
      </c>
      <c r="E138" s="1"/>
      <c r="F138" s="1"/>
      <c r="G138" s="1"/>
      <c r="H138" s="21">
        <f>FV($D$136,1,,$B18)</f>
        <v>386.80717219510899</v>
      </c>
    </row>
    <row r="139" spans="4:9" x14ac:dyDescent="0.3">
      <c r="D139" s="31">
        <f t="shared" si="27"/>
        <v>0.10516334912888281</v>
      </c>
      <c r="E139" s="1"/>
      <c r="F139" s="1"/>
      <c r="G139" s="1"/>
      <c r="H139" s="21">
        <f>FV($D$136,0,,$B19)</f>
        <v>-850</v>
      </c>
      <c r="I139" s="28">
        <f>SUM(H123:H127)-SUM(H128:H131)+SUM(H132:H135)-SUM(H136:H139)</f>
        <v>2151.5582981222742</v>
      </c>
    </row>
    <row r="146" spans="8:12" x14ac:dyDescent="0.3">
      <c r="H146" s="1"/>
      <c r="I146" s="1"/>
      <c r="J146" s="1"/>
      <c r="K146" s="1"/>
      <c r="L146" s="1"/>
    </row>
    <row r="147" spans="8:12" x14ac:dyDescent="0.3">
      <c r="H147" s="21"/>
      <c r="I147" s="21"/>
      <c r="J147" s="21"/>
      <c r="K147" s="21"/>
    </row>
    <row r="148" spans="8:12" x14ac:dyDescent="0.3">
      <c r="H148" s="21"/>
      <c r="I148" s="21"/>
      <c r="J148" s="21"/>
      <c r="K148" s="21"/>
    </row>
    <row r="149" spans="8:12" x14ac:dyDescent="0.3">
      <c r="H149" s="21"/>
      <c r="I149" s="21"/>
      <c r="J149" s="21"/>
      <c r="K149" s="21"/>
    </row>
    <row r="150" spans="8:12" x14ac:dyDescent="0.3">
      <c r="H150" s="21"/>
      <c r="I150" s="21"/>
      <c r="J150" s="21"/>
      <c r="K150" s="21"/>
    </row>
    <row r="151" spans="8:12" x14ac:dyDescent="0.3">
      <c r="H151" s="21"/>
      <c r="I151" s="21"/>
      <c r="J151" s="21"/>
      <c r="K151" s="21"/>
    </row>
    <row r="152" spans="8:12" x14ac:dyDescent="0.3">
      <c r="H152" s="1"/>
      <c r="I152" s="21"/>
      <c r="J152" s="21"/>
      <c r="K152" s="21"/>
    </row>
    <row r="153" spans="8:12" x14ac:dyDescent="0.3">
      <c r="H153" s="1"/>
      <c r="I153" s="21"/>
      <c r="J153" s="21"/>
      <c r="K153" s="21"/>
    </row>
    <row r="154" spans="8:12" x14ac:dyDescent="0.3">
      <c r="H154" s="1"/>
      <c r="I154" s="21"/>
      <c r="J154" s="21"/>
      <c r="K154" s="21"/>
    </row>
    <row r="155" spans="8:12" x14ac:dyDescent="0.3">
      <c r="H155" s="1"/>
      <c r="I155" s="21"/>
      <c r="J155" s="21"/>
      <c r="K155" s="21"/>
    </row>
    <row r="156" spans="8:12" x14ac:dyDescent="0.3">
      <c r="H156" s="1"/>
      <c r="I156" s="1"/>
      <c r="J156" s="21"/>
      <c r="K156" s="21"/>
    </row>
    <row r="157" spans="8:12" x14ac:dyDescent="0.3">
      <c r="H157" s="1"/>
      <c r="I157" s="1"/>
      <c r="J157" s="1"/>
      <c r="K157" s="1"/>
      <c r="L157" s="1"/>
    </row>
    <row r="158" spans="8:12" x14ac:dyDescent="0.3">
      <c r="H158" s="21"/>
      <c r="I158" s="21"/>
      <c r="J158" s="21"/>
      <c r="K158" s="21"/>
    </row>
    <row r="159" spans="8:12" x14ac:dyDescent="0.3">
      <c r="H159" s="21"/>
      <c r="I159" s="21"/>
      <c r="J159" s="21"/>
      <c r="K159" s="21"/>
    </row>
    <row r="160" spans="8:12" x14ac:dyDescent="0.3">
      <c r="H160" s="21"/>
      <c r="I160" s="21"/>
      <c r="J160" s="21"/>
      <c r="K160" s="21"/>
    </row>
    <row r="161" spans="8:12" x14ac:dyDescent="0.3">
      <c r="H161" s="21"/>
      <c r="I161" s="21"/>
      <c r="J161" s="21"/>
      <c r="K161" s="21"/>
    </row>
    <row r="162" spans="8:12" x14ac:dyDescent="0.3">
      <c r="H162" s="21"/>
      <c r="I162" s="21"/>
      <c r="J162" s="21"/>
      <c r="K162" s="21"/>
    </row>
    <row r="163" spans="8:12" x14ac:dyDescent="0.3">
      <c r="H163" s="1"/>
      <c r="I163" s="21"/>
      <c r="J163" s="21"/>
      <c r="K163" s="21"/>
    </row>
    <row r="164" spans="8:12" x14ac:dyDescent="0.3">
      <c r="H164" s="1"/>
      <c r="I164" s="21"/>
      <c r="J164" s="21"/>
      <c r="K164" s="21"/>
    </row>
    <row r="165" spans="8:12" x14ac:dyDescent="0.3">
      <c r="H165" s="1"/>
      <c r="I165" s="21"/>
      <c r="J165" s="21"/>
      <c r="K165" s="21"/>
    </row>
    <row r="166" spans="8:12" x14ac:dyDescent="0.3">
      <c r="H166" s="1"/>
      <c r="I166" s="21"/>
      <c r="J166" s="21"/>
      <c r="K166" s="21"/>
    </row>
    <row r="167" spans="8:12" x14ac:dyDescent="0.3">
      <c r="H167" s="1"/>
      <c r="I167" s="1"/>
      <c r="J167" s="21"/>
      <c r="K167" s="21"/>
    </row>
    <row r="168" spans="8:12" x14ac:dyDescent="0.3">
      <c r="H168" s="1"/>
      <c r="I168" s="1"/>
      <c r="J168" s="21"/>
      <c r="K168" s="21"/>
    </row>
    <row r="169" spans="8:12" x14ac:dyDescent="0.3">
      <c r="H169" s="1"/>
      <c r="I169" s="1"/>
      <c r="J169" s="21"/>
      <c r="K169" s="21"/>
    </row>
    <row r="170" spans="8:12" x14ac:dyDescent="0.3">
      <c r="H170" s="1"/>
      <c r="I170" s="1"/>
      <c r="J170" s="21"/>
      <c r="K170" s="21"/>
    </row>
    <row r="171" spans="8:12" x14ac:dyDescent="0.3">
      <c r="H171" s="1"/>
      <c r="I171" s="1"/>
      <c r="J171" s="1"/>
      <c r="K171" s="21"/>
    </row>
    <row r="172" spans="8:12" x14ac:dyDescent="0.3">
      <c r="H172" s="1"/>
      <c r="I172" s="1"/>
      <c r="J172" s="1"/>
      <c r="K172" s="21"/>
    </row>
    <row r="173" spans="8:12" x14ac:dyDescent="0.3">
      <c r="H173" s="1"/>
      <c r="I173" s="1"/>
      <c r="J173" s="1"/>
      <c r="K173" s="21"/>
    </row>
    <row r="174" spans="8:12" x14ac:dyDescent="0.3">
      <c r="H174" s="1"/>
      <c r="I174" s="1"/>
      <c r="J174" s="1"/>
      <c r="K174" s="21"/>
      <c r="L174" s="28"/>
    </row>
    <row r="238" spans="6:10" x14ac:dyDescent="0.3">
      <c r="F238" s="1"/>
      <c r="G238" s="1"/>
      <c r="H238" s="1"/>
      <c r="I238" s="1"/>
      <c r="J238" s="1"/>
    </row>
    <row r="239" spans="6:10" x14ac:dyDescent="0.3">
      <c r="F239" s="21"/>
      <c r="G239" s="21"/>
      <c r="H239" s="21"/>
      <c r="I239" s="21"/>
    </row>
    <row r="240" spans="6:10" x14ac:dyDescent="0.3">
      <c r="F240" s="21"/>
      <c r="G240" s="21"/>
      <c r="H240" s="21"/>
      <c r="I240" s="21"/>
    </row>
    <row r="241" spans="6:10" x14ac:dyDescent="0.3">
      <c r="F241" s="21"/>
      <c r="G241" s="21"/>
      <c r="H241" s="21"/>
      <c r="I241" s="21"/>
    </row>
    <row r="242" spans="6:10" x14ac:dyDescent="0.3">
      <c r="F242" s="21"/>
      <c r="G242" s="21"/>
      <c r="H242" s="21"/>
      <c r="I242" s="21"/>
    </row>
    <row r="243" spans="6:10" x14ac:dyDescent="0.3">
      <c r="F243" s="21"/>
      <c r="G243" s="21"/>
      <c r="H243" s="21"/>
      <c r="I243" s="21"/>
    </row>
    <row r="244" spans="6:10" x14ac:dyDescent="0.3">
      <c r="F244" s="1"/>
      <c r="G244" s="21"/>
      <c r="H244" s="21"/>
      <c r="I244" s="21"/>
    </row>
    <row r="245" spans="6:10" x14ac:dyDescent="0.3">
      <c r="F245" s="1"/>
      <c r="G245" s="21"/>
      <c r="H245" s="21"/>
      <c r="I245" s="21"/>
    </row>
    <row r="246" spans="6:10" x14ac:dyDescent="0.3">
      <c r="F246" s="1"/>
      <c r="G246" s="21"/>
      <c r="H246" s="21"/>
      <c r="I246" s="21"/>
    </row>
    <row r="247" spans="6:10" x14ac:dyDescent="0.3">
      <c r="F247" s="1"/>
      <c r="G247" s="21"/>
      <c r="H247" s="21"/>
      <c r="I247" s="21"/>
    </row>
    <row r="248" spans="6:10" x14ac:dyDescent="0.3">
      <c r="F248" s="1"/>
      <c r="G248" s="1"/>
      <c r="H248" s="21"/>
      <c r="I248" s="21"/>
    </row>
    <row r="249" spans="6:10" x14ac:dyDescent="0.3">
      <c r="F249" s="1"/>
      <c r="G249" s="1"/>
      <c r="H249" s="21"/>
      <c r="I249" s="21"/>
    </row>
    <row r="250" spans="6:10" x14ac:dyDescent="0.3">
      <c r="F250" s="1"/>
      <c r="G250" s="1"/>
      <c r="H250" s="21"/>
      <c r="I250" s="21"/>
    </row>
    <row r="251" spans="6:10" x14ac:dyDescent="0.3">
      <c r="F251" s="1"/>
      <c r="G251" s="1"/>
      <c r="H251" s="21"/>
      <c r="I251" s="21"/>
    </row>
    <row r="252" spans="6:10" x14ac:dyDescent="0.3">
      <c r="F252" s="1"/>
      <c r="G252" s="1"/>
      <c r="H252" s="1"/>
      <c r="I252" s="21"/>
    </row>
    <row r="253" spans="6:10" x14ac:dyDescent="0.3">
      <c r="F253" s="1"/>
      <c r="G253" s="1"/>
      <c r="H253" s="1"/>
      <c r="I253" s="21"/>
    </row>
    <row r="254" spans="6:10" x14ac:dyDescent="0.3">
      <c r="F254" s="1"/>
      <c r="G254" s="1"/>
      <c r="H254" s="1"/>
      <c r="I254" s="21"/>
    </row>
    <row r="255" spans="6:10" x14ac:dyDescent="0.3">
      <c r="F255" s="1"/>
      <c r="G255" s="1"/>
      <c r="H255" s="1"/>
      <c r="I255" s="21"/>
      <c r="J2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0" zoomScaleNormal="70" workbookViewId="0">
      <selection activeCell="I1" sqref="A1:I18"/>
    </sheetView>
  </sheetViews>
  <sheetFormatPr defaultRowHeight="14.4" x14ac:dyDescent="0.3"/>
  <cols>
    <col min="1" max="1" width="20.88671875" customWidth="1"/>
    <col min="2" max="2" width="21.33203125" customWidth="1"/>
    <col min="3" max="3" width="23.44140625" customWidth="1"/>
    <col min="4" max="4" width="25.77734375" customWidth="1"/>
    <col min="5" max="5" width="34.44140625" style="1" customWidth="1"/>
    <col min="6" max="7" width="36.88671875" style="1" customWidth="1"/>
    <col min="8" max="8" width="34" style="1" customWidth="1"/>
    <col min="9" max="9" width="31.6640625" customWidth="1"/>
    <col min="10" max="10" width="33.5546875" customWidth="1"/>
    <col min="11" max="14" width="8.88671875" customWidth="1"/>
  </cols>
  <sheetData>
    <row r="1" spans="1:9" x14ac:dyDescent="0.3">
      <c r="A1" s="2" t="s">
        <v>8</v>
      </c>
      <c r="B1" s="2" t="s">
        <v>17</v>
      </c>
      <c r="C1" s="10" t="s">
        <v>9</v>
      </c>
      <c r="D1" s="3" t="s">
        <v>16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29</v>
      </c>
    </row>
    <row r="2" spans="1:9" x14ac:dyDescent="0.3">
      <c r="A2" s="7">
        <v>0</v>
      </c>
      <c r="B2" s="7">
        <v>-1000</v>
      </c>
      <c r="C2" s="11">
        <v>0</v>
      </c>
      <c r="D2" s="12">
        <v>0</v>
      </c>
      <c r="E2" s="21">
        <f>FV(D3,4,,B2)</f>
        <v>1323.129812337437</v>
      </c>
      <c r="F2" s="21">
        <f>FV(D7,4,,E2)</f>
        <v>-1822.1188003905097</v>
      </c>
      <c r="G2" s="21">
        <f>FV($D11,4,,F2)</f>
        <v>2611.6964734231196</v>
      </c>
      <c r="H2" s="21">
        <f>FV($D$15,4,,G2)</f>
        <v>-3896.1933017952192</v>
      </c>
    </row>
    <row r="3" spans="1:9" x14ac:dyDescent="0.3">
      <c r="A3" s="7">
        <v>1</v>
      </c>
      <c r="B3" s="7">
        <v>-250</v>
      </c>
      <c r="C3" s="11">
        <v>7.0000000000000007E-2</v>
      </c>
      <c r="D3" s="13">
        <f>POWER(EXP(1),C3)-1</f>
        <v>7.2508181254216542E-2</v>
      </c>
      <c r="E3" s="21">
        <f>FV(D4,3,,B3)</f>
        <v>308.41951498918587</v>
      </c>
      <c r="F3" s="21">
        <f>FV(D8,4,,E3)</f>
        <v>-424.7330771546379</v>
      </c>
      <c r="G3" s="21">
        <f t="shared" ref="G3:G5" si="0">FV($D12,4,,F3)</f>
        <v>608.78241282246915</v>
      </c>
      <c r="H3" s="21">
        <f t="shared" ref="H3:H14" si="1">FV($D$15,4,,G3)</f>
        <v>-908.19663893820348</v>
      </c>
    </row>
    <row r="4" spans="1:9" x14ac:dyDescent="0.3">
      <c r="A4" s="7">
        <v>2</v>
      </c>
      <c r="B4" s="7">
        <v>550</v>
      </c>
      <c r="C4" s="11">
        <v>7.0000000000000007E-2</v>
      </c>
      <c r="D4" s="13">
        <f>POWER(EXP(1),C4)-1</f>
        <v>7.2508181254216542E-2</v>
      </c>
      <c r="E4" s="21">
        <f>FV(D4,2,,B4)</f>
        <v>-632.65058937147501</v>
      </c>
      <c r="F4" s="21">
        <f>FV(D9,4,,E4)</f>
        <v>871.24069174696535</v>
      </c>
      <c r="G4" s="21">
        <f t="shared" si="0"/>
        <v>-1248.7749106428241</v>
      </c>
      <c r="H4" s="21">
        <f t="shared" si="1"/>
        <v>1862.9532534917364</v>
      </c>
    </row>
    <row r="5" spans="1:9" x14ac:dyDescent="0.3">
      <c r="A5" s="7">
        <v>3</v>
      </c>
      <c r="B5" s="7">
        <v>-350</v>
      </c>
      <c r="C5" s="11">
        <v>7.0000000000000007E-2</v>
      </c>
      <c r="D5" s="13">
        <f t="shared" ref="D5:D18" si="2">POWER(EXP(1),C5)-1</f>
        <v>7.2508181254216542E-2</v>
      </c>
      <c r="E5" s="21">
        <f>FV(D3,1,,B5)</f>
        <v>375.37786343897579</v>
      </c>
      <c r="F5" s="21">
        <f>FV(D10,4,,E5)</f>
        <v>-516.94327785892517</v>
      </c>
      <c r="G5" s="21">
        <f t="shared" si="0"/>
        <v>740.95000581443685</v>
      </c>
      <c r="H5" s="21">
        <f t="shared" si="1"/>
        <v>-1105.3675183914202</v>
      </c>
    </row>
    <row r="6" spans="1:9" x14ac:dyDescent="0.3">
      <c r="A6" s="7">
        <v>4</v>
      </c>
      <c r="B6" s="7">
        <v>850</v>
      </c>
      <c r="C6" s="11">
        <v>7.0000000000000007E-2</v>
      </c>
      <c r="D6" s="13">
        <f t="shared" si="2"/>
        <v>7.2508181254216542E-2</v>
      </c>
      <c r="E6" s="21">
        <f>FV(D6,0,,B6)</f>
        <v>-850</v>
      </c>
      <c r="F6" s="21">
        <f>FV(D10,4,,E6)</f>
        <v>1170.5585996855639</v>
      </c>
      <c r="G6" s="21">
        <f>FV($D11,4,,F6)</f>
        <v>-1677.7960723958815</v>
      </c>
      <c r="H6" s="21">
        <f t="shared" si="1"/>
        <v>2502.9776184056982</v>
      </c>
    </row>
    <row r="7" spans="1:9" x14ac:dyDescent="0.3">
      <c r="A7" s="7">
        <v>5</v>
      </c>
      <c r="B7" s="7">
        <v>-250</v>
      </c>
      <c r="C7" s="11">
        <v>0.08</v>
      </c>
      <c r="D7" s="13">
        <f t="shared" si="2"/>
        <v>8.3287067674958637E-2</v>
      </c>
      <c r="F7" s="21">
        <f>FV(D7,3,,B7)</f>
        <v>317.81228758035127</v>
      </c>
      <c r="G7" s="21">
        <f>FV($D11,4,,F7)</f>
        <v>-455.52970009762754</v>
      </c>
      <c r="H7" s="21">
        <f t="shared" si="1"/>
        <v>679.57045711476212</v>
      </c>
    </row>
    <row r="8" spans="1:9" x14ac:dyDescent="0.3">
      <c r="A8" s="7">
        <v>6</v>
      </c>
      <c r="B8" s="7">
        <v>550</v>
      </c>
      <c r="C8" s="11">
        <v>0.08</v>
      </c>
      <c r="D8" s="13">
        <f t="shared" si="2"/>
        <v>8.3287067674958637E-2</v>
      </c>
      <c r="F8" s="21">
        <f>FV(D8,2,,B8)</f>
        <v>-645.43097904549575</v>
      </c>
      <c r="G8" s="21">
        <f>FV($D11,4,,F8)</f>
        <v>925.11520733438806</v>
      </c>
      <c r="H8" s="21">
        <f t="shared" si="1"/>
        <v>-1380.1097144649652</v>
      </c>
    </row>
    <row r="9" spans="1:9" x14ac:dyDescent="0.3">
      <c r="A9" s="7">
        <v>7</v>
      </c>
      <c r="B9" s="7">
        <v>-350</v>
      </c>
      <c r="C9" s="11">
        <v>0.08</v>
      </c>
      <c r="D9" s="13">
        <f t="shared" si="2"/>
        <v>8.3287067674958637E-2</v>
      </c>
      <c r="F9" s="21">
        <f>FV(D9,1,,B9)</f>
        <v>379.1504736862355</v>
      </c>
      <c r="G9" s="21">
        <f>FV($D11,4,,F9)</f>
        <v>-543.4475264789678</v>
      </c>
      <c r="H9" s="21">
        <f t="shared" si="1"/>
        <v>810.72844187338274</v>
      </c>
    </row>
    <row r="10" spans="1:9" x14ac:dyDescent="0.3">
      <c r="A10" s="7">
        <v>8</v>
      </c>
      <c r="B10" s="7">
        <v>850</v>
      </c>
      <c r="C10" s="11">
        <v>0.08</v>
      </c>
      <c r="D10" s="13">
        <f t="shared" si="2"/>
        <v>8.3287067674958637E-2</v>
      </c>
      <c r="F10" s="21">
        <f>FV(D10,0,,B10)</f>
        <v>-850</v>
      </c>
      <c r="G10" s="21">
        <f>FV($D11,4,,F10)</f>
        <v>1218.3300023762897</v>
      </c>
      <c r="H10" s="21">
        <f t="shared" si="1"/>
        <v>-1817.5347874222973</v>
      </c>
    </row>
    <row r="11" spans="1:9" x14ac:dyDescent="0.3">
      <c r="A11" s="7">
        <v>9</v>
      </c>
      <c r="B11" s="7">
        <v>-250</v>
      </c>
      <c r="C11" s="11">
        <v>0.09</v>
      </c>
      <c r="D11" s="13">
        <f t="shared" si="2"/>
        <v>9.4174283705210415E-2</v>
      </c>
      <c r="G11" s="21">
        <f>FV(D11,3,,B11)</f>
        <v>327.49111268331194</v>
      </c>
      <c r="H11" s="21">
        <f t="shared" si="1"/>
        <v>-488.55933015898523</v>
      </c>
    </row>
    <row r="12" spans="1:9" x14ac:dyDescent="0.3">
      <c r="A12" s="7">
        <v>10</v>
      </c>
      <c r="B12" s="7">
        <v>550</v>
      </c>
      <c r="C12" s="11">
        <v>0.09</v>
      </c>
      <c r="D12" s="13">
        <f t="shared" si="2"/>
        <v>9.4174283705210415E-2</v>
      </c>
      <c r="G12" s="21">
        <f>FV(D11,2,,B12)</f>
        <v>-658.46954971699574</v>
      </c>
      <c r="H12" s="21">
        <f t="shared" si="1"/>
        <v>982.32113691254108</v>
      </c>
    </row>
    <row r="13" spans="1:9" x14ac:dyDescent="0.3">
      <c r="A13" s="7">
        <v>11</v>
      </c>
      <c r="B13" s="7">
        <v>-350</v>
      </c>
      <c r="C13" s="11">
        <v>0.09</v>
      </c>
      <c r="D13" s="13">
        <f t="shared" si="2"/>
        <v>9.4174283705210415E-2</v>
      </c>
      <c r="G13" s="21">
        <f>FV(D11,1,,B13)</f>
        <v>382.96099929682367</v>
      </c>
      <c r="H13" s="21">
        <f>FV($D$15,4,,G13)</f>
        <v>-571.31067698438301</v>
      </c>
    </row>
    <row r="14" spans="1:9" x14ac:dyDescent="0.3">
      <c r="A14" s="7">
        <v>12</v>
      </c>
      <c r="B14" s="7">
        <v>850</v>
      </c>
      <c r="C14" s="11">
        <v>0.09</v>
      </c>
      <c r="D14" s="13">
        <f t="shared" si="2"/>
        <v>9.4174283705210415E-2</v>
      </c>
      <c r="G14" s="21">
        <f>FV(D11,0,,B14)</f>
        <v>-850</v>
      </c>
      <c r="H14" s="21">
        <f t="shared" si="1"/>
        <v>1268.0509929950804</v>
      </c>
    </row>
    <row r="15" spans="1:9" x14ac:dyDescent="0.3">
      <c r="A15" s="7">
        <v>13</v>
      </c>
      <c r="B15" s="7">
        <v>-250</v>
      </c>
      <c r="C15" s="11">
        <v>0.1</v>
      </c>
      <c r="D15" s="13">
        <f t="shared" si="2"/>
        <v>0.10517091807564771</v>
      </c>
      <c r="H15" s="21">
        <f>FV($D$15,3,,B15)</f>
        <v>337.46470189400083</v>
      </c>
    </row>
    <row r="16" spans="1:9" x14ac:dyDescent="0.3">
      <c r="A16" s="7">
        <v>14</v>
      </c>
      <c r="B16" s="7">
        <v>550</v>
      </c>
      <c r="C16" s="11">
        <v>0.1</v>
      </c>
      <c r="D16" s="13">
        <f t="shared" si="2"/>
        <v>0.10517091807564771</v>
      </c>
      <c r="H16" s="21">
        <f>FV($D$15,2,,B16)</f>
        <v>-671.77151698809359</v>
      </c>
    </row>
    <row r="17" spans="1:9" x14ac:dyDescent="0.3">
      <c r="A17" s="7">
        <v>15</v>
      </c>
      <c r="B17" s="7">
        <v>-350</v>
      </c>
      <c r="C17" s="11">
        <v>0.1</v>
      </c>
      <c r="D17" s="13">
        <f t="shared" si="2"/>
        <v>0.10517091807564771</v>
      </c>
      <c r="H17" s="21">
        <f>FV($D$15,1,,B17)</f>
        <v>386.80982132647671</v>
      </c>
    </row>
    <row r="18" spans="1:9" x14ac:dyDescent="0.3">
      <c r="A18" s="7">
        <v>16</v>
      </c>
      <c r="B18" s="7">
        <v>850</v>
      </c>
      <c r="C18" s="11">
        <v>0.1</v>
      </c>
      <c r="D18" s="13">
        <f t="shared" si="2"/>
        <v>0.10517091807564771</v>
      </c>
      <c r="H18" s="21">
        <f>FV($D$15,0,,B18)</f>
        <v>-850</v>
      </c>
      <c r="I18" s="26">
        <f>SUM(H2:H6)-SUM(H7:H10)+SUM(H11:H14)-SUM(H15:H18)</f>
        <v>2151.5181322035783</v>
      </c>
    </row>
    <row r="22" spans="1:9" x14ac:dyDescent="0.3">
      <c r="I22" s="1"/>
    </row>
    <row r="23" spans="1:9" x14ac:dyDescent="0.3">
      <c r="E23" s="21"/>
      <c r="F23" s="21"/>
      <c r="G23" s="21"/>
      <c r="H23" s="21"/>
    </row>
    <row r="24" spans="1:9" x14ac:dyDescent="0.3">
      <c r="E24" s="21"/>
      <c r="F24" s="21"/>
      <c r="G24" s="21"/>
      <c r="H24" s="21"/>
    </row>
    <row r="25" spans="1:9" x14ac:dyDescent="0.3">
      <c r="E25" s="21"/>
      <c r="F25" s="21"/>
      <c r="G25" s="21"/>
      <c r="H25" s="21"/>
    </row>
    <row r="26" spans="1:9" x14ac:dyDescent="0.3">
      <c r="E26" s="21"/>
      <c r="F26" s="21"/>
      <c r="G26" s="21"/>
      <c r="H26" s="21"/>
    </row>
    <row r="27" spans="1:9" x14ac:dyDescent="0.3">
      <c r="E27" s="21"/>
      <c r="F27" s="21"/>
      <c r="G27" s="21"/>
      <c r="H27" s="21"/>
    </row>
    <row r="28" spans="1:9" x14ac:dyDescent="0.3">
      <c r="I28" s="1"/>
    </row>
    <row r="29" spans="1:9" x14ac:dyDescent="0.3">
      <c r="E29" s="21"/>
      <c r="F29" s="21"/>
      <c r="G29" s="21"/>
      <c r="H29" s="21"/>
    </row>
    <row r="30" spans="1:9" x14ac:dyDescent="0.3">
      <c r="E30" s="21"/>
      <c r="F30" s="21"/>
      <c r="G30" s="21"/>
      <c r="H30" s="21"/>
    </row>
    <row r="31" spans="1:9" x14ac:dyDescent="0.3">
      <c r="E31" s="21"/>
      <c r="F31" s="21"/>
      <c r="G31" s="21"/>
      <c r="H31" s="21"/>
    </row>
    <row r="32" spans="1:9" x14ac:dyDescent="0.3">
      <c r="E32" s="21"/>
      <c r="F32" s="21"/>
      <c r="G32" s="21"/>
      <c r="H32" s="21"/>
    </row>
    <row r="33" spans="5:9" x14ac:dyDescent="0.3">
      <c r="E33" s="21"/>
      <c r="F33" s="21"/>
      <c r="G33" s="21"/>
      <c r="H33" s="21"/>
    </row>
    <row r="34" spans="5:9" x14ac:dyDescent="0.3">
      <c r="F34" s="21"/>
      <c r="G34" s="21"/>
      <c r="H34" s="21"/>
    </row>
    <row r="35" spans="5:9" x14ac:dyDescent="0.3">
      <c r="F35" s="21"/>
      <c r="G35" s="21"/>
      <c r="H35" s="21"/>
    </row>
    <row r="36" spans="5:9" x14ac:dyDescent="0.3">
      <c r="F36" s="21"/>
      <c r="G36" s="21"/>
      <c r="H36" s="21"/>
    </row>
    <row r="37" spans="5:9" x14ac:dyDescent="0.3">
      <c r="F37" s="21"/>
      <c r="G37" s="21"/>
      <c r="H37" s="21"/>
    </row>
    <row r="38" spans="5:9" x14ac:dyDescent="0.3">
      <c r="G38" s="21"/>
      <c r="H38" s="21"/>
    </row>
    <row r="39" spans="5:9" x14ac:dyDescent="0.3">
      <c r="G39" s="21"/>
      <c r="H39" s="21"/>
    </row>
    <row r="40" spans="5:9" x14ac:dyDescent="0.3">
      <c r="G40" s="21"/>
      <c r="H40" s="21"/>
    </row>
    <row r="41" spans="5:9" x14ac:dyDescent="0.3">
      <c r="G41" s="21"/>
      <c r="H41" s="21"/>
    </row>
    <row r="42" spans="5:9" x14ac:dyDescent="0.3">
      <c r="H42" s="21"/>
    </row>
    <row r="43" spans="5:9" x14ac:dyDescent="0.3">
      <c r="H43" s="21"/>
    </row>
    <row r="44" spans="5:9" x14ac:dyDescent="0.3">
      <c r="H44" s="21"/>
    </row>
    <row r="45" spans="5:9" x14ac:dyDescent="0.3">
      <c r="H45" s="21"/>
      <c r="I45" s="26"/>
    </row>
  </sheetData>
  <pageMargins left="0.7" right="0.7" top="0.75" bottom="0.75" header="0.3" footer="0.3"/>
  <pageSetup orientation="portrait" r:id="rId1"/>
  <ignoredErrors>
    <ignoredError sqref="D2:D7 D9:D12 D8 D13:D18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85" zoomScaleNormal="85" workbookViewId="0">
      <selection activeCell="C33" sqref="C33"/>
    </sheetView>
  </sheetViews>
  <sheetFormatPr defaultRowHeight="14.4" x14ac:dyDescent="0.3"/>
  <cols>
    <col min="1" max="1" width="22.33203125" customWidth="1"/>
    <col min="2" max="2" width="20.21875" customWidth="1"/>
    <col min="3" max="3" width="28.21875" customWidth="1"/>
    <col min="4" max="4" width="20.44140625" customWidth="1"/>
    <col min="5" max="5" width="20.77734375" customWidth="1"/>
    <col min="6" max="6" width="25" customWidth="1"/>
    <col min="7" max="7" width="21.109375" customWidth="1"/>
    <col min="8" max="8" width="21.6640625" customWidth="1"/>
  </cols>
  <sheetData>
    <row r="1" spans="1:9" x14ac:dyDescent="0.3">
      <c r="A1" s="1" t="s">
        <v>26</v>
      </c>
      <c r="B1" s="1">
        <v>1</v>
      </c>
      <c r="C1" s="1">
        <v>2</v>
      </c>
      <c r="D1" s="1">
        <v>4</v>
      </c>
      <c r="E1" s="1">
        <v>12</v>
      </c>
      <c r="F1" s="1">
        <v>52</v>
      </c>
      <c r="G1" s="1">
        <v>365</v>
      </c>
      <c r="H1" s="1">
        <v>720</v>
      </c>
      <c r="I1" s="1"/>
    </row>
    <row r="2" spans="1:9" x14ac:dyDescent="0.3">
      <c r="A2" s="1" t="s">
        <v>27</v>
      </c>
      <c r="B2" s="34">
        <v>2177.63</v>
      </c>
      <c r="C2" s="34">
        <v>2165.34</v>
      </c>
      <c r="D2" s="34">
        <v>2158.63</v>
      </c>
      <c r="E2" s="34">
        <v>2153.94</v>
      </c>
      <c r="F2" s="34">
        <v>2152.08</v>
      </c>
      <c r="G2" s="34">
        <v>2151.6</v>
      </c>
      <c r="H2" s="34">
        <v>2151.56</v>
      </c>
      <c r="I2" s="1"/>
    </row>
    <row r="3" spans="1:9" x14ac:dyDescent="0.3">
      <c r="A3" s="1"/>
      <c r="B3" s="1"/>
      <c r="C3" s="1"/>
      <c r="D3" s="1"/>
      <c r="E3" s="1"/>
      <c r="F3" s="1"/>
      <c r="G3" s="1"/>
      <c r="H3" s="1"/>
      <c r="I3" s="1"/>
    </row>
    <row r="4" spans="1:9" x14ac:dyDescent="0.3">
      <c r="A4" s="1"/>
      <c r="B4" s="1"/>
      <c r="C4" s="1"/>
      <c r="D4" s="1"/>
      <c r="E4" s="1"/>
      <c r="F4" s="1"/>
      <c r="G4" s="1"/>
      <c r="H4" s="1"/>
      <c r="I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zoomScale="70" zoomScaleNormal="70" workbookViewId="0">
      <selection activeCell="H1" sqref="H1"/>
    </sheetView>
  </sheetViews>
  <sheetFormatPr defaultRowHeight="14.4" x14ac:dyDescent="0.3"/>
  <cols>
    <col min="5" max="5" width="36.33203125" customWidth="1"/>
    <col min="6" max="6" width="45.109375" customWidth="1"/>
    <col min="7" max="7" width="16.33203125" customWidth="1"/>
    <col min="8" max="8" width="23.21875" customWidth="1"/>
    <col min="9" max="9" width="24.88671875" customWidth="1"/>
    <col min="10" max="10" width="22.6640625" customWidth="1"/>
    <col min="11" max="11" width="20.6640625" customWidth="1"/>
    <col min="14" max="14" width="11.33203125" customWidth="1"/>
    <col min="15" max="15" width="11.6640625" customWidth="1"/>
    <col min="16" max="16" width="11" customWidth="1"/>
  </cols>
  <sheetData>
    <row r="1" spans="1:11" ht="17.399999999999999" customHeight="1" x14ac:dyDescent="0.3">
      <c r="A1" s="17"/>
      <c r="B1" s="17"/>
      <c r="C1" s="17"/>
      <c r="D1" s="33"/>
      <c r="E1" s="16"/>
      <c r="F1" s="24" t="s">
        <v>43</v>
      </c>
      <c r="G1" s="35" t="s">
        <v>34</v>
      </c>
      <c r="H1" s="35" t="s">
        <v>35</v>
      </c>
      <c r="I1" s="35" t="s">
        <v>35</v>
      </c>
      <c r="J1" s="35" t="s">
        <v>35</v>
      </c>
      <c r="K1" s="35" t="s">
        <v>35</v>
      </c>
    </row>
    <row r="2" spans="1:11" ht="15" thickBot="1" x14ac:dyDescent="0.35">
      <c r="A2" s="19" t="s">
        <v>42</v>
      </c>
      <c r="B2" s="19" t="s">
        <v>17</v>
      </c>
      <c r="C2" s="19" t="s">
        <v>9</v>
      </c>
      <c r="D2" s="30" t="s">
        <v>16</v>
      </c>
      <c r="E2" s="1"/>
      <c r="F2" s="1" t="s">
        <v>49</v>
      </c>
      <c r="G2" s="36" t="s">
        <v>36</v>
      </c>
      <c r="H2" s="36" t="s">
        <v>35</v>
      </c>
      <c r="I2" s="36" t="s">
        <v>37</v>
      </c>
      <c r="J2" s="36" t="s">
        <v>38</v>
      </c>
      <c r="K2" s="36" t="s">
        <v>39</v>
      </c>
    </row>
    <row r="3" spans="1:11" x14ac:dyDescent="0.3">
      <c r="A3" s="7">
        <v>0</v>
      </c>
      <c r="B3" s="7">
        <v>-1000</v>
      </c>
      <c r="C3" s="14">
        <v>0</v>
      </c>
      <c r="D3" s="31"/>
      <c r="E3" s="21"/>
      <c r="F3" s="21">
        <f>FV(D4,$A$19-$A3,,B3)*-1</f>
        <v>-1097.5299612544502</v>
      </c>
    </row>
    <row r="4" spans="1:11" x14ac:dyDescent="0.3">
      <c r="A4" s="7">
        <v>1</v>
      </c>
      <c r="B4" s="7">
        <v>-250</v>
      </c>
      <c r="C4" s="14">
        <v>7.0000000000000007E-2</v>
      </c>
      <c r="D4" s="31">
        <f>(1+(0.07/12))^(1/1)-1</f>
        <v>5.833333333333357E-3</v>
      </c>
      <c r="E4" s="21"/>
      <c r="F4" s="21">
        <f t="shared" ref="F4:F19" si="0">FV(D5,$A$19-$A4,,B4)*-1</f>
        <v>-272.7912082653977</v>
      </c>
    </row>
    <row r="5" spans="1:11" x14ac:dyDescent="0.3">
      <c r="A5" s="7">
        <v>2</v>
      </c>
      <c r="B5" s="7">
        <v>550</v>
      </c>
      <c r="C5" s="14">
        <v>7.0000000000000007E-2</v>
      </c>
      <c r="D5" s="31">
        <f t="shared" ref="D5:D19" si="1">(1+(0.07/12))^(1/1)-1</f>
        <v>5.833333333333357E-3</v>
      </c>
      <c r="E5" s="21"/>
      <c r="F5" s="21">
        <f t="shared" si="0"/>
        <v>596.66014069647895</v>
      </c>
    </row>
    <row r="6" spans="1:11" x14ac:dyDescent="0.3">
      <c r="A6" s="7">
        <v>3</v>
      </c>
      <c r="B6" s="7">
        <v>-350</v>
      </c>
      <c r="C6" s="14">
        <v>7.0000000000000007E-2</v>
      </c>
      <c r="D6" s="31">
        <f t="shared" si="1"/>
        <v>5.833333333333357E-3</v>
      </c>
      <c r="E6" s="21"/>
      <c r="F6" s="21">
        <f t="shared" si="0"/>
        <v>-377.49078721476411</v>
      </c>
    </row>
    <row r="7" spans="1:11" x14ac:dyDescent="0.3">
      <c r="A7" s="7">
        <v>4</v>
      </c>
      <c r="B7" s="7">
        <v>850</v>
      </c>
      <c r="C7" s="14">
        <v>7.0000000000000007E-2</v>
      </c>
      <c r="D7" s="31">
        <f t="shared" si="1"/>
        <v>5.833333333333357E-3</v>
      </c>
      <c r="E7" s="21"/>
      <c r="F7" s="21">
        <f t="shared" si="0"/>
        <v>911.44656872780047</v>
      </c>
    </row>
    <row r="8" spans="1:11" x14ac:dyDescent="0.3">
      <c r="A8" s="7">
        <v>5</v>
      </c>
      <c r="B8" s="7">
        <v>-250</v>
      </c>
      <c r="C8" s="14">
        <v>0.08</v>
      </c>
      <c r="D8" s="31">
        <f t="shared" si="1"/>
        <v>5.833333333333357E-3</v>
      </c>
      <c r="E8" s="1"/>
      <c r="F8" s="21">
        <f t="shared" si="0"/>
        <v>-266.5178328557339</v>
      </c>
    </row>
    <row r="9" spans="1:11" x14ac:dyDescent="0.3">
      <c r="A9" s="7">
        <v>6</v>
      </c>
      <c r="B9" s="7">
        <v>550</v>
      </c>
      <c r="C9" s="14">
        <v>0.08</v>
      </c>
      <c r="D9" s="31">
        <f t="shared" si="1"/>
        <v>5.833333333333357E-3</v>
      </c>
      <c r="E9" s="1"/>
      <c r="F9" s="21">
        <f t="shared" si="0"/>
        <v>582.93875620475342</v>
      </c>
    </row>
    <row r="10" spans="1:11" x14ac:dyDescent="0.3">
      <c r="A10" s="7">
        <v>7</v>
      </c>
      <c r="B10" s="7">
        <v>-350</v>
      </c>
      <c r="C10" s="14">
        <v>0.08</v>
      </c>
      <c r="D10" s="31">
        <f t="shared" si="1"/>
        <v>5.833333333333357E-3</v>
      </c>
      <c r="E10" s="1"/>
      <c r="F10" s="21">
        <f t="shared" si="0"/>
        <v>-368.8096371258514</v>
      </c>
    </row>
    <row r="11" spans="1:11" x14ac:dyDescent="0.3">
      <c r="A11" s="7">
        <v>8</v>
      </c>
      <c r="B11" s="7">
        <v>850</v>
      </c>
      <c r="C11" s="14">
        <v>0.08</v>
      </c>
      <c r="D11" s="31">
        <f t="shared" si="1"/>
        <v>5.833333333333357E-3</v>
      </c>
      <c r="E11" s="1"/>
      <c r="F11" s="21">
        <f t="shared" si="0"/>
        <v>890.48604537428901</v>
      </c>
    </row>
    <row r="12" spans="1:11" x14ac:dyDescent="0.3">
      <c r="A12" s="7">
        <v>9</v>
      </c>
      <c r="B12" s="7">
        <v>-250</v>
      </c>
      <c r="C12" s="14">
        <v>0.09</v>
      </c>
      <c r="D12" s="31">
        <f t="shared" si="1"/>
        <v>5.833333333333357E-3</v>
      </c>
      <c r="E12" s="1"/>
      <c r="F12" s="21">
        <f t="shared" si="0"/>
        <v>-260.38872616822135</v>
      </c>
    </row>
    <row r="13" spans="1:11" x14ac:dyDescent="0.3">
      <c r="A13" s="7">
        <v>10</v>
      </c>
      <c r="B13" s="7">
        <v>550</v>
      </c>
      <c r="C13" s="14">
        <v>0.09</v>
      </c>
      <c r="D13" s="31">
        <f t="shared" si="1"/>
        <v>5.833333333333357E-3</v>
      </c>
      <c r="E13" s="1"/>
      <c r="F13" s="21">
        <f t="shared" si="0"/>
        <v>569.53292219064156</v>
      </c>
    </row>
    <row r="14" spans="1:11" x14ac:dyDescent="0.3">
      <c r="A14" s="7">
        <v>11</v>
      </c>
      <c r="B14" s="7">
        <v>-350</v>
      </c>
      <c r="C14" s="14">
        <v>0.09</v>
      </c>
      <c r="D14" s="31">
        <f t="shared" si="1"/>
        <v>5.833333333333357E-3</v>
      </c>
      <c r="E14" s="1"/>
      <c r="F14" s="21">
        <f t="shared" si="0"/>
        <v>-360.32812731802284</v>
      </c>
    </row>
    <row r="15" spans="1:11" x14ac:dyDescent="0.3">
      <c r="A15" s="7">
        <v>12</v>
      </c>
      <c r="B15" s="7">
        <v>850</v>
      </c>
      <c r="C15" s="14">
        <v>0.09</v>
      </c>
      <c r="D15" s="31">
        <f t="shared" si="1"/>
        <v>5.833333333333357E-3</v>
      </c>
      <c r="E15" s="1"/>
      <c r="F15" s="21">
        <f t="shared" si="0"/>
        <v>870.0075508684655</v>
      </c>
    </row>
    <row r="16" spans="1:11" x14ac:dyDescent="0.3">
      <c r="A16" s="7">
        <v>13</v>
      </c>
      <c r="B16" s="7">
        <v>-250</v>
      </c>
      <c r="C16" s="14">
        <v>0.1</v>
      </c>
      <c r="D16" s="31">
        <f t="shared" si="1"/>
        <v>5.833333333333357E-3</v>
      </c>
      <c r="E16" s="1"/>
      <c r="F16" s="21">
        <f t="shared" si="0"/>
        <v>-254.40057045717595</v>
      </c>
    </row>
    <row r="17" spans="1:6" x14ac:dyDescent="0.3">
      <c r="A17" s="7">
        <v>14</v>
      </c>
      <c r="B17" s="7">
        <v>550</v>
      </c>
      <c r="C17" s="14">
        <v>0.1</v>
      </c>
      <c r="D17" s="31">
        <f t="shared" si="1"/>
        <v>5.833333333333357E-3</v>
      </c>
      <c r="E17" s="1"/>
      <c r="F17" s="21">
        <f t="shared" si="0"/>
        <v>556.43538194444443</v>
      </c>
    </row>
    <row r="18" spans="1:6" x14ac:dyDescent="0.3">
      <c r="A18" s="7">
        <v>15</v>
      </c>
      <c r="B18" s="7">
        <v>-350</v>
      </c>
      <c r="C18" s="14">
        <v>0.1</v>
      </c>
      <c r="D18" s="31">
        <f t="shared" si="1"/>
        <v>5.833333333333357E-3</v>
      </c>
      <c r="E18" s="1"/>
      <c r="F18" s="21">
        <f t="shared" si="0"/>
        <v>-352.04166666666669</v>
      </c>
    </row>
    <row r="19" spans="1:6" x14ac:dyDescent="0.3">
      <c r="A19" s="7">
        <v>16</v>
      </c>
      <c r="B19" s="7">
        <v>850</v>
      </c>
      <c r="C19" s="14">
        <v>0.1</v>
      </c>
      <c r="D19" s="31">
        <f t="shared" si="1"/>
        <v>5.833333333333357E-3</v>
      </c>
      <c r="E19" s="1"/>
      <c r="F19" s="21">
        <f t="shared" si="0"/>
        <v>850</v>
      </c>
    </row>
    <row r="21" spans="1:6" x14ac:dyDescent="0.3">
      <c r="E21" s="35" t="s">
        <v>56</v>
      </c>
      <c r="F21" s="41">
        <f>SUM(F3:F19)</f>
        <v>2217.2088486805897</v>
      </c>
    </row>
    <row r="23" spans="1:6" x14ac:dyDescent="0.3">
      <c r="D23" s="29"/>
      <c r="E23" s="15"/>
      <c r="F23" s="37" t="s">
        <v>45</v>
      </c>
    </row>
    <row r="24" spans="1:6" x14ac:dyDescent="0.3">
      <c r="D24" s="30" t="s">
        <v>16</v>
      </c>
      <c r="E24" s="1"/>
      <c r="F24" s="1"/>
    </row>
    <row r="25" spans="1:6" x14ac:dyDescent="0.3">
      <c r="D25" s="31"/>
      <c r="E25" s="21"/>
      <c r="F25" s="21">
        <f>FV(D27,$A$19-$A3,,$B3)*-1</f>
        <v>-1089.9108566168707</v>
      </c>
    </row>
    <row r="26" spans="1:6" x14ac:dyDescent="0.3">
      <c r="D26" s="31">
        <f>(1+(0.07/52))^(4)-1</f>
        <v>5.395497926588444E-3</v>
      </c>
      <c r="E26" s="21"/>
      <c r="F26" s="21">
        <f t="shared" ref="F26:F39" si="2">FV(D28,$A$19-$A4,,$B4)*-1</f>
        <v>-271.01545085107728</v>
      </c>
    </row>
    <row r="27" spans="1:6" x14ac:dyDescent="0.3">
      <c r="D27" s="31">
        <f t="shared" ref="D27:D41" si="3">(1+(0.07/52))^(4)-1</f>
        <v>5.395497926588444E-3</v>
      </c>
      <c r="E27" s="21"/>
      <c r="F27" s="21">
        <f t="shared" si="2"/>
        <v>593.03427666224286</v>
      </c>
    </row>
    <row r="28" spans="1:6" x14ac:dyDescent="0.3">
      <c r="D28" s="31">
        <f t="shared" si="3"/>
        <v>5.395497926588444E-3</v>
      </c>
      <c r="E28" s="21"/>
      <c r="F28" s="21">
        <f t="shared" si="2"/>
        <v>-375.36019363856298</v>
      </c>
    </row>
    <row r="29" spans="1:6" x14ac:dyDescent="0.3">
      <c r="D29" s="31">
        <f t="shared" si="3"/>
        <v>5.395497926588444E-3</v>
      </c>
      <c r="E29" s="21"/>
      <c r="F29" s="21">
        <f t="shared" si="2"/>
        <v>906.69696012525321</v>
      </c>
    </row>
    <row r="30" spans="1:6" x14ac:dyDescent="0.3">
      <c r="D30" s="31">
        <f t="shared" si="3"/>
        <v>5.395497926588444E-3</v>
      </c>
      <c r="E30" s="1"/>
      <c r="F30" s="21">
        <f t="shared" si="2"/>
        <v>-265.24445062404629</v>
      </c>
    </row>
    <row r="31" spans="1:6" x14ac:dyDescent="0.3">
      <c r="D31" s="31">
        <f t="shared" si="3"/>
        <v>5.395497926588444E-3</v>
      </c>
      <c r="E31" s="1"/>
      <c r="F31" s="21">
        <f t="shared" si="2"/>
        <v>580.40621086559736</v>
      </c>
    </row>
    <row r="32" spans="1:6" x14ac:dyDescent="0.3">
      <c r="D32" s="31">
        <f t="shared" si="3"/>
        <v>5.395497926588444E-3</v>
      </c>
      <c r="E32" s="1"/>
      <c r="F32" s="21">
        <f t="shared" si="2"/>
        <v>-367.36727753026003</v>
      </c>
    </row>
    <row r="33" spans="4:6" x14ac:dyDescent="0.3">
      <c r="D33" s="31">
        <f t="shared" si="3"/>
        <v>5.395497926588444E-3</v>
      </c>
      <c r="E33" s="1"/>
      <c r="F33" s="21">
        <f t="shared" si="2"/>
        <v>887.38976436833502</v>
      </c>
    </row>
    <row r="34" spans="4:6" x14ac:dyDescent="0.3">
      <c r="D34" s="31">
        <f t="shared" si="3"/>
        <v>5.395497926588444E-3</v>
      </c>
      <c r="E34" s="1"/>
      <c r="F34" s="21">
        <f t="shared" si="2"/>
        <v>-259.59633801658009</v>
      </c>
    </row>
    <row r="35" spans="4:6" x14ac:dyDescent="0.3">
      <c r="D35" s="31">
        <f t="shared" si="3"/>
        <v>5.395497926588444E-3</v>
      </c>
      <c r="E35" s="1"/>
      <c r="F35" s="21">
        <f t="shared" si="2"/>
        <v>568.04704697233228</v>
      </c>
    </row>
    <row r="36" spans="4:6" x14ac:dyDescent="0.3">
      <c r="D36" s="31">
        <f t="shared" si="3"/>
        <v>5.395497926588444E-3</v>
      </c>
      <c r="E36" s="1"/>
      <c r="F36" s="21">
        <f t="shared" si="2"/>
        <v>-359.5445624954782</v>
      </c>
    </row>
    <row r="37" spans="4:6" x14ac:dyDescent="0.3">
      <c r="D37" s="31">
        <f t="shared" si="3"/>
        <v>5.395497926588444E-3</v>
      </c>
      <c r="E37" s="1"/>
      <c r="F37" s="21">
        <f t="shared" si="2"/>
        <v>868.49369583957525</v>
      </c>
    </row>
    <row r="38" spans="4:6" x14ac:dyDescent="0.3">
      <c r="D38" s="31">
        <f t="shared" si="3"/>
        <v>5.395497926588444E-3</v>
      </c>
      <c r="E38" s="1"/>
      <c r="F38" s="21">
        <f t="shared" si="2"/>
        <v>-254.06849626096994</v>
      </c>
    </row>
    <row r="39" spans="4:6" x14ac:dyDescent="0.3">
      <c r="D39" s="31">
        <f t="shared" si="3"/>
        <v>5.395497926588444E-3</v>
      </c>
      <c r="E39" s="1"/>
      <c r="F39" s="21">
        <f t="shared" si="2"/>
        <v>555.95105898807901</v>
      </c>
    </row>
    <row r="40" spans="4:6" x14ac:dyDescent="0.3">
      <c r="D40" s="31">
        <f t="shared" si="3"/>
        <v>5.395497926588444E-3</v>
      </c>
      <c r="E40" s="1"/>
      <c r="F40" s="21">
        <f>FV(D44,$A$19-$A18,,$B18)*-1</f>
        <v>-350</v>
      </c>
    </row>
    <row r="41" spans="4:6" x14ac:dyDescent="0.3">
      <c r="D41" s="31">
        <f t="shared" si="3"/>
        <v>5.395497926588444E-3</v>
      </c>
      <c r="E41" s="1"/>
      <c r="F41" s="21">
        <f>FV(D45,$A$19-$A19,,$B19)*-1</f>
        <v>850</v>
      </c>
    </row>
    <row r="42" spans="4:6" x14ac:dyDescent="0.3">
      <c r="D42" s="31"/>
      <c r="E42" s="1"/>
      <c r="F42" s="21"/>
    </row>
    <row r="43" spans="4:6" x14ac:dyDescent="0.3">
      <c r="D43" s="31"/>
      <c r="E43" s="35" t="s">
        <v>56</v>
      </c>
      <c r="F43" s="41">
        <f>SUM(F25:F41)</f>
        <v>2217.9113877875698</v>
      </c>
    </row>
    <row r="45" spans="4:6" x14ac:dyDescent="0.3">
      <c r="D45" s="33"/>
      <c r="E45" s="16"/>
      <c r="F45" s="38" t="s">
        <v>40</v>
      </c>
    </row>
    <row r="46" spans="4:6" x14ac:dyDescent="0.3">
      <c r="D46" s="30" t="s">
        <v>16</v>
      </c>
      <c r="E46" s="1"/>
      <c r="F46" s="1"/>
    </row>
    <row r="47" spans="4:6" x14ac:dyDescent="0.3">
      <c r="D47" s="31"/>
      <c r="E47" s="21"/>
      <c r="F47" s="21">
        <f>FV(D49,$A$19-$A3,,$B3)*-1</f>
        <v>-1096.4152214601816</v>
      </c>
    </row>
    <row r="48" spans="4:6" x14ac:dyDescent="0.3">
      <c r="D48" s="31">
        <f>(1+(0.07/365))^(30)-1</f>
        <v>5.7694525819589337E-3</v>
      </c>
      <c r="E48" s="21"/>
      <c r="F48" s="21">
        <f t="shared" ref="F48:F61" si="4">FV(D50,$A$19-$A4,,$B4)*-1</f>
        <v>-272.53144809815052</v>
      </c>
    </row>
    <row r="49" spans="4:6" x14ac:dyDescent="0.3">
      <c r="D49" s="31">
        <f t="shared" ref="D49:D63" si="5">(1+(0.07/365))^(30)-1</f>
        <v>5.7694525819589337E-3</v>
      </c>
      <c r="E49" s="21"/>
      <c r="F49" s="21">
        <f t="shared" si="4"/>
        <v>596.12984295431545</v>
      </c>
    </row>
    <row r="50" spans="4:6" x14ac:dyDescent="0.3">
      <c r="D50" s="31">
        <f t="shared" si="5"/>
        <v>5.7694525819589337E-3</v>
      </c>
      <c r="E50" s="21"/>
      <c r="F50" s="21">
        <f t="shared" si="4"/>
        <v>-377.17923688518312</v>
      </c>
    </row>
    <row r="51" spans="4:6" x14ac:dyDescent="0.3">
      <c r="D51" s="31">
        <f t="shared" si="5"/>
        <v>5.7694525819589337E-3</v>
      </c>
      <c r="E51" s="21"/>
      <c r="F51" s="21">
        <f t="shared" si="4"/>
        <v>910.75217665261744</v>
      </c>
    </row>
    <row r="52" spans="4:6" x14ac:dyDescent="0.3">
      <c r="D52" s="31">
        <f t="shared" si="5"/>
        <v>5.7694525819589337E-3</v>
      </c>
      <c r="E52" s="1"/>
      <c r="F52" s="21">
        <f t="shared" si="4"/>
        <v>-266.33169914150039</v>
      </c>
    </row>
    <row r="53" spans="4:6" x14ac:dyDescent="0.3">
      <c r="D53" s="31">
        <f t="shared" si="5"/>
        <v>5.7694525819589337E-3</v>
      </c>
      <c r="E53" s="1"/>
      <c r="F53" s="21">
        <f t="shared" si="4"/>
        <v>582.56863599021881</v>
      </c>
    </row>
    <row r="54" spans="4:6" x14ac:dyDescent="0.3">
      <c r="D54" s="31">
        <f t="shared" si="5"/>
        <v>5.7694525819589337E-3</v>
      </c>
      <c r="E54" s="1"/>
      <c r="F54" s="21">
        <f t="shared" si="4"/>
        <v>-368.5988818594879</v>
      </c>
    </row>
    <row r="55" spans="4:6" x14ac:dyDescent="0.3">
      <c r="D55" s="31">
        <f t="shared" si="5"/>
        <v>5.7694525819589337E-3</v>
      </c>
      <c r="E55" s="1"/>
      <c r="F55" s="21">
        <f t="shared" si="4"/>
        <v>890.03370582522382</v>
      </c>
    </row>
    <row r="56" spans="4:6" x14ac:dyDescent="0.3">
      <c r="D56" s="31">
        <f t="shared" si="5"/>
        <v>5.7694525819589337E-3</v>
      </c>
      <c r="E56" s="1"/>
      <c r="F56" s="21">
        <f t="shared" si="4"/>
        <v>-260.27298670519951</v>
      </c>
    </row>
    <row r="57" spans="4:6" x14ac:dyDescent="0.3">
      <c r="D57" s="31">
        <f t="shared" si="5"/>
        <v>5.7694525819589337E-3</v>
      </c>
      <c r="E57" s="1"/>
      <c r="F57" s="21">
        <f t="shared" si="4"/>
        <v>569.31592949208039</v>
      </c>
    </row>
    <row r="58" spans="4:6" x14ac:dyDescent="0.3">
      <c r="D58" s="31">
        <f t="shared" si="5"/>
        <v>5.7694525819589337E-3</v>
      </c>
      <c r="E58" s="1"/>
      <c r="F58" s="21">
        <f t="shared" si="4"/>
        <v>-360.21371915926341</v>
      </c>
    </row>
    <row r="59" spans="4:6" x14ac:dyDescent="0.3">
      <c r="D59" s="31">
        <f t="shared" si="5"/>
        <v>5.7694525819589337E-3</v>
      </c>
      <c r="E59" s="1"/>
      <c r="F59" s="21">
        <f t="shared" si="4"/>
        <v>869.78655424847773</v>
      </c>
    </row>
    <row r="60" spans="4:6" x14ac:dyDescent="0.3">
      <c r="D60" s="31">
        <f t="shared" si="5"/>
        <v>5.7694525819589337E-3</v>
      </c>
      <c r="E60" s="1"/>
      <c r="F60" s="21">
        <f t="shared" si="4"/>
        <v>-254.3521023851315</v>
      </c>
    </row>
    <row r="61" spans="4:6" x14ac:dyDescent="0.3">
      <c r="D61" s="31">
        <f t="shared" si="5"/>
        <v>5.7694525819589337E-3</v>
      </c>
      <c r="E61" s="1"/>
      <c r="F61" s="21">
        <f t="shared" si="4"/>
        <v>556.36470546085729</v>
      </c>
    </row>
    <row r="62" spans="4:6" x14ac:dyDescent="0.3">
      <c r="D62" s="31">
        <f t="shared" si="5"/>
        <v>5.7694525819589337E-3</v>
      </c>
      <c r="E62" s="1"/>
      <c r="F62" s="21">
        <f>FV(D66,$A$19-$A18,,$B18)*-1</f>
        <v>-350</v>
      </c>
    </row>
    <row r="63" spans="4:6" x14ac:dyDescent="0.3">
      <c r="D63" s="31">
        <f t="shared" si="5"/>
        <v>5.7694525819589337E-3</v>
      </c>
      <c r="E63" s="1"/>
      <c r="F63" s="21">
        <f>FV(D67,$A$19-$A19,,$B19)*-1</f>
        <v>850</v>
      </c>
    </row>
    <row r="64" spans="4:6" x14ac:dyDescent="0.3">
      <c r="D64" s="31"/>
      <c r="E64" s="1"/>
      <c r="F64" s="21"/>
    </row>
    <row r="65" spans="4:6" x14ac:dyDescent="0.3">
      <c r="D65" s="31"/>
      <c r="E65" s="35" t="s">
        <v>56</v>
      </c>
      <c r="F65" s="41">
        <f>SUM(F47:F63)</f>
        <v>2219.0562549296928</v>
      </c>
    </row>
    <row r="67" spans="4:6" x14ac:dyDescent="0.3">
      <c r="D67" s="39"/>
      <c r="E67" s="40"/>
      <c r="F67" s="37" t="s">
        <v>41</v>
      </c>
    </row>
    <row r="68" spans="4:6" x14ac:dyDescent="0.3">
      <c r="D68" s="30" t="s">
        <v>16</v>
      </c>
      <c r="E68" s="1"/>
      <c r="F68" s="1"/>
    </row>
    <row r="69" spans="4:6" x14ac:dyDescent="0.3">
      <c r="D69" s="31"/>
      <c r="E69" s="21"/>
      <c r="F69" s="21">
        <f>FV(D71,$A$19-$A3,,$B3)*-1</f>
        <v>-1096.4200596659487</v>
      </c>
    </row>
    <row r="70" spans="4:6" x14ac:dyDescent="0.3">
      <c r="D70" s="31">
        <f>(1+(0.07/730))^(60)-1</f>
        <v>5.7697299694283721E-3</v>
      </c>
      <c r="E70" s="21"/>
      <c r="F70" s="21">
        <f t="shared" ref="F70:F85" si="6">FV(D72,$A$19-$A4,,$B4)*-1</f>
        <v>-272.53257554770403</v>
      </c>
    </row>
    <row r="71" spans="4:6" x14ac:dyDescent="0.3">
      <c r="D71" s="31">
        <f t="shared" ref="D71:D85" si="7">(1+(0.07/730))^(60)-1</f>
        <v>5.7697299694283721E-3</v>
      </c>
      <c r="E71" s="21"/>
      <c r="F71" s="21">
        <f t="shared" si="6"/>
        <v>596.13214470391119</v>
      </c>
    </row>
    <row r="72" spans="4:6" x14ac:dyDescent="0.3">
      <c r="D72" s="31">
        <f t="shared" si="7"/>
        <v>5.7697299694283721E-3</v>
      </c>
      <c r="E72" s="21"/>
      <c r="F72" s="21">
        <f t="shared" si="6"/>
        <v>-377.18058920759665</v>
      </c>
    </row>
    <row r="73" spans="4:6" x14ac:dyDescent="0.3">
      <c r="D73" s="31">
        <f t="shared" si="7"/>
        <v>5.7697299694283721E-3</v>
      </c>
      <c r="E73" s="21"/>
      <c r="F73" s="21">
        <f t="shared" si="6"/>
        <v>910.75519084189318</v>
      </c>
    </row>
    <row r="74" spans="4:6" x14ac:dyDescent="0.3">
      <c r="D74" s="31">
        <f t="shared" si="7"/>
        <v>5.7697299694283721E-3</v>
      </c>
      <c r="E74" s="1"/>
      <c r="F74" s="21">
        <f t="shared" si="6"/>
        <v>-266.33250712881323</v>
      </c>
    </row>
    <row r="75" spans="4:6" x14ac:dyDescent="0.3">
      <c r="D75" s="31">
        <f t="shared" si="7"/>
        <v>5.7697299694283721E-3</v>
      </c>
      <c r="E75" s="1"/>
      <c r="F75" s="21">
        <f t="shared" si="6"/>
        <v>582.57024269481565</v>
      </c>
    </row>
    <row r="76" spans="4:6" x14ac:dyDescent="0.3">
      <c r="D76" s="31">
        <f t="shared" si="7"/>
        <v>5.7697299694283721E-3</v>
      </c>
      <c r="E76" s="1"/>
      <c r="F76" s="21">
        <f t="shared" si="6"/>
        <v>-368.59979678428755</v>
      </c>
    </row>
    <row r="77" spans="4:6" x14ac:dyDescent="0.3">
      <c r="D77" s="31">
        <f t="shared" si="7"/>
        <v>5.7697299694283721E-3</v>
      </c>
      <c r="E77" s="1"/>
      <c r="F77" s="21">
        <f t="shared" si="6"/>
        <v>890.03566957097166</v>
      </c>
    </row>
    <row r="78" spans="4:6" x14ac:dyDescent="0.3">
      <c r="D78" s="31">
        <f t="shared" si="7"/>
        <v>5.7697299694283721E-3</v>
      </c>
      <c r="E78" s="1"/>
      <c r="F78" s="21">
        <f t="shared" si="6"/>
        <v>-260.27348918185845</v>
      </c>
    </row>
    <row r="79" spans="4:6" x14ac:dyDescent="0.3">
      <c r="D79" s="31">
        <f t="shared" si="7"/>
        <v>5.7697299694283721E-3</v>
      </c>
      <c r="E79" s="1"/>
      <c r="F79" s="21">
        <f t="shared" si="6"/>
        <v>569.31687158400916</v>
      </c>
    </row>
    <row r="80" spans="4:6" x14ac:dyDescent="0.3">
      <c r="D80" s="31">
        <f t="shared" si="7"/>
        <v>5.7697299694283721E-3</v>
      </c>
      <c r="E80" s="1"/>
      <c r="F80" s="21">
        <f t="shared" si="6"/>
        <v>-360.2142158875489</v>
      </c>
    </row>
    <row r="81" spans="4:6" x14ac:dyDescent="0.3">
      <c r="D81" s="31">
        <f t="shared" si="7"/>
        <v>5.7697299694283721E-3</v>
      </c>
      <c r="E81" s="1"/>
      <c r="F81" s="21">
        <f t="shared" si="6"/>
        <v>869.78751378444497</v>
      </c>
    </row>
    <row r="82" spans="4:6" x14ac:dyDescent="0.3">
      <c r="D82" s="31">
        <f t="shared" si="7"/>
        <v>5.7697299694283721E-3</v>
      </c>
      <c r="E82" s="1"/>
      <c r="F82" s="21">
        <f t="shared" si="6"/>
        <v>-254.35231283327735</v>
      </c>
    </row>
    <row r="83" spans="4:6" x14ac:dyDescent="0.3">
      <c r="D83" s="31">
        <f t="shared" si="7"/>
        <v>5.7697299694283721E-3</v>
      </c>
      <c r="E83" s="1"/>
      <c r="F83" s="21">
        <f t="shared" si="6"/>
        <v>556.36501234752734</v>
      </c>
    </row>
    <row r="84" spans="4:6" x14ac:dyDescent="0.3">
      <c r="D84" s="31">
        <f t="shared" si="7"/>
        <v>5.7697299694283721E-3</v>
      </c>
      <c r="E84" s="1"/>
      <c r="F84" s="21">
        <f t="shared" si="6"/>
        <v>-350</v>
      </c>
    </row>
    <row r="85" spans="4:6" x14ac:dyDescent="0.3">
      <c r="D85" s="31">
        <f t="shared" si="7"/>
        <v>5.7697299694283721E-3</v>
      </c>
      <c r="E85" s="1"/>
      <c r="F85" s="21">
        <f t="shared" si="6"/>
        <v>850</v>
      </c>
    </row>
    <row r="87" spans="4:6" x14ac:dyDescent="0.3">
      <c r="E87" s="35" t="s">
        <v>56</v>
      </c>
      <c r="F87" s="41">
        <f>SUM(F69:F85)</f>
        <v>2219.0570992905382</v>
      </c>
    </row>
    <row r="150" spans="1:1" x14ac:dyDescent="0.3">
      <c r="A150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zoomScale="55" zoomScaleNormal="55" workbookViewId="0">
      <selection activeCell="AC6" sqref="AC6"/>
    </sheetView>
  </sheetViews>
  <sheetFormatPr defaultRowHeight="14.4" x14ac:dyDescent="0.3"/>
  <cols>
    <col min="3" max="3" width="15" customWidth="1"/>
    <col min="4" max="4" width="8.88671875" style="43"/>
    <col min="6" max="6" width="36.33203125" customWidth="1"/>
    <col min="7" max="7" width="32.44140625" customWidth="1"/>
    <col min="10" max="10" width="13.109375" customWidth="1"/>
    <col min="12" max="12" width="10.6640625" customWidth="1"/>
    <col min="15" max="15" width="11.33203125" customWidth="1"/>
    <col min="17" max="17" width="11.6640625" style="43" customWidth="1"/>
    <col min="21" max="21" width="15.5546875" style="58" customWidth="1"/>
    <col min="22" max="22" width="15.5546875" style="68" customWidth="1"/>
    <col min="23" max="24" width="34.44140625" style="62" customWidth="1"/>
    <col min="25" max="25" width="22.21875" customWidth="1"/>
    <col min="26" max="26" width="47.109375" style="62" customWidth="1"/>
    <col min="27" max="27" width="22.44140625" customWidth="1"/>
    <col min="28" max="28" width="20.44140625" customWidth="1"/>
    <col min="29" max="29" width="23.44140625" customWidth="1"/>
    <col min="30" max="30" width="16.77734375" customWidth="1"/>
  </cols>
  <sheetData>
    <row r="1" spans="1:32" ht="17.399999999999999" customHeight="1" x14ac:dyDescent="0.3">
      <c r="A1" s="17"/>
      <c r="B1" s="17"/>
      <c r="C1" s="17"/>
      <c r="D1" s="43" t="s">
        <v>51</v>
      </c>
      <c r="E1" s="29"/>
      <c r="F1" s="15"/>
      <c r="G1" s="18" t="s">
        <v>44</v>
      </c>
      <c r="H1" s="35" t="s">
        <v>34</v>
      </c>
      <c r="I1" s="35" t="s">
        <v>35</v>
      </c>
      <c r="J1" s="35" t="s">
        <v>35</v>
      </c>
      <c r="K1" s="35" t="s">
        <v>35</v>
      </c>
      <c r="L1" s="35" t="s">
        <v>35</v>
      </c>
      <c r="M1" s="35" t="s">
        <v>35</v>
      </c>
      <c r="N1" s="35" t="s">
        <v>35</v>
      </c>
      <c r="O1" s="35" t="s">
        <v>35</v>
      </c>
      <c r="Q1" s="45" t="s">
        <v>55</v>
      </c>
      <c r="R1" s="17"/>
      <c r="S1" s="17"/>
      <c r="T1" s="17"/>
      <c r="U1" s="57"/>
      <c r="V1" s="66" t="s">
        <v>63</v>
      </c>
      <c r="W1" s="60" t="s">
        <v>65</v>
      </c>
      <c r="X1" s="60" t="s">
        <v>64</v>
      </c>
      <c r="Y1" s="15"/>
      <c r="Z1" s="70" t="s">
        <v>44</v>
      </c>
      <c r="AA1" s="35" t="s">
        <v>34</v>
      </c>
      <c r="AB1" s="35" t="s">
        <v>35</v>
      </c>
      <c r="AC1" s="35" t="s">
        <v>35</v>
      </c>
      <c r="AD1" s="35" t="s">
        <v>35</v>
      </c>
    </row>
    <row r="2" spans="1:32" ht="15" thickBot="1" x14ac:dyDescent="0.35">
      <c r="A2" s="19" t="s">
        <v>42</v>
      </c>
      <c r="B2" s="19" t="s">
        <v>17</v>
      </c>
      <c r="C2" s="19" t="s">
        <v>9</v>
      </c>
      <c r="D2" s="44"/>
      <c r="E2" s="30" t="s">
        <v>16</v>
      </c>
      <c r="F2" s="1"/>
      <c r="G2" s="1"/>
      <c r="H2" s="36" t="s">
        <v>36</v>
      </c>
      <c r="I2" s="36" t="s">
        <v>52</v>
      </c>
      <c r="J2" s="36" t="s">
        <v>53</v>
      </c>
      <c r="K2" s="36" t="s">
        <v>54</v>
      </c>
      <c r="L2" s="36" t="s">
        <v>35</v>
      </c>
      <c r="M2" s="36" t="s">
        <v>37</v>
      </c>
      <c r="N2" s="36" t="s">
        <v>38</v>
      </c>
      <c r="O2" s="36" t="s">
        <v>39</v>
      </c>
      <c r="R2" s="19" t="s">
        <v>42</v>
      </c>
      <c r="S2" s="19" t="s">
        <v>17</v>
      </c>
      <c r="T2" s="19" t="s">
        <v>9</v>
      </c>
      <c r="U2" s="56" t="s">
        <v>16</v>
      </c>
      <c r="V2" s="67"/>
      <c r="W2" s="61"/>
      <c r="X2" s="61"/>
      <c r="Y2" s="55"/>
      <c r="AA2" s="36" t="s">
        <v>36</v>
      </c>
      <c r="AB2" s="36" t="s">
        <v>52</v>
      </c>
      <c r="AC2" s="36" t="s">
        <v>53</v>
      </c>
      <c r="AD2" s="36" t="s">
        <v>54</v>
      </c>
      <c r="AF2" s="55"/>
    </row>
    <row r="3" spans="1:32" x14ac:dyDescent="0.3">
      <c r="A3" s="7">
        <v>0</v>
      </c>
      <c r="B3" s="7">
        <v>-1000</v>
      </c>
      <c r="C3" s="14">
        <v>0</v>
      </c>
      <c r="D3" s="44"/>
      <c r="E3" s="31"/>
      <c r="F3" s="21"/>
      <c r="G3" s="21">
        <f>FV(E4,$A$19-$A3,,B3)*-1</f>
        <v>-1094.4057602935484</v>
      </c>
      <c r="R3" s="7">
        <v>0</v>
      </c>
      <c r="S3" s="7">
        <v>-1000</v>
      </c>
      <c r="T3" s="14">
        <v>0</v>
      </c>
      <c r="V3" s="68">
        <v>0</v>
      </c>
      <c r="W3" s="62">
        <v>3350</v>
      </c>
      <c r="X3" s="62">
        <v>-1000</v>
      </c>
      <c r="Y3" s="55"/>
      <c r="Z3" s="62">
        <f>-(FV(U4,1,,W3)+FV(U4,1,,X3))</f>
        <v>2514.5</v>
      </c>
      <c r="AA3" s="73" t="s">
        <v>66</v>
      </c>
      <c r="AF3" s="55"/>
    </row>
    <row r="4" spans="1:32" x14ac:dyDescent="0.3">
      <c r="A4" s="7">
        <v>1</v>
      </c>
      <c r="B4" s="7">
        <v>-250</v>
      </c>
      <c r="C4" s="14">
        <v>7.0000000000000007E-2</v>
      </c>
      <c r="D4" s="44"/>
      <c r="E4" s="31">
        <f>(1+(0.07/1))^(1/12)-1</f>
        <v>5.6541453874052738E-3</v>
      </c>
      <c r="F4" s="21"/>
      <c r="G4" s="21">
        <f t="shared" ref="G4:G18" si="0">FV(E5,$A$19-$A4,,B4)*-1</f>
        <v>-272.06315543798456</v>
      </c>
      <c r="R4" s="7">
        <v>1</v>
      </c>
      <c r="S4" s="7">
        <v>-250</v>
      </c>
      <c r="T4" s="14">
        <v>7.0000000000000007E-2</v>
      </c>
      <c r="U4" s="58">
        <f>0.07/1</f>
        <v>7.0000000000000007E-2</v>
      </c>
      <c r="Y4" s="55"/>
      <c r="AA4" s="74" t="s">
        <v>67</v>
      </c>
      <c r="AF4" s="55"/>
    </row>
    <row r="5" spans="1:32" x14ac:dyDescent="0.3">
      <c r="A5" s="7">
        <v>2</v>
      </c>
      <c r="B5" s="7">
        <v>550</v>
      </c>
      <c r="C5" s="14">
        <v>7.0000000000000007E-2</v>
      </c>
      <c r="D5" s="44"/>
      <c r="E5" s="31">
        <f t="shared" ref="E5:E19" si="1">(1+(0.07/1))^(1/12)-1</f>
        <v>5.6541453874052738E-3</v>
      </c>
      <c r="F5" s="21"/>
      <c r="G5" s="21">
        <f t="shared" si="0"/>
        <v>595.17374308937246</v>
      </c>
      <c r="R5" s="7">
        <v>2</v>
      </c>
      <c r="S5" s="7">
        <v>550</v>
      </c>
      <c r="T5" s="14">
        <v>7.0000000000000007E-2</v>
      </c>
      <c r="U5" s="58">
        <f t="shared" ref="U5:U19" si="2">0.07/1</f>
        <v>7.0000000000000007E-2</v>
      </c>
      <c r="Y5" s="55"/>
      <c r="AB5" s="36" t="s">
        <v>68</v>
      </c>
      <c r="AF5" s="55"/>
    </row>
    <row r="6" spans="1:32" x14ac:dyDescent="0.3">
      <c r="A6" s="7">
        <v>3</v>
      </c>
      <c r="B6" s="7">
        <v>-350</v>
      </c>
      <c r="C6" s="14">
        <v>7.0000000000000007E-2</v>
      </c>
      <c r="D6" s="44"/>
      <c r="E6" s="31">
        <f t="shared" si="1"/>
        <v>5.6541453874052738E-3</v>
      </c>
      <c r="F6" s="21"/>
      <c r="G6" s="21">
        <f t="shared" si="0"/>
        <v>-376.61747744758327</v>
      </c>
      <c r="R6" s="7">
        <v>3</v>
      </c>
      <c r="S6" s="7">
        <v>-350</v>
      </c>
      <c r="T6" s="14">
        <v>7.0000000000000007E-2</v>
      </c>
      <c r="U6" s="58">
        <f t="shared" si="2"/>
        <v>7.0000000000000007E-2</v>
      </c>
      <c r="Y6" s="55"/>
      <c r="AF6" s="55"/>
    </row>
    <row r="7" spans="1:32" x14ac:dyDescent="0.3">
      <c r="A7" s="7">
        <v>4</v>
      </c>
      <c r="B7" s="7">
        <v>850</v>
      </c>
      <c r="C7" s="14">
        <v>7.0000000000000007E-2</v>
      </c>
      <c r="D7" s="44"/>
      <c r="E7" s="31">
        <f t="shared" si="1"/>
        <v>5.6541453874052738E-3</v>
      </c>
      <c r="F7" s="21"/>
      <c r="G7" s="21">
        <f t="shared" si="0"/>
        <v>909.5</v>
      </c>
      <c r="R7" s="7">
        <v>4</v>
      </c>
      <c r="S7" s="7">
        <v>850</v>
      </c>
      <c r="T7" s="14">
        <v>7.0000000000000007E-2</v>
      </c>
      <c r="U7" s="58">
        <f t="shared" si="2"/>
        <v>7.0000000000000007E-2</v>
      </c>
      <c r="Y7" s="55"/>
      <c r="AF7" s="55"/>
    </row>
    <row r="8" spans="1:32" x14ac:dyDescent="0.3">
      <c r="A8" s="7">
        <v>5</v>
      </c>
      <c r="B8" s="7">
        <v>-250</v>
      </c>
      <c r="C8" s="14">
        <v>0.08</v>
      </c>
      <c r="D8" s="44"/>
      <c r="E8" s="31">
        <f t="shared" si="1"/>
        <v>5.6541453874052738E-3</v>
      </c>
      <c r="F8" s="1"/>
      <c r="G8" s="21">
        <f t="shared" si="0"/>
        <v>-265.99601983140212</v>
      </c>
      <c r="R8" s="7">
        <v>5</v>
      </c>
      <c r="S8" s="7">
        <v>-250</v>
      </c>
      <c r="T8" s="14">
        <v>0.08</v>
      </c>
      <c r="U8" s="58">
        <f t="shared" si="2"/>
        <v>7.0000000000000007E-2</v>
      </c>
      <c r="Y8" s="55"/>
      <c r="AF8" s="55"/>
    </row>
    <row r="9" spans="1:32" x14ac:dyDescent="0.3">
      <c r="A9" s="7">
        <v>6</v>
      </c>
      <c r="B9" s="7">
        <v>550</v>
      </c>
      <c r="C9" s="14">
        <v>0.08</v>
      </c>
      <c r="D9" s="44"/>
      <c r="E9" s="31">
        <f t="shared" si="1"/>
        <v>5.6541453874052738E-3</v>
      </c>
      <c r="F9" s="1"/>
      <c r="G9" s="21">
        <f t="shared" si="0"/>
        <v>581.90109026364439</v>
      </c>
      <c r="R9" s="7">
        <v>6</v>
      </c>
      <c r="S9" s="7">
        <v>550</v>
      </c>
      <c r="T9" s="14">
        <v>0.08</v>
      </c>
      <c r="U9" s="58">
        <f t="shared" si="2"/>
        <v>7.0000000000000007E-2</v>
      </c>
      <c r="Y9" s="55"/>
      <c r="AF9" s="55"/>
    </row>
    <row r="10" spans="1:32" x14ac:dyDescent="0.3">
      <c r="A10" s="7">
        <v>7</v>
      </c>
      <c r="B10" s="7">
        <v>-350</v>
      </c>
      <c r="C10" s="14">
        <v>0.08</v>
      </c>
      <c r="D10" s="44"/>
      <c r="E10" s="31">
        <f t="shared" si="1"/>
        <v>5.6541453874052738E-3</v>
      </c>
      <c r="F10" s="1"/>
      <c r="G10" s="21">
        <f t="shared" si="0"/>
        <v>-368.21873156152247</v>
      </c>
      <c r="R10" s="7">
        <v>7</v>
      </c>
      <c r="S10" s="7">
        <v>-350</v>
      </c>
      <c r="T10" s="14">
        <v>0.08</v>
      </c>
      <c r="U10" s="58">
        <f t="shared" si="2"/>
        <v>7.0000000000000007E-2</v>
      </c>
      <c r="Y10" s="55"/>
      <c r="AF10" s="55"/>
    </row>
    <row r="11" spans="1:32" x14ac:dyDescent="0.3">
      <c r="A11" s="7">
        <v>8</v>
      </c>
      <c r="B11" s="7">
        <v>850</v>
      </c>
      <c r="C11" s="14">
        <v>0.08</v>
      </c>
      <c r="D11" s="44"/>
      <c r="E11" s="31">
        <f t="shared" si="1"/>
        <v>5.6541453874052738E-3</v>
      </c>
      <c r="F11" s="1"/>
      <c r="G11" s="21">
        <f t="shared" si="0"/>
        <v>889.21772463895968</v>
      </c>
      <c r="R11" s="7">
        <v>8</v>
      </c>
      <c r="S11" s="7">
        <v>850</v>
      </c>
      <c r="T11" s="14">
        <v>0.08</v>
      </c>
      <c r="U11" s="58">
        <f t="shared" si="2"/>
        <v>7.0000000000000007E-2</v>
      </c>
      <c r="Y11" s="55"/>
      <c r="AF11" s="55"/>
    </row>
    <row r="12" spans="1:32" x14ac:dyDescent="0.3">
      <c r="A12" s="7">
        <v>9</v>
      </c>
      <c r="B12" s="7">
        <v>-250</v>
      </c>
      <c r="C12" s="14">
        <v>0.09</v>
      </c>
      <c r="D12" s="44"/>
      <c r="E12" s="31">
        <f t="shared" si="1"/>
        <v>5.6541453874052738E-3</v>
      </c>
      <c r="F12" s="1"/>
      <c r="G12" s="21">
        <f t="shared" si="0"/>
        <v>-260.06418418636508</v>
      </c>
      <c r="R12" s="7">
        <v>9</v>
      </c>
      <c r="S12" s="7">
        <v>-250</v>
      </c>
      <c r="T12" s="14">
        <v>0.09</v>
      </c>
      <c r="U12" s="58">
        <f t="shared" si="2"/>
        <v>7.0000000000000007E-2</v>
      </c>
      <c r="Y12" s="55"/>
      <c r="AF12" s="55"/>
    </row>
    <row r="13" spans="1:32" x14ac:dyDescent="0.3">
      <c r="A13" s="7">
        <v>10</v>
      </c>
      <c r="B13" s="7">
        <v>550</v>
      </c>
      <c r="C13" s="14">
        <v>0.09</v>
      </c>
      <c r="D13" s="44"/>
      <c r="E13" s="31">
        <f t="shared" si="1"/>
        <v>5.6541453874052738E-3</v>
      </c>
      <c r="F13" s="1"/>
      <c r="G13" s="21">
        <f t="shared" si="0"/>
        <v>568.92442380337297</v>
      </c>
      <c r="R13" s="7">
        <v>10</v>
      </c>
      <c r="S13" s="7">
        <v>550</v>
      </c>
      <c r="T13" s="14">
        <v>0.09</v>
      </c>
      <c r="U13" s="58">
        <f t="shared" si="2"/>
        <v>7.0000000000000007E-2</v>
      </c>
      <c r="Y13" s="55"/>
      <c r="AF13" s="55"/>
    </row>
    <row r="14" spans="1:32" x14ac:dyDescent="0.3">
      <c r="A14" s="7">
        <v>11</v>
      </c>
      <c r="B14" s="7">
        <v>-350</v>
      </c>
      <c r="C14" s="14">
        <v>0.09</v>
      </c>
      <c r="D14" s="44"/>
      <c r="E14" s="31">
        <f t="shared" si="1"/>
        <v>5.6541453874052738E-3</v>
      </c>
      <c r="F14" s="1"/>
      <c r="G14" s="21">
        <f t="shared" si="0"/>
        <v>-360.00728163670254</v>
      </c>
      <c r="R14" s="7">
        <v>11</v>
      </c>
      <c r="S14" s="7">
        <v>-350</v>
      </c>
      <c r="T14" s="14">
        <v>0.09</v>
      </c>
      <c r="U14" s="58">
        <f t="shared" si="2"/>
        <v>7.0000000000000007E-2</v>
      </c>
      <c r="Y14" s="55"/>
      <c r="AF14" s="55"/>
    </row>
    <row r="15" spans="1:32" x14ac:dyDescent="0.3">
      <c r="A15" s="7">
        <v>12</v>
      </c>
      <c r="B15" s="7">
        <v>850</v>
      </c>
      <c r="C15" s="14">
        <v>0.09</v>
      </c>
      <c r="D15" s="44"/>
      <c r="E15" s="31">
        <f t="shared" si="1"/>
        <v>5.6541453874052738E-3</v>
      </c>
      <c r="F15" s="1"/>
      <c r="G15" s="21">
        <f t="shared" si="0"/>
        <v>869.38775350422077</v>
      </c>
      <c r="R15" s="7">
        <v>12</v>
      </c>
      <c r="S15" s="7">
        <v>850</v>
      </c>
      <c r="T15" s="14">
        <v>0.09</v>
      </c>
      <c r="U15" s="58">
        <f t="shared" si="2"/>
        <v>7.0000000000000007E-2</v>
      </c>
      <c r="V15" s="68">
        <v>1</v>
      </c>
      <c r="W15" s="62">
        <v>2250</v>
      </c>
      <c r="X15" s="62">
        <v>-1550</v>
      </c>
      <c r="Y15" s="55"/>
      <c r="Z15" s="62">
        <f>-(FV(U4,1,,W15)+FV(U4,1,,X15))</f>
        <v>749</v>
      </c>
      <c r="AF15" s="55"/>
    </row>
    <row r="16" spans="1:32" x14ac:dyDescent="0.3">
      <c r="A16" s="7">
        <v>13</v>
      </c>
      <c r="B16" s="7">
        <v>-250</v>
      </c>
      <c r="C16" s="14">
        <v>0.1</v>
      </c>
      <c r="D16" s="44"/>
      <c r="E16" s="31">
        <f t="shared" si="1"/>
        <v>5.6541453874052738E-3</v>
      </c>
      <c r="F16" s="1"/>
      <c r="G16" s="21">
        <f t="shared" si="0"/>
        <v>-254.26463125045285</v>
      </c>
      <c r="R16" s="7">
        <v>13</v>
      </c>
      <c r="S16" s="7">
        <v>-250</v>
      </c>
      <c r="T16" s="14">
        <v>0.1</v>
      </c>
      <c r="U16" s="58">
        <f t="shared" si="2"/>
        <v>7.0000000000000007E-2</v>
      </c>
      <c r="Y16" s="55"/>
      <c r="Z16" s="62">
        <f>FV(U5,4,,S16)</f>
        <v>327.69900250000001</v>
      </c>
      <c r="AF16" s="55"/>
    </row>
    <row r="17" spans="1:32" x14ac:dyDescent="0.3">
      <c r="A17" s="7">
        <v>14</v>
      </c>
      <c r="B17" s="7">
        <v>550</v>
      </c>
      <c r="C17" s="14">
        <v>0.1</v>
      </c>
      <c r="D17" s="44"/>
      <c r="E17" s="31">
        <f t="shared" si="1"/>
        <v>5.6541453874052738E-3</v>
      </c>
      <c r="F17" s="1"/>
      <c r="G17" s="21">
        <f t="shared" si="0"/>
        <v>556.23714307417981</v>
      </c>
      <c r="R17" s="7">
        <v>14</v>
      </c>
      <c r="S17" s="7">
        <v>550</v>
      </c>
      <c r="T17" s="14">
        <v>0.1</v>
      </c>
      <c r="U17" s="58">
        <f t="shared" si="2"/>
        <v>7.0000000000000007E-2</v>
      </c>
      <c r="Y17" s="55"/>
      <c r="AF17" s="55"/>
    </row>
    <row r="18" spans="1:32" x14ac:dyDescent="0.3">
      <c r="A18" s="7">
        <v>15</v>
      </c>
      <c r="B18" s="7">
        <v>-350</v>
      </c>
      <c r="C18" s="14">
        <v>0.1</v>
      </c>
      <c r="D18" s="44"/>
      <c r="E18" s="31">
        <f t="shared" si="1"/>
        <v>5.6541453874052738E-3</v>
      </c>
      <c r="F18" s="1"/>
      <c r="G18" s="21">
        <f t="shared" si="0"/>
        <v>-351.97895088559187</v>
      </c>
      <c r="R18" s="7">
        <v>15</v>
      </c>
      <c r="S18" s="7">
        <v>-350</v>
      </c>
      <c r="T18" s="14">
        <v>0.1</v>
      </c>
      <c r="U18" s="58">
        <f t="shared" si="2"/>
        <v>7.0000000000000007E-2</v>
      </c>
      <c r="Y18" s="55"/>
      <c r="AF18" s="55"/>
    </row>
    <row r="19" spans="1:32" x14ac:dyDescent="0.3">
      <c r="A19" s="7">
        <v>16</v>
      </c>
      <c r="B19" s="7">
        <v>850</v>
      </c>
      <c r="C19" s="14">
        <v>0.1</v>
      </c>
      <c r="D19" s="44"/>
      <c r="E19" s="31">
        <f t="shared" si="1"/>
        <v>5.6541453874052738E-3</v>
      </c>
      <c r="F19" s="1"/>
      <c r="G19" s="21">
        <f>FV(E22,$A$19-$A19,,B19)*-1</f>
        <v>850</v>
      </c>
      <c r="R19" s="7">
        <v>16</v>
      </c>
      <c r="S19" s="7">
        <v>850</v>
      </c>
      <c r="T19" s="14">
        <v>0.1</v>
      </c>
      <c r="U19" s="58">
        <f t="shared" si="2"/>
        <v>7.0000000000000007E-2</v>
      </c>
      <c r="Z19" s="62">
        <v>-600</v>
      </c>
    </row>
    <row r="20" spans="1:32" x14ac:dyDescent="0.3">
      <c r="A20" s="42"/>
      <c r="B20" s="42"/>
      <c r="C20" s="42"/>
      <c r="D20" s="44"/>
      <c r="E20" s="31"/>
      <c r="F20" s="1"/>
      <c r="G20" s="21"/>
    </row>
    <row r="21" spans="1:32" x14ac:dyDescent="0.3">
      <c r="A21" s="42"/>
      <c r="B21" s="42"/>
      <c r="C21" s="42"/>
      <c r="D21" s="44"/>
      <c r="E21" s="31"/>
      <c r="F21" s="35" t="s">
        <v>56</v>
      </c>
      <c r="G21" s="41">
        <f>SUM(G3:G19)</f>
        <v>2216.7256858425967</v>
      </c>
      <c r="Y21" s="35" t="s">
        <v>56</v>
      </c>
      <c r="Z21" s="71">
        <f>SUM(Z3:Z19)</f>
        <v>2991.1990025</v>
      </c>
    </row>
    <row r="22" spans="1:32" x14ac:dyDescent="0.3">
      <c r="E22" s="32"/>
      <c r="G22" s="21"/>
    </row>
    <row r="23" spans="1:32" x14ac:dyDescent="0.3">
      <c r="E23" s="33"/>
      <c r="F23" s="16"/>
      <c r="G23" s="26" t="s">
        <v>50</v>
      </c>
      <c r="U23" s="59"/>
      <c r="V23" s="69"/>
      <c r="W23" s="63"/>
      <c r="X23" s="63"/>
      <c r="Y23" s="16"/>
      <c r="Z23" s="72" t="s">
        <v>50</v>
      </c>
    </row>
    <row r="24" spans="1:32" x14ac:dyDescent="0.3">
      <c r="E24" s="30" t="s">
        <v>16</v>
      </c>
      <c r="F24" s="1"/>
      <c r="G24" s="1"/>
      <c r="U24" s="30" t="s">
        <v>16</v>
      </c>
      <c r="W24" s="64"/>
      <c r="X24" s="64"/>
      <c r="Y24" s="1"/>
    </row>
    <row r="25" spans="1:32" x14ac:dyDescent="0.3">
      <c r="E25" s="31"/>
      <c r="F25" s="21"/>
      <c r="G25" s="21">
        <f>FV(E26,$A$19-$A3,,B3)*-1</f>
        <v>-1096.0766672096013</v>
      </c>
      <c r="U25" s="31"/>
      <c r="V25" s="68">
        <v>0</v>
      </c>
      <c r="W25" s="62">
        <v>1400</v>
      </c>
      <c r="X25" s="62">
        <v>-1000</v>
      </c>
      <c r="Y25" s="55"/>
      <c r="Z25" s="62">
        <f>-(FV(U26,1,,W25)+FV(U26,1,,X25))</f>
        <v>414</v>
      </c>
    </row>
    <row r="26" spans="1:32" x14ac:dyDescent="0.3">
      <c r="E26" s="31">
        <f>(1+(0.07/2))^(1/6)-1</f>
        <v>5.750039497608439E-3</v>
      </c>
      <c r="F26" s="21"/>
      <c r="G26" s="21">
        <f t="shared" ref="G26:G40" si="3">FV(E27,$A$19-$A4,,B4)*-1</f>
        <v>-272.45255385650114</v>
      </c>
      <c r="U26" s="31">
        <f>(0.07/2)</f>
        <v>3.5000000000000003E-2</v>
      </c>
      <c r="Y26" s="55"/>
    </row>
    <row r="27" spans="1:32" x14ac:dyDescent="0.3">
      <c r="E27" s="31">
        <f>(1+(0.07/2))^(1/6)-1</f>
        <v>5.750039497608439E-3</v>
      </c>
      <c r="F27" s="21"/>
      <c r="G27" s="21">
        <f t="shared" si="3"/>
        <v>595.96877449163435</v>
      </c>
      <c r="U27" s="31">
        <f t="shared" ref="U27:U41" si="4">(0.07/2)</f>
        <v>3.5000000000000003E-2</v>
      </c>
      <c r="Y27" s="55"/>
    </row>
    <row r="28" spans="1:32" x14ac:dyDescent="0.3">
      <c r="E28" s="31">
        <f t="shared" ref="E28:E41" si="5">(1+(0.07/2))^(1/6)-1</f>
        <v>5.750039497608439E-3</v>
      </c>
      <c r="F28" s="21"/>
      <c r="G28" s="21">
        <f t="shared" si="3"/>
        <v>-377.08460512128886</v>
      </c>
      <c r="U28" s="31">
        <f t="shared" si="4"/>
        <v>3.5000000000000003E-2</v>
      </c>
      <c r="Y28" s="55"/>
    </row>
    <row r="29" spans="1:32" x14ac:dyDescent="0.3">
      <c r="E29" s="31">
        <f t="shared" si="5"/>
        <v>5.750039497608439E-3</v>
      </c>
      <c r="F29" s="21"/>
      <c r="G29" s="21">
        <f t="shared" si="3"/>
        <v>910.54124999999965</v>
      </c>
      <c r="U29" s="31">
        <f t="shared" si="4"/>
        <v>3.5000000000000003E-2</v>
      </c>
      <c r="Y29" s="55"/>
    </row>
    <row r="30" spans="1:32" x14ac:dyDescent="0.3">
      <c r="E30" s="31">
        <f t="shared" si="5"/>
        <v>5.750039497608439E-3</v>
      </c>
      <c r="F30" s="1"/>
      <c r="G30" s="21">
        <f t="shared" si="3"/>
        <v>-266.27515732813129</v>
      </c>
      <c r="U30" s="31">
        <f t="shared" si="4"/>
        <v>3.5000000000000003E-2</v>
      </c>
      <c r="Y30" s="55"/>
    </row>
    <row r="31" spans="1:32" x14ac:dyDescent="0.3">
      <c r="E31" s="31">
        <f t="shared" si="5"/>
        <v>5.750039497608439E-3</v>
      </c>
      <c r="F31" s="1"/>
      <c r="G31" s="21">
        <f t="shared" si="3"/>
        <v>582.45619996645485</v>
      </c>
      <c r="U31" s="31">
        <f t="shared" si="4"/>
        <v>3.5000000000000003E-2</v>
      </c>
      <c r="V31" s="68">
        <v>1</v>
      </c>
      <c r="W31" s="62">
        <v>1950</v>
      </c>
      <c r="X31" s="62">
        <v>-850</v>
      </c>
      <c r="Y31" s="55"/>
      <c r="Z31" s="62">
        <f>-(FV(U26,1,,W31)+FV(U26,1,,X31))</f>
        <v>1138.5</v>
      </c>
    </row>
    <row r="32" spans="1:32" x14ac:dyDescent="0.3">
      <c r="E32" s="31">
        <f t="shared" si="5"/>
        <v>5.750039497608439E-3</v>
      </c>
      <c r="F32" s="1"/>
      <c r="G32" s="21">
        <f t="shared" si="3"/>
        <v>-368.53485545806916</v>
      </c>
      <c r="U32" s="31">
        <f t="shared" si="4"/>
        <v>3.5000000000000003E-2</v>
      </c>
      <c r="Y32" s="55"/>
    </row>
    <row r="33" spans="5:26" x14ac:dyDescent="0.3">
      <c r="E33" s="31">
        <f t="shared" si="5"/>
        <v>5.750039497608439E-3</v>
      </c>
      <c r="F33" s="1"/>
      <c r="G33" s="21">
        <f t="shared" si="3"/>
        <v>889.89628163002055</v>
      </c>
      <c r="U33" s="31">
        <f t="shared" si="4"/>
        <v>3.5000000000000003E-2</v>
      </c>
      <c r="Y33" s="55"/>
    </row>
    <row r="34" spans="5:26" x14ac:dyDescent="0.3">
      <c r="E34" s="31">
        <f t="shared" si="5"/>
        <v>5.750039497608439E-3</v>
      </c>
      <c r="F34" s="1"/>
      <c r="G34" s="21">
        <f t="shared" si="3"/>
        <v>-260.23782272000619</v>
      </c>
      <c r="U34" s="31">
        <f t="shared" si="4"/>
        <v>3.5000000000000003E-2</v>
      </c>
      <c r="Y34" s="55"/>
    </row>
    <row r="35" spans="5:26" x14ac:dyDescent="0.3">
      <c r="E35" s="31">
        <f t="shared" si="5"/>
        <v>5.750039497608439E-3</v>
      </c>
      <c r="F35" s="1"/>
      <c r="G35" s="21">
        <f t="shared" si="3"/>
        <v>569.25</v>
      </c>
      <c r="U35" s="31">
        <f t="shared" si="4"/>
        <v>3.5000000000000003E-2</v>
      </c>
      <c r="Y35" s="55"/>
    </row>
    <row r="36" spans="5:26" x14ac:dyDescent="0.3">
      <c r="E36" s="31">
        <f t="shared" si="5"/>
        <v>5.750039497608439E-3</v>
      </c>
      <c r="F36" s="1"/>
      <c r="G36" s="21">
        <f t="shared" si="3"/>
        <v>-360.17895677235157</v>
      </c>
      <c r="U36" s="31">
        <f t="shared" si="4"/>
        <v>3.5000000000000003E-2</v>
      </c>
      <c r="Y36" s="55"/>
    </row>
    <row r="37" spans="5:26" x14ac:dyDescent="0.3">
      <c r="E37" s="31">
        <f t="shared" si="5"/>
        <v>5.750039497608439E-3</v>
      </c>
      <c r="F37" s="1"/>
      <c r="G37" s="21">
        <f t="shared" si="3"/>
        <v>869.7194026727916</v>
      </c>
      <c r="U37" s="31">
        <f t="shared" si="4"/>
        <v>3.5000000000000003E-2</v>
      </c>
      <c r="V37" s="68">
        <v>2</v>
      </c>
      <c r="W37" s="62">
        <v>2250</v>
      </c>
      <c r="X37" s="62">
        <v>-950</v>
      </c>
      <c r="Y37" s="55"/>
      <c r="Z37" s="62">
        <f>-(FV(U26,1,,W37)+FV(U26,1,,X37))</f>
        <v>1345.5</v>
      </c>
    </row>
    <row r="38" spans="5:26" x14ac:dyDescent="0.3">
      <c r="E38" s="31">
        <f t="shared" si="5"/>
        <v>5.750039497608439E-3</v>
      </c>
      <c r="F38" s="1"/>
      <c r="G38" s="21">
        <f t="shared" si="3"/>
        <v>-254.33737436719755</v>
      </c>
      <c r="U38" s="31">
        <f t="shared" si="4"/>
        <v>3.5000000000000003E-2</v>
      </c>
      <c r="Y38" s="55"/>
    </row>
    <row r="39" spans="5:26" x14ac:dyDescent="0.3">
      <c r="E39" s="31">
        <f t="shared" si="5"/>
        <v>5.750039497608439E-3</v>
      </c>
      <c r="F39" s="1"/>
      <c r="G39" s="21">
        <f t="shared" si="3"/>
        <v>556.34322807219246</v>
      </c>
      <c r="U39" s="31">
        <f t="shared" si="4"/>
        <v>3.5000000000000003E-2</v>
      </c>
      <c r="Y39" s="55"/>
    </row>
    <row r="40" spans="5:26" x14ac:dyDescent="0.3">
      <c r="E40" s="31">
        <f t="shared" si="5"/>
        <v>5.750039497608439E-3</v>
      </c>
      <c r="F40" s="1"/>
      <c r="G40" s="21">
        <f t="shared" si="3"/>
        <v>-352.01251382416297</v>
      </c>
      <c r="U40" s="31">
        <f t="shared" si="4"/>
        <v>3.5000000000000003E-2</v>
      </c>
      <c r="Y40" s="55"/>
    </row>
    <row r="41" spans="5:26" x14ac:dyDescent="0.3">
      <c r="E41" s="31">
        <f t="shared" si="5"/>
        <v>5.750039497608439E-3</v>
      </c>
      <c r="F41" s="1"/>
      <c r="G41" s="21">
        <f>FV(E44,$A$19-$A19,,B19)*-1</f>
        <v>850</v>
      </c>
      <c r="U41" s="31">
        <f t="shared" si="4"/>
        <v>3.5000000000000003E-2</v>
      </c>
      <c r="Z41" s="62">
        <v>-600</v>
      </c>
    </row>
    <row r="42" spans="5:26" x14ac:dyDescent="0.3">
      <c r="E42" s="31"/>
      <c r="F42" s="1"/>
      <c r="G42" s="21"/>
      <c r="U42" s="31"/>
      <c r="Y42" s="1"/>
    </row>
    <row r="43" spans="5:26" x14ac:dyDescent="0.3">
      <c r="E43" s="31"/>
      <c r="F43" s="35" t="s">
        <v>56</v>
      </c>
      <c r="G43" s="41">
        <f>SUM(G25:G41)</f>
        <v>2216.9846301757834</v>
      </c>
      <c r="U43" s="31"/>
      <c r="Y43" s="35" t="s">
        <v>56</v>
      </c>
      <c r="Z43" s="71">
        <f>SUM(Z25:Z41)</f>
        <v>2298</v>
      </c>
    </row>
    <row r="44" spans="5:26" x14ac:dyDescent="0.3">
      <c r="E44" s="31"/>
      <c r="F44" s="1"/>
      <c r="G44" s="1"/>
    </row>
    <row r="45" spans="5:26" x14ac:dyDescent="0.3">
      <c r="E45" s="29"/>
      <c r="F45" s="15"/>
      <c r="G45" s="37" t="s">
        <v>47</v>
      </c>
      <c r="U45" s="39"/>
      <c r="V45" s="66"/>
      <c r="W45" s="65"/>
      <c r="X45" s="65"/>
      <c r="Y45" s="15"/>
      <c r="Z45" s="60" t="s">
        <v>47</v>
      </c>
    </row>
    <row r="46" spans="5:26" x14ac:dyDescent="0.3">
      <c r="E46" s="30" t="s">
        <v>16</v>
      </c>
      <c r="F46" s="1"/>
      <c r="G46" s="1"/>
      <c r="U46" s="30" t="s">
        <v>16</v>
      </c>
      <c r="W46" s="64"/>
      <c r="X46" s="64"/>
      <c r="Y46" s="1"/>
    </row>
    <row r="47" spans="5:26" x14ac:dyDescent="0.3">
      <c r="E47" s="31"/>
      <c r="F47" s="21"/>
      <c r="G47" s="21">
        <f>FV(E48,$A$19-$A3,,B3)*-1</f>
        <v>-1096.9417396849767</v>
      </c>
      <c r="U47" s="31"/>
      <c r="V47" s="68">
        <v>0</v>
      </c>
      <c r="W47" s="62">
        <v>550</v>
      </c>
      <c r="X47" s="62">
        <v>-1000</v>
      </c>
      <c r="Y47" s="55"/>
      <c r="Z47" s="62">
        <f>-(FV(U48,1,,W47)+FV(U48,1,,X47))</f>
        <v>-457.87500000000011</v>
      </c>
    </row>
    <row r="48" spans="5:26" x14ac:dyDescent="0.3">
      <c r="E48" s="31">
        <f>(1+(0.07/4))^(1/3)-1</f>
        <v>5.7996325704079421E-3</v>
      </c>
      <c r="F48" s="21"/>
      <c r="G48" s="21">
        <f t="shared" ref="G48:G63" si="6">FV(E49,$A$19-$A4,,B4)*-1</f>
        <v>-272.65414108415592</v>
      </c>
      <c r="U48" s="31">
        <f>(0.07/4)</f>
        <v>1.7500000000000002E-2</v>
      </c>
      <c r="Y48" s="55"/>
    </row>
    <row r="49" spans="5:26" x14ac:dyDescent="0.3">
      <c r="E49" s="31">
        <f t="shared" ref="E49:E63" si="7">(1+(0.07/4))^(1/3)-1</f>
        <v>5.7996325704079421E-3</v>
      </c>
      <c r="F49" s="21"/>
      <c r="G49" s="21">
        <f t="shared" si="6"/>
        <v>596.38032363583409</v>
      </c>
      <c r="U49" s="31">
        <f t="shared" ref="U49:U63" si="8">(0.07/4)</f>
        <v>1.7500000000000002E-2</v>
      </c>
      <c r="Y49" s="55"/>
    </row>
    <row r="50" spans="5:26" x14ac:dyDescent="0.3">
      <c r="E50" s="31">
        <f t="shared" si="7"/>
        <v>5.7996325704079421E-3</v>
      </c>
      <c r="F50" s="21"/>
      <c r="G50" s="21">
        <f t="shared" si="6"/>
        <v>-377.32639694323507</v>
      </c>
      <c r="U50" s="31">
        <f t="shared" si="8"/>
        <v>1.7500000000000002E-2</v>
      </c>
      <c r="V50" s="68">
        <v>1</v>
      </c>
      <c r="W50" s="62">
        <v>850</v>
      </c>
      <c r="X50" s="62">
        <v>-600</v>
      </c>
      <c r="Y50" s="55"/>
      <c r="Z50" s="62">
        <f>-(FV(U48,1,,W50)+FV(U48,1,,X50))</f>
        <v>254.37500000000011</v>
      </c>
    </row>
    <row r="51" spans="5:26" x14ac:dyDescent="0.3">
      <c r="E51" s="31">
        <f t="shared" si="7"/>
        <v>5.7996325704079421E-3</v>
      </c>
      <c r="F51" s="21"/>
      <c r="G51" s="21">
        <f t="shared" si="6"/>
        <v>911.08017659570464</v>
      </c>
      <c r="U51" s="31">
        <f t="shared" si="8"/>
        <v>1.7500000000000002E-2</v>
      </c>
      <c r="Y51" s="55"/>
    </row>
    <row r="52" spans="5:26" x14ac:dyDescent="0.3">
      <c r="E52" s="31">
        <f t="shared" si="7"/>
        <v>5.7996325704079421E-3</v>
      </c>
      <c r="F52" s="1"/>
      <c r="G52" s="21">
        <f t="shared" si="6"/>
        <v>-266.41962190566625</v>
      </c>
      <c r="U52" s="31">
        <f t="shared" si="8"/>
        <v>1.7500000000000002E-2</v>
      </c>
      <c r="Y52" s="55"/>
    </row>
    <row r="53" spans="5:26" x14ac:dyDescent="0.3">
      <c r="E53" s="31">
        <f t="shared" si="7"/>
        <v>5.7996325704079421E-3</v>
      </c>
      <c r="F53" s="1"/>
      <c r="G53" s="21">
        <f t="shared" si="6"/>
        <v>582.7434701826021</v>
      </c>
      <c r="U53" s="31">
        <f t="shared" si="8"/>
        <v>1.7500000000000002E-2</v>
      </c>
      <c r="V53" s="68">
        <v>2</v>
      </c>
      <c r="W53" s="62">
        <v>1400</v>
      </c>
      <c r="X53" s="62">
        <v>-250</v>
      </c>
      <c r="Y53" s="55"/>
      <c r="Z53" s="62">
        <f>-(FV(U48,1,,W53)+FV(U48,1,,X53))</f>
        <v>1170.125</v>
      </c>
    </row>
    <row r="54" spans="5:26" x14ac:dyDescent="0.3">
      <c r="E54" s="31">
        <f t="shared" si="7"/>
        <v>5.7996325704079421E-3</v>
      </c>
      <c r="F54" s="1"/>
      <c r="G54" s="21">
        <f t="shared" si="6"/>
        <v>-368.6984382812505</v>
      </c>
      <c r="U54" s="31">
        <f t="shared" si="8"/>
        <v>1.7500000000000002E-2</v>
      </c>
      <c r="Y54" s="55"/>
    </row>
    <row r="55" spans="5:26" x14ac:dyDescent="0.3">
      <c r="E55" s="31">
        <f t="shared" si="7"/>
        <v>5.7996325704079421E-3</v>
      </c>
      <c r="F55" s="1"/>
      <c r="G55" s="21">
        <f t="shared" si="6"/>
        <v>890.24738523760664</v>
      </c>
      <c r="U55" s="31">
        <f t="shared" si="8"/>
        <v>1.7500000000000002E-2</v>
      </c>
      <c r="Y55" s="55"/>
    </row>
    <row r="56" spans="5:26" x14ac:dyDescent="0.3">
      <c r="E56" s="31">
        <f t="shared" si="7"/>
        <v>5.7996325704079421E-3</v>
      </c>
      <c r="F56" s="1"/>
      <c r="G56" s="21">
        <f t="shared" si="6"/>
        <v>-260.32766146196201</v>
      </c>
      <c r="U56" s="31">
        <f t="shared" si="8"/>
        <v>1.7500000000000002E-2</v>
      </c>
      <c r="V56" s="68">
        <v>3</v>
      </c>
      <c r="W56" s="62">
        <v>550</v>
      </c>
      <c r="X56" s="62">
        <v>-600</v>
      </c>
      <c r="Y56" s="55"/>
      <c r="Z56" s="62">
        <f>-(FV(U48,1,,W56)+FV(U48,1,,X56))</f>
        <v>-50.875</v>
      </c>
    </row>
    <row r="57" spans="5:26" x14ac:dyDescent="0.3">
      <c r="E57" s="31">
        <f t="shared" si="7"/>
        <v>5.7996325704079421E-3</v>
      </c>
      <c r="F57" s="1"/>
      <c r="G57" s="21">
        <f t="shared" si="6"/>
        <v>569.41843750000055</v>
      </c>
      <c r="U57" s="31">
        <f t="shared" si="8"/>
        <v>1.7500000000000002E-2</v>
      </c>
      <c r="Y57" s="55"/>
    </row>
    <row r="58" spans="5:26" x14ac:dyDescent="0.3">
      <c r="E58" s="31">
        <f t="shared" si="7"/>
        <v>5.7996325704079421E-3</v>
      </c>
      <c r="F58" s="1"/>
      <c r="G58" s="21">
        <f t="shared" si="6"/>
        <v>-360.2677668254513</v>
      </c>
      <c r="U58" s="31">
        <f t="shared" si="8"/>
        <v>1.7500000000000002E-2</v>
      </c>
      <c r="Y58" s="55"/>
    </row>
    <row r="59" spans="5:26" x14ac:dyDescent="0.3">
      <c r="E59" s="31">
        <f t="shared" si="7"/>
        <v>5.7996325704079421E-3</v>
      </c>
      <c r="F59" s="1"/>
      <c r="G59" s="21">
        <f t="shared" si="6"/>
        <v>869.89095721933199</v>
      </c>
      <c r="U59" s="31">
        <f t="shared" si="8"/>
        <v>1.7500000000000002E-2</v>
      </c>
      <c r="V59" s="68">
        <v>4</v>
      </c>
      <c r="W59" s="62">
        <v>1400</v>
      </c>
      <c r="X59" s="62">
        <v>-350</v>
      </c>
      <c r="Y59" s="55"/>
      <c r="Z59" s="62">
        <f>-(FV(U48,1,,W59)+FV(U48,1,,X59))</f>
        <v>1068.375</v>
      </c>
    </row>
    <row r="60" spans="5:26" x14ac:dyDescent="0.3">
      <c r="E60" s="31">
        <f t="shared" si="7"/>
        <v>5.7996325704079421E-3</v>
      </c>
      <c r="F60" s="1"/>
      <c r="G60" s="21">
        <f t="shared" si="6"/>
        <v>-254.37500000000014</v>
      </c>
      <c r="U60" s="31">
        <f t="shared" si="8"/>
        <v>1.7500000000000002E-2</v>
      </c>
      <c r="Y60" s="55"/>
    </row>
    <row r="61" spans="5:26" x14ac:dyDescent="0.3">
      <c r="E61" s="31">
        <f t="shared" si="7"/>
        <v>5.7996325704079421E-3</v>
      </c>
      <c r="F61" s="1"/>
      <c r="G61" s="21">
        <f t="shared" si="6"/>
        <v>556.39809548332221</v>
      </c>
      <c r="U61" s="31">
        <f t="shared" si="8"/>
        <v>1.7500000000000002E-2</v>
      </c>
      <c r="Y61" s="55"/>
    </row>
    <row r="62" spans="5:26" x14ac:dyDescent="0.3">
      <c r="E62" s="31">
        <f t="shared" si="7"/>
        <v>5.7996325704079421E-3</v>
      </c>
      <c r="F62" s="1"/>
      <c r="G62" s="21">
        <f t="shared" si="6"/>
        <v>-352.02987139964279</v>
      </c>
      <c r="U62" s="31">
        <f t="shared" si="8"/>
        <v>1.7500000000000002E-2</v>
      </c>
      <c r="V62" s="68">
        <v>5</v>
      </c>
      <c r="W62" s="62">
        <v>850</v>
      </c>
      <c r="X62" s="62">
        <v>-600</v>
      </c>
      <c r="Y62" s="55"/>
      <c r="Z62" s="62">
        <f>-(FV(U48,1,,W62)+FV(U48,1,,X62))</f>
        <v>254.37500000000011</v>
      </c>
    </row>
    <row r="63" spans="5:26" x14ac:dyDescent="0.3">
      <c r="E63" s="31">
        <f t="shared" si="7"/>
        <v>5.7996325704079421E-3</v>
      </c>
      <c r="F63" s="1"/>
      <c r="G63" s="21">
        <f t="shared" si="6"/>
        <v>850</v>
      </c>
      <c r="U63" s="31">
        <f t="shared" si="8"/>
        <v>1.7500000000000002E-2</v>
      </c>
    </row>
    <row r="64" spans="5:26" x14ac:dyDescent="0.3">
      <c r="E64" s="31"/>
      <c r="F64" s="1"/>
      <c r="G64" s="1"/>
      <c r="U64" s="31"/>
      <c r="Y64" s="1"/>
    </row>
    <row r="65" spans="5:26" x14ac:dyDescent="0.3">
      <c r="E65" s="31"/>
      <c r="F65" s="35" t="s">
        <v>56</v>
      </c>
      <c r="G65" s="41">
        <f>SUM(G47:G63)</f>
        <v>2217.1182082680607</v>
      </c>
      <c r="U65" s="31"/>
      <c r="Y65" s="35" t="s">
        <v>56</v>
      </c>
      <c r="Z65" s="71">
        <f>SUM(Z47:Z63)</f>
        <v>2238.5</v>
      </c>
    </row>
    <row r="66" spans="5:26" x14ac:dyDescent="0.3">
      <c r="E66" s="32"/>
    </row>
    <row r="67" spans="5:26" x14ac:dyDescent="0.3">
      <c r="E67" s="33"/>
      <c r="F67" s="16"/>
      <c r="G67" s="24" t="s">
        <v>43</v>
      </c>
    </row>
    <row r="68" spans="5:26" x14ac:dyDescent="0.3">
      <c r="E68" s="30" t="s">
        <v>16</v>
      </c>
      <c r="F68" s="1"/>
      <c r="G68" s="1"/>
    </row>
    <row r="69" spans="5:26" x14ac:dyDescent="0.3">
      <c r="E69" s="31"/>
      <c r="F69" s="21"/>
      <c r="G69" s="21">
        <f>FV(E70,$A$19-$A3,,B3)*-1</f>
        <v>-1097.5299612544502</v>
      </c>
    </row>
    <row r="70" spans="5:26" x14ac:dyDescent="0.3">
      <c r="E70" s="31">
        <f>(1+(0.07/12))^(1/1)-1</f>
        <v>5.833333333333357E-3</v>
      </c>
      <c r="F70" s="21"/>
      <c r="G70" s="21">
        <f t="shared" ref="G70:G85" si="9">FV(E71,$A$19-$A4,,B4)*-1</f>
        <v>-272.7912082653977</v>
      </c>
    </row>
    <row r="71" spans="5:26" x14ac:dyDescent="0.3">
      <c r="E71" s="31">
        <f t="shared" ref="E71:E85" si="10">(1+(0.07/12))^(1/1)-1</f>
        <v>5.833333333333357E-3</v>
      </c>
      <c r="F71" s="21"/>
      <c r="G71" s="21">
        <f t="shared" si="9"/>
        <v>596.66014069647895</v>
      </c>
    </row>
    <row r="72" spans="5:26" x14ac:dyDescent="0.3">
      <c r="E72" s="31">
        <f t="shared" si="10"/>
        <v>5.833333333333357E-3</v>
      </c>
      <c r="F72" s="21"/>
      <c r="G72" s="21">
        <f t="shared" si="9"/>
        <v>-377.49078721476411</v>
      </c>
    </row>
    <row r="73" spans="5:26" x14ac:dyDescent="0.3">
      <c r="E73" s="31">
        <f t="shared" si="10"/>
        <v>5.833333333333357E-3</v>
      </c>
      <c r="F73" s="21"/>
      <c r="G73" s="21">
        <f t="shared" si="9"/>
        <v>911.44656872780047</v>
      </c>
    </row>
    <row r="74" spans="5:26" x14ac:dyDescent="0.3">
      <c r="E74" s="31">
        <f t="shared" si="10"/>
        <v>5.833333333333357E-3</v>
      </c>
      <c r="F74" s="1"/>
      <c r="G74" s="21">
        <f t="shared" si="9"/>
        <v>-266.5178328557339</v>
      </c>
    </row>
    <row r="75" spans="5:26" x14ac:dyDescent="0.3">
      <c r="E75" s="31">
        <f t="shared" si="10"/>
        <v>5.833333333333357E-3</v>
      </c>
      <c r="F75" s="1"/>
      <c r="G75" s="21">
        <f t="shared" si="9"/>
        <v>582.93875620475342</v>
      </c>
    </row>
    <row r="76" spans="5:26" x14ac:dyDescent="0.3">
      <c r="E76" s="31">
        <f t="shared" si="10"/>
        <v>5.833333333333357E-3</v>
      </c>
      <c r="F76" s="1"/>
      <c r="G76" s="21">
        <f t="shared" si="9"/>
        <v>-368.8096371258514</v>
      </c>
    </row>
    <row r="77" spans="5:26" x14ac:dyDescent="0.3">
      <c r="E77" s="31">
        <f t="shared" si="10"/>
        <v>5.833333333333357E-3</v>
      </c>
      <c r="F77" s="1"/>
      <c r="G77" s="21">
        <f t="shared" si="9"/>
        <v>890.48604537428901</v>
      </c>
    </row>
    <row r="78" spans="5:26" x14ac:dyDescent="0.3">
      <c r="E78" s="31">
        <f t="shared" si="10"/>
        <v>5.833333333333357E-3</v>
      </c>
      <c r="F78" s="1"/>
      <c r="G78" s="21">
        <f t="shared" si="9"/>
        <v>-260.38872616822135</v>
      </c>
    </row>
    <row r="79" spans="5:26" x14ac:dyDescent="0.3">
      <c r="E79" s="31">
        <f t="shared" si="10"/>
        <v>5.833333333333357E-3</v>
      </c>
      <c r="F79" s="1"/>
      <c r="G79" s="21">
        <f t="shared" si="9"/>
        <v>569.53292219064156</v>
      </c>
    </row>
    <row r="80" spans="5:26" x14ac:dyDescent="0.3">
      <c r="E80" s="31">
        <f t="shared" si="10"/>
        <v>5.833333333333357E-3</v>
      </c>
      <c r="F80" s="1"/>
      <c r="G80" s="21">
        <f t="shared" si="9"/>
        <v>-360.32812731802284</v>
      </c>
    </row>
    <row r="81" spans="5:7" x14ac:dyDescent="0.3">
      <c r="E81" s="31">
        <f t="shared" si="10"/>
        <v>5.833333333333357E-3</v>
      </c>
      <c r="F81" s="1"/>
      <c r="G81" s="21">
        <f t="shared" si="9"/>
        <v>870.0075508684655</v>
      </c>
    </row>
    <row r="82" spans="5:7" x14ac:dyDescent="0.3">
      <c r="E82" s="31">
        <f t="shared" si="10"/>
        <v>5.833333333333357E-3</v>
      </c>
      <c r="F82" s="1"/>
      <c r="G82" s="21">
        <f t="shared" si="9"/>
        <v>-254.40057045717595</v>
      </c>
    </row>
    <row r="83" spans="5:7" x14ac:dyDescent="0.3">
      <c r="E83" s="31">
        <f t="shared" si="10"/>
        <v>5.833333333333357E-3</v>
      </c>
      <c r="F83" s="1"/>
      <c r="G83" s="21">
        <f t="shared" si="9"/>
        <v>556.43538194444443</v>
      </c>
    </row>
    <row r="84" spans="5:7" x14ac:dyDescent="0.3">
      <c r="E84" s="31">
        <f t="shared" si="10"/>
        <v>5.833333333333357E-3</v>
      </c>
      <c r="F84" s="1"/>
      <c r="G84" s="21">
        <f t="shared" si="9"/>
        <v>-352.04166666666669</v>
      </c>
    </row>
    <row r="85" spans="5:7" x14ac:dyDescent="0.3">
      <c r="E85" s="31">
        <f t="shared" si="10"/>
        <v>5.833333333333357E-3</v>
      </c>
      <c r="F85" s="1"/>
      <c r="G85" s="21">
        <f t="shared" si="9"/>
        <v>850</v>
      </c>
    </row>
    <row r="87" spans="5:7" x14ac:dyDescent="0.3">
      <c r="F87" s="35" t="s">
        <v>56</v>
      </c>
      <c r="G87" s="41">
        <f>SUM(G69:G85)</f>
        <v>2217.2088486805897</v>
      </c>
    </row>
    <row r="89" spans="5:7" x14ac:dyDescent="0.3">
      <c r="E89" s="29"/>
      <c r="F89" s="15"/>
      <c r="G89" s="37" t="s">
        <v>45</v>
      </c>
    </row>
    <row r="90" spans="5:7" x14ac:dyDescent="0.3">
      <c r="E90" s="30" t="s">
        <v>16</v>
      </c>
      <c r="F90" s="1"/>
      <c r="G90" s="1"/>
    </row>
    <row r="91" spans="5:7" x14ac:dyDescent="0.3">
      <c r="E91" s="31"/>
      <c r="F91" s="21"/>
      <c r="G91" s="21">
        <f>FV(E92,$A$19-$A3,,B3)*-1</f>
        <v>-1089.9108566168707</v>
      </c>
    </row>
    <row r="92" spans="5:7" x14ac:dyDescent="0.3">
      <c r="E92" s="31">
        <f>(1+(0.07/52))^(4)-1</f>
        <v>5.395497926588444E-3</v>
      </c>
      <c r="F92" s="21"/>
      <c r="G92" s="21">
        <f t="shared" ref="G92:G106" si="11">FV(E93,$A$19-$A4,,B4)*-1</f>
        <v>-271.01545085107728</v>
      </c>
    </row>
    <row r="93" spans="5:7" x14ac:dyDescent="0.3">
      <c r="E93" s="31">
        <f t="shared" ref="E93:E107" si="12">(1+(0.07/52))^(4)-1</f>
        <v>5.395497926588444E-3</v>
      </c>
      <c r="F93" s="21"/>
      <c r="G93" s="21">
        <f t="shared" si="11"/>
        <v>593.03427666224286</v>
      </c>
    </row>
    <row r="94" spans="5:7" x14ac:dyDescent="0.3">
      <c r="E94" s="31">
        <f t="shared" si="12"/>
        <v>5.395497926588444E-3</v>
      </c>
      <c r="F94" s="21"/>
      <c r="G94" s="21">
        <f t="shared" si="11"/>
        <v>-375.36019363856298</v>
      </c>
    </row>
    <row r="95" spans="5:7" x14ac:dyDescent="0.3">
      <c r="E95" s="31">
        <f t="shared" si="12"/>
        <v>5.395497926588444E-3</v>
      </c>
      <c r="F95" s="21"/>
      <c r="G95" s="21">
        <f t="shared" si="11"/>
        <v>906.69696012525321</v>
      </c>
    </row>
    <row r="96" spans="5:7" x14ac:dyDescent="0.3">
      <c r="E96" s="31">
        <f t="shared" si="12"/>
        <v>5.395497926588444E-3</v>
      </c>
      <c r="F96" s="1"/>
      <c r="G96" s="21">
        <f t="shared" si="11"/>
        <v>-265.24445062404629</v>
      </c>
    </row>
    <row r="97" spans="5:7" x14ac:dyDescent="0.3">
      <c r="E97" s="31">
        <f t="shared" si="12"/>
        <v>5.395497926588444E-3</v>
      </c>
      <c r="F97" s="1"/>
      <c r="G97" s="21">
        <f t="shared" si="11"/>
        <v>580.40621086559736</v>
      </c>
    </row>
    <row r="98" spans="5:7" x14ac:dyDescent="0.3">
      <c r="E98" s="31">
        <f t="shared" si="12"/>
        <v>5.395497926588444E-3</v>
      </c>
      <c r="F98" s="1"/>
      <c r="G98" s="21">
        <f t="shared" si="11"/>
        <v>-367.36727753026003</v>
      </c>
    </row>
    <row r="99" spans="5:7" x14ac:dyDescent="0.3">
      <c r="E99" s="31">
        <f t="shared" si="12"/>
        <v>5.395497926588444E-3</v>
      </c>
      <c r="F99" s="1"/>
      <c r="G99" s="21">
        <f t="shared" si="11"/>
        <v>887.38976436833502</v>
      </c>
    </row>
    <row r="100" spans="5:7" x14ac:dyDescent="0.3">
      <c r="E100" s="31">
        <f t="shared" si="12"/>
        <v>5.395497926588444E-3</v>
      </c>
      <c r="F100" s="1"/>
      <c r="G100" s="21">
        <f t="shared" si="11"/>
        <v>-259.59633801658009</v>
      </c>
    </row>
    <row r="101" spans="5:7" x14ac:dyDescent="0.3">
      <c r="E101" s="31">
        <f t="shared" si="12"/>
        <v>5.395497926588444E-3</v>
      </c>
      <c r="F101" s="1"/>
      <c r="G101" s="21">
        <f t="shared" si="11"/>
        <v>568.04704697233228</v>
      </c>
    </row>
    <row r="102" spans="5:7" x14ac:dyDescent="0.3">
      <c r="E102" s="31">
        <f t="shared" si="12"/>
        <v>5.395497926588444E-3</v>
      </c>
      <c r="F102" s="1"/>
      <c r="G102" s="21">
        <f t="shared" si="11"/>
        <v>-359.5445624954782</v>
      </c>
    </row>
    <row r="103" spans="5:7" x14ac:dyDescent="0.3">
      <c r="E103" s="31">
        <f t="shared" si="12"/>
        <v>5.395497926588444E-3</v>
      </c>
      <c r="F103" s="1"/>
      <c r="G103" s="21">
        <f t="shared" si="11"/>
        <v>868.49369583957525</v>
      </c>
    </row>
    <row r="104" spans="5:7" x14ac:dyDescent="0.3">
      <c r="E104" s="31">
        <f t="shared" si="12"/>
        <v>5.395497926588444E-3</v>
      </c>
      <c r="F104" s="1"/>
      <c r="G104" s="21">
        <f t="shared" si="11"/>
        <v>-254.06849626096994</v>
      </c>
    </row>
    <row r="105" spans="5:7" x14ac:dyDescent="0.3">
      <c r="E105" s="31">
        <f t="shared" si="12"/>
        <v>5.395497926588444E-3</v>
      </c>
      <c r="F105" s="1"/>
      <c r="G105" s="21">
        <f t="shared" si="11"/>
        <v>555.95105898807901</v>
      </c>
    </row>
    <row r="106" spans="5:7" x14ac:dyDescent="0.3">
      <c r="E106" s="31">
        <f t="shared" si="12"/>
        <v>5.395497926588444E-3</v>
      </c>
      <c r="F106" s="1"/>
      <c r="G106" s="21">
        <f t="shared" si="11"/>
        <v>-351.88842427430598</v>
      </c>
    </row>
    <row r="107" spans="5:7" x14ac:dyDescent="0.3">
      <c r="E107" s="31">
        <f t="shared" si="12"/>
        <v>5.395497926588444E-3</v>
      </c>
      <c r="F107" s="1"/>
      <c r="G107" s="21">
        <f>FV(E107,$A$19-$A19,,B19)*-1</f>
        <v>850</v>
      </c>
    </row>
    <row r="108" spans="5:7" x14ac:dyDescent="0.3">
      <c r="E108" s="31"/>
      <c r="F108" s="1"/>
      <c r="G108" s="1"/>
    </row>
    <row r="109" spans="5:7" x14ac:dyDescent="0.3">
      <c r="E109" s="31"/>
      <c r="F109" s="35" t="s">
        <v>56</v>
      </c>
      <c r="G109" s="41">
        <f>SUM(G91:G107)</f>
        <v>2216.0229635132637</v>
      </c>
    </row>
    <row r="111" spans="5:7" x14ac:dyDescent="0.3">
      <c r="E111" s="33"/>
      <c r="F111" s="16"/>
      <c r="G111" s="38" t="s">
        <v>40</v>
      </c>
    </row>
    <row r="112" spans="5:7" x14ac:dyDescent="0.3">
      <c r="E112" s="30" t="s">
        <v>16</v>
      </c>
      <c r="F112" s="1"/>
      <c r="G112" s="1"/>
    </row>
    <row r="113" spans="5:7" x14ac:dyDescent="0.3">
      <c r="E113" s="31"/>
      <c r="F113" s="21"/>
      <c r="G113" s="21">
        <f>FV(E114,$A$19-$A3,,B3)*-1</f>
        <v>-1096.4152214601816</v>
      </c>
    </row>
    <row r="114" spans="5:7" x14ac:dyDescent="0.3">
      <c r="E114" s="31">
        <f>(1+(0.07/365))^(30)-1</f>
        <v>5.7694525819589337E-3</v>
      </c>
      <c r="F114" s="21"/>
      <c r="G114" s="21">
        <f t="shared" ref="G114:G128" si="13">FV(E115,$A$19-$A4,,B4)*-1</f>
        <v>-272.53144809815052</v>
      </c>
    </row>
    <row r="115" spans="5:7" x14ac:dyDescent="0.3">
      <c r="E115" s="31">
        <f t="shared" ref="E115:E129" si="14">(1+(0.07/365))^(30)-1</f>
        <v>5.7694525819589337E-3</v>
      </c>
      <c r="F115" s="21"/>
      <c r="G115" s="21">
        <f t="shared" si="13"/>
        <v>596.12984295431545</v>
      </c>
    </row>
    <row r="116" spans="5:7" x14ac:dyDescent="0.3">
      <c r="E116" s="31">
        <f t="shared" si="14"/>
        <v>5.7694525819589337E-3</v>
      </c>
      <c r="F116" s="21"/>
      <c r="G116" s="21">
        <f t="shared" si="13"/>
        <v>-377.17923688518312</v>
      </c>
    </row>
    <row r="117" spans="5:7" x14ac:dyDescent="0.3">
      <c r="E117" s="31">
        <f t="shared" si="14"/>
        <v>5.7694525819589337E-3</v>
      </c>
      <c r="F117" s="21"/>
      <c r="G117" s="21">
        <f t="shared" si="13"/>
        <v>910.75217665261744</v>
      </c>
    </row>
    <row r="118" spans="5:7" x14ac:dyDescent="0.3">
      <c r="E118" s="31">
        <f t="shared" si="14"/>
        <v>5.7694525819589337E-3</v>
      </c>
      <c r="F118" s="1"/>
      <c r="G118" s="21">
        <f t="shared" si="13"/>
        <v>-266.33169914150039</v>
      </c>
    </row>
    <row r="119" spans="5:7" x14ac:dyDescent="0.3">
      <c r="E119" s="31">
        <f t="shared" si="14"/>
        <v>5.7694525819589337E-3</v>
      </c>
      <c r="F119" s="1"/>
      <c r="G119" s="21">
        <f t="shared" si="13"/>
        <v>582.56863599021881</v>
      </c>
    </row>
    <row r="120" spans="5:7" x14ac:dyDescent="0.3">
      <c r="E120" s="31">
        <f t="shared" si="14"/>
        <v>5.7694525819589337E-3</v>
      </c>
      <c r="F120" s="1"/>
      <c r="G120" s="21">
        <f t="shared" si="13"/>
        <v>-368.5988818594879</v>
      </c>
    </row>
    <row r="121" spans="5:7" x14ac:dyDescent="0.3">
      <c r="E121" s="31">
        <f t="shared" si="14"/>
        <v>5.7694525819589337E-3</v>
      </c>
      <c r="F121" s="1"/>
      <c r="G121" s="21">
        <f t="shared" si="13"/>
        <v>890.03370582522382</v>
      </c>
    </row>
    <row r="122" spans="5:7" x14ac:dyDescent="0.3">
      <c r="E122" s="31">
        <f t="shared" si="14"/>
        <v>5.7694525819589337E-3</v>
      </c>
      <c r="F122" s="1"/>
      <c r="G122" s="21">
        <f t="shared" si="13"/>
        <v>-260.27298670519951</v>
      </c>
    </row>
    <row r="123" spans="5:7" x14ac:dyDescent="0.3">
      <c r="E123" s="31">
        <f t="shared" si="14"/>
        <v>5.7694525819589337E-3</v>
      </c>
      <c r="F123" s="1"/>
      <c r="G123" s="21">
        <f t="shared" si="13"/>
        <v>569.31592949208039</v>
      </c>
    </row>
    <row r="124" spans="5:7" x14ac:dyDescent="0.3">
      <c r="E124" s="31">
        <f t="shared" si="14"/>
        <v>5.7694525819589337E-3</v>
      </c>
      <c r="F124" s="1"/>
      <c r="G124" s="21">
        <f t="shared" si="13"/>
        <v>-360.21371915926341</v>
      </c>
    </row>
    <row r="125" spans="5:7" x14ac:dyDescent="0.3">
      <c r="E125" s="31">
        <f t="shared" si="14"/>
        <v>5.7694525819589337E-3</v>
      </c>
      <c r="F125" s="1"/>
      <c r="G125" s="21">
        <f t="shared" si="13"/>
        <v>869.78655424847773</v>
      </c>
    </row>
    <row r="126" spans="5:7" x14ac:dyDescent="0.3">
      <c r="E126" s="31">
        <f t="shared" si="14"/>
        <v>5.7694525819589337E-3</v>
      </c>
      <c r="F126" s="1"/>
      <c r="G126" s="21">
        <f t="shared" si="13"/>
        <v>-254.3521023851315</v>
      </c>
    </row>
    <row r="127" spans="5:7" x14ac:dyDescent="0.3">
      <c r="E127" s="31">
        <f t="shared" si="14"/>
        <v>5.7694525819589337E-3</v>
      </c>
      <c r="F127" s="1"/>
      <c r="G127" s="21">
        <f t="shared" si="13"/>
        <v>556.36470546085729</v>
      </c>
    </row>
    <row r="128" spans="5:7" x14ac:dyDescent="0.3">
      <c r="E128" s="31">
        <f t="shared" si="14"/>
        <v>5.7694525819589337E-3</v>
      </c>
      <c r="F128" s="1"/>
      <c r="G128" s="21">
        <f t="shared" si="13"/>
        <v>-352.01930840368561</v>
      </c>
    </row>
    <row r="129" spans="5:7" x14ac:dyDescent="0.3">
      <c r="E129" s="31">
        <f t="shared" si="14"/>
        <v>5.7694525819589337E-3</v>
      </c>
      <c r="F129" s="1"/>
      <c r="G129" s="21">
        <f>FV(E129,$A$19-$A19,,B19)*-1</f>
        <v>850</v>
      </c>
    </row>
    <row r="130" spans="5:7" x14ac:dyDescent="0.3">
      <c r="E130" s="31"/>
      <c r="F130" s="1"/>
      <c r="G130" s="1"/>
    </row>
    <row r="131" spans="5:7" x14ac:dyDescent="0.3">
      <c r="E131" s="31"/>
      <c r="F131" s="35" t="s">
        <v>56</v>
      </c>
      <c r="G131" s="41">
        <f>SUM(G113:G129)</f>
        <v>2217.0369465260073</v>
      </c>
    </row>
    <row r="133" spans="5:7" x14ac:dyDescent="0.3">
      <c r="E133" s="39"/>
      <c r="F133" s="40"/>
      <c r="G133" s="37" t="s">
        <v>41</v>
      </c>
    </row>
    <row r="134" spans="5:7" x14ac:dyDescent="0.3">
      <c r="E134" s="30" t="s">
        <v>16</v>
      </c>
      <c r="F134" s="1"/>
      <c r="G134" s="1"/>
    </row>
    <row r="135" spans="5:7" x14ac:dyDescent="0.3">
      <c r="E135" s="31"/>
      <c r="F135" s="21"/>
      <c r="G135" s="21">
        <f>FV(E136,$A$19-$A3,,B3)*-1</f>
        <v>-1096.4200596659487</v>
      </c>
    </row>
    <row r="136" spans="5:7" x14ac:dyDescent="0.3">
      <c r="E136" s="31">
        <f>(1+(0.07/730))^(60)-1</f>
        <v>5.7697299694283721E-3</v>
      </c>
      <c r="F136" s="21"/>
      <c r="G136" s="21">
        <f t="shared" ref="G136:G151" si="15">FV(E137,$A$19-$A4,,B4)*-1</f>
        <v>-272.53257554770403</v>
      </c>
    </row>
    <row r="137" spans="5:7" x14ac:dyDescent="0.3">
      <c r="E137" s="31">
        <f t="shared" ref="E137:E151" si="16">(1+(0.07/730))^(60)-1</f>
        <v>5.7697299694283721E-3</v>
      </c>
      <c r="F137" s="21"/>
      <c r="G137" s="21">
        <f t="shared" si="15"/>
        <v>596.13214470391119</v>
      </c>
    </row>
    <row r="138" spans="5:7" x14ac:dyDescent="0.3">
      <c r="E138" s="31">
        <f t="shared" si="16"/>
        <v>5.7697299694283721E-3</v>
      </c>
      <c r="F138" s="21"/>
      <c r="G138" s="21">
        <f t="shared" si="15"/>
        <v>-377.18058920759665</v>
      </c>
    </row>
    <row r="139" spans="5:7" x14ac:dyDescent="0.3">
      <c r="E139" s="31">
        <f t="shared" si="16"/>
        <v>5.7697299694283721E-3</v>
      </c>
      <c r="F139" s="21"/>
      <c r="G139" s="21">
        <f t="shared" si="15"/>
        <v>910.75519084189318</v>
      </c>
    </row>
    <row r="140" spans="5:7" x14ac:dyDescent="0.3">
      <c r="E140" s="31">
        <f t="shared" si="16"/>
        <v>5.7697299694283721E-3</v>
      </c>
      <c r="F140" s="1"/>
      <c r="G140" s="21">
        <f t="shared" si="15"/>
        <v>-266.33250712881323</v>
      </c>
    </row>
    <row r="141" spans="5:7" x14ac:dyDescent="0.3">
      <c r="E141" s="31">
        <f t="shared" si="16"/>
        <v>5.7697299694283721E-3</v>
      </c>
      <c r="F141" s="1"/>
      <c r="G141" s="21">
        <f t="shared" si="15"/>
        <v>582.57024269481565</v>
      </c>
    </row>
    <row r="142" spans="5:7" x14ac:dyDescent="0.3">
      <c r="E142" s="31">
        <f t="shared" si="16"/>
        <v>5.7697299694283721E-3</v>
      </c>
      <c r="F142" s="1"/>
      <c r="G142" s="21">
        <f t="shared" si="15"/>
        <v>-368.59979678428755</v>
      </c>
    </row>
    <row r="143" spans="5:7" x14ac:dyDescent="0.3">
      <c r="E143" s="31">
        <f t="shared" si="16"/>
        <v>5.7697299694283721E-3</v>
      </c>
      <c r="F143" s="1"/>
      <c r="G143" s="21">
        <f t="shared" si="15"/>
        <v>890.03566957097166</v>
      </c>
    </row>
    <row r="144" spans="5:7" x14ac:dyDescent="0.3">
      <c r="E144" s="31">
        <f t="shared" si="16"/>
        <v>5.7697299694283721E-3</v>
      </c>
      <c r="F144" s="1"/>
      <c r="G144" s="21">
        <f t="shared" si="15"/>
        <v>-260.27348918185845</v>
      </c>
    </row>
    <row r="145" spans="3:7" x14ac:dyDescent="0.3">
      <c r="E145" s="31">
        <f t="shared" si="16"/>
        <v>5.7697299694283721E-3</v>
      </c>
      <c r="F145" s="1"/>
      <c r="G145" s="21">
        <f t="shared" si="15"/>
        <v>569.31687158400916</v>
      </c>
    </row>
    <row r="146" spans="3:7" x14ac:dyDescent="0.3">
      <c r="E146" s="31">
        <f t="shared" si="16"/>
        <v>5.7697299694283721E-3</v>
      </c>
      <c r="F146" s="1"/>
      <c r="G146" s="21">
        <f t="shared" si="15"/>
        <v>-360.2142158875489</v>
      </c>
    </row>
    <row r="147" spans="3:7" x14ac:dyDescent="0.3">
      <c r="E147" s="31">
        <f t="shared" si="16"/>
        <v>5.7697299694283721E-3</v>
      </c>
      <c r="F147" s="1"/>
      <c r="G147" s="21">
        <f t="shared" si="15"/>
        <v>869.78751378444497</v>
      </c>
    </row>
    <row r="148" spans="3:7" x14ac:dyDescent="0.3">
      <c r="E148" s="31">
        <f t="shared" si="16"/>
        <v>5.7697299694283721E-3</v>
      </c>
      <c r="F148" s="1"/>
      <c r="G148" s="21">
        <f t="shared" si="15"/>
        <v>-254.35231283327735</v>
      </c>
    </row>
    <row r="149" spans="3:7" x14ac:dyDescent="0.3">
      <c r="E149" s="31">
        <f t="shared" si="16"/>
        <v>5.7697299694283721E-3</v>
      </c>
      <c r="F149" s="1"/>
      <c r="G149" s="21">
        <f t="shared" si="15"/>
        <v>556.36501234752734</v>
      </c>
    </row>
    <row r="150" spans="3:7" x14ac:dyDescent="0.3">
      <c r="E150" s="31">
        <f t="shared" si="16"/>
        <v>5.7697299694283721E-3</v>
      </c>
      <c r="F150" s="1"/>
      <c r="G150" s="21">
        <f t="shared" si="15"/>
        <v>-352.01940548929991</v>
      </c>
    </row>
    <row r="151" spans="3:7" x14ac:dyDescent="0.3">
      <c r="E151" s="31">
        <f t="shared" si="16"/>
        <v>5.7697299694283721E-3</v>
      </c>
      <c r="F151" s="1"/>
      <c r="G151" s="21">
        <f t="shared" si="15"/>
        <v>850</v>
      </c>
    </row>
    <row r="152" spans="3:7" x14ac:dyDescent="0.3">
      <c r="E152" s="31"/>
      <c r="F152" s="1"/>
      <c r="G152" s="1"/>
    </row>
    <row r="153" spans="3:7" x14ac:dyDescent="0.3">
      <c r="E153" s="31"/>
      <c r="F153" s="35" t="s">
        <v>56</v>
      </c>
      <c r="G153" s="41">
        <f>SUM(G135:G151)</f>
        <v>2217.0376938012382</v>
      </c>
    </row>
    <row r="155" spans="3:7" x14ac:dyDescent="0.3">
      <c r="E155" s="33"/>
      <c r="F155" s="16"/>
      <c r="G155" s="38" t="s">
        <v>46</v>
      </c>
    </row>
    <row r="156" spans="3:7" x14ac:dyDescent="0.3">
      <c r="E156" s="30" t="s">
        <v>16</v>
      </c>
      <c r="F156" s="1"/>
      <c r="G156" s="1"/>
    </row>
    <row r="157" spans="3:7" x14ac:dyDescent="0.3">
      <c r="E157" s="31"/>
      <c r="F157" s="21"/>
      <c r="G157" s="21">
        <f>FV(E158,$A$19-$A3,,B3)*-1</f>
        <v>-1097.8209747072817</v>
      </c>
    </row>
    <row r="158" spans="3:7" x14ac:dyDescent="0.3">
      <c r="C158" t="s">
        <v>48</v>
      </c>
      <c r="E158" s="31">
        <v>5.8500000000000002E-3</v>
      </c>
      <c r="F158" s="21"/>
      <c r="G158" s="21">
        <f t="shared" ref="G158:G173" si="17">FV(E159,$A$19-$A4,,B4)*-1</f>
        <v>-272.85901841906895</v>
      </c>
    </row>
    <row r="159" spans="3:7" x14ac:dyDescent="0.3">
      <c r="E159" s="31">
        <v>5.8500000000000002E-3</v>
      </c>
      <c r="F159" s="21"/>
      <c r="G159" s="21">
        <f t="shared" si="17"/>
        <v>596.79856889392227</v>
      </c>
    </row>
    <row r="160" spans="3:7" x14ac:dyDescent="0.3">
      <c r="E160" s="31">
        <v>5.8500000000000002E-3</v>
      </c>
      <c r="F160" s="21"/>
      <c r="G160" s="21">
        <f t="shared" si="17"/>
        <v>-377.57211063076068</v>
      </c>
    </row>
    <row r="161" spans="5:7" x14ac:dyDescent="0.3">
      <c r="E161" s="31">
        <v>5.8500000000000002E-3</v>
      </c>
      <c r="F161" s="21"/>
      <c r="G161" s="21">
        <f t="shared" si="17"/>
        <v>911.62781737165164</v>
      </c>
    </row>
    <row r="162" spans="5:7" x14ac:dyDescent="0.3">
      <c r="E162" s="31">
        <v>5.8500000000000002E-3</v>
      </c>
      <c r="F162" s="1"/>
      <c r="G162" s="21">
        <f t="shared" si="17"/>
        <v>-266.56641511032569</v>
      </c>
    </row>
    <row r="163" spans="5:7" x14ac:dyDescent="0.3">
      <c r="E163" s="31">
        <v>5.8500000000000002E-3</v>
      </c>
      <c r="F163" s="1"/>
      <c r="G163" s="21">
        <f t="shared" si="17"/>
        <v>583.03535640773146</v>
      </c>
    </row>
    <row r="164" spans="5:7" x14ac:dyDescent="0.3">
      <c r="E164" s="31">
        <v>5.8500000000000002E-3</v>
      </c>
      <c r="F164" s="1"/>
      <c r="G164" s="21">
        <f t="shared" si="17"/>
        <v>-368.86464138011905</v>
      </c>
    </row>
    <row r="165" spans="5:7" x14ac:dyDescent="0.3">
      <c r="E165" s="31">
        <v>5.8500000000000002E-3</v>
      </c>
      <c r="F165" s="1"/>
      <c r="G165" s="21">
        <f t="shared" si="17"/>
        <v>890.60409510961222</v>
      </c>
    </row>
    <row r="166" spans="5:7" x14ac:dyDescent="0.3">
      <c r="E166" s="31">
        <v>5.8500000000000002E-3</v>
      </c>
      <c r="F166" s="1"/>
      <c r="G166" s="21">
        <f t="shared" si="17"/>
        <v>-260.41893017307933</v>
      </c>
    </row>
    <row r="167" spans="5:7" x14ac:dyDescent="0.3">
      <c r="E167" s="31">
        <v>5.8500000000000002E-3</v>
      </c>
      <c r="F167" s="1"/>
      <c r="G167" s="21">
        <f t="shared" si="17"/>
        <v>569.58954752773741</v>
      </c>
    </row>
    <row r="168" spans="5:7" x14ac:dyDescent="0.3">
      <c r="E168" s="31">
        <v>5.8500000000000002E-3</v>
      </c>
      <c r="F168" s="1"/>
      <c r="G168" s="21">
        <f t="shared" si="17"/>
        <v>-360.35798150764953</v>
      </c>
    </row>
    <row r="169" spans="5:7" x14ac:dyDescent="0.3">
      <c r="E169" s="31">
        <v>5.8500000000000002E-3</v>
      </c>
      <c r="F169" s="1"/>
      <c r="G169" s="21">
        <f t="shared" si="17"/>
        <v>870.06521643102735</v>
      </c>
    </row>
    <row r="170" spans="5:7" x14ac:dyDescent="0.3">
      <c r="E170" s="31">
        <v>5.8500000000000002E-3</v>
      </c>
      <c r="F170" s="1"/>
      <c r="G170" s="21">
        <f t="shared" si="17"/>
        <v>-254.4132169254062</v>
      </c>
    </row>
    <row r="171" spans="5:7" x14ac:dyDescent="0.3">
      <c r="E171" s="31">
        <v>5.8500000000000002E-3</v>
      </c>
      <c r="F171" s="1"/>
      <c r="G171" s="21">
        <f t="shared" si="17"/>
        <v>556.45382237499996</v>
      </c>
    </row>
    <row r="172" spans="5:7" x14ac:dyDescent="0.3">
      <c r="E172" s="31">
        <v>5.8500000000000002E-3</v>
      </c>
      <c r="F172" s="1"/>
      <c r="G172" s="21">
        <f t="shared" si="17"/>
        <v>-352.04749999999996</v>
      </c>
    </row>
    <row r="173" spans="5:7" x14ac:dyDescent="0.3">
      <c r="E173" s="31">
        <v>5.8500000000000002E-3</v>
      </c>
      <c r="F173" s="1"/>
      <c r="G173" s="21">
        <f t="shared" si="17"/>
        <v>850</v>
      </c>
    </row>
    <row r="175" spans="5:7" x14ac:dyDescent="0.3">
      <c r="F175" s="35" t="s">
        <v>56</v>
      </c>
      <c r="G175" s="41">
        <f>SUM(G157:G173)</f>
        <v>2217.2536352629913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70" zoomScaleNormal="70" workbookViewId="0">
      <selection activeCell="F36" sqref="F36"/>
    </sheetView>
  </sheetViews>
  <sheetFormatPr defaultRowHeight="14.4" x14ac:dyDescent="0.3"/>
  <cols>
    <col min="1" max="1" width="24.21875" customWidth="1"/>
    <col min="2" max="2" width="28.77734375" customWidth="1"/>
    <col min="3" max="3" width="30.88671875" customWidth="1"/>
    <col min="4" max="4" width="56.109375" customWidth="1"/>
    <col min="5" max="5" width="29.5546875" customWidth="1"/>
    <col min="6" max="6" width="42.33203125" customWidth="1"/>
    <col min="7" max="7" width="43.33203125" customWidth="1"/>
    <col min="8" max="8" width="36.88671875" customWidth="1"/>
    <col min="9" max="9" width="17.6640625" customWidth="1"/>
  </cols>
  <sheetData>
    <row r="1" spans="1:9" x14ac:dyDescent="0.3">
      <c r="A1" s="2" t="s">
        <v>42</v>
      </c>
      <c r="B1" s="2" t="s">
        <v>17</v>
      </c>
      <c r="C1" s="10" t="s">
        <v>9</v>
      </c>
      <c r="D1" s="3" t="s">
        <v>16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29</v>
      </c>
    </row>
    <row r="2" spans="1:9" x14ac:dyDescent="0.3">
      <c r="A2" s="7">
        <v>0</v>
      </c>
      <c r="B2" s="7">
        <v>-1000</v>
      </c>
      <c r="C2" s="11">
        <v>0</v>
      </c>
      <c r="D2" s="12">
        <v>0</v>
      </c>
      <c r="E2" s="21">
        <f>FV(D3,4,,B2)</f>
        <v>1023.6061369776792</v>
      </c>
      <c r="F2" s="21">
        <f>FV(D7,4,,E2)</f>
        <v>-1047.7695236583672</v>
      </c>
      <c r="G2" s="21">
        <f>FV($D11,4,,F2)</f>
        <v>1072.5033145548844</v>
      </c>
      <c r="H2" s="21">
        <f>FV($D$15,4,,G2)</f>
        <v>-1097.8209747072819</v>
      </c>
    </row>
    <row r="3" spans="1:9" x14ac:dyDescent="0.3">
      <c r="A3" s="7">
        <v>1</v>
      </c>
      <c r="B3" s="7">
        <v>-250</v>
      </c>
      <c r="C3" s="11">
        <v>7.0000000000000007E-2</v>
      </c>
      <c r="D3" s="13">
        <v>5.8500000000000002E-3</v>
      </c>
      <c r="E3" s="21">
        <f>FV(D4,3,,B3)</f>
        <v>254.4132169254062</v>
      </c>
      <c r="F3" s="21">
        <f>FV(D8,4,,E3)</f>
        <v>-260.41893017307933</v>
      </c>
      <c r="G3" s="21">
        <f t="shared" ref="G3:G5" si="0">FV($D12,4,,F3)</f>
        <v>266.56641511032575</v>
      </c>
      <c r="H3" s="21">
        <f t="shared" ref="H3:H14" si="1">FV($D$15,4,,G3)</f>
        <v>-272.859018419069</v>
      </c>
    </row>
    <row r="4" spans="1:9" x14ac:dyDescent="0.3">
      <c r="A4" s="7">
        <v>2</v>
      </c>
      <c r="B4" s="7">
        <v>550</v>
      </c>
      <c r="C4" s="11">
        <v>7.0000000000000007E-2</v>
      </c>
      <c r="D4" s="13">
        <v>5.8500000000000002E-3</v>
      </c>
      <c r="E4" s="21">
        <f>FV(D4,2,,B4)</f>
        <v>-556.45382237499996</v>
      </c>
      <c r="F4" s="21">
        <f>FV(D9,4,,E4)</f>
        <v>569.58954752773741</v>
      </c>
      <c r="G4" s="21">
        <f t="shared" si="0"/>
        <v>-583.03535640773146</v>
      </c>
      <c r="H4" s="21">
        <f t="shared" si="1"/>
        <v>596.79856889392238</v>
      </c>
    </row>
    <row r="5" spans="1:9" x14ac:dyDescent="0.3">
      <c r="A5" s="7">
        <v>3</v>
      </c>
      <c r="B5" s="7">
        <v>-350</v>
      </c>
      <c r="C5" s="11">
        <v>7.0000000000000007E-2</v>
      </c>
      <c r="D5" s="13">
        <v>5.8500000000000002E-3</v>
      </c>
      <c r="E5" s="21">
        <f>FV(D3,1,,B5)</f>
        <v>352.04749999999996</v>
      </c>
      <c r="F5" s="21">
        <f>FV(D10,4,,E5)</f>
        <v>-360.35798150764947</v>
      </c>
      <c r="G5" s="21">
        <f t="shared" si="0"/>
        <v>368.86464138011905</v>
      </c>
      <c r="H5" s="21">
        <f t="shared" si="1"/>
        <v>-377.57211063076068</v>
      </c>
    </row>
    <row r="6" spans="1:9" x14ac:dyDescent="0.3">
      <c r="A6" s="7">
        <v>4</v>
      </c>
      <c r="B6" s="7">
        <v>850</v>
      </c>
      <c r="C6" s="11">
        <v>7.0000000000000007E-2</v>
      </c>
      <c r="D6" s="13">
        <v>5.8500000000000002E-3</v>
      </c>
      <c r="E6" s="21">
        <f>FV(D6,0,,B6)</f>
        <v>-850</v>
      </c>
      <c r="F6" s="21">
        <f>FV(D10,4,,E6)</f>
        <v>870.06521643102735</v>
      </c>
      <c r="G6" s="21">
        <f>FV($D11,4,,F6)</f>
        <v>-890.60409510961233</v>
      </c>
      <c r="H6" s="21">
        <f t="shared" si="1"/>
        <v>911.62781737165187</v>
      </c>
    </row>
    <row r="7" spans="1:9" x14ac:dyDescent="0.3">
      <c r="A7" s="7">
        <v>5</v>
      </c>
      <c r="B7" s="7">
        <v>-250</v>
      </c>
      <c r="C7" s="11">
        <v>0.08</v>
      </c>
      <c r="D7" s="13">
        <v>5.8500000000000002E-3</v>
      </c>
      <c r="E7" s="1"/>
      <c r="F7" s="21">
        <f>FV(D7,3,,B7)</f>
        <v>254.4132169254062</v>
      </c>
      <c r="G7" s="21">
        <f>FV($D11,4,,F7)</f>
        <v>-260.41893017307933</v>
      </c>
      <c r="H7" s="21">
        <f t="shared" si="1"/>
        <v>266.56641511032575</v>
      </c>
    </row>
    <row r="8" spans="1:9" x14ac:dyDescent="0.3">
      <c r="A8" s="7">
        <v>6</v>
      </c>
      <c r="B8" s="7">
        <v>550</v>
      </c>
      <c r="C8" s="11">
        <v>0.08</v>
      </c>
      <c r="D8" s="13">
        <v>5.8500000000000002E-3</v>
      </c>
      <c r="E8" s="1"/>
      <c r="F8" s="21">
        <f>FV(D8,2,,B8)</f>
        <v>-556.45382237499996</v>
      </c>
      <c r="G8" s="21">
        <f>FV($D11,4,,F8)</f>
        <v>569.58954752773741</v>
      </c>
      <c r="H8" s="21">
        <f t="shared" si="1"/>
        <v>-583.03535640773146</v>
      </c>
    </row>
    <row r="9" spans="1:9" x14ac:dyDescent="0.3">
      <c r="A9" s="7">
        <v>7</v>
      </c>
      <c r="B9" s="7">
        <v>-350</v>
      </c>
      <c r="C9" s="11">
        <v>0.08</v>
      </c>
      <c r="D9" s="13">
        <v>5.8500000000000002E-3</v>
      </c>
      <c r="E9" s="1"/>
      <c r="F9" s="21">
        <f>FV(D9,1,,B9)</f>
        <v>352.04749999999996</v>
      </c>
      <c r="G9" s="21">
        <f>FV($D11,4,,F9)</f>
        <v>-360.35798150764947</v>
      </c>
      <c r="H9" s="21">
        <f t="shared" si="1"/>
        <v>368.86464138011905</v>
      </c>
    </row>
    <row r="10" spans="1:9" x14ac:dyDescent="0.3">
      <c r="A10" s="7">
        <v>8</v>
      </c>
      <c r="B10" s="7">
        <v>850</v>
      </c>
      <c r="C10" s="11">
        <v>0.08</v>
      </c>
      <c r="D10" s="13">
        <v>5.8500000000000002E-3</v>
      </c>
      <c r="E10" s="1"/>
      <c r="F10" s="21">
        <f>FV(D10,0,,B10)</f>
        <v>-850</v>
      </c>
      <c r="G10" s="21">
        <f>FV($D11,4,,F10)</f>
        <v>870.06521643102735</v>
      </c>
      <c r="H10" s="21">
        <f t="shared" si="1"/>
        <v>-890.60409510961233</v>
      </c>
    </row>
    <row r="11" spans="1:9" x14ac:dyDescent="0.3">
      <c r="A11" s="7">
        <v>9</v>
      </c>
      <c r="B11" s="7">
        <v>-250</v>
      </c>
      <c r="C11" s="11">
        <v>0.09</v>
      </c>
      <c r="D11" s="13">
        <v>5.8500000000000002E-3</v>
      </c>
      <c r="E11" s="1"/>
      <c r="F11" s="1"/>
      <c r="G11" s="21">
        <f>FV(D11,3,,B11)</f>
        <v>254.4132169254062</v>
      </c>
      <c r="H11" s="21">
        <f t="shared" si="1"/>
        <v>-260.41893017307933</v>
      </c>
    </row>
    <row r="12" spans="1:9" x14ac:dyDescent="0.3">
      <c r="A12" s="7">
        <v>10</v>
      </c>
      <c r="B12" s="7">
        <v>550</v>
      </c>
      <c r="C12" s="11">
        <v>0.09</v>
      </c>
      <c r="D12" s="13">
        <v>5.8500000000000002E-3</v>
      </c>
      <c r="E12" s="1"/>
      <c r="F12" s="1"/>
      <c r="G12" s="21">
        <f>FV(D11,2,,B12)</f>
        <v>-556.45382237499996</v>
      </c>
      <c r="H12" s="21">
        <f t="shared" si="1"/>
        <v>569.58954752773741</v>
      </c>
    </row>
    <row r="13" spans="1:9" x14ac:dyDescent="0.3">
      <c r="A13" s="7">
        <v>11</v>
      </c>
      <c r="B13" s="7">
        <v>-350</v>
      </c>
      <c r="C13" s="11">
        <v>0.09</v>
      </c>
      <c r="D13" s="13">
        <v>5.8500000000000002E-3</v>
      </c>
      <c r="E13" s="1"/>
      <c r="F13" s="1"/>
      <c r="G13" s="21">
        <f>FV(D11,1,,B13)</f>
        <v>352.04749999999996</v>
      </c>
      <c r="H13" s="21">
        <f>FV($D$15,4,,G13)</f>
        <v>-360.35798150764947</v>
      </c>
    </row>
    <row r="14" spans="1:9" x14ac:dyDescent="0.3">
      <c r="A14" s="7">
        <v>12</v>
      </c>
      <c r="B14" s="7">
        <v>850</v>
      </c>
      <c r="C14" s="11">
        <v>0.09</v>
      </c>
      <c r="D14" s="13">
        <v>5.8500000000000002E-3</v>
      </c>
      <c r="E14" s="1"/>
      <c r="F14" s="1"/>
      <c r="G14" s="21">
        <f>FV(D11,0,,B14)</f>
        <v>-850</v>
      </c>
      <c r="H14" s="21">
        <f t="shared" si="1"/>
        <v>870.06521643102735</v>
      </c>
    </row>
    <row r="15" spans="1:9" x14ac:dyDescent="0.3">
      <c r="A15" s="7">
        <v>13</v>
      </c>
      <c r="B15" s="7">
        <v>-250</v>
      </c>
      <c r="C15" s="11">
        <v>0.1</v>
      </c>
      <c r="D15" s="13">
        <v>5.8500000000000002E-3</v>
      </c>
      <c r="E15" s="1"/>
      <c r="F15" s="1"/>
      <c r="G15" s="1"/>
      <c r="H15" s="21">
        <f>FV($D$15,3,,B15)</f>
        <v>254.4132169254062</v>
      </c>
    </row>
    <row r="16" spans="1:9" x14ac:dyDescent="0.3">
      <c r="A16" s="7">
        <v>14</v>
      </c>
      <c r="B16" s="7">
        <v>550</v>
      </c>
      <c r="C16" s="11">
        <v>0.1</v>
      </c>
      <c r="D16" s="13">
        <v>5.8500000000000002E-3</v>
      </c>
      <c r="E16" s="1"/>
      <c r="F16" s="1"/>
      <c r="G16" s="1"/>
      <c r="H16" s="21">
        <f>FV($D$15,2,,B16)</f>
        <v>-556.45382237499996</v>
      </c>
    </row>
    <row r="17" spans="1:9" x14ac:dyDescent="0.3">
      <c r="A17" s="7">
        <v>15</v>
      </c>
      <c r="B17" s="7">
        <v>-350</v>
      </c>
      <c r="C17" s="11">
        <v>0.1</v>
      </c>
      <c r="D17" s="13">
        <v>5.8500000000000002E-3</v>
      </c>
      <c r="E17" s="1"/>
      <c r="F17" s="1"/>
      <c r="G17" s="1"/>
      <c r="H17" s="21">
        <f>FV($D$15,1,,B17)</f>
        <v>352.04749999999996</v>
      </c>
    </row>
    <row r="18" spans="1:9" x14ac:dyDescent="0.3">
      <c r="A18" s="7">
        <v>16</v>
      </c>
      <c r="B18" s="7">
        <v>850</v>
      </c>
      <c r="C18" s="11">
        <v>0.1</v>
      </c>
      <c r="D18" s="13">
        <v>5.8500000000000002E-3</v>
      </c>
      <c r="E18" s="1"/>
      <c r="F18" s="1"/>
      <c r="G18" s="1"/>
      <c r="H18" s="21">
        <f>FV($D$15,0,,B18)</f>
        <v>-850</v>
      </c>
      <c r="I18" s="26">
        <f>SUM(H2:H6)-SUM(H7:H10)+SUM(H11:H14)-SUM(H15:H18)</f>
        <v>2217.2536352629913</v>
      </c>
    </row>
  </sheetData>
  <pageMargins left="0.7" right="0.7" top="0.75" bottom="0.75" header="0.3" footer="0.3"/>
  <ignoredErrors>
    <ignoredError sqref="D2:D18" calculatedColumn="1"/>
  </ignoredErrors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7"/>
  <sheetViews>
    <sheetView tabSelected="1" zoomScale="55" zoomScaleNormal="55" workbookViewId="0">
      <selection activeCell="G28" sqref="G28"/>
    </sheetView>
  </sheetViews>
  <sheetFormatPr defaultRowHeight="14.4" x14ac:dyDescent="0.3"/>
  <cols>
    <col min="1" max="1" width="33" customWidth="1"/>
    <col min="2" max="2" width="28.44140625" customWidth="1"/>
    <col min="3" max="3" width="24.88671875" customWidth="1"/>
    <col min="4" max="4" width="23.77734375" customWidth="1"/>
    <col min="5" max="5" width="22.109375" customWidth="1"/>
    <col min="6" max="6" width="32.21875" customWidth="1"/>
    <col min="7" max="7" width="27.21875" customWidth="1"/>
    <col min="8" max="8" width="28.6640625" customWidth="1"/>
    <col min="9" max="9" width="18.44140625" customWidth="1"/>
  </cols>
  <sheetData>
    <row r="3" spans="1:9" ht="15" thickBot="1" x14ac:dyDescent="0.35">
      <c r="A3" s="53"/>
      <c r="B3" s="53"/>
      <c r="C3" s="53"/>
      <c r="D3" s="53"/>
      <c r="E3" s="54" t="s">
        <v>62</v>
      </c>
      <c r="F3" s="53"/>
      <c r="G3" s="53"/>
      <c r="H3" s="53"/>
      <c r="I3" s="53"/>
    </row>
    <row r="4" spans="1:9" x14ac:dyDescent="0.3">
      <c r="A4" s="50" t="s">
        <v>57</v>
      </c>
      <c r="B4" s="46">
        <v>2991.2</v>
      </c>
      <c r="C4" s="47">
        <v>2298.0100000000002</v>
      </c>
      <c r="D4" s="47">
        <v>2238.5</v>
      </c>
      <c r="E4" s="47">
        <v>2217.21</v>
      </c>
      <c r="F4" s="47">
        <v>2217.25</v>
      </c>
      <c r="G4" s="47">
        <v>2217.25</v>
      </c>
      <c r="H4" s="47">
        <v>2217.25</v>
      </c>
      <c r="I4" s="47">
        <v>2217.25</v>
      </c>
    </row>
    <row r="5" spans="1:9" ht="15" thickBot="1" x14ac:dyDescent="0.35">
      <c r="A5" s="51" t="s">
        <v>58</v>
      </c>
      <c r="B5" s="48" t="s">
        <v>52</v>
      </c>
      <c r="C5" s="48" t="s">
        <v>59</v>
      </c>
      <c r="D5" s="48" t="s">
        <v>54</v>
      </c>
      <c r="E5" s="48" t="s">
        <v>35</v>
      </c>
      <c r="F5" s="48" t="s">
        <v>37</v>
      </c>
      <c r="G5" s="48" t="s">
        <v>38</v>
      </c>
      <c r="H5" s="48" t="s">
        <v>60</v>
      </c>
      <c r="I5" s="48" t="s">
        <v>61</v>
      </c>
    </row>
    <row r="41" spans="1:9" ht="15" thickBot="1" x14ac:dyDescent="0.35">
      <c r="A41" s="49"/>
      <c r="B41" s="49"/>
      <c r="C41" s="49"/>
      <c r="D41" s="49"/>
      <c r="E41" s="52" t="s">
        <v>51</v>
      </c>
      <c r="F41" s="49"/>
      <c r="G41" s="49"/>
      <c r="H41" s="49"/>
      <c r="I41" s="49"/>
    </row>
    <row r="42" spans="1:9" x14ac:dyDescent="0.3">
      <c r="A42" s="50" t="s">
        <v>57</v>
      </c>
      <c r="B42" s="46">
        <v>2216.73</v>
      </c>
      <c r="C42" s="47">
        <v>2216.98</v>
      </c>
      <c r="D42" s="47">
        <v>2217.12</v>
      </c>
      <c r="E42" s="47">
        <v>2217.21</v>
      </c>
      <c r="F42" s="47">
        <v>2217.25</v>
      </c>
      <c r="G42" s="47">
        <v>2217.25</v>
      </c>
      <c r="H42" s="47">
        <v>2217.25</v>
      </c>
      <c r="I42" s="47">
        <v>2217.25</v>
      </c>
    </row>
    <row r="43" spans="1:9" ht="15" thickBot="1" x14ac:dyDescent="0.35">
      <c r="A43" s="51" t="s">
        <v>58</v>
      </c>
      <c r="B43" s="48" t="s">
        <v>52</v>
      </c>
      <c r="C43" s="48" t="s">
        <v>59</v>
      </c>
      <c r="D43" s="48" t="s">
        <v>54</v>
      </c>
      <c r="E43" s="48" t="s">
        <v>35</v>
      </c>
      <c r="F43" s="48" t="s">
        <v>37</v>
      </c>
      <c r="G43" s="48" t="s">
        <v>38</v>
      </c>
      <c r="H43" s="48" t="s">
        <v>60</v>
      </c>
      <c r="I43" s="48" t="s">
        <v>61</v>
      </c>
    </row>
    <row r="47" spans="1:9" x14ac:dyDescent="0.3">
      <c r="B47" s="1"/>
      <c r="C47" s="1"/>
      <c r="D47" s="1"/>
      <c r="E47" s="1"/>
      <c r="F47" s="1"/>
      <c r="G47" s="1"/>
      <c r="H47" s="1"/>
      <c r="I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 &amp; Family Name</vt:lpstr>
      <vt:lpstr>a</vt:lpstr>
      <vt:lpstr>b</vt:lpstr>
      <vt:lpstr>c</vt:lpstr>
      <vt:lpstr>d</vt:lpstr>
      <vt:lpstr>e(a)</vt:lpstr>
      <vt:lpstr>e(b)</vt:lpstr>
      <vt:lpstr>e(c)</vt:lpstr>
      <vt:lpstr>e(d)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Ghasemi</dc:creator>
  <cp:lastModifiedBy>RePack by Diakov</cp:lastModifiedBy>
  <dcterms:created xsi:type="dcterms:W3CDTF">2019-10-30T11:03:23Z</dcterms:created>
  <dcterms:modified xsi:type="dcterms:W3CDTF">2019-12-07T07:51:42Z</dcterms:modified>
</cp:coreProperties>
</file>