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an\Desktop\Research\Data\To Scrape\Scraped!\"/>
    </mc:Choice>
  </mc:AlternateContent>
  <xr:revisionPtr revIDLastSave="0" documentId="13_ncr:1_{FB79048B-6D0A-4BC0-ACE5-251B6C407D49}" xr6:coauthVersionLast="47" xr6:coauthVersionMax="47" xr10:uidLastSave="{00000000-0000-0000-0000-000000000000}"/>
  <bookViews>
    <workbookView xWindow="-108" yWindow="-108" windowWidth="23256" windowHeight="12576" xr2:uid="{7E5E7136-1BC4-4BB4-9233-93F3AE4C2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D30" i="1" a="1"/>
  <c r="D30" i="1" s="1"/>
  <c r="D32" i="1" a="1"/>
  <c r="D32" i="1" s="1"/>
  <c r="D33" i="1" a="1"/>
  <c r="D33" i="1" s="1"/>
  <c r="D35" i="1" a="1"/>
  <c r="D35" i="1" s="1"/>
  <c r="D36" i="1" a="1"/>
  <c r="D36" i="1" s="1"/>
  <c r="D37" i="1" a="1"/>
  <c r="D37" i="1" s="1"/>
  <c r="D39" i="1" a="1"/>
  <c r="D39" i="1" s="1"/>
  <c r="D43" i="1"/>
  <c r="D45" i="1" a="1"/>
  <c r="D45" i="1" s="1"/>
  <c r="D48" i="1" a="1"/>
  <c r="D48" i="1" s="1"/>
  <c r="D49" i="1"/>
  <c r="D50" i="1" a="1"/>
  <c r="D50" i="1" s="1"/>
  <c r="D52" i="1" a="1"/>
  <c r="D52" i="1" s="1"/>
  <c r="D54" i="1" a="1"/>
  <c r="D54" i="1" s="1"/>
  <c r="D55" i="1" a="1"/>
  <c r="D55" i="1" s="1"/>
  <c r="D56" i="1" a="1"/>
  <c r="D56" i="1"/>
  <c r="D57" i="1" a="1"/>
  <c r="D57" i="1" s="1"/>
  <c r="D58" i="1" a="1"/>
  <c r="D58" i="1"/>
  <c r="D59" i="1" a="1"/>
  <c r="D59" i="1" s="1"/>
  <c r="D60" i="1" a="1"/>
  <c r="D60" i="1" s="1"/>
  <c r="D61" i="1" a="1"/>
  <c r="D61" i="1"/>
  <c r="E61" i="1"/>
  <c r="D62" i="1"/>
  <c r="D63" i="1"/>
  <c r="D64" i="1" a="1"/>
  <c r="D64" i="1" s="1"/>
  <c r="D65" i="1"/>
  <c r="D66" i="1" a="1"/>
  <c r="D66" i="1" s="1"/>
  <c r="D67" i="1" a="1"/>
  <c r="D67" i="1" s="1"/>
  <c r="D68" i="1"/>
  <c r="D69" i="1"/>
  <c r="D70" i="1" a="1"/>
  <c r="D70" i="1" s="1"/>
  <c r="D71" i="1" a="1"/>
  <c r="D71" i="1" s="1"/>
  <c r="D72" i="1" a="1"/>
  <c r="D72" i="1" s="1"/>
  <c r="D73" i="1" a="1"/>
  <c r="D73" i="1" s="1"/>
  <c r="D74" i="1"/>
  <c r="D75" i="1" a="1"/>
  <c r="D75" i="1" s="1"/>
  <c r="D76" i="1" a="1"/>
  <c r="D76" i="1" s="1"/>
  <c r="D77" i="1"/>
  <c r="D78" i="1"/>
  <c r="D79" i="1"/>
  <c r="D80" i="1"/>
  <c r="D81" i="1"/>
  <c r="D6" i="1"/>
  <c r="D7" i="1"/>
  <c r="D9" i="1"/>
  <c r="D11" i="1"/>
  <c r="D12" i="1"/>
  <c r="D13" i="1"/>
  <c r="D14" i="1"/>
  <c r="D15" i="1"/>
  <c r="D18" i="1"/>
  <c r="D20" i="1"/>
  <c r="D21" i="1"/>
  <c r="D22" i="1"/>
  <c r="D23" i="1"/>
  <c r="D24" i="1"/>
  <c r="D2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</futureMetadata>
  <cellMetadata count="1">
    <bk>
      <rc t="1" v="0"/>
    </bk>
  </cellMetadata>
  <valueMetadata count="24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</valueMetadata>
</metadata>
</file>

<file path=xl/sharedStrings.xml><?xml version="1.0" encoding="utf-8"?>
<sst xmlns="http://schemas.openxmlformats.org/spreadsheetml/2006/main" count="102" uniqueCount="99">
  <si>
    <t>- 1 1 . 8 5</t>
  </si>
  <si>
    <t>- 1 1 . 9 0</t>
  </si>
  <si>
    <t>- 1 2 . 4 8</t>
  </si>
  <si>
    <t>- 1 2 . 4 6</t>
  </si>
  <si>
    <t>- 1 1 . 1 3</t>
  </si>
  <si>
    <t>- 1 1 . 9 7</t>
  </si>
  <si>
    <t>- 1 0 . 4 6</t>
  </si>
  <si>
    <t>- 1 0 . 2 0</t>
  </si>
  <si>
    <t>**only carbon data has been corrected</t>
  </si>
  <si>
    <t>** most d18O data is missing negatives</t>
  </si>
  <si>
    <t>d18O (PDB)</t>
  </si>
  <si>
    <t>d13C (PDB)</t>
  </si>
  <si>
    <t>Mg as MgCO3</t>
  </si>
  <si>
    <t>Sr ppm</t>
  </si>
  <si>
    <t>Mn ppm</t>
  </si>
  <si>
    <t>Fe ppm</t>
  </si>
  <si>
    <t>Distance from surface (mm)</t>
  </si>
  <si>
    <t>Manjeri 1</t>
  </si>
  <si>
    <t>Manjeri 2</t>
  </si>
  <si>
    <t>Cheshire 2</t>
  </si>
  <si>
    <t>Manjeri 3</t>
  </si>
  <si>
    <t>Manjeri 4 limestone</t>
  </si>
  <si>
    <t>Cheshire 1</t>
  </si>
  <si>
    <t>Cheshire 9</t>
  </si>
  <si>
    <t>Cheshire 4</t>
  </si>
  <si>
    <t>Cheshire 7</t>
  </si>
  <si>
    <t>-10 .14</t>
  </si>
  <si>
    <t>40 70</t>
  </si>
  <si>
    <t>.... 9.64</t>
  </si>
  <si>
    <t>.... 8.51</t>
  </si>
  <si>
    <t>3 .19</t>
  </si>
  <si>
    <t>7,32</t>
  </si>
  <si>
    <t>3OO</t>
  </si>
  <si>
    <t>.... 9 .22</t>
  </si>
  <si>
    <t>5,14</t>
  </si>
  <si>
    <t>2 740 0</t>
  </si>
  <si>
    <t>- 1 0 . 9 8</t>
  </si>
  <si>
    <t>2,45</t>
  </si>
  <si>
    <t>10 30 0</t>
  </si>
  <si>
    <t>35O</t>
  </si>
  <si>
    <t>- 1 1 . 1 2</t>
  </si>
  <si>
    <t>926 0</t>
  </si>
  <si>
    <t>16 60 0</t>
  </si>
  <si>
    <t>4O5</t>
  </si>
  <si>
    <t>-II.00</t>
  </si>
  <si>
    <t>2,77</t>
  </si>
  <si>
    <t>6 13 0</t>
  </si>
  <si>
    <t>.... 9 .12</t>
  </si>
  <si>
    <t>855O</t>
  </si>
  <si>
    <t>- 9 ,60</t>
  </si>
  <si>
    <t>25O</t>
  </si>
  <si>
    <t>61 90</t>
  </si>
  <si>
    <t>4 .45</t>
  </si>
  <si>
    <t>4 ,34</t>
  </si>
  <si>
    <t>113 00</t>
  </si>
  <si>
    <t>7O</t>
  </si>
  <si>
    <t>- 1 1 . 3 6</t>
  </si>
  <si>
    <t>1 940 0</t>
  </si>
  <si>
    <t>5,95</t>
  </si>
  <si>
    <t>8O</t>
  </si>
  <si>
    <t>- 1 1 . 4 7</t>
  </si>
  <si>
    <t>6 55 0</t>
  </si>
  <si>
    <t>22O</t>
  </si>
  <si>
    <t>675 0</t>
  </si>
  <si>
    <t>39O</t>
  </si>
  <si>
    <t>44 20</t>
  </si>
  <si>
    <t>27O</t>
  </si>
  <si>
    <t>4 13 0</t>
  </si>
  <si>
    <t>4 .20</t>
  </si>
  <si>
    <t>137 00</t>
  </si>
  <si>
    <t>Cheshire 13</t>
  </si>
  <si>
    <t>34O</t>
  </si>
  <si>
    <t>258 00</t>
  </si>
  <si>
    <t>20O</t>
  </si>
  <si>
    <t>89 50</t>
  </si>
  <si>
    <t>1 01 00</t>
  </si>
  <si>
    <t>2O8</t>
  </si>
  <si>
    <t>17 .92</t>
  </si>
  <si>
    <t>2 08 00</t>
  </si>
  <si>
    <t>4 4 5 0 0</t>
  </si>
  <si>
    <t>9O</t>
  </si>
  <si>
    <t>20 60 0</t>
  </si>
  <si>
    <t>64 00</t>
  </si>
  <si>
    <t>66 20</t>
  </si>
  <si>
    <t>66 00</t>
  </si>
  <si>
    <t>5 .92</t>
  </si>
  <si>
    <t>2 95 00</t>
  </si>
  <si>
    <t>Cheshire 3</t>
  </si>
  <si>
    <t>Cheshire 5</t>
  </si>
  <si>
    <t>Cheshire 6</t>
  </si>
  <si>
    <t>Cheshire 8</t>
  </si>
  <si>
    <t>Cheshire 10</t>
  </si>
  <si>
    <t>Cheshire 11</t>
  </si>
  <si>
    <t>Cheshire 12</t>
  </si>
  <si>
    <t>Cheshire 14</t>
  </si>
  <si>
    <t>Cheshire 15</t>
  </si>
  <si>
    <t>Cheshire 16</t>
  </si>
  <si>
    <t>Cheshire 17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</si>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</sst>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4">
  <rv s="0">
    <v>12</v>
    <v>07</v>
    <v>0</v>
  </rv>
  <rv s="0">
    <v>12</v>
    <v>19</v>
    <v>0</v>
  </rv>
  <rv s="0">
    <v>12</v>
    <v>25</v>
    <v>0</v>
  </rv>
  <rv s="0">
    <v>12</v>
    <v>94</v>
    <v>0</v>
  </rv>
  <rv s="0">
    <v>12</v>
    <v>17</v>
    <v>0</v>
  </rv>
  <rv s="0">
    <v>12</v>
    <v>16</v>
    <v>0</v>
  </rv>
  <rv s="0">
    <v>12</v>
    <v>73</v>
    <v>0</v>
  </rv>
  <rv s="0">
    <v>12</v>
    <v>54</v>
    <v>0</v>
  </rv>
  <rv s="0">
    <v>12</v>
    <v>53</v>
    <v>0</v>
  </rv>
  <rv s="0">
    <v>12</v>
    <v>77</v>
    <v>0</v>
  </rv>
  <rv s="0">
    <v>12</v>
    <v>37</v>
    <v>0</v>
  </rv>
  <rv s="0">
    <v>12</v>
    <v>80</v>
    <v>0</v>
  </rv>
  <rv s="0">
    <v>12</v>
    <v>70</v>
    <v>0</v>
  </rv>
  <rv s="0">
    <v>12</v>
    <v>44</v>
    <v>0</v>
  </rv>
  <rv s="0">
    <v>12</v>
    <v>28</v>
    <v>0</v>
  </rv>
  <rv s="0">
    <v>12</v>
    <v>13</v>
    <v>0</v>
  </rv>
  <rv s="0">
    <v>12</v>
    <v>64</v>
    <v>0</v>
  </rv>
  <rv s="0">
    <v>12</v>
    <v>85</v>
    <v>0</v>
  </rv>
  <rv s="0">
    <v>12</v>
    <v>32</v>
    <v>0</v>
  </rv>
  <rv s="0">
    <v>12</v>
    <v>49</v>
    <v>0</v>
  </rv>
  <rv s="0">
    <v>12</v>
    <v>12</v>
    <v>0</v>
  </rv>
  <rv s="0">
    <v>12</v>
    <v>67</v>
    <v>0</v>
  </rv>
  <rv s="0">
    <v>12</v>
    <v>39</v>
    <v>0</v>
  </rv>
  <rv s="0">
    <v>12</v>
    <v>61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A4914-25A9-48E9-AC88-B086A1A086C7}">
  <dimension ref="A1:K81"/>
  <sheetViews>
    <sheetView tabSelected="1" workbookViewId="0">
      <selection activeCell="M12" sqref="M12"/>
    </sheetView>
  </sheetViews>
  <sheetFormatPr defaultRowHeight="14.4" x14ac:dyDescent="0.3"/>
  <cols>
    <col min="3" max="3" width="23.88671875" bestFit="1" customWidth="1"/>
    <col min="4" max="4" width="10.21875" bestFit="1" customWidth="1"/>
    <col min="5" max="5" width="10" bestFit="1" customWidth="1"/>
    <col min="6" max="6" width="12.21875" bestFit="1" customWidth="1"/>
  </cols>
  <sheetData>
    <row r="1" spans="1:11" x14ac:dyDescent="0.3">
      <c r="A1" t="s">
        <v>98</v>
      </c>
      <c r="C1" t="s">
        <v>16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11" x14ac:dyDescent="0.3">
      <c r="A2">
        <v>3798</v>
      </c>
      <c r="B2" t="s">
        <v>17</v>
      </c>
      <c r="C2">
        <v>65</v>
      </c>
      <c r="D2" t="s">
        <v>0</v>
      </c>
      <c r="E2">
        <v>0.34</v>
      </c>
      <c r="F2">
        <v>3.71</v>
      </c>
      <c r="G2">
        <v>113</v>
      </c>
      <c r="H2">
        <v>2570</v>
      </c>
      <c r="I2">
        <v>2820</v>
      </c>
      <c r="K2" t="s">
        <v>8</v>
      </c>
    </row>
    <row r="3" spans="1:11" x14ac:dyDescent="0.3">
      <c r="A3">
        <v>3799</v>
      </c>
      <c r="C3">
        <v>210</v>
      </c>
      <c r="D3" t="s">
        <v>1</v>
      </c>
      <c r="E3">
        <v>0.08</v>
      </c>
      <c r="F3">
        <v>8.3699999999999992</v>
      </c>
      <c r="G3">
        <v>101</v>
      </c>
      <c r="H3">
        <v>7720</v>
      </c>
      <c r="I3">
        <v>3670</v>
      </c>
      <c r="K3" t="s">
        <v>9</v>
      </c>
    </row>
    <row r="4" spans="1:11" x14ac:dyDescent="0.3">
      <c r="A4">
        <v>3800</v>
      </c>
      <c r="C4">
        <v>325</v>
      </c>
      <c r="D4" t="s">
        <v>2</v>
      </c>
      <c r="E4">
        <v>-0.14000000000000001</v>
      </c>
      <c r="F4">
        <v>4.76</v>
      </c>
      <c r="G4">
        <v>126</v>
      </c>
      <c r="H4">
        <v>7420</v>
      </c>
      <c r="I4">
        <v>1200</v>
      </c>
    </row>
    <row r="5" spans="1:11" x14ac:dyDescent="0.3">
      <c r="A5">
        <v>3801</v>
      </c>
      <c r="B5" t="s">
        <v>18</v>
      </c>
      <c r="C5">
        <v>5</v>
      </c>
      <c r="D5" t="s">
        <v>3</v>
      </c>
      <c r="E5">
        <v>-0.4</v>
      </c>
      <c r="F5">
        <v>2.86</v>
      </c>
      <c r="G5">
        <v>102</v>
      </c>
      <c r="H5">
        <v>4530</v>
      </c>
      <c r="I5">
        <v>470</v>
      </c>
    </row>
    <row r="6" spans="1:11" x14ac:dyDescent="0.3">
      <c r="A6">
        <v>3802</v>
      </c>
      <c r="C6">
        <v>15</v>
      </c>
      <c r="D6">
        <f>--12.27</f>
        <v>12.27</v>
      </c>
      <c r="E6">
        <v>-0.14000000000000001</v>
      </c>
      <c r="F6">
        <v>3.43</v>
      </c>
      <c r="G6">
        <v>105</v>
      </c>
      <c r="H6">
        <v>4050</v>
      </c>
      <c r="I6">
        <v>1380</v>
      </c>
    </row>
    <row r="7" spans="1:11" x14ac:dyDescent="0.3">
      <c r="A7">
        <v>3803</v>
      </c>
      <c r="C7">
        <v>175</v>
      </c>
      <c r="D7">
        <f>--12.23</f>
        <v>12.23</v>
      </c>
      <c r="E7">
        <v>-0.23</v>
      </c>
      <c r="F7">
        <v>5.1100000000000003</v>
      </c>
      <c r="G7">
        <v>130</v>
      </c>
      <c r="H7">
        <v>7560</v>
      </c>
      <c r="I7">
        <v>1210</v>
      </c>
    </row>
    <row r="8" spans="1:11" x14ac:dyDescent="0.3">
      <c r="A8">
        <v>3804</v>
      </c>
      <c r="C8">
        <v>340</v>
      </c>
      <c r="D8" t="s">
        <v>4</v>
      </c>
      <c r="E8">
        <v>-0.19</v>
      </c>
      <c r="F8">
        <v>4.7300000000000004</v>
      </c>
      <c r="G8">
        <v>169</v>
      </c>
      <c r="H8">
        <v>11100</v>
      </c>
      <c r="I8">
        <v>1380</v>
      </c>
    </row>
    <row r="9" spans="1:11" x14ac:dyDescent="0.3">
      <c r="A9">
        <v>3805</v>
      </c>
      <c r="B9" t="s">
        <v>20</v>
      </c>
      <c r="C9">
        <v>25</v>
      </c>
      <c r="D9">
        <f>--11.77</f>
        <v>11.77</v>
      </c>
      <c r="E9">
        <v>-0.6</v>
      </c>
      <c r="F9">
        <v>6.41</v>
      </c>
      <c r="G9">
        <v>83</v>
      </c>
      <c r="H9">
        <v>7230</v>
      </c>
      <c r="I9">
        <v>6000</v>
      </c>
    </row>
    <row r="10" spans="1:11" x14ac:dyDescent="0.3">
      <c r="A10">
        <v>3806</v>
      </c>
      <c r="C10">
        <v>45</v>
      </c>
      <c r="D10" t="s">
        <v>5</v>
      </c>
      <c r="E10">
        <v>-0.2</v>
      </c>
      <c r="F10">
        <v>7.07</v>
      </c>
      <c r="G10">
        <v>146</v>
      </c>
      <c r="H10">
        <v>12200</v>
      </c>
      <c r="I10">
        <v>26200</v>
      </c>
    </row>
    <row r="11" spans="1:11" x14ac:dyDescent="0.3">
      <c r="A11">
        <v>3807</v>
      </c>
      <c r="C11">
        <v>125</v>
      </c>
      <c r="D11">
        <f>--13.04</f>
        <v>13.04</v>
      </c>
      <c r="E11">
        <v>-0.2</v>
      </c>
      <c r="F11">
        <v>2.63</v>
      </c>
      <c r="G11">
        <v>84</v>
      </c>
      <c r="H11">
        <v>13400</v>
      </c>
      <c r="I11">
        <v>2910</v>
      </c>
    </row>
    <row r="12" spans="1:11" x14ac:dyDescent="0.3">
      <c r="A12">
        <v>3808</v>
      </c>
      <c r="B12" t="s">
        <v>21</v>
      </c>
      <c r="D12">
        <f>-- 9.4</f>
        <v>9.4</v>
      </c>
      <c r="E12">
        <v>0.33</v>
      </c>
      <c r="F12">
        <v>2.02</v>
      </c>
      <c r="G12">
        <v>133</v>
      </c>
      <c r="H12">
        <v>9570</v>
      </c>
      <c r="I12">
        <v>2410</v>
      </c>
    </row>
    <row r="13" spans="1:11" x14ac:dyDescent="0.3">
      <c r="A13">
        <v>3809</v>
      </c>
      <c r="D13">
        <f>-- 9.43</f>
        <v>9.43</v>
      </c>
      <c r="E13">
        <v>0.42</v>
      </c>
      <c r="F13">
        <v>2</v>
      </c>
      <c r="G13">
        <v>118</v>
      </c>
      <c r="H13">
        <v>11500</v>
      </c>
      <c r="I13">
        <v>1370</v>
      </c>
    </row>
    <row r="14" spans="1:11" x14ac:dyDescent="0.3">
      <c r="A14">
        <v>3810</v>
      </c>
      <c r="D14">
        <f>-- 9.32</f>
        <v>9.32</v>
      </c>
      <c r="E14">
        <v>0.45</v>
      </c>
      <c r="F14">
        <v>3.29</v>
      </c>
      <c r="G14">
        <v>109</v>
      </c>
      <c r="H14">
        <v>16700</v>
      </c>
      <c r="I14">
        <v>2830</v>
      </c>
    </row>
    <row r="15" spans="1:11" x14ac:dyDescent="0.3">
      <c r="A15">
        <v>3811</v>
      </c>
      <c r="B15" t="s">
        <v>22</v>
      </c>
      <c r="C15">
        <v>55</v>
      </c>
      <c r="D15">
        <f>-- 9.29</f>
        <v>9.2899999999999991</v>
      </c>
      <c r="E15">
        <v>-0.08</v>
      </c>
      <c r="F15">
        <v>3.13</v>
      </c>
      <c r="G15">
        <v>110</v>
      </c>
      <c r="H15">
        <v>9250</v>
      </c>
      <c r="I15">
        <v>12089</v>
      </c>
    </row>
    <row r="16" spans="1:11" x14ac:dyDescent="0.3">
      <c r="A16">
        <v>3812</v>
      </c>
      <c r="C16">
        <v>135</v>
      </c>
      <c r="D16">
        <v>-9.3800000000000008</v>
      </c>
      <c r="E16">
        <v>-0.28000000000000003</v>
      </c>
      <c r="F16">
        <v>17.920000000000002</v>
      </c>
      <c r="G16">
        <v>122</v>
      </c>
      <c r="H16">
        <v>19400</v>
      </c>
      <c r="I16">
        <v>25300</v>
      </c>
    </row>
    <row r="17" spans="1:9" x14ac:dyDescent="0.3">
      <c r="A17">
        <v>3813</v>
      </c>
      <c r="C17">
        <v>190</v>
      </c>
      <c r="D17" t="s">
        <v>6</v>
      </c>
      <c r="E17">
        <v>0.04</v>
      </c>
      <c r="F17">
        <v>4.17</v>
      </c>
      <c r="G17">
        <v>269</v>
      </c>
      <c r="H17">
        <v>5580</v>
      </c>
      <c r="I17">
        <v>4570</v>
      </c>
    </row>
    <row r="18" spans="1:9" x14ac:dyDescent="0.3">
      <c r="A18">
        <v>3814</v>
      </c>
      <c r="C18">
        <v>245</v>
      </c>
      <c r="D18">
        <f>-- 9.83</f>
        <v>9.83</v>
      </c>
      <c r="E18">
        <v>0.04</v>
      </c>
      <c r="F18">
        <v>2.44</v>
      </c>
      <c r="G18">
        <v>146</v>
      </c>
      <c r="H18">
        <v>7890</v>
      </c>
      <c r="I18">
        <v>4030</v>
      </c>
    </row>
    <row r="19" spans="1:9" x14ac:dyDescent="0.3">
      <c r="A19">
        <v>3815</v>
      </c>
      <c r="C19">
        <v>290</v>
      </c>
      <c r="D19" t="s">
        <v>7</v>
      </c>
      <c r="E19">
        <v>0.22</v>
      </c>
      <c r="F19">
        <v>2.98</v>
      </c>
      <c r="G19">
        <v>234</v>
      </c>
      <c r="H19">
        <v>2360</v>
      </c>
      <c r="I19">
        <v>4870</v>
      </c>
    </row>
    <row r="20" spans="1:9" x14ac:dyDescent="0.3">
      <c r="A20">
        <v>3816</v>
      </c>
      <c r="C20">
        <v>455</v>
      </c>
      <c r="D20">
        <f>--10.48</f>
        <v>10.48</v>
      </c>
      <c r="E20">
        <v>-0.33</v>
      </c>
      <c r="F20">
        <v>3.75</v>
      </c>
      <c r="G20">
        <v>121</v>
      </c>
      <c r="H20">
        <v>9310</v>
      </c>
      <c r="I20">
        <v>7580</v>
      </c>
    </row>
    <row r="21" spans="1:9" x14ac:dyDescent="0.3">
      <c r="A21">
        <v>3817</v>
      </c>
      <c r="B21" t="s">
        <v>19</v>
      </c>
      <c r="C21">
        <v>80</v>
      </c>
      <c r="D21">
        <f>--10.86</f>
        <v>10.86</v>
      </c>
      <c r="E21">
        <v>-0.11</v>
      </c>
      <c r="F21">
        <v>7.77</v>
      </c>
      <c r="G21">
        <v>122</v>
      </c>
      <c r="H21">
        <v>9670</v>
      </c>
      <c r="I21">
        <v>18900</v>
      </c>
    </row>
    <row r="22" spans="1:9" x14ac:dyDescent="0.3">
      <c r="A22">
        <v>3818</v>
      </c>
      <c r="C22">
        <v>80</v>
      </c>
      <c r="D22">
        <f>--10.75</f>
        <v>10.75</v>
      </c>
      <c r="E22">
        <v>0.12</v>
      </c>
      <c r="F22">
        <v>1.0900000000000001</v>
      </c>
      <c r="G22">
        <v>109</v>
      </c>
      <c r="H22">
        <v>6090</v>
      </c>
      <c r="I22">
        <v>6500</v>
      </c>
    </row>
    <row r="23" spans="1:9" x14ac:dyDescent="0.3">
      <c r="A23">
        <v>3819</v>
      </c>
      <c r="C23">
        <v>250</v>
      </c>
      <c r="D23">
        <f>--10.16</f>
        <v>10.16</v>
      </c>
      <c r="E23">
        <v>-0.1</v>
      </c>
      <c r="F23">
        <v>5.71</v>
      </c>
      <c r="G23">
        <v>147</v>
      </c>
      <c r="H23">
        <v>8250</v>
      </c>
      <c r="I23">
        <v>15500</v>
      </c>
    </row>
    <row r="24" spans="1:9" x14ac:dyDescent="0.3">
      <c r="A24">
        <v>3820</v>
      </c>
      <c r="C24">
        <v>255</v>
      </c>
      <c r="D24">
        <f>--10.34</f>
        <v>10.34</v>
      </c>
      <c r="E24">
        <v>-0.17</v>
      </c>
      <c r="F24">
        <v>3.08</v>
      </c>
      <c r="G24">
        <v>48</v>
      </c>
      <c r="H24">
        <v>11200</v>
      </c>
      <c r="I24">
        <v>6700</v>
      </c>
    </row>
    <row r="25" spans="1:9" x14ac:dyDescent="0.3">
      <c r="A25">
        <v>3821</v>
      </c>
      <c r="C25">
        <v>425</v>
      </c>
      <c r="D25">
        <f>--10.07</f>
        <v>10.07</v>
      </c>
      <c r="E25">
        <v>-0.13</v>
      </c>
      <c r="F25">
        <v>2.77</v>
      </c>
      <c r="G25">
        <v>109</v>
      </c>
      <c r="H25">
        <v>13200</v>
      </c>
      <c r="I25">
        <v>7260</v>
      </c>
    </row>
    <row r="26" spans="1:9" x14ac:dyDescent="0.3">
      <c r="A26">
        <v>3822</v>
      </c>
      <c r="B26" t="s">
        <v>87</v>
      </c>
      <c r="C26">
        <v>75</v>
      </c>
      <c r="D26">
        <f>--10.42</f>
        <v>10.42</v>
      </c>
      <c r="E26">
        <v>-0.03</v>
      </c>
      <c r="F26">
        <v>3.71</v>
      </c>
      <c r="G26">
        <v>136</v>
      </c>
      <c r="H26">
        <v>6970</v>
      </c>
      <c r="I26">
        <v>7980</v>
      </c>
    </row>
    <row r="27" spans="1:9" x14ac:dyDescent="0.3">
      <c r="A27">
        <v>3823</v>
      </c>
      <c r="C27">
        <v>105</v>
      </c>
      <c r="D27" t="s">
        <v>26</v>
      </c>
      <c r="E27">
        <v>0.33</v>
      </c>
      <c r="F27">
        <v>2.35</v>
      </c>
      <c r="G27">
        <v>290</v>
      </c>
      <c r="H27">
        <v>2080</v>
      </c>
      <c r="I27" t="s">
        <v>27</v>
      </c>
    </row>
    <row r="28" spans="1:9" x14ac:dyDescent="0.3">
      <c r="A28">
        <v>3824</v>
      </c>
      <c r="C28">
        <v>195</v>
      </c>
      <c r="D28">
        <v>9.69</v>
      </c>
      <c r="E28">
        <v>0</v>
      </c>
      <c r="F28">
        <v>1.51</v>
      </c>
      <c r="G28">
        <v>86</v>
      </c>
      <c r="H28">
        <v>7320</v>
      </c>
      <c r="I28">
        <v>3340</v>
      </c>
    </row>
    <row r="29" spans="1:9" x14ac:dyDescent="0.3">
      <c r="A29">
        <v>3825</v>
      </c>
      <c r="C29">
        <v>210</v>
      </c>
      <c r="D29" t="s">
        <v>28</v>
      </c>
      <c r="E29">
        <v>0.01</v>
      </c>
      <c r="F29">
        <v>1.0900000000000001</v>
      </c>
      <c r="G29">
        <v>19</v>
      </c>
      <c r="H29">
        <v>5350</v>
      </c>
      <c r="I29">
        <v>1700</v>
      </c>
    </row>
    <row r="30" spans="1:9" x14ac:dyDescent="0.3">
      <c r="A30">
        <v>3826</v>
      </c>
      <c r="C30">
        <v>215</v>
      </c>
      <c r="D30" t="e" cm="1" vm="1">
        <f t="array" ref="D30">-_FV( -10,"07")</f>
        <v>#VALUE!</v>
      </c>
      <c r="E30">
        <v>-0.19</v>
      </c>
      <c r="F30">
        <v>3.61</v>
      </c>
      <c r="G30">
        <v>67</v>
      </c>
      <c r="H30">
        <v>8250</v>
      </c>
      <c r="I30">
        <v>10700</v>
      </c>
    </row>
    <row r="31" spans="1:9" x14ac:dyDescent="0.3">
      <c r="A31">
        <v>3827</v>
      </c>
      <c r="B31" t="s">
        <v>24</v>
      </c>
      <c r="C31">
        <v>195</v>
      </c>
      <c r="D31" t="s">
        <v>29</v>
      </c>
      <c r="E31">
        <v>7.0000000000000007E-2</v>
      </c>
      <c r="F31" t="s">
        <v>30</v>
      </c>
      <c r="G31">
        <v>110</v>
      </c>
      <c r="H31">
        <v>11200</v>
      </c>
      <c r="I31">
        <v>9550</v>
      </c>
    </row>
    <row r="32" spans="1:9" x14ac:dyDescent="0.3">
      <c r="A32">
        <v>3828</v>
      </c>
      <c r="C32">
        <v>270</v>
      </c>
      <c r="D32" t="e" cm="1" vm="2">
        <f t="array" ref="D32">-_FV( 9,"19")</f>
        <v>#VALUE!</v>
      </c>
      <c r="E32">
        <v>-0.11</v>
      </c>
      <c r="F32">
        <v>5.1100000000000003</v>
      </c>
      <c r="G32">
        <v>100</v>
      </c>
      <c r="H32">
        <v>13800</v>
      </c>
      <c r="I32">
        <v>22500</v>
      </c>
    </row>
    <row r="33" spans="1:9" x14ac:dyDescent="0.3">
      <c r="A33">
        <v>3829</v>
      </c>
      <c r="C33">
        <v>285</v>
      </c>
      <c r="D33" t="e" cm="1" vm="3">
        <f t="array" ref="D33">--_FV( 9,"25")</f>
        <v>#VALUE!</v>
      </c>
      <c r="E33">
        <v>-0.14000000000000001</v>
      </c>
      <c r="F33" t="s">
        <v>31</v>
      </c>
      <c r="G33">
        <v>168</v>
      </c>
      <c r="H33">
        <v>5620</v>
      </c>
      <c r="I33">
        <v>26700</v>
      </c>
    </row>
    <row r="34" spans="1:9" x14ac:dyDescent="0.3">
      <c r="A34">
        <v>3830</v>
      </c>
      <c r="C34" t="s">
        <v>32</v>
      </c>
      <c r="D34" t="s">
        <v>33</v>
      </c>
      <c r="E34">
        <v>-0.18</v>
      </c>
      <c r="F34">
        <v>3.57</v>
      </c>
      <c r="G34">
        <v>82</v>
      </c>
      <c r="H34">
        <v>8540</v>
      </c>
      <c r="I34">
        <v>17000</v>
      </c>
    </row>
    <row r="35" spans="1:9" x14ac:dyDescent="0.3">
      <c r="A35">
        <v>3831</v>
      </c>
      <c r="C35">
        <v>405</v>
      </c>
      <c r="D35" t="e" cm="1" vm="3">
        <f t="array" ref="D35">--_FV( 9,"25")</f>
        <v>#VALUE!</v>
      </c>
      <c r="E35">
        <v>0.31</v>
      </c>
      <c r="F35">
        <v>2.98</v>
      </c>
      <c r="G35">
        <v>84</v>
      </c>
      <c r="H35">
        <v>10300</v>
      </c>
      <c r="I35">
        <v>22470</v>
      </c>
    </row>
    <row r="36" spans="1:9" x14ac:dyDescent="0.3">
      <c r="A36">
        <v>3832</v>
      </c>
      <c r="B36" t="s">
        <v>88</v>
      </c>
      <c r="C36">
        <v>25</v>
      </c>
      <c r="D36" t="e" cm="1" vm="4">
        <f t="array" ref="D36">-_FV( 8,"94")</f>
        <v>#VALUE!</v>
      </c>
      <c r="E36">
        <v>0.21</v>
      </c>
      <c r="F36" t="s">
        <v>34</v>
      </c>
      <c r="G36">
        <v>114</v>
      </c>
      <c r="H36">
        <v>5280</v>
      </c>
      <c r="I36" t="s">
        <v>35</v>
      </c>
    </row>
    <row r="37" spans="1:9" x14ac:dyDescent="0.3">
      <c r="A37">
        <v>3833</v>
      </c>
      <c r="B37" t="s">
        <v>89</v>
      </c>
      <c r="C37">
        <v>45</v>
      </c>
      <c r="D37" t="e" cm="1" vm="5">
        <f t="array" ref="D37">-_FV( -11,"17")</f>
        <v>#VALUE!</v>
      </c>
      <c r="E37">
        <v>-0.2</v>
      </c>
      <c r="F37">
        <v>3.99</v>
      </c>
      <c r="G37">
        <v>141</v>
      </c>
      <c r="H37">
        <v>11300</v>
      </c>
      <c r="I37">
        <v>11200</v>
      </c>
    </row>
    <row r="38" spans="1:9" x14ac:dyDescent="0.3">
      <c r="A38">
        <v>3834</v>
      </c>
      <c r="C38">
        <v>100</v>
      </c>
      <c r="D38" t="s">
        <v>36</v>
      </c>
      <c r="E38">
        <v>-0.05</v>
      </c>
      <c r="F38">
        <v>3.85</v>
      </c>
      <c r="G38">
        <v>150</v>
      </c>
      <c r="H38">
        <v>7615</v>
      </c>
      <c r="I38">
        <v>5650</v>
      </c>
    </row>
    <row r="39" spans="1:9" x14ac:dyDescent="0.3">
      <c r="A39">
        <v>3835</v>
      </c>
      <c r="C39">
        <v>140</v>
      </c>
      <c r="D39" t="e" cm="1" vm="6">
        <f t="array" ref="D39">-_FV( -10,"16")</f>
        <v>#VALUE!</v>
      </c>
      <c r="E39">
        <v>0.22</v>
      </c>
      <c r="F39">
        <v>3.92</v>
      </c>
      <c r="G39">
        <v>258</v>
      </c>
      <c r="H39">
        <v>6310</v>
      </c>
      <c r="I39">
        <v>12000</v>
      </c>
    </row>
    <row r="40" spans="1:9" x14ac:dyDescent="0.3">
      <c r="A40">
        <v>3836</v>
      </c>
      <c r="C40">
        <v>220</v>
      </c>
      <c r="D40">
        <v>-9.76</v>
      </c>
      <c r="E40">
        <v>-0.23</v>
      </c>
      <c r="F40" t="s">
        <v>37</v>
      </c>
      <c r="G40">
        <v>713</v>
      </c>
      <c r="H40">
        <v>7500</v>
      </c>
      <c r="I40" t="s">
        <v>38</v>
      </c>
    </row>
    <row r="41" spans="1:9" x14ac:dyDescent="0.3">
      <c r="A41">
        <v>3837</v>
      </c>
      <c r="C41" t="s">
        <v>39</v>
      </c>
      <c r="D41" t="s">
        <v>40</v>
      </c>
      <c r="E41">
        <v>-0.2</v>
      </c>
      <c r="F41">
        <v>3.64</v>
      </c>
      <c r="G41">
        <v>108</v>
      </c>
      <c r="H41" t="s">
        <v>41</v>
      </c>
      <c r="I41" t="s">
        <v>42</v>
      </c>
    </row>
    <row r="42" spans="1:9" x14ac:dyDescent="0.3">
      <c r="A42">
        <v>3838</v>
      </c>
      <c r="C42" t="s">
        <v>43</v>
      </c>
      <c r="D42" t="s">
        <v>44</v>
      </c>
      <c r="E42">
        <v>-0.27</v>
      </c>
      <c r="F42" t="s">
        <v>45</v>
      </c>
      <c r="G42">
        <v>79</v>
      </c>
      <c r="H42">
        <v>10700</v>
      </c>
      <c r="I42">
        <v>13200</v>
      </c>
    </row>
    <row r="43" spans="1:9" x14ac:dyDescent="0.3">
      <c r="A43">
        <v>3839</v>
      </c>
      <c r="B43" t="s">
        <v>25</v>
      </c>
      <c r="C43">
        <v>115</v>
      </c>
      <c r="D43">
        <f>--11.28</f>
        <v>11.28</v>
      </c>
      <c r="E43">
        <v>-0.19</v>
      </c>
      <c r="F43">
        <v>6.26</v>
      </c>
      <c r="G43">
        <v>197</v>
      </c>
      <c r="H43">
        <v>4520</v>
      </c>
      <c r="I43">
        <v>24600</v>
      </c>
    </row>
    <row r="44" spans="1:9" x14ac:dyDescent="0.3">
      <c r="A44">
        <v>3840</v>
      </c>
      <c r="C44">
        <v>315</v>
      </c>
      <c r="D44">
        <v>-11.63</v>
      </c>
      <c r="E44">
        <v>-0.38</v>
      </c>
      <c r="F44">
        <v>6.51</v>
      </c>
      <c r="G44">
        <v>109</v>
      </c>
      <c r="H44" t="s">
        <v>46</v>
      </c>
      <c r="I44">
        <v>9840</v>
      </c>
    </row>
    <row r="45" spans="1:9" x14ac:dyDescent="0.3">
      <c r="A45">
        <v>3841</v>
      </c>
      <c r="C45">
        <v>375</v>
      </c>
      <c r="D45" t="e" cm="1" vm="7">
        <f t="array" ref="D45">-_FV( -11,"73")</f>
        <v>#VALUE!</v>
      </c>
      <c r="E45">
        <v>-0.16</v>
      </c>
      <c r="F45">
        <v>2.56</v>
      </c>
      <c r="G45">
        <v>82</v>
      </c>
      <c r="H45">
        <v>5950</v>
      </c>
      <c r="I45">
        <v>5470</v>
      </c>
    </row>
    <row r="46" spans="1:9" x14ac:dyDescent="0.3">
      <c r="A46">
        <v>3842</v>
      </c>
      <c r="B46" t="s">
        <v>90</v>
      </c>
      <c r="C46">
        <v>120</v>
      </c>
      <c r="D46" t="s">
        <v>47</v>
      </c>
      <c r="E46">
        <v>0.12</v>
      </c>
      <c r="F46">
        <v>2.98</v>
      </c>
      <c r="G46">
        <v>98</v>
      </c>
      <c r="H46" t="s">
        <v>48</v>
      </c>
      <c r="I46">
        <v>12300</v>
      </c>
    </row>
    <row r="47" spans="1:9" x14ac:dyDescent="0.3">
      <c r="A47">
        <v>3843</v>
      </c>
      <c r="C47">
        <v>230</v>
      </c>
      <c r="D47" t="s">
        <v>49</v>
      </c>
      <c r="E47">
        <v>0.4</v>
      </c>
      <c r="F47">
        <v>3.99</v>
      </c>
      <c r="G47" t="s">
        <v>50</v>
      </c>
      <c r="H47" t="s">
        <v>51</v>
      </c>
      <c r="I47">
        <v>7710</v>
      </c>
    </row>
    <row r="48" spans="1:9" x14ac:dyDescent="0.3">
      <c r="A48">
        <v>3844</v>
      </c>
      <c r="C48">
        <v>320</v>
      </c>
      <c r="D48" t="e" cm="1" vm="8">
        <f t="array" ref="D48">--_FV( 9,"54")</f>
        <v>#VALUE!</v>
      </c>
      <c r="E48">
        <v>0.35</v>
      </c>
      <c r="F48" t="s">
        <v>52</v>
      </c>
      <c r="G48">
        <v>199</v>
      </c>
      <c r="H48">
        <v>5620</v>
      </c>
      <c r="I48">
        <v>9100</v>
      </c>
    </row>
    <row r="49" spans="1:9" x14ac:dyDescent="0.3">
      <c r="A49">
        <v>3845</v>
      </c>
      <c r="C49">
        <v>445</v>
      </c>
      <c r="D49">
        <f>-- 9.27</f>
        <v>9.27</v>
      </c>
      <c r="E49">
        <v>0.57999999999999996</v>
      </c>
      <c r="F49" t="s">
        <v>53</v>
      </c>
      <c r="G49">
        <v>337</v>
      </c>
      <c r="H49">
        <v>3615</v>
      </c>
      <c r="I49">
        <v>5070</v>
      </c>
    </row>
    <row r="50" spans="1:9" x14ac:dyDescent="0.3">
      <c r="A50">
        <v>3846</v>
      </c>
      <c r="B50" t="s">
        <v>23</v>
      </c>
      <c r="C50">
        <v>60</v>
      </c>
      <c r="D50" t="e" cm="1" vm="9">
        <f t="array" ref="D50">-_FV( -11,"53")</f>
        <v>#VALUE!</v>
      </c>
      <c r="E50">
        <v>-0.41</v>
      </c>
      <c r="F50">
        <v>3.43</v>
      </c>
      <c r="G50">
        <v>94</v>
      </c>
      <c r="H50" t="s">
        <v>54</v>
      </c>
      <c r="I50">
        <v>11100</v>
      </c>
    </row>
    <row r="51" spans="1:9" x14ac:dyDescent="0.3">
      <c r="A51">
        <v>3847</v>
      </c>
      <c r="C51" t="s">
        <v>55</v>
      </c>
      <c r="D51" t="s">
        <v>56</v>
      </c>
      <c r="E51">
        <v>-0.34</v>
      </c>
      <c r="F51">
        <v>3.78</v>
      </c>
      <c r="G51">
        <v>146</v>
      </c>
      <c r="H51">
        <v>14600</v>
      </c>
      <c r="I51" t="s">
        <v>57</v>
      </c>
    </row>
    <row r="52" spans="1:9" x14ac:dyDescent="0.3">
      <c r="A52">
        <v>3848</v>
      </c>
      <c r="C52">
        <v>320</v>
      </c>
      <c r="D52" t="e" cm="1" vm="10">
        <f t="array" ref="D52">--_FV( 9,"77")</f>
        <v>#VALUE!</v>
      </c>
      <c r="E52">
        <v>-0.16</v>
      </c>
      <c r="F52" t="s">
        <v>58</v>
      </c>
      <c r="G52" t="s">
        <v>59</v>
      </c>
      <c r="H52">
        <v>12200</v>
      </c>
      <c r="I52">
        <v>14700</v>
      </c>
    </row>
    <row r="53" spans="1:9" x14ac:dyDescent="0.3">
      <c r="A53">
        <v>3849</v>
      </c>
      <c r="B53" t="s">
        <v>91</v>
      </c>
      <c r="C53">
        <v>70</v>
      </c>
      <c r="D53" t="s">
        <v>60</v>
      </c>
      <c r="E53">
        <v>-0.28000000000000003</v>
      </c>
      <c r="F53">
        <v>1.44</v>
      </c>
      <c r="G53">
        <v>624</v>
      </c>
      <c r="H53">
        <v>3990</v>
      </c>
      <c r="I53" t="s">
        <v>61</v>
      </c>
    </row>
    <row r="54" spans="1:9" x14ac:dyDescent="0.3">
      <c r="A54">
        <v>3850</v>
      </c>
      <c r="C54" t="s">
        <v>62</v>
      </c>
      <c r="D54" t="e" cm="1" vm="11">
        <f t="array" ref="D54">-_FV( -11,"37")</f>
        <v>#VALUE!</v>
      </c>
      <c r="E54">
        <v>-0.19</v>
      </c>
      <c r="F54">
        <v>2.0299999999999998</v>
      </c>
      <c r="G54">
        <v>186</v>
      </c>
      <c r="H54" t="s">
        <v>63</v>
      </c>
      <c r="I54">
        <v>5690</v>
      </c>
    </row>
    <row r="55" spans="1:9" x14ac:dyDescent="0.3">
      <c r="A55">
        <v>3851</v>
      </c>
      <c r="C55">
        <v>285</v>
      </c>
      <c r="D55" t="e" cm="1" vm="12">
        <f t="array" ref="D55">-_FV( -10,"80")</f>
        <v>#VALUE!</v>
      </c>
      <c r="E55">
        <v>-0.03</v>
      </c>
      <c r="F55">
        <v>3.19</v>
      </c>
      <c r="G55">
        <v>137</v>
      </c>
      <c r="H55">
        <v>7780</v>
      </c>
      <c r="I55">
        <v>18300</v>
      </c>
    </row>
    <row r="56" spans="1:9" x14ac:dyDescent="0.3">
      <c r="A56">
        <v>3852</v>
      </c>
      <c r="C56" t="s">
        <v>64</v>
      </c>
      <c r="D56" t="e" cm="1" vm="13">
        <f t="array" ref="D56">-_FV( 9,"70")</f>
        <v>#VALUE!</v>
      </c>
      <c r="E56">
        <v>0.28000000000000003</v>
      </c>
      <c r="F56">
        <v>3.33</v>
      </c>
      <c r="G56">
        <v>254</v>
      </c>
      <c r="H56">
        <v>4940</v>
      </c>
      <c r="I56" t="s">
        <v>65</v>
      </c>
    </row>
    <row r="57" spans="1:9" x14ac:dyDescent="0.3">
      <c r="A57">
        <v>3853</v>
      </c>
      <c r="B57" t="s">
        <v>92</v>
      </c>
      <c r="C57">
        <v>125</v>
      </c>
      <c r="D57" t="e" cm="1" vm="14">
        <f t="array" ref="D57">--_FV( 9,"44")</f>
        <v>#VALUE!</v>
      </c>
      <c r="E57">
        <v>0.03</v>
      </c>
      <c r="F57">
        <v>1.19</v>
      </c>
      <c r="G57">
        <v>43</v>
      </c>
      <c r="H57">
        <v>5940</v>
      </c>
      <c r="I57">
        <v>3310</v>
      </c>
    </row>
    <row r="58" spans="1:9" x14ac:dyDescent="0.3">
      <c r="A58">
        <v>3854</v>
      </c>
      <c r="C58" t="s">
        <v>66</v>
      </c>
      <c r="D58" t="e" cm="1" vm="15">
        <f t="array" ref="D58">--_FV( 9,"28")</f>
        <v>#VALUE!</v>
      </c>
      <c r="E58">
        <v>0.4</v>
      </c>
      <c r="F58">
        <v>2.87</v>
      </c>
      <c r="G58">
        <v>744</v>
      </c>
      <c r="H58" t="s">
        <v>67</v>
      </c>
      <c r="I58">
        <v>5440</v>
      </c>
    </row>
    <row r="59" spans="1:9" x14ac:dyDescent="0.3">
      <c r="A59">
        <v>3855</v>
      </c>
      <c r="C59">
        <v>440</v>
      </c>
      <c r="D59" t="e" cm="1" vm="16">
        <f t="array" ref="D59">-_FV( -10,"13")</f>
        <v>#VALUE!</v>
      </c>
      <c r="E59">
        <v>0.05</v>
      </c>
      <c r="F59">
        <v>1.72</v>
      </c>
      <c r="G59">
        <v>159</v>
      </c>
      <c r="H59">
        <v>8880</v>
      </c>
      <c r="I59">
        <v>8080</v>
      </c>
    </row>
    <row r="60" spans="1:9" x14ac:dyDescent="0.3">
      <c r="A60">
        <v>3856</v>
      </c>
      <c r="B60" t="s">
        <v>93</v>
      </c>
      <c r="C60">
        <v>50</v>
      </c>
      <c r="D60" t="e" cm="1" vm="3">
        <f t="array" ref="D60">--_FV( 9,"25")</f>
        <v>#VALUE!</v>
      </c>
      <c r="E60">
        <v>0.22</v>
      </c>
      <c r="F60" t="s">
        <v>68</v>
      </c>
      <c r="G60">
        <v>106</v>
      </c>
      <c r="H60">
        <v>14300</v>
      </c>
      <c r="I60" t="s">
        <v>69</v>
      </c>
    </row>
    <row r="61" spans="1:9" x14ac:dyDescent="0.3">
      <c r="A61">
        <v>3857</v>
      </c>
      <c r="C61">
        <v>410</v>
      </c>
      <c r="D61" t="e" cm="1" vm="17">
        <f t="array" ref="D61">-_FV( -10,"64")</f>
        <v>#VALUE!</v>
      </c>
      <c r="E61">
        <f>--0.15</f>
        <v>0.15</v>
      </c>
      <c r="F61">
        <v>2.91</v>
      </c>
      <c r="G61">
        <v>96</v>
      </c>
      <c r="H61">
        <v>7580</v>
      </c>
      <c r="I61">
        <v>20200</v>
      </c>
    </row>
    <row r="62" spans="1:9" x14ac:dyDescent="0.3">
      <c r="A62">
        <v>3858</v>
      </c>
      <c r="B62" t="s">
        <v>70</v>
      </c>
      <c r="C62">
        <v>70</v>
      </c>
      <c r="D62">
        <f>- - 9.31</f>
        <v>9.31</v>
      </c>
      <c r="E62">
        <v>0.05</v>
      </c>
      <c r="F62">
        <v>3.96</v>
      </c>
      <c r="G62">
        <v>160</v>
      </c>
      <c r="H62" t="s">
        <v>38</v>
      </c>
      <c r="I62">
        <v>7400</v>
      </c>
    </row>
    <row r="63" spans="1:9" x14ac:dyDescent="0.3">
      <c r="A63">
        <v>3859</v>
      </c>
      <c r="C63" t="s">
        <v>71</v>
      </c>
      <c r="D63">
        <f>- - 9.34</f>
        <v>9.34</v>
      </c>
      <c r="E63">
        <v>-0.04</v>
      </c>
      <c r="F63">
        <v>2.73</v>
      </c>
      <c r="G63">
        <v>116</v>
      </c>
      <c r="H63">
        <v>9070</v>
      </c>
      <c r="I63">
        <v>7020</v>
      </c>
    </row>
    <row r="64" spans="1:9" x14ac:dyDescent="0.3">
      <c r="A64">
        <v>3860</v>
      </c>
      <c r="B64" t="s">
        <v>94</v>
      </c>
      <c r="C64">
        <v>160</v>
      </c>
      <c r="D64" t="e" cm="1" vm="7">
        <f t="array" ref="D64">-_FV( 8,"73")</f>
        <v>#VALUE!</v>
      </c>
      <c r="E64">
        <v>-0.09</v>
      </c>
      <c r="F64">
        <v>3.99</v>
      </c>
      <c r="G64">
        <v>86</v>
      </c>
      <c r="H64">
        <v>7880</v>
      </c>
      <c r="I64" t="s">
        <v>72</v>
      </c>
    </row>
    <row r="65" spans="1:9" x14ac:dyDescent="0.3">
      <c r="A65">
        <v>3861</v>
      </c>
      <c r="C65" t="s">
        <v>73</v>
      </c>
      <c r="D65">
        <f>-- 8.84</f>
        <v>8.84</v>
      </c>
      <c r="E65">
        <v>0.08</v>
      </c>
      <c r="F65">
        <v>2.42</v>
      </c>
      <c r="G65">
        <v>84</v>
      </c>
      <c r="H65" t="s">
        <v>74</v>
      </c>
      <c r="I65">
        <v>8640</v>
      </c>
    </row>
    <row r="66" spans="1:9" x14ac:dyDescent="0.3">
      <c r="A66">
        <v>3862</v>
      </c>
      <c r="C66" t="s">
        <v>32</v>
      </c>
      <c r="D66" t="e" cm="1" vm="18">
        <f t="array" ref="D66">--_FV( 8,"85")</f>
        <v>#VALUE!</v>
      </c>
      <c r="E66">
        <v>0.11</v>
      </c>
      <c r="F66">
        <v>2.31</v>
      </c>
      <c r="G66">
        <v>85</v>
      </c>
      <c r="H66">
        <v>7480</v>
      </c>
      <c r="I66">
        <v>6300</v>
      </c>
    </row>
    <row r="67" spans="1:9" x14ac:dyDescent="0.3">
      <c r="A67">
        <v>3863</v>
      </c>
      <c r="B67" t="s">
        <v>95</v>
      </c>
      <c r="C67">
        <v>100</v>
      </c>
      <c r="D67" t="e" cm="1" vm="19">
        <f t="array" ref="D67">-_FV( 9,"32")</f>
        <v>#VALUE!</v>
      </c>
      <c r="E67">
        <v>0.02</v>
      </c>
      <c r="F67">
        <v>2.84</v>
      </c>
      <c r="G67">
        <v>85</v>
      </c>
      <c r="H67" t="s">
        <v>75</v>
      </c>
      <c r="I67">
        <v>11500</v>
      </c>
    </row>
    <row r="68" spans="1:9" x14ac:dyDescent="0.3">
      <c r="A68">
        <v>3864</v>
      </c>
      <c r="C68">
        <v>135</v>
      </c>
      <c r="D68">
        <f>- - 9.28</f>
        <v>9.2799999999999994</v>
      </c>
      <c r="E68">
        <v>-0.08</v>
      </c>
      <c r="F68">
        <v>2.94</v>
      </c>
      <c r="G68" t="s">
        <v>76</v>
      </c>
      <c r="H68">
        <v>7090</v>
      </c>
      <c r="I68">
        <v>7890</v>
      </c>
    </row>
    <row r="69" spans="1:9" x14ac:dyDescent="0.3">
      <c r="A69">
        <v>3865</v>
      </c>
      <c r="C69">
        <v>195</v>
      </c>
      <c r="D69">
        <f>-- 8.57</f>
        <v>8.57</v>
      </c>
      <c r="E69">
        <v>0.11</v>
      </c>
      <c r="F69" t="s">
        <v>77</v>
      </c>
      <c r="G69">
        <v>43</v>
      </c>
      <c r="H69" t="s">
        <v>78</v>
      </c>
      <c r="I69" t="s">
        <v>79</v>
      </c>
    </row>
    <row r="70" spans="1:9" x14ac:dyDescent="0.3">
      <c r="A70">
        <v>3866</v>
      </c>
      <c r="C70">
        <v>220</v>
      </c>
      <c r="D70" t="e" cm="1" vm="20">
        <f t="array" ref="D70">--_FV( 9,"49")</f>
        <v>#VALUE!</v>
      </c>
      <c r="E70">
        <v>0.02</v>
      </c>
      <c r="F70">
        <v>2.14</v>
      </c>
      <c r="G70">
        <v>144</v>
      </c>
      <c r="H70">
        <v>4640</v>
      </c>
      <c r="I70" t="s">
        <v>38</v>
      </c>
    </row>
    <row r="71" spans="1:9" x14ac:dyDescent="0.3">
      <c r="A71">
        <v>3867</v>
      </c>
      <c r="C71">
        <v>310</v>
      </c>
      <c r="D71" t="e" cm="1" vm="21">
        <f t="array" ref="D71">--_FV( 9,"12")</f>
        <v>#VALUE!</v>
      </c>
      <c r="E71">
        <v>-0.08</v>
      </c>
      <c r="F71">
        <v>2.38</v>
      </c>
      <c r="G71" t="s">
        <v>80</v>
      </c>
      <c r="H71">
        <v>8610</v>
      </c>
      <c r="I71">
        <v>9060</v>
      </c>
    </row>
    <row r="72" spans="1:9" x14ac:dyDescent="0.3">
      <c r="A72">
        <v>3868</v>
      </c>
      <c r="B72" t="s">
        <v>96</v>
      </c>
      <c r="C72">
        <v>35</v>
      </c>
      <c r="D72" t="e" cm="1" vm="22">
        <f t="array" ref="D72">-_FV( -10,"67")</f>
        <v>#VALUE!</v>
      </c>
      <c r="E72">
        <v>-0.06</v>
      </c>
      <c r="F72">
        <v>1.05</v>
      </c>
      <c r="G72">
        <v>58</v>
      </c>
      <c r="H72">
        <v>5930</v>
      </c>
      <c r="I72">
        <v>5880</v>
      </c>
    </row>
    <row r="73" spans="1:9" x14ac:dyDescent="0.3">
      <c r="A73">
        <v>3869</v>
      </c>
      <c r="C73">
        <v>150</v>
      </c>
      <c r="D73" t="e" cm="1" vm="23">
        <f t="array" ref="D73">--_FV( 9,"39")</f>
        <v>#VALUE!</v>
      </c>
      <c r="E73">
        <v>-0.59</v>
      </c>
      <c r="F73">
        <v>8.3000000000000007</v>
      </c>
      <c r="G73">
        <v>116</v>
      </c>
      <c r="H73">
        <v>8420</v>
      </c>
      <c r="I73" t="s">
        <v>81</v>
      </c>
    </row>
    <row r="74" spans="1:9" x14ac:dyDescent="0.3">
      <c r="A74">
        <v>3870</v>
      </c>
      <c r="C74">
        <v>190</v>
      </c>
      <c r="D74">
        <f>- - 9.56</f>
        <v>9.56</v>
      </c>
      <c r="E74">
        <v>-0.39</v>
      </c>
      <c r="F74">
        <v>4.87</v>
      </c>
      <c r="G74">
        <v>73</v>
      </c>
      <c r="H74">
        <v>9790</v>
      </c>
      <c r="I74">
        <v>22700</v>
      </c>
    </row>
    <row r="75" spans="1:9" x14ac:dyDescent="0.3">
      <c r="A75">
        <v>3871</v>
      </c>
      <c r="C75">
        <v>285</v>
      </c>
      <c r="D75" t="e" cm="1" vm="21">
        <f t="array" ref="D75">-_FV( -10,"12")</f>
        <v>#VALUE!</v>
      </c>
      <c r="E75">
        <v>-0.3</v>
      </c>
      <c r="F75">
        <v>2.8</v>
      </c>
      <c r="G75">
        <v>128</v>
      </c>
      <c r="H75">
        <v>8810</v>
      </c>
      <c r="I75">
        <v>5560</v>
      </c>
    </row>
    <row r="76" spans="1:9" x14ac:dyDescent="0.3">
      <c r="A76">
        <v>3872</v>
      </c>
      <c r="C76">
        <v>395</v>
      </c>
      <c r="D76" t="e" cm="1" vm="24">
        <f t="array" ref="D76">--_FV( 9,"61")</f>
        <v>#VALUE!</v>
      </c>
      <c r="E76">
        <v>-0.28000000000000003</v>
      </c>
      <c r="F76">
        <v>1.89</v>
      </c>
      <c r="G76">
        <v>125</v>
      </c>
      <c r="H76">
        <v>7560</v>
      </c>
      <c r="I76">
        <v>7830</v>
      </c>
    </row>
    <row r="77" spans="1:9" x14ac:dyDescent="0.3">
      <c r="A77">
        <v>3873</v>
      </c>
      <c r="C77">
        <v>465</v>
      </c>
      <c r="D77">
        <f>- - 9.88</f>
        <v>9.8800000000000008</v>
      </c>
      <c r="E77">
        <v>-0.23</v>
      </c>
      <c r="F77">
        <v>1.72</v>
      </c>
      <c r="G77">
        <v>127</v>
      </c>
      <c r="H77" t="s">
        <v>82</v>
      </c>
      <c r="I77" t="s">
        <v>83</v>
      </c>
    </row>
    <row r="78" spans="1:9" x14ac:dyDescent="0.3">
      <c r="A78">
        <v>3874</v>
      </c>
      <c r="B78" t="s">
        <v>97</v>
      </c>
      <c r="C78">
        <v>80</v>
      </c>
      <c r="D78">
        <f>- - 9.65</f>
        <v>9.65</v>
      </c>
      <c r="E78">
        <v>-0.03</v>
      </c>
      <c r="F78">
        <v>2.42</v>
      </c>
      <c r="G78">
        <v>89</v>
      </c>
      <c r="H78">
        <v>7590</v>
      </c>
      <c r="I78">
        <v>7050</v>
      </c>
    </row>
    <row r="79" spans="1:9" x14ac:dyDescent="0.3">
      <c r="A79">
        <v>3875</v>
      </c>
      <c r="C79">
        <v>240</v>
      </c>
      <c r="D79">
        <f>--10.21</f>
        <v>10.210000000000001</v>
      </c>
      <c r="E79">
        <v>7.0000000000000007E-2</v>
      </c>
      <c r="F79">
        <v>3.92</v>
      </c>
      <c r="G79">
        <v>165</v>
      </c>
      <c r="H79">
        <v>3520</v>
      </c>
      <c r="I79" t="s">
        <v>84</v>
      </c>
    </row>
    <row r="80" spans="1:9" x14ac:dyDescent="0.3">
      <c r="A80">
        <v>3876</v>
      </c>
      <c r="C80">
        <v>350</v>
      </c>
      <c r="D80">
        <f>- - 9.84</f>
        <v>9.84</v>
      </c>
      <c r="E80">
        <v>-0.21</v>
      </c>
      <c r="F80">
        <v>2.87</v>
      </c>
      <c r="G80">
        <v>120</v>
      </c>
      <c r="H80">
        <v>9950</v>
      </c>
      <c r="I80">
        <v>7800</v>
      </c>
    </row>
    <row r="81" spans="1:9" x14ac:dyDescent="0.3">
      <c r="A81">
        <v>3877</v>
      </c>
      <c r="C81">
        <v>400</v>
      </c>
      <c r="D81">
        <f>--10.1</f>
        <v>10.1</v>
      </c>
      <c r="E81">
        <v>0.11</v>
      </c>
      <c r="F81" t="s">
        <v>85</v>
      </c>
      <c r="G81">
        <v>92</v>
      </c>
      <c r="H81">
        <v>7560</v>
      </c>
      <c r="I8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Gregoire</dc:creator>
  <cp:lastModifiedBy>Rowan Gregoire</cp:lastModifiedBy>
  <dcterms:created xsi:type="dcterms:W3CDTF">2022-12-18T02:52:19Z</dcterms:created>
  <dcterms:modified xsi:type="dcterms:W3CDTF">2022-12-29T16:43:54Z</dcterms:modified>
</cp:coreProperties>
</file>