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10\"/>
    </mc:Choice>
  </mc:AlternateContent>
  <xr:revisionPtr revIDLastSave="0" documentId="13_ncr:1_{D0C562AD-CABF-46CE-9429-55D755F01AB6}" xr6:coauthVersionLast="36" xr6:coauthVersionMax="36" xr10:uidLastSave="{00000000-0000-0000-0000-000000000000}"/>
  <bookViews>
    <workbookView xWindow="0" yWindow="0" windowWidth="28800" windowHeight="12225" activeTab="2" xr2:uid="{841F9128-B068-4E33-A42F-BB362392B80B}"/>
  </bookViews>
  <sheets>
    <sheet name="1+1-" sheetId="1" r:id="rId1"/>
    <sheet name="1+2- or 2+1-" sheetId="2" r:id="rId2"/>
    <sheet name="2+2-" sheetId="3" r:id="rId3"/>
    <sheet name="1+3- or 3+1-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N7" i="3" s="1"/>
  <c r="M8" i="2"/>
  <c r="M7" i="2"/>
  <c r="L7" i="4"/>
  <c r="M7" i="4" s="1"/>
  <c r="N7" i="4" s="1"/>
  <c r="G7" i="4"/>
  <c r="H7" i="4" s="1"/>
  <c r="I7" i="4" s="1"/>
  <c r="B7" i="4"/>
  <c r="C7" i="4" s="1"/>
  <c r="D7" i="4" s="1"/>
  <c r="I7" i="3"/>
  <c r="D7" i="3"/>
  <c r="H7" i="3"/>
  <c r="C7" i="3"/>
  <c r="L7" i="3"/>
  <c r="G7" i="3"/>
  <c r="B7" i="3"/>
  <c r="L7" i="2"/>
  <c r="G7" i="2"/>
  <c r="H7" i="2" s="1"/>
  <c r="I7" i="2" s="1"/>
  <c r="B7" i="2"/>
  <c r="C7" i="2" s="1"/>
  <c r="D7" i="2" s="1"/>
  <c r="L7" i="1"/>
  <c r="M7" i="1" s="1"/>
  <c r="G7" i="1"/>
  <c r="H7" i="1" s="1"/>
  <c r="B7" i="1"/>
  <c r="C7" i="1" s="1"/>
  <c r="D7" i="1" s="1"/>
  <c r="B8" i="1" s="1"/>
  <c r="C8" i="1" s="1"/>
  <c r="N7" i="2" l="1"/>
  <c r="L8" i="2" s="1"/>
  <c r="L8" i="4"/>
  <c r="M8" i="4" s="1"/>
  <c r="G8" i="4"/>
  <c r="L8" i="3"/>
  <c r="M8" i="3" s="1"/>
  <c r="G8" i="3"/>
  <c r="B8" i="3"/>
  <c r="C8" i="3" s="1"/>
  <c r="D8" i="3" s="1"/>
  <c r="G8" i="2"/>
  <c r="B8" i="2"/>
  <c r="C8" i="2" s="1"/>
  <c r="D8" i="2" s="1"/>
  <c r="N7" i="1"/>
  <c r="L8" i="1" s="1"/>
  <c r="M8" i="1" s="1"/>
  <c r="I7" i="1"/>
  <c r="G8" i="1" s="1"/>
  <c r="D8" i="1"/>
  <c r="B9" i="1" s="1"/>
  <c r="H8" i="4" l="1"/>
  <c r="B8" i="4"/>
  <c r="C8" i="4" s="1"/>
  <c r="D8" i="4" s="1"/>
  <c r="N8" i="3"/>
  <c r="L9" i="3" s="1"/>
  <c r="M9" i="3" s="1"/>
  <c r="H8" i="3"/>
  <c r="B9" i="3"/>
  <c r="H8" i="2"/>
  <c r="B9" i="2"/>
  <c r="N8" i="1"/>
  <c r="L9" i="1" s="1"/>
  <c r="M9" i="1" s="1"/>
  <c r="H8" i="1"/>
  <c r="I8" i="1" s="1"/>
  <c r="G9" i="1" s="1"/>
  <c r="H9" i="1" s="1"/>
  <c r="I9" i="1" s="1"/>
  <c r="G10" i="1" s="1"/>
  <c r="C9" i="1"/>
  <c r="D9" i="1" s="1"/>
  <c r="B10" i="1" s="1"/>
  <c r="I8" i="3" l="1"/>
  <c r="G9" i="3" s="1"/>
  <c r="H9" i="3" s="1"/>
  <c r="N9" i="1"/>
  <c r="L10" i="1" s="1"/>
  <c r="I8" i="4"/>
  <c r="G9" i="4" s="1"/>
  <c r="H9" i="4" s="1"/>
  <c r="N8" i="4"/>
  <c r="L9" i="4" s="1"/>
  <c r="M9" i="4" s="1"/>
  <c r="B9" i="4"/>
  <c r="C9" i="4" s="1"/>
  <c r="N9" i="3"/>
  <c r="L10" i="3" s="1"/>
  <c r="M10" i="3" s="1"/>
  <c r="C9" i="3"/>
  <c r="I8" i="2"/>
  <c r="G9" i="2" s="1"/>
  <c r="H9" i="2" s="1"/>
  <c r="I9" i="2" s="1"/>
  <c r="G10" i="2" s="1"/>
  <c r="H10" i="2" s="1"/>
  <c r="I10" i="2" s="1"/>
  <c r="N8" i="2"/>
  <c r="L9" i="2" s="1"/>
  <c r="M9" i="2" s="1"/>
  <c r="C9" i="2"/>
  <c r="H10" i="1"/>
  <c r="I10" i="1" s="1"/>
  <c r="C10" i="1"/>
  <c r="D10" i="1" s="1"/>
  <c r="M10" i="1" l="1"/>
  <c r="N10" i="1" s="1"/>
  <c r="N10" i="3"/>
  <c r="N9" i="4"/>
  <c r="L10" i="4" s="1"/>
  <c r="M10" i="4" s="1"/>
  <c r="I9" i="4"/>
  <c r="G10" i="4" s="1"/>
  <c r="H10" i="4" s="1"/>
  <c r="I10" i="4" s="1"/>
  <c r="D9" i="4"/>
  <c r="B10" i="4" s="1"/>
  <c r="C10" i="4" s="1"/>
  <c r="D10" i="4" s="1"/>
  <c r="I9" i="3"/>
  <c r="G10" i="3" s="1"/>
  <c r="H10" i="3" s="1"/>
  <c r="I10" i="3" s="1"/>
  <c r="D9" i="3"/>
  <c r="B10" i="3" s="1"/>
  <c r="C10" i="3" s="1"/>
  <c r="D10" i="3" s="1"/>
  <c r="N9" i="2"/>
  <c r="L10" i="2" s="1"/>
  <c r="M10" i="2" s="1"/>
  <c r="D9" i="2"/>
  <c r="B10" i="2" s="1"/>
  <c r="C10" i="2" s="1"/>
  <c r="D10" i="2" s="1"/>
  <c r="N10" i="4" l="1"/>
  <c r="N10" i="2"/>
</calcChain>
</file>

<file path=xl/sharedStrings.xml><?xml version="1.0" encoding="utf-8"?>
<sst xmlns="http://schemas.openxmlformats.org/spreadsheetml/2006/main" count="104" uniqueCount="18">
  <si>
    <t>K_(SP)</t>
  </si>
  <si>
    <t>I_0</t>
  </si>
  <si>
    <t>The solubility product for your salt</t>
  </si>
  <si>
    <t>The buffered ionic strength (0 for pure water)</t>
  </si>
  <si>
    <t>Input your data in the blue fields</t>
  </si>
  <si>
    <t>Debye–Hückel Limiting Law</t>
  </si>
  <si>
    <t>I</t>
  </si>
  <si>
    <t>γ+-</t>
  </si>
  <si>
    <t>Solublity</t>
  </si>
  <si>
    <t>Iteration</t>
  </si>
  <si>
    <t>Extended Debye–Hückel Law</t>
  </si>
  <si>
    <t>A</t>
  </si>
  <si>
    <t>B</t>
  </si>
  <si>
    <t>C</t>
  </si>
  <si>
    <t>Change them only if you know the correct values</t>
  </si>
  <si>
    <t>These values are for water at room temperature.</t>
  </si>
  <si>
    <t>for your solvent and temperature.</t>
  </si>
  <si>
    <t>Davies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</si>
</sst>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11" fontId="0" fillId="2" borderId="0" xfId="0" applyNumberFormat="1" applyFill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2FAE-FB15-4F41-B3AD-BE7CB25BA70C}">
  <dimension ref="A1:N10"/>
  <sheetViews>
    <sheetView workbookViewId="0">
      <selection activeCell="B4" sqref="B4"/>
    </sheetView>
  </sheetViews>
  <sheetFormatPr defaultRowHeight="15" x14ac:dyDescent="0.25"/>
  <cols>
    <col min="2" max="2" width="10.7109375" customWidth="1"/>
    <col min="7" max="7" width="10.5703125" customWidth="1"/>
  </cols>
  <sheetData>
    <row r="1" spans="1:14" x14ac:dyDescent="0.25">
      <c r="A1" t="s">
        <v>4</v>
      </c>
      <c r="H1" t="s">
        <v>11</v>
      </c>
      <c r="I1" s="5">
        <v>0.50900000000000001</v>
      </c>
      <c r="J1" t="s">
        <v>15</v>
      </c>
    </row>
    <row r="2" spans="1:14" x14ac:dyDescent="0.25">
      <c r="A2" t="s">
        <v>0</v>
      </c>
      <c r="B2" s="3">
        <v>1.5E-9</v>
      </c>
      <c r="C2" t="s">
        <v>2</v>
      </c>
      <c r="H2" t="s">
        <v>12</v>
      </c>
      <c r="I2" s="5">
        <v>1</v>
      </c>
      <c r="J2" t="s">
        <v>14</v>
      </c>
    </row>
    <row r="3" spans="1:14" x14ac:dyDescent="0.25">
      <c r="A3" t="s">
        <v>1</v>
      </c>
      <c r="B3" s="1">
        <v>0</v>
      </c>
      <c r="C3" t="s">
        <v>3</v>
      </c>
      <c r="H3" t="s">
        <v>13</v>
      </c>
      <c r="I3" s="5">
        <v>0.3</v>
      </c>
      <c r="J3" t="s">
        <v>16</v>
      </c>
    </row>
    <row r="5" spans="1:14" x14ac:dyDescent="0.25">
      <c r="A5" t="s">
        <v>5</v>
      </c>
      <c r="F5" t="s">
        <v>10</v>
      </c>
      <c r="K5" t="s">
        <v>17</v>
      </c>
    </row>
    <row r="6" spans="1:14" x14ac:dyDescent="0.25">
      <c r="A6" s="2" t="s">
        <v>9</v>
      </c>
      <c r="B6" s="2" t="s">
        <v>6</v>
      </c>
      <c r="C6" s="2" t="s">
        <v>7</v>
      </c>
      <c r="D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K6" s="2" t="s">
        <v>9</v>
      </c>
      <c r="L6" s="2" t="s">
        <v>6</v>
      </c>
      <c r="M6" s="2" t="s">
        <v>7</v>
      </c>
      <c r="N6" s="2" t="s">
        <v>8</v>
      </c>
    </row>
    <row r="7" spans="1:14" x14ac:dyDescent="0.25">
      <c r="A7">
        <v>0</v>
      </c>
      <c r="B7">
        <f>$B$3</f>
        <v>0</v>
      </c>
      <c r="C7">
        <f>10^(-$I$1*SQRT(B7))</f>
        <v>1</v>
      </c>
      <c r="D7" s="4">
        <f>($B$2/C7^2)^(1/2)</f>
        <v>3.8729833462074166E-5</v>
      </c>
      <c r="F7">
        <v>0</v>
      </c>
      <c r="G7">
        <f>$B$3</f>
        <v>0</v>
      </c>
      <c r="H7">
        <f>10^(-$I$1*SQRT(G7)/(1+$I$2*SQRT(G7)))</f>
        <v>1</v>
      </c>
      <c r="I7" s="4">
        <f>($B$2/H7^2)^(1/2)</f>
        <v>3.8729833462074166E-5</v>
      </c>
      <c r="K7">
        <v>0</v>
      </c>
      <c r="L7">
        <f>$B$3</f>
        <v>0</v>
      </c>
      <c r="M7">
        <f>10^(-$I$1*(SQRT(L7)/(1+$I$2*SQRT(L7))-$I$3*L7))</f>
        <v>1</v>
      </c>
      <c r="N7" s="4">
        <f>($B$2/M7^2)^(1/2)</f>
        <v>3.8729833462074166E-5</v>
      </c>
    </row>
    <row r="8" spans="1:14" x14ac:dyDescent="0.25">
      <c r="A8">
        <v>1</v>
      </c>
      <c r="B8" s="4">
        <f>$B$7+D7</f>
        <v>3.8729833462074166E-5</v>
      </c>
      <c r="C8">
        <f t="shared" ref="C8:C10" si="0">10^(-$I$1*SQRT(B8))</f>
        <v>0.99273269460390123</v>
      </c>
      <c r="D8" s="4">
        <f>($B$2/C8^2)^(1/2)</f>
        <v>3.9013355430514265E-5</v>
      </c>
      <c r="F8">
        <v>1</v>
      </c>
      <c r="G8" s="4">
        <f>$B$7+I7</f>
        <v>3.8729833462074166E-5</v>
      </c>
      <c r="H8">
        <f t="shared" ref="H8:H10" si="1">10^(-$I$1*SQRT(G8)/(1+$I$2*SQRT(G8)))</f>
        <v>0.99277747901204483</v>
      </c>
      <c r="I8" s="4">
        <f>($B$2/H8^2)^(1/2)</f>
        <v>3.9011595529560036E-5</v>
      </c>
      <c r="K8">
        <v>1</v>
      </c>
      <c r="L8" s="4">
        <f>$B$7+N7</f>
        <v>3.8729833462074166E-5</v>
      </c>
      <c r="M8">
        <f t="shared" ref="M8:M10" si="2">10^(-$I$1*(SQRT(L8)/(1+$I$2*SQRT(L8))-$I$3*L8))</f>
        <v>0.9927909983439106</v>
      </c>
      <c r="N8" s="4">
        <f>($B$2/M8^2)^(1/2)</f>
        <v>3.9011064289140393E-5</v>
      </c>
    </row>
    <row r="9" spans="1:14" x14ac:dyDescent="0.25">
      <c r="A9">
        <v>2</v>
      </c>
      <c r="B9" s="4">
        <f t="shared" ref="B9:B10" si="3">$B$7+D8</f>
        <v>3.9013355430514265E-5</v>
      </c>
      <c r="C9">
        <f t="shared" si="0"/>
        <v>0.99270623999936136</v>
      </c>
      <c r="D9" s="4">
        <f t="shared" ref="D9:D10" si="4">($B$2/C9^2)^(1/2)</f>
        <v>3.9014395096477971E-5</v>
      </c>
      <c r="F9">
        <v>2</v>
      </c>
      <c r="G9" s="4">
        <f t="shared" ref="G9:G10" si="5">$B$7+I8</f>
        <v>3.9011595529560036E-5</v>
      </c>
      <c r="H9">
        <f t="shared" si="1"/>
        <v>0.99275151192873079</v>
      </c>
      <c r="I9" s="4">
        <f t="shared" ref="I9:I10" si="6">($B$2/H9^2)^(1/2)</f>
        <v>3.9012615943368682E-5</v>
      </c>
      <c r="K9">
        <v>2</v>
      </c>
      <c r="L9" s="4">
        <f t="shared" ref="L9:L10" si="7">$B$7+N8</f>
        <v>3.9011064289140393E-5</v>
      </c>
      <c r="M9">
        <f t="shared" si="2"/>
        <v>0.99276517794312713</v>
      </c>
      <c r="N9" s="4">
        <f t="shared" ref="N9:N10" si="8">($B$2/M9^2)^(1/2)</f>
        <v>3.9012078911064401E-5</v>
      </c>
    </row>
    <row r="10" spans="1:14" x14ac:dyDescent="0.25">
      <c r="A10">
        <v>3</v>
      </c>
      <c r="B10" s="4">
        <f t="shared" si="3"/>
        <v>3.9014395096477971E-5</v>
      </c>
      <c r="C10">
        <f t="shared" si="0"/>
        <v>0.99270614316968353</v>
      </c>
      <c r="D10" s="4">
        <f t="shared" si="4"/>
        <v>3.9014398901986112E-5</v>
      </c>
      <c r="F10">
        <v>3</v>
      </c>
      <c r="G10" s="4">
        <f t="shared" si="5"/>
        <v>3.9012615943368682E-5</v>
      </c>
      <c r="H10">
        <f t="shared" si="1"/>
        <v>0.99275141806186062</v>
      </c>
      <c r="I10" s="4">
        <f t="shared" si="6"/>
        <v>3.9012619632098905E-5</v>
      </c>
      <c r="K10">
        <v>3</v>
      </c>
      <c r="L10" s="4">
        <f t="shared" si="7"/>
        <v>3.9012078911064401E-5</v>
      </c>
      <c r="M10">
        <f t="shared" si="2"/>
        <v>0.99276508496128002</v>
      </c>
      <c r="N10" s="4">
        <f t="shared" si="8"/>
        <v>3.9012082564914858E-5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B26C-299E-4E79-BE5F-DD81BF19B86A}">
  <dimension ref="A1:N10"/>
  <sheetViews>
    <sheetView workbookViewId="0">
      <selection activeCell="G31" sqref="G31"/>
    </sheetView>
  </sheetViews>
  <sheetFormatPr defaultRowHeight="15" x14ac:dyDescent="0.25"/>
  <cols>
    <col min="2" max="2" width="10.7109375" customWidth="1"/>
    <col min="7" max="7" width="10.5703125" customWidth="1"/>
  </cols>
  <sheetData>
    <row r="1" spans="1:14" x14ac:dyDescent="0.25">
      <c r="A1" t="s">
        <v>4</v>
      </c>
      <c r="H1" t="s">
        <v>11</v>
      </c>
      <c r="I1" s="5">
        <v>0.50900000000000001</v>
      </c>
      <c r="J1" t="s">
        <v>15</v>
      </c>
    </row>
    <row r="2" spans="1:14" x14ac:dyDescent="0.25">
      <c r="A2" t="s">
        <v>0</v>
      </c>
      <c r="B2" s="3">
        <v>1.5E-9</v>
      </c>
      <c r="C2" t="s">
        <v>2</v>
      </c>
      <c r="H2" t="s">
        <v>12</v>
      </c>
      <c r="I2" s="5">
        <v>1</v>
      </c>
      <c r="J2" t="s">
        <v>14</v>
      </c>
    </row>
    <row r="3" spans="1:14" x14ac:dyDescent="0.25">
      <c r="A3" t="s">
        <v>1</v>
      </c>
      <c r="B3" s="1">
        <v>0</v>
      </c>
      <c r="C3" t="s">
        <v>3</v>
      </c>
      <c r="H3" t="s">
        <v>13</v>
      </c>
      <c r="I3" s="5">
        <v>0.3</v>
      </c>
      <c r="J3" t="s">
        <v>16</v>
      </c>
    </row>
    <row r="5" spans="1:14" x14ac:dyDescent="0.25">
      <c r="A5" t="s">
        <v>5</v>
      </c>
      <c r="F5" t="s">
        <v>10</v>
      </c>
      <c r="K5" t="s">
        <v>17</v>
      </c>
    </row>
    <row r="6" spans="1:14" x14ac:dyDescent="0.25">
      <c r="A6" s="2" t="s">
        <v>9</v>
      </c>
      <c r="B6" s="2" t="s">
        <v>6</v>
      </c>
      <c r="C6" s="2" t="s">
        <v>7</v>
      </c>
      <c r="D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K6" s="2" t="s">
        <v>9</v>
      </c>
      <c r="L6" s="2" t="s">
        <v>6</v>
      </c>
      <c r="M6" s="2" t="s">
        <v>7</v>
      </c>
      <c r="N6" s="2" t="s">
        <v>8</v>
      </c>
    </row>
    <row r="7" spans="1:14" x14ac:dyDescent="0.25">
      <c r="A7">
        <v>0</v>
      </c>
      <c r="B7">
        <f>$B$3</f>
        <v>0</v>
      </c>
      <c r="C7">
        <f>10^(-$I$1*2*SQRT(B7))</f>
        <v>1</v>
      </c>
      <c r="D7" s="4">
        <f>($B$2/4/C7^3)^(1/3)</f>
        <v>7.2112478515370438E-4</v>
      </c>
      <c r="F7">
        <v>0</v>
      </c>
      <c r="G7">
        <f>$B$3</f>
        <v>0</v>
      </c>
      <c r="H7">
        <f>10^(-$I$1*2*SQRT(G7)/(1+$I$2*SQRT(G7)))</f>
        <v>1</v>
      </c>
      <c r="I7" s="4">
        <f>($B$2/4/H7^3)^(1/3)</f>
        <v>7.2112478515370438E-4</v>
      </c>
      <c r="K7">
        <v>0</v>
      </c>
      <c r="L7">
        <f>$B$3</f>
        <v>0</v>
      </c>
      <c r="M7">
        <f>10^(-$I$1*2*(SQRT(L7)/(1+$I$2*SQRT(L7))-$I$3*L7))</f>
        <v>1</v>
      </c>
      <c r="N7" s="4">
        <f>($B$2/4/M7^3)^(1/3)</f>
        <v>7.2112478515370438E-4</v>
      </c>
    </row>
    <row r="8" spans="1:14" x14ac:dyDescent="0.25">
      <c r="A8">
        <v>1</v>
      </c>
      <c r="B8" s="4">
        <f>$B$7+3*D7</f>
        <v>2.1633743554611133E-3</v>
      </c>
      <c r="C8">
        <f t="shared" ref="C8:C10" si="0">10^(-$I$1*2*SQRT(B8))</f>
        <v>0.89670727691523722</v>
      </c>
      <c r="D8" s="4">
        <f t="shared" ref="D8:D10" si="1">($B$2/4/C8^3)^(1/3)</f>
        <v>8.0419196288274348E-4</v>
      </c>
      <c r="F8">
        <v>1</v>
      </c>
      <c r="G8" s="4">
        <f>$B$7+3*I7</f>
        <v>2.1633743554611133E-3</v>
      </c>
      <c r="H8">
        <f t="shared" ref="H8:H10" si="2">10^(-$I$1*2*SQRT(G8)/(1+$I$2*SQRT(G8)))</f>
        <v>0.90106293951148497</v>
      </c>
      <c r="I8" s="4">
        <f t="shared" ref="I8:I10" si="3">($B$2/4/H8^3)^(1/3)</f>
        <v>8.0030456645421996E-4</v>
      </c>
      <c r="K8">
        <v>1</v>
      </c>
      <c r="L8" s="4">
        <f>$B$7+3*N7</f>
        <v>2.1633743554611133E-3</v>
      </c>
      <c r="M8">
        <f t="shared" ref="M8:M10" si="4">10^(-$I$1*2*(SQRT(L8)/(1+$I$2*SQRT(L8))-$I$3*L8))</f>
        <v>0.90243477462696375</v>
      </c>
      <c r="N8" s="4">
        <f t="shared" ref="N8:N10" si="5">($B$2/4/M8^3)^(1/3)</f>
        <v>7.9908798444939481E-4</v>
      </c>
    </row>
    <row r="9" spans="1:14" x14ac:dyDescent="0.25">
      <c r="A9">
        <v>2</v>
      </c>
      <c r="B9" s="4">
        <f t="shared" ref="B9:B10" si="6">$B$7+3*D8</f>
        <v>2.4125758886482307E-3</v>
      </c>
      <c r="C9">
        <f t="shared" si="0"/>
        <v>0.89124662259598209</v>
      </c>
      <c r="D9" s="4">
        <f t="shared" si="1"/>
        <v>8.0911923464376868E-4</v>
      </c>
      <c r="F9">
        <v>2</v>
      </c>
      <c r="G9" s="4">
        <f t="shared" ref="G9:G10" si="7">$B$7+3*I8</f>
        <v>2.40091369936266E-3</v>
      </c>
      <c r="H9">
        <f t="shared" si="2"/>
        <v>0.89629063865837488</v>
      </c>
      <c r="I9" s="4">
        <f t="shared" si="3"/>
        <v>8.0456578932156485E-4</v>
      </c>
      <c r="K9">
        <v>2</v>
      </c>
      <c r="L9" s="4">
        <f t="shared" ref="L9:L10" si="8">$B$7+3*N8</f>
        <v>2.3972639533481844E-3</v>
      </c>
      <c r="M9">
        <f t="shared" si="4"/>
        <v>0.89787411910493198</v>
      </c>
      <c r="N9" s="4">
        <f t="shared" si="5"/>
        <v>8.0314686636983787E-4</v>
      </c>
    </row>
    <row r="10" spans="1:14" x14ac:dyDescent="0.25">
      <c r="A10">
        <v>3</v>
      </c>
      <c r="B10" s="4">
        <f t="shared" si="6"/>
        <v>2.4273577039313063E-3</v>
      </c>
      <c r="C10">
        <f t="shared" si="0"/>
        <v>0.89093280414779019</v>
      </c>
      <c r="D10" s="4">
        <f t="shared" si="1"/>
        <v>8.0940423542209426E-4</v>
      </c>
      <c r="F10">
        <v>3</v>
      </c>
      <c r="G10" s="4">
        <f t="shared" si="7"/>
        <v>2.4136973679646945E-3</v>
      </c>
      <c r="H10">
        <f t="shared" si="2"/>
        <v>0.89604197736906743</v>
      </c>
      <c r="I10" s="4">
        <f t="shared" si="3"/>
        <v>8.047890649844888E-4</v>
      </c>
      <c r="K10">
        <v>3</v>
      </c>
      <c r="L10" s="4">
        <f t="shared" si="8"/>
        <v>2.4094405991095134E-3</v>
      </c>
      <c r="M10">
        <f t="shared" si="4"/>
        <v>0.8976443182876721</v>
      </c>
      <c r="N10" s="4">
        <f t="shared" si="5"/>
        <v>8.0335247543181416E-4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FEA7-7C94-435B-8C7F-20CD01BE482F}">
  <dimension ref="A1:N10"/>
  <sheetViews>
    <sheetView tabSelected="1" workbookViewId="0">
      <selection activeCell="D8" sqref="D8"/>
    </sheetView>
  </sheetViews>
  <sheetFormatPr defaultRowHeight="15" x14ac:dyDescent="0.25"/>
  <cols>
    <col min="2" max="2" width="10.7109375" customWidth="1"/>
    <col min="7" max="7" width="10.5703125" customWidth="1"/>
  </cols>
  <sheetData>
    <row r="1" spans="1:14" x14ac:dyDescent="0.25">
      <c r="A1" t="s">
        <v>4</v>
      </c>
      <c r="H1" t="s">
        <v>11</v>
      </c>
      <c r="I1" s="5">
        <v>0.50900000000000001</v>
      </c>
      <c r="J1" t="s">
        <v>15</v>
      </c>
    </row>
    <row r="2" spans="1:14" x14ac:dyDescent="0.25">
      <c r="A2" t="s">
        <v>0</v>
      </c>
      <c r="B2" s="3">
        <v>4.6999999999999999E-9</v>
      </c>
      <c r="C2" t="s">
        <v>2</v>
      </c>
      <c r="H2" t="s">
        <v>12</v>
      </c>
      <c r="I2" s="5">
        <v>1</v>
      </c>
      <c r="J2" t="s">
        <v>14</v>
      </c>
    </row>
    <row r="3" spans="1:14" x14ac:dyDescent="0.25">
      <c r="A3" t="s">
        <v>1</v>
      </c>
      <c r="B3" s="1">
        <v>0</v>
      </c>
      <c r="C3" t="s">
        <v>3</v>
      </c>
      <c r="H3" t="s">
        <v>13</v>
      </c>
      <c r="I3" s="5">
        <v>0.3</v>
      </c>
      <c r="J3" t="s">
        <v>16</v>
      </c>
    </row>
    <row r="5" spans="1:14" x14ac:dyDescent="0.25">
      <c r="A5" t="s">
        <v>5</v>
      </c>
      <c r="F5" t="s">
        <v>10</v>
      </c>
      <c r="K5" t="s">
        <v>17</v>
      </c>
    </row>
    <row r="6" spans="1:14" x14ac:dyDescent="0.25">
      <c r="A6" s="2" t="s">
        <v>9</v>
      </c>
      <c r="B6" s="2" t="s">
        <v>6</v>
      </c>
      <c r="C6" s="2" t="s">
        <v>7</v>
      </c>
      <c r="D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K6" s="2" t="s">
        <v>9</v>
      </c>
      <c r="L6" s="2" t="s">
        <v>6</v>
      </c>
      <c r="M6" s="2" t="s">
        <v>7</v>
      </c>
      <c r="N6" s="2" t="s">
        <v>8</v>
      </c>
    </row>
    <row r="7" spans="1:14" x14ac:dyDescent="0.25">
      <c r="A7">
        <v>0</v>
      </c>
      <c r="B7">
        <f>$B$3</f>
        <v>0</v>
      </c>
      <c r="C7">
        <f>10^(-$I$1*4*SQRT(B7))</f>
        <v>1</v>
      </c>
      <c r="D7" s="4">
        <f>($B$2/C7^2)^(1/2)</f>
        <v>6.8556546004010436E-5</v>
      </c>
      <c r="F7">
        <v>0</v>
      </c>
      <c r="G7">
        <f>$B$3</f>
        <v>0</v>
      </c>
      <c r="H7">
        <f>10^(-$I$1*4*SQRT(G7)/(1+$I$2*SQRT(G7)))</f>
        <v>1</v>
      </c>
      <c r="I7" s="4">
        <f>($B$2/H7^2)^(1/2)</f>
        <v>6.8556546004010436E-5</v>
      </c>
      <c r="K7">
        <v>0</v>
      </c>
      <c r="L7">
        <f>$B$3</f>
        <v>0</v>
      </c>
      <c r="M7">
        <f>10^(-$I$1*4*(SQRT(L7)/(1+$I$2*SQRT(L7))-$I$3*L7))</f>
        <v>1</v>
      </c>
      <c r="N7" s="4">
        <f>($B$2/M7^2)^(1/2)</f>
        <v>6.8556546004010436E-5</v>
      </c>
    </row>
    <row r="8" spans="1:14" x14ac:dyDescent="0.25">
      <c r="A8">
        <v>1</v>
      </c>
      <c r="B8" s="4">
        <f>$B$7+4*D7</f>
        <v>2.7422618401604174E-4</v>
      </c>
      <c r="C8">
        <f t="shared" ref="C8:C10" si="0">10^(-$I$1*4*SQRT(B8))</f>
        <v>0.92530369384336064</v>
      </c>
      <c r="D8" s="4">
        <f t="shared" ref="D8:D10" si="1">($B$2/C8^2)^(1/2)</f>
        <v>7.4090859530942261E-5</v>
      </c>
      <c r="F8">
        <v>1</v>
      </c>
      <c r="G8" s="4">
        <f>$B$7+4*I7</f>
        <v>2.7422618401604174E-4</v>
      </c>
      <c r="H8">
        <f t="shared" ref="H8:H10" si="2">10^(-$I$1*4*SQRT(G8)/(1+$I$2*SQRT(G8)))</f>
        <v>0.92647461701636202</v>
      </c>
      <c r="I8" s="4">
        <f t="shared" ref="I8:I10" si="3">($B$2/H8^2)^(1/2)</f>
        <v>7.3997219939809424E-5</v>
      </c>
      <c r="K8">
        <v>1</v>
      </c>
      <c r="L8" s="4">
        <f>$B$7+4*N7</f>
        <v>2.7422618401604174E-4</v>
      </c>
      <c r="M8">
        <f t="shared" ref="M8:M10" si="4">10^(-$I$1*4*(SQRT(L8)/(1+$I$2*SQRT(L8))-$I$3*L8))</f>
        <v>0.92683200579640745</v>
      </c>
      <c r="N8" s="4">
        <f t="shared" ref="N8:N10" si="5">($B$2/M8^2)^(1/2)</f>
        <v>7.3968686423491839E-5</v>
      </c>
    </row>
    <row r="9" spans="1:14" x14ac:dyDescent="0.25">
      <c r="A9">
        <v>2</v>
      </c>
      <c r="B9" s="4">
        <f t="shared" ref="B9:B10" si="6">$B$7+4*D8</f>
        <v>2.9636343812376904E-4</v>
      </c>
      <c r="C9">
        <f t="shared" si="0"/>
        <v>0.92246486456438359</v>
      </c>
      <c r="D9" s="4">
        <f t="shared" si="1"/>
        <v>7.4318869625874542E-5</v>
      </c>
      <c r="F9">
        <v>2</v>
      </c>
      <c r="G9" s="4">
        <f t="shared" ref="G9:G10" si="7">$B$7+4*I8</f>
        <v>2.9598887975923769E-4</v>
      </c>
      <c r="H9">
        <f t="shared" si="2"/>
        <v>0.9237712255246795</v>
      </c>
      <c r="I9" s="4">
        <f t="shared" si="3"/>
        <v>7.4213770801392944E-5</v>
      </c>
      <c r="K9">
        <v>2</v>
      </c>
      <c r="L9" s="4">
        <f t="shared" ref="L9:L10" si="8">$B$7+4*N8</f>
        <v>2.9587474569396736E-4</v>
      </c>
      <c r="M9">
        <f t="shared" si="4"/>
        <v>0.92416959921179087</v>
      </c>
      <c r="N9" s="4">
        <f t="shared" si="5"/>
        <v>7.4181780121831744E-5</v>
      </c>
    </row>
    <row r="10" spans="1:14" x14ac:dyDescent="0.25">
      <c r="A10">
        <v>3</v>
      </c>
      <c r="B10" s="4">
        <f t="shared" si="6"/>
        <v>2.9727547850349817E-4</v>
      </c>
      <c r="C10">
        <f t="shared" si="0"/>
        <v>0.92235040439987903</v>
      </c>
      <c r="D10" s="4">
        <f t="shared" si="1"/>
        <v>7.4328092313914349E-5</v>
      </c>
      <c r="F10">
        <v>3</v>
      </c>
      <c r="G10" s="4">
        <f t="shared" si="7"/>
        <v>2.9685508320557178E-4</v>
      </c>
      <c r="H10">
        <f t="shared" si="2"/>
        <v>0.92366594674787772</v>
      </c>
      <c r="I10" s="4">
        <f t="shared" si="3"/>
        <v>7.4222229633332499E-5</v>
      </c>
      <c r="K10">
        <v>3</v>
      </c>
      <c r="L10" s="4">
        <f t="shared" si="8"/>
        <v>2.9672712048732698E-4</v>
      </c>
      <c r="M10">
        <f t="shared" si="4"/>
        <v>0.92406704228965364</v>
      </c>
      <c r="N10" s="4">
        <f t="shared" si="5"/>
        <v>7.4190013133831729E-5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DB16-7776-472A-8FCD-B073FD1A68AF}">
  <dimension ref="A1:N10"/>
  <sheetViews>
    <sheetView workbookViewId="0">
      <selection activeCell="B4" sqref="B4"/>
    </sheetView>
  </sheetViews>
  <sheetFormatPr defaultRowHeight="15" x14ac:dyDescent="0.25"/>
  <cols>
    <col min="2" max="2" width="10.7109375" customWidth="1"/>
    <col min="7" max="7" width="10.5703125" customWidth="1"/>
  </cols>
  <sheetData>
    <row r="1" spans="1:14" x14ac:dyDescent="0.25">
      <c r="A1" t="s">
        <v>4</v>
      </c>
      <c r="H1" t="s">
        <v>11</v>
      </c>
      <c r="I1" s="5">
        <v>0.50900000000000001</v>
      </c>
      <c r="J1" t="s">
        <v>15</v>
      </c>
    </row>
    <row r="2" spans="1:14" x14ac:dyDescent="0.25">
      <c r="A2" t="s">
        <v>0</v>
      </c>
      <c r="B2" s="3">
        <v>1.5E-9</v>
      </c>
      <c r="C2" t="s">
        <v>2</v>
      </c>
      <c r="H2" t="s">
        <v>12</v>
      </c>
      <c r="I2" s="5">
        <v>1</v>
      </c>
      <c r="J2" t="s">
        <v>14</v>
      </c>
    </row>
    <row r="3" spans="1:14" x14ac:dyDescent="0.25">
      <c r="A3" t="s">
        <v>1</v>
      </c>
      <c r="B3" s="1">
        <v>0</v>
      </c>
      <c r="C3" t="s">
        <v>3</v>
      </c>
      <c r="H3" t="s">
        <v>13</v>
      </c>
      <c r="I3" s="5">
        <v>0.3</v>
      </c>
      <c r="J3" t="s">
        <v>16</v>
      </c>
    </row>
    <row r="5" spans="1:14" x14ac:dyDescent="0.25">
      <c r="A5" t="s">
        <v>5</v>
      </c>
      <c r="F5" t="s">
        <v>10</v>
      </c>
      <c r="K5" t="s">
        <v>17</v>
      </c>
    </row>
    <row r="6" spans="1:14" x14ac:dyDescent="0.25">
      <c r="A6" s="2" t="s">
        <v>9</v>
      </c>
      <c r="B6" s="2" t="s">
        <v>6</v>
      </c>
      <c r="C6" s="2" t="s">
        <v>7</v>
      </c>
      <c r="D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K6" s="2" t="s">
        <v>9</v>
      </c>
      <c r="L6" s="2" t="s">
        <v>6</v>
      </c>
      <c r="M6" s="2" t="s">
        <v>7</v>
      </c>
      <c r="N6" s="2" t="s">
        <v>8</v>
      </c>
    </row>
    <row r="7" spans="1:14" x14ac:dyDescent="0.25">
      <c r="A7">
        <v>0</v>
      </c>
      <c r="B7">
        <f>$B$3</f>
        <v>0</v>
      </c>
      <c r="C7">
        <f>10^(-$I$1*3*SQRT(B7))</f>
        <v>1</v>
      </c>
      <c r="D7" s="4">
        <f>($B$2/9/C7^4)^(1/4)</f>
        <v>3.5930411196308434E-3</v>
      </c>
      <c r="F7">
        <v>0</v>
      </c>
      <c r="G7">
        <f>$B$3</f>
        <v>0</v>
      </c>
      <c r="H7">
        <f>10^(-$I$1*3*SQRT(G7)/(1+$I$2*SQRT(G7)))</f>
        <v>1</v>
      </c>
      <c r="I7" s="4">
        <f>($B$2/9/H7^4)^(1/4)</f>
        <v>3.5930411196308434E-3</v>
      </c>
      <c r="K7">
        <v>0</v>
      </c>
      <c r="L7">
        <f>$B$3</f>
        <v>0</v>
      </c>
      <c r="M7">
        <f>10^(-$I$1*3*(SQRT(L7)/(1+$I$2*SQRT(L7))-$I$3*L7))</f>
        <v>1</v>
      </c>
      <c r="N7" s="4">
        <f t="shared" ref="N7:N10" si="0">($B$2/9/M7^4)^(1/4)</f>
        <v>3.5930411196308434E-3</v>
      </c>
    </row>
    <row r="8" spans="1:14" x14ac:dyDescent="0.25">
      <c r="A8">
        <v>1</v>
      </c>
      <c r="B8" s="4">
        <f>$B$7+6*D7</f>
        <v>2.155824671778506E-2</v>
      </c>
      <c r="C8">
        <f t="shared" ref="C8:C10" si="1">10^(-$I$1*3*SQRT(B8))</f>
        <v>0.59675320656053166</v>
      </c>
      <c r="D8" s="4">
        <f t="shared" ref="D8:D10" si="2">($B$2/9/C8^4)^(1/4)</f>
        <v>6.0209833481077099E-3</v>
      </c>
      <c r="F8">
        <v>1</v>
      </c>
      <c r="G8" s="4">
        <f>$B$7+6*I7</f>
        <v>2.155824671778506E-2</v>
      </c>
      <c r="H8">
        <f t="shared" ref="H8:H10" si="3">10^(-$I$1*3*SQRT(G8)/(1+$I$2*SQRT(G8)))</f>
        <v>0.63752843110684099</v>
      </c>
      <c r="I8" s="4">
        <f t="shared" ref="I8:I10" si="4">($B$2/9/H8^4)^(1/4)</f>
        <v>5.6358915843059817E-3</v>
      </c>
      <c r="K8">
        <v>1</v>
      </c>
      <c r="L8" s="4">
        <f>$B$7+6*N7</f>
        <v>2.155824671778506E-2</v>
      </c>
      <c r="M8">
        <f t="shared" ref="M8:M10" si="5">10^(-$I$1*3*(SQRT(L8)/(1+$I$2*SQRT(L8))-$I$3*L8))</f>
        <v>0.65219188403003903</v>
      </c>
      <c r="N8" s="4">
        <f t="shared" si="0"/>
        <v>5.5091779085453202E-3</v>
      </c>
    </row>
    <row r="9" spans="1:14" x14ac:dyDescent="0.25">
      <c r="A9">
        <v>2</v>
      </c>
      <c r="B9" s="4">
        <f t="shared" ref="B9:B10" si="6">$B$7+6*D8</f>
        <v>3.6125900088646259E-2</v>
      </c>
      <c r="C9">
        <f t="shared" si="1"/>
        <v>0.51258505678934541</v>
      </c>
      <c r="D9" s="4">
        <f t="shared" si="2"/>
        <v>7.009648588151212E-3</v>
      </c>
      <c r="F9">
        <v>2</v>
      </c>
      <c r="G9" s="4">
        <f t="shared" ref="G9:G10" si="7">$B$7+6*I8</f>
        <v>3.3815349505835889E-2</v>
      </c>
      <c r="H9">
        <f t="shared" si="3"/>
        <v>0.57918368228365591</v>
      </c>
      <c r="I9" s="4">
        <f t="shared" si="4"/>
        <v>6.2036297456860073E-3</v>
      </c>
      <c r="K9">
        <v>2</v>
      </c>
      <c r="L9" s="4">
        <f t="shared" ref="L9:L10" si="8">$B$7+6*N8</f>
        <v>3.3055067451271923E-2</v>
      </c>
      <c r="M9">
        <f t="shared" si="5"/>
        <v>0.60287575573982011</v>
      </c>
      <c r="N9" s="4">
        <f t="shared" si="0"/>
        <v>5.9598368078703614E-3</v>
      </c>
    </row>
    <row r="10" spans="1:14" x14ac:dyDescent="0.25">
      <c r="A10">
        <v>3</v>
      </c>
      <c r="B10" s="4">
        <f t="shared" si="6"/>
        <v>4.2057891528907272E-2</v>
      </c>
      <c r="C10">
        <f t="shared" si="1"/>
        <v>0.48623086445131408</v>
      </c>
      <c r="D10" s="4">
        <f t="shared" si="2"/>
        <v>7.3895784540238922E-3</v>
      </c>
      <c r="F10">
        <v>3</v>
      </c>
      <c r="G10" s="4">
        <f t="shared" si="7"/>
        <v>3.7221778474116042E-2</v>
      </c>
      <c r="H10">
        <f t="shared" si="3"/>
        <v>0.56629425052480753</v>
      </c>
      <c r="I10" s="4">
        <f t="shared" si="4"/>
        <v>6.3448306535004127E-3</v>
      </c>
      <c r="K10">
        <v>3</v>
      </c>
      <c r="L10" s="4">
        <f t="shared" si="8"/>
        <v>3.575902084722217E-2</v>
      </c>
      <c r="M10">
        <f t="shared" si="5"/>
        <v>0.59366999495695183</v>
      </c>
      <c r="N10" s="4">
        <f t="shared" si="0"/>
        <v>6.0522531880550599E-3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1+1-</vt:lpstr>
      <vt:lpstr>1+2- or 2+1-</vt:lpstr>
      <vt:lpstr>2+2-</vt:lpstr>
      <vt:lpstr>1+3- or 3+1-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2022-10-26T18:56:20Z</dcterms:created>
  <dcterms:modified xsi:type="dcterms:W3CDTF">2022-11-22T21:28:14Z</dcterms:modified>
</cp:coreProperties>
</file>