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esktop\3620\Quizzes\"/>
    </mc:Choice>
  </mc:AlternateContent>
  <xr:revisionPtr revIDLastSave="0" documentId="13_ncr:1_{65C4393B-BB0D-4158-A2C9-24B1CE0C0EB8}" xr6:coauthVersionLast="36" xr6:coauthVersionMax="36" xr10:uidLastSave="{00000000-0000-0000-0000-000000000000}"/>
  <bookViews>
    <workbookView xWindow="0" yWindow="0" windowWidth="28800" windowHeight="12225" firstSheet="3" activeTab="4" xr2:uid="{E65C0530-7A76-4299-804D-8365C5750414}"/>
  </bookViews>
  <sheets>
    <sheet name="CN Microwave" sheetId="1" r:id="rId1"/>
    <sheet name="CN IR" sheetId="2" r:id="rId2"/>
    <sheet name="CN Raman" sheetId="3" r:id="rId3"/>
    <sheet name="CO Microwave" sheetId="7" r:id="rId4"/>
    <sheet name="CO IR" sheetId="5" r:id="rId5"/>
    <sheet name="CO Rama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K7" i="5" s="1"/>
  <c r="K8" i="5" s="1"/>
  <c r="G3" i="5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31" i="7"/>
  <c r="D29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31" i="7"/>
  <c r="K8" i="7"/>
  <c r="L6" i="7"/>
  <c r="L5" i="7"/>
  <c r="H5" i="7"/>
  <c r="H3" i="1"/>
  <c r="E14" i="7"/>
  <c r="E15" i="7"/>
  <c r="E16" i="7"/>
  <c r="E17" i="7"/>
  <c r="E18" i="7"/>
  <c r="E26" i="7"/>
  <c r="E27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  <c r="H3" i="7"/>
  <c r="B3" i="7"/>
  <c r="E3" i="7" s="1"/>
  <c r="B4" i="7"/>
  <c r="E4" i="7" s="1"/>
  <c r="B5" i="7"/>
  <c r="E5" i="7" s="1"/>
  <c r="B6" i="7"/>
  <c r="E6" i="7" s="1"/>
  <c r="B7" i="7"/>
  <c r="E7" i="7" s="1"/>
  <c r="B8" i="7"/>
  <c r="E8" i="7" s="1"/>
  <c r="B9" i="7"/>
  <c r="E9" i="7" s="1"/>
  <c r="B10" i="7"/>
  <c r="E10" i="7" s="1"/>
  <c r="B11" i="7"/>
  <c r="E11" i="7" s="1"/>
  <c r="B12" i="7"/>
  <c r="E12" i="7" s="1"/>
  <c r="B13" i="7"/>
  <c r="E13" i="7" s="1"/>
  <c r="B14" i="7"/>
  <c r="B15" i="7"/>
  <c r="B16" i="7"/>
  <c r="B17" i="7"/>
  <c r="B18" i="7"/>
  <c r="B19" i="7"/>
  <c r="E19" i="7" s="1"/>
  <c r="B20" i="7"/>
  <c r="E20" i="7" s="1"/>
  <c r="B21" i="7"/>
  <c r="E21" i="7" s="1"/>
  <c r="B22" i="7"/>
  <c r="E22" i="7" s="1"/>
  <c r="B23" i="7"/>
  <c r="E23" i="7" s="1"/>
  <c r="B24" i="7"/>
  <c r="E24" i="7" s="1"/>
  <c r="B25" i="7"/>
  <c r="E25" i="7" s="1"/>
  <c r="B26" i="7"/>
  <c r="B27" i="7"/>
  <c r="B2" i="7"/>
  <c r="H8" i="1"/>
  <c r="H7" i="1"/>
  <c r="H9" i="7" l="1"/>
  <c r="H8" i="7"/>
</calcChain>
</file>

<file path=xl/sharedStrings.xml><?xml version="1.0" encoding="utf-8"?>
<sst xmlns="http://schemas.openxmlformats.org/spreadsheetml/2006/main" count="49" uniqueCount="24">
  <si>
    <t>J</t>
  </si>
  <si>
    <t>ν</t>
  </si>
  <si>
    <t>B</t>
  </si>
  <si>
    <t>D</t>
  </si>
  <si>
    <t>Values from graph:</t>
  </si>
  <si>
    <t>ν/(2J+2)</t>
  </si>
  <si>
    <t>2J+2</t>
  </si>
  <si>
    <t>(J+1)^2</t>
  </si>
  <si>
    <t>Real Values (From NIST):</t>
  </si>
  <si>
    <t>R</t>
  </si>
  <si>
    <t>MC</t>
  </si>
  <si>
    <t>MO</t>
  </si>
  <si>
    <t>μ</t>
  </si>
  <si>
    <t>μ(kg)</t>
  </si>
  <si>
    <t>E(J)</t>
  </si>
  <si>
    <t>T</t>
  </si>
  <si>
    <t>kT (cm^-1)</t>
  </si>
  <si>
    <t>Boltzmann Factor</t>
  </si>
  <si>
    <t>g</t>
  </si>
  <si>
    <t>Population</t>
  </si>
  <si>
    <t>B0</t>
  </si>
  <si>
    <t>D0</t>
  </si>
  <si>
    <t>B1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</si>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</sst>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 Microwave'!$E$1</c:f>
              <c:strCache>
                <c:ptCount val="1"/>
                <c:pt idx="0">
                  <c:v>ν/(2J+2)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000393700787403"/>
                  <c:y val="-0.1929115631379410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'CN Microwave'!$C$2:$C$28</c:f>
              <c:numCache>
                <c:formatCode>General</c:formatCode>
                <c:ptCount val="27"/>
              </c:numCache>
            </c:numRef>
          </c:xVal>
          <c:yVal>
            <c:numRef>
              <c:f>'CN Microwave'!$E$2:$E$28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72-BE58-7262988B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02447"/>
        <c:axId val="1431105519"/>
      </c:scatterChart>
      <c:valAx>
        <c:axId val="137360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519"/>
        <c:crosses val="autoZero"/>
        <c:crossBetween val="midCat"/>
      </c:valAx>
      <c:valAx>
        <c:axId val="14311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0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 Microwave'!$E$1</c:f>
              <c:strCache>
                <c:ptCount val="1"/>
                <c:pt idx="0">
                  <c:v>ν/(2J+2)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909951881014875"/>
                  <c:y val="-0.1513673811606882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 Microwave'!$C$2:$C$27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</c:numCache>
            </c:numRef>
          </c:xVal>
          <c:yVal>
            <c:numRef>
              <c:f>'CO Microwave'!$E$2:$E$27</c:f>
              <c:numCache>
                <c:formatCode>General</c:formatCode>
                <c:ptCount val="26"/>
                <c:pt idx="0">
                  <c:v>1.9225000000000001</c:v>
                </c:pt>
                <c:pt idx="1">
                  <c:v>1.9225000000000001</c:v>
                </c:pt>
                <c:pt idx="2">
                  <c:v>1.9223333333333334</c:v>
                </c:pt>
                <c:pt idx="3">
                  <c:v>1.9223749999999999</c:v>
                </c:pt>
                <c:pt idx="4">
                  <c:v>1.9222000000000001</c:v>
                </c:pt>
                <c:pt idx="5">
                  <c:v>1.9220833333333334</c:v>
                </c:pt>
                <c:pt idx="6">
                  <c:v>1.9219285714285714</c:v>
                </c:pt>
                <c:pt idx="7">
                  <c:v>1.9217500000000001</c:v>
                </c:pt>
                <c:pt idx="8">
                  <c:v>1.9215000000000002</c:v>
                </c:pt>
                <c:pt idx="9">
                  <c:v>1.9213</c:v>
                </c:pt>
                <c:pt idx="10">
                  <c:v>1.9210454545454545</c:v>
                </c:pt>
                <c:pt idx="11">
                  <c:v>1.92075</c:v>
                </c:pt>
                <c:pt idx="12">
                  <c:v>1.9204230769230768</c:v>
                </c:pt>
                <c:pt idx="13">
                  <c:v>1.9201071428571428</c:v>
                </c:pt>
                <c:pt idx="14">
                  <c:v>1.9197333333333333</c:v>
                </c:pt>
                <c:pt idx="15">
                  <c:v>1.9193750000000001</c:v>
                </c:pt>
                <c:pt idx="16">
                  <c:v>1.9189411764705882</c:v>
                </c:pt>
                <c:pt idx="17">
                  <c:v>1.9185277777777776</c:v>
                </c:pt>
                <c:pt idx="18">
                  <c:v>1.9180526315789472</c:v>
                </c:pt>
                <c:pt idx="19">
                  <c:v>1.917575</c:v>
                </c:pt>
                <c:pt idx="20">
                  <c:v>1.9170714285714285</c:v>
                </c:pt>
                <c:pt idx="21">
                  <c:v>1.9165454545454546</c:v>
                </c:pt>
                <c:pt idx="22">
                  <c:v>1.9159782608695652</c:v>
                </c:pt>
                <c:pt idx="23">
                  <c:v>1.9153958333333332</c:v>
                </c:pt>
                <c:pt idx="24">
                  <c:v>1.9147999999999998</c:v>
                </c:pt>
                <c:pt idx="25">
                  <c:v>1.9141538461538461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6-4996-9C79-351DC697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55423"/>
        <c:axId val="1314508911"/>
      </c:scatterChart>
      <c:valAx>
        <c:axId val="101525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08911"/>
        <c:crosses val="autoZero"/>
        <c:crossBetween val="midCat"/>
      </c:valAx>
      <c:valAx>
        <c:axId val="13145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5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Populations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 Microwave'!$A$31:$A$56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'CO Microwave'!$E$31:$E$56</c:f>
              <c:numCache>
                <c:formatCode>General</c:formatCode>
                <c:ptCount val="26"/>
                <c:pt idx="0">
                  <c:v>1</c:v>
                </c:pt>
                <c:pt idx="1">
                  <c:v>2.9448203405845703</c:v>
                </c:pt>
                <c:pt idx="2">
                  <c:v>4.7291486369902671</c:v>
                </c:pt>
                <c:pt idx="3">
                  <c:v>6.2621705759578292</c:v>
                </c:pt>
                <c:pt idx="4">
                  <c:v>7.4751975265988078</c:v>
                </c:pt>
                <c:pt idx="5">
                  <c:v>8.3265831067549705</c:v>
                </c:pt>
                <c:pt idx="6">
                  <c:v>8.8034657420041036</c:v>
                </c:pt>
                <c:pt idx="7">
                  <c:v>8.9203493096275555</c:v>
                </c:pt>
                <c:pt idx="8">
                  <c:v>8.7149733509604772</c:v>
                </c:pt>
                <c:pt idx="9">
                  <c:v>8.2422548177578303</c:v>
                </c:pt>
                <c:pt idx="10">
                  <c:v>7.5672586777381161</c:v>
                </c:pt>
                <c:pt idx="11">
                  <c:v>6.7581626238277437</c:v>
                </c:pt>
                <c:pt idx="12">
                  <c:v>5.8800418724009003</c:v>
                </c:pt>
                <c:pt idx="13">
                  <c:v>4.9900581689447723</c:v>
                </c:pt>
                <c:pt idx="14">
                  <c:v>4.1343491269812009</c:v>
                </c:pt>
                <c:pt idx="15">
                  <c:v>3.3466352371304415</c:v>
                </c:pt>
                <c:pt idx="16">
                  <c:v>2.6483358469648559</c:v>
                </c:pt>
                <c:pt idx="17">
                  <c:v>2.04983769295825</c:v>
                </c:pt>
                <c:pt idx="18">
                  <c:v>1.5524965173657927</c:v>
                </c:pt>
                <c:pt idx="19">
                  <c:v>1.1509640764911444</c:v>
                </c:pt>
                <c:pt idx="20">
                  <c:v>0.83549903821390559</c:v>
                </c:pt>
                <c:pt idx="21">
                  <c:v>0.5940163492234527</c:v>
                </c:pt>
                <c:pt idx="22">
                  <c:v>0.41373260437806769</c:v>
                </c:pt>
                <c:pt idx="23">
                  <c:v>0.28235707495787765</c:v>
                </c:pt>
                <c:pt idx="24">
                  <c:v>0.1888486699210746</c:v>
                </c:pt>
                <c:pt idx="25">
                  <c:v>0.12380437192128543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5-49D6-AA18-BBA4DD32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75999"/>
        <c:axId val="1378969247"/>
      </c:scatterChart>
      <c:valAx>
        <c:axId val="143137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69247"/>
        <c:crosses val="autoZero"/>
        <c:crossBetween val="midCat"/>
      </c:valAx>
      <c:valAx>
        <c:axId val="13789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7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10</xdr:row>
      <xdr:rowOff>157162</xdr:rowOff>
    </xdr:from>
    <xdr:to>
      <xdr:col>12</xdr:col>
      <xdr:colOff>576262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B3458-3D69-4BB4-AAD6-A4115CDF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13</xdr:row>
      <xdr:rowOff>114300</xdr:rowOff>
    </xdr:from>
    <xdr:to>
      <xdr:col>13</xdr:col>
      <xdr:colOff>347662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42CCD-CF5D-43E5-A706-D4A0EAB5D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35</xdr:row>
      <xdr:rowOff>4762</xdr:rowOff>
    </xdr:from>
    <xdr:to>
      <xdr:col>12</xdr:col>
      <xdr:colOff>442912</xdr:colOff>
      <xdr:row>49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B38EB-2926-493C-886F-9A1B73D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0069-9137-4D7B-9FB7-10F7B66AF49D}">
  <dimension ref="A1:H28"/>
  <sheetViews>
    <sheetView workbookViewId="0">
      <selection activeCell="H5" sqref="H5"/>
    </sheetView>
  </sheetViews>
  <sheetFormatPr defaultRowHeight="15" x14ac:dyDescent="0.25"/>
  <cols>
    <col min="8" max="8" width="12.7109375" bestFit="1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5</v>
      </c>
    </row>
    <row r="2" spans="1:8" x14ac:dyDescent="0.25">
      <c r="A2">
        <v>0</v>
      </c>
      <c r="G2" t="s">
        <v>8</v>
      </c>
    </row>
    <row r="3" spans="1:8" x14ac:dyDescent="0.25">
      <c r="A3">
        <v>1</v>
      </c>
      <c r="G3" t="s">
        <v>2</v>
      </c>
      <c r="H3">
        <f>1.89974-0.5*0.017369</f>
        <v>1.8910555</v>
      </c>
    </row>
    <row r="4" spans="1:8" x14ac:dyDescent="0.25">
      <c r="A4">
        <v>2</v>
      </c>
      <c r="G4" t="s">
        <v>3</v>
      </c>
      <c r="H4" s="2">
        <v>6.4845999999999997E-6</v>
      </c>
    </row>
    <row r="5" spans="1:8" x14ac:dyDescent="0.25">
      <c r="A5">
        <v>3</v>
      </c>
    </row>
    <row r="6" spans="1:8" x14ac:dyDescent="0.25">
      <c r="A6">
        <v>4</v>
      </c>
      <c r="G6" t="s">
        <v>4</v>
      </c>
    </row>
    <row r="7" spans="1:8" x14ac:dyDescent="0.25">
      <c r="A7">
        <v>5</v>
      </c>
      <c r="G7" t="s">
        <v>2</v>
      </c>
      <c r="H7" t="e">
        <f>INTERCEPT(E2:E28,C2:C28)</f>
        <v>#DIV/0!</v>
      </c>
    </row>
    <row r="8" spans="1:8" x14ac:dyDescent="0.25">
      <c r="A8">
        <v>6</v>
      </c>
      <c r="G8" t="s">
        <v>3</v>
      </c>
      <c r="H8" s="1" t="e">
        <f>-SLOPE(E2:E28,C2:C28)/2</f>
        <v>#DIV/0!</v>
      </c>
    </row>
    <row r="9" spans="1:8" x14ac:dyDescent="0.25">
      <c r="A9">
        <v>7</v>
      </c>
    </row>
    <row r="10" spans="1:8" x14ac:dyDescent="0.25">
      <c r="A10">
        <v>8</v>
      </c>
    </row>
    <row r="11" spans="1:8" x14ac:dyDescent="0.25">
      <c r="A11">
        <v>9</v>
      </c>
    </row>
    <row r="12" spans="1:8" x14ac:dyDescent="0.25">
      <c r="A12">
        <v>10</v>
      </c>
    </row>
    <row r="13" spans="1:8" x14ac:dyDescent="0.25">
      <c r="A13">
        <v>11</v>
      </c>
    </row>
    <row r="14" spans="1:8" x14ac:dyDescent="0.25">
      <c r="A14">
        <v>12</v>
      </c>
    </row>
    <row r="15" spans="1:8" x14ac:dyDescent="0.25">
      <c r="A15">
        <v>13</v>
      </c>
    </row>
    <row r="16" spans="1:8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2254-0089-4743-97B5-76A088EF86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D418-6C1A-4698-A44B-8344A7568AD4}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820A-18FD-4AE8-BD06-755F0D88AB2E}">
  <dimension ref="A1:L56"/>
  <sheetViews>
    <sheetView workbookViewId="0">
      <selection activeCell="G2" sqref="G2:M6"/>
    </sheetView>
  </sheetViews>
  <sheetFormatPr defaultRowHeight="15" x14ac:dyDescent="0.25"/>
  <cols>
    <col min="3" max="3" width="16.42578125" bestFit="1" customWidth="1"/>
    <col min="8" max="8" width="12.7109375" bestFit="1" customWidth="1"/>
    <col min="11" max="11" width="12" bestFit="1" customWidth="1"/>
    <col min="12" max="12" width="10.5703125" bestFit="1" customWidth="1"/>
  </cols>
  <sheetData>
    <row r="1" spans="1:12" x14ac:dyDescent="0.25">
      <c r="A1" t="s">
        <v>0</v>
      </c>
      <c r="B1" t="s">
        <v>6</v>
      </c>
      <c r="C1" t="s">
        <v>7</v>
      </c>
      <c r="D1" t="s">
        <v>1</v>
      </c>
      <c r="E1" t="s">
        <v>5</v>
      </c>
    </row>
    <row r="2" spans="1:12" x14ac:dyDescent="0.25">
      <c r="A2">
        <v>0</v>
      </c>
      <c r="B2">
        <f>2*A2+2</f>
        <v>2</v>
      </c>
      <c r="C2">
        <f>(A2+1)^2</f>
        <v>1</v>
      </c>
      <c r="D2">
        <v>3.8450000000000002</v>
      </c>
      <c r="E2">
        <f>D2/B2</f>
        <v>1.9225000000000001</v>
      </c>
      <c r="G2" t="s">
        <v>8</v>
      </c>
    </row>
    <row r="3" spans="1:12" x14ac:dyDescent="0.25">
      <c r="A3">
        <v>1</v>
      </c>
      <c r="B3">
        <f t="shared" ref="B3:B27" si="0">2*A3+2</f>
        <v>4</v>
      </c>
      <c r="C3">
        <f t="shared" ref="C3:C27" si="1">(A3+1)^2</f>
        <v>4</v>
      </c>
      <c r="D3">
        <v>7.69</v>
      </c>
      <c r="E3">
        <f t="shared" ref="E3:E27" si="2">D3/B3</f>
        <v>1.9225000000000001</v>
      </c>
      <c r="G3" t="s">
        <v>2</v>
      </c>
      <c r="H3">
        <f>1.93128-0.5*0.01750441</f>
        <v>1.9225277950000002</v>
      </c>
      <c r="J3" t="s">
        <v>9</v>
      </c>
      <c r="K3">
        <v>1.128323</v>
      </c>
    </row>
    <row r="4" spans="1:12" x14ac:dyDescent="0.25">
      <c r="A4">
        <v>2</v>
      </c>
      <c r="B4">
        <f t="shared" si="0"/>
        <v>6</v>
      </c>
      <c r="C4">
        <f t="shared" si="1"/>
        <v>9</v>
      </c>
      <c r="D4">
        <v>11.534000000000001</v>
      </c>
      <c r="E4">
        <f t="shared" si="2"/>
        <v>1.9223333333333334</v>
      </c>
      <c r="G4" t="s">
        <v>3</v>
      </c>
      <c r="H4" s="2">
        <v>6.1878000000000003E-6</v>
      </c>
    </row>
    <row r="5" spans="1:12" x14ac:dyDescent="0.25">
      <c r="A5">
        <v>3</v>
      </c>
      <c r="B5">
        <f t="shared" si="0"/>
        <v>8</v>
      </c>
      <c r="C5">
        <f t="shared" si="1"/>
        <v>16</v>
      </c>
      <c r="D5">
        <v>15.379</v>
      </c>
      <c r="E5">
        <f t="shared" si="2"/>
        <v>1.9223749999999999</v>
      </c>
      <c r="G5" t="s">
        <v>10</v>
      </c>
      <c r="H5" s="2">
        <f>12</f>
        <v>12</v>
      </c>
      <c r="I5" t="s">
        <v>11</v>
      </c>
      <c r="J5">
        <v>15.994915000000001</v>
      </c>
      <c r="K5" t="s">
        <v>12</v>
      </c>
      <c r="L5" s="2">
        <f>J5*H5/(J5+H5)</f>
        <v>6.8562087079028471</v>
      </c>
    </row>
    <row r="6" spans="1:12" x14ac:dyDescent="0.25">
      <c r="A6">
        <v>4</v>
      </c>
      <c r="B6">
        <f t="shared" si="0"/>
        <v>10</v>
      </c>
      <c r="C6">
        <f t="shared" si="1"/>
        <v>25</v>
      </c>
      <c r="D6">
        <v>19.222000000000001</v>
      </c>
      <c r="E6">
        <f t="shared" si="2"/>
        <v>1.9222000000000001</v>
      </c>
      <c r="K6" t="s">
        <v>13</v>
      </c>
      <c r="L6" s="2">
        <f>L5/6.022E+23/1000</f>
        <v>1.1385268528566667E-26</v>
      </c>
    </row>
    <row r="7" spans="1:12" x14ac:dyDescent="0.25">
      <c r="A7">
        <v>5</v>
      </c>
      <c r="B7">
        <f t="shared" si="0"/>
        <v>12</v>
      </c>
      <c r="C7">
        <f t="shared" si="1"/>
        <v>36</v>
      </c>
      <c r="D7">
        <v>23.065000000000001</v>
      </c>
      <c r="E7">
        <f t="shared" si="2"/>
        <v>1.9220833333333334</v>
      </c>
      <c r="G7" t="s">
        <v>4</v>
      </c>
    </row>
    <row r="8" spans="1:12" x14ac:dyDescent="0.25">
      <c r="A8">
        <v>6</v>
      </c>
      <c r="B8">
        <f t="shared" si="0"/>
        <v>14</v>
      </c>
      <c r="C8">
        <f t="shared" si="1"/>
        <v>49</v>
      </c>
      <c r="D8">
        <v>26.907</v>
      </c>
      <c r="E8">
        <f t="shared" si="2"/>
        <v>1.9219285714285714</v>
      </c>
      <c r="G8" t="s">
        <v>2</v>
      </c>
      <c r="H8">
        <f>INTERCEPT(E2:E27,C2:C27)</f>
        <v>1.9225248937361918</v>
      </c>
      <c r="J8" t="s">
        <v>9</v>
      </c>
      <c r="K8">
        <f>SQRT(1.0546E-34/4/PI()/29980000000/H8/L6)</f>
        <v>1.1308773665667667E-10</v>
      </c>
    </row>
    <row r="9" spans="1:12" x14ac:dyDescent="0.25">
      <c r="A9">
        <v>7</v>
      </c>
      <c r="B9">
        <f t="shared" si="0"/>
        <v>16</v>
      </c>
      <c r="C9">
        <f t="shared" si="1"/>
        <v>64</v>
      </c>
      <c r="D9">
        <v>30.748000000000001</v>
      </c>
      <c r="E9">
        <f t="shared" si="2"/>
        <v>1.9217500000000001</v>
      </c>
      <c r="G9" t="s">
        <v>3</v>
      </c>
      <c r="H9">
        <f>-SLOPE(E2:E27,C2:C27)/2</f>
        <v>6.184613940156526E-6</v>
      </c>
    </row>
    <row r="10" spans="1:12" x14ac:dyDescent="0.25">
      <c r="A10">
        <v>8</v>
      </c>
      <c r="B10">
        <f t="shared" si="0"/>
        <v>18</v>
      </c>
      <c r="C10">
        <f t="shared" si="1"/>
        <v>81</v>
      </c>
      <c r="D10">
        <v>34.587000000000003</v>
      </c>
      <c r="E10">
        <f t="shared" si="2"/>
        <v>1.9215000000000002</v>
      </c>
    </row>
    <row r="11" spans="1:12" x14ac:dyDescent="0.25">
      <c r="A11">
        <v>9</v>
      </c>
      <c r="B11">
        <f t="shared" si="0"/>
        <v>20</v>
      </c>
      <c r="C11">
        <f t="shared" si="1"/>
        <v>100</v>
      </c>
      <c r="D11">
        <v>38.426000000000002</v>
      </c>
      <c r="E11">
        <f t="shared" si="2"/>
        <v>1.9213</v>
      </c>
    </row>
    <row r="12" spans="1:12" x14ac:dyDescent="0.25">
      <c r="A12">
        <v>10</v>
      </c>
      <c r="B12">
        <f t="shared" si="0"/>
        <v>22</v>
      </c>
      <c r="C12">
        <f t="shared" si="1"/>
        <v>121</v>
      </c>
      <c r="D12">
        <v>42.262999999999998</v>
      </c>
      <c r="E12">
        <f t="shared" si="2"/>
        <v>1.9210454545454545</v>
      </c>
    </row>
    <row r="13" spans="1:12" x14ac:dyDescent="0.25">
      <c r="A13">
        <v>11</v>
      </c>
      <c r="B13">
        <f t="shared" si="0"/>
        <v>24</v>
      </c>
      <c r="C13">
        <f t="shared" si="1"/>
        <v>144</v>
      </c>
      <c r="D13">
        <v>46.097999999999999</v>
      </c>
      <c r="E13">
        <f t="shared" si="2"/>
        <v>1.92075</v>
      </c>
    </row>
    <row r="14" spans="1:12" x14ac:dyDescent="0.25">
      <c r="A14">
        <v>12</v>
      </c>
      <c r="B14">
        <f t="shared" si="0"/>
        <v>26</v>
      </c>
      <c r="C14">
        <f t="shared" si="1"/>
        <v>169</v>
      </c>
      <c r="D14">
        <v>49.930999999999997</v>
      </c>
      <c r="E14">
        <f t="shared" si="2"/>
        <v>1.9204230769230768</v>
      </c>
    </row>
    <row r="15" spans="1:12" x14ac:dyDescent="0.25">
      <c r="A15">
        <v>13</v>
      </c>
      <c r="B15">
        <f t="shared" si="0"/>
        <v>28</v>
      </c>
      <c r="C15">
        <f t="shared" si="1"/>
        <v>196</v>
      </c>
      <c r="D15">
        <v>53.762999999999998</v>
      </c>
      <c r="E15">
        <f t="shared" si="2"/>
        <v>1.9201071428571428</v>
      </c>
    </row>
    <row r="16" spans="1:12" x14ac:dyDescent="0.25">
      <c r="A16">
        <v>14</v>
      </c>
      <c r="B16">
        <f t="shared" si="0"/>
        <v>30</v>
      </c>
      <c r="C16">
        <f t="shared" si="1"/>
        <v>225</v>
      </c>
      <c r="D16">
        <v>57.591999999999999</v>
      </c>
      <c r="E16">
        <f t="shared" si="2"/>
        <v>1.9197333333333333</v>
      </c>
    </row>
    <row r="17" spans="1:5" x14ac:dyDescent="0.25">
      <c r="A17">
        <v>15</v>
      </c>
      <c r="B17">
        <f t="shared" si="0"/>
        <v>32</v>
      </c>
      <c r="C17">
        <f t="shared" si="1"/>
        <v>256</v>
      </c>
      <c r="D17">
        <v>61.42</v>
      </c>
      <c r="E17">
        <f t="shared" si="2"/>
        <v>1.9193750000000001</v>
      </c>
    </row>
    <row r="18" spans="1:5" x14ac:dyDescent="0.25">
      <c r="A18">
        <v>16</v>
      </c>
      <c r="B18">
        <f t="shared" si="0"/>
        <v>34</v>
      </c>
      <c r="C18">
        <f t="shared" si="1"/>
        <v>289</v>
      </c>
      <c r="D18">
        <v>65.244</v>
      </c>
      <c r="E18">
        <f t="shared" si="2"/>
        <v>1.9189411764705882</v>
      </c>
    </row>
    <row r="19" spans="1:5" x14ac:dyDescent="0.25">
      <c r="A19">
        <v>17</v>
      </c>
      <c r="B19">
        <f t="shared" si="0"/>
        <v>36</v>
      </c>
      <c r="C19">
        <f t="shared" si="1"/>
        <v>324</v>
      </c>
      <c r="D19">
        <v>69.066999999999993</v>
      </c>
      <c r="E19">
        <f t="shared" si="2"/>
        <v>1.9185277777777776</v>
      </c>
    </row>
    <row r="20" spans="1:5" x14ac:dyDescent="0.25">
      <c r="A20">
        <v>18</v>
      </c>
      <c r="B20">
        <f t="shared" si="0"/>
        <v>38</v>
      </c>
      <c r="C20">
        <f t="shared" si="1"/>
        <v>361</v>
      </c>
      <c r="D20">
        <v>72.885999999999996</v>
      </c>
      <c r="E20">
        <f t="shared" si="2"/>
        <v>1.9180526315789472</v>
      </c>
    </row>
    <row r="21" spans="1:5" x14ac:dyDescent="0.25">
      <c r="A21">
        <v>19</v>
      </c>
      <c r="B21">
        <f t="shared" si="0"/>
        <v>40</v>
      </c>
      <c r="C21">
        <f t="shared" si="1"/>
        <v>400</v>
      </c>
      <c r="D21">
        <v>76.703000000000003</v>
      </c>
      <c r="E21">
        <f t="shared" si="2"/>
        <v>1.917575</v>
      </c>
    </row>
    <row r="22" spans="1:5" x14ac:dyDescent="0.25">
      <c r="A22">
        <v>20</v>
      </c>
      <c r="B22">
        <f t="shared" si="0"/>
        <v>42</v>
      </c>
      <c r="C22">
        <f t="shared" si="1"/>
        <v>441</v>
      </c>
      <c r="D22">
        <v>80.516999999999996</v>
      </c>
      <c r="E22">
        <f t="shared" si="2"/>
        <v>1.9170714285714285</v>
      </c>
    </row>
    <row r="23" spans="1:5" x14ac:dyDescent="0.25">
      <c r="A23">
        <v>21</v>
      </c>
      <c r="B23">
        <f t="shared" si="0"/>
        <v>44</v>
      </c>
      <c r="C23">
        <f t="shared" si="1"/>
        <v>484</v>
      </c>
      <c r="D23">
        <v>84.328000000000003</v>
      </c>
      <c r="E23">
        <f t="shared" si="2"/>
        <v>1.9165454545454546</v>
      </c>
    </row>
    <row r="24" spans="1:5" x14ac:dyDescent="0.25">
      <c r="A24">
        <v>22</v>
      </c>
      <c r="B24">
        <f t="shared" si="0"/>
        <v>46</v>
      </c>
      <c r="C24">
        <f t="shared" si="1"/>
        <v>529</v>
      </c>
      <c r="D24">
        <v>88.135000000000005</v>
      </c>
      <c r="E24">
        <f t="shared" si="2"/>
        <v>1.9159782608695652</v>
      </c>
    </row>
    <row r="25" spans="1:5" x14ac:dyDescent="0.25">
      <c r="A25">
        <v>23</v>
      </c>
      <c r="B25">
        <f t="shared" si="0"/>
        <v>48</v>
      </c>
      <c r="C25">
        <f t="shared" si="1"/>
        <v>576</v>
      </c>
      <c r="D25">
        <v>91.938999999999993</v>
      </c>
      <c r="E25">
        <f t="shared" si="2"/>
        <v>1.9153958333333332</v>
      </c>
    </row>
    <row r="26" spans="1:5" x14ac:dyDescent="0.25">
      <c r="A26">
        <v>24</v>
      </c>
      <c r="B26">
        <f t="shared" si="0"/>
        <v>50</v>
      </c>
      <c r="C26">
        <f t="shared" si="1"/>
        <v>625</v>
      </c>
      <c r="D26">
        <v>95.74</v>
      </c>
      <c r="E26">
        <f t="shared" si="2"/>
        <v>1.9147999999999998</v>
      </c>
    </row>
    <row r="27" spans="1:5" x14ac:dyDescent="0.25">
      <c r="A27">
        <v>25</v>
      </c>
      <c r="B27">
        <f t="shared" si="0"/>
        <v>52</v>
      </c>
      <c r="C27">
        <f t="shared" si="1"/>
        <v>676</v>
      </c>
      <c r="D27">
        <v>99.536000000000001</v>
      </c>
      <c r="E27">
        <f t="shared" si="2"/>
        <v>1.9141538461538461</v>
      </c>
    </row>
    <row r="29" spans="1:5" x14ac:dyDescent="0.25">
      <c r="A29" t="s">
        <v>15</v>
      </c>
      <c r="B29" s="3">
        <v>298</v>
      </c>
      <c r="C29" t="s">
        <v>16</v>
      </c>
      <c r="D29">
        <f>B29*1.3806488E-23/6.626E-34/29980000000</f>
        <v>207.11732280721611</v>
      </c>
    </row>
    <row r="30" spans="1:5" x14ac:dyDescent="0.25">
      <c r="A30" t="s">
        <v>0</v>
      </c>
      <c r="B30" t="s">
        <v>14</v>
      </c>
      <c r="C30" t="s">
        <v>17</v>
      </c>
      <c r="D30" t="s">
        <v>18</v>
      </c>
      <c r="E30" t="s">
        <v>19</v>
      </c>
    </row>
    <row r="31" spans="1:5" x14ac:dyDescent="0.25">
      <c r="A31">
        <v>0</v>
      </c>
      <c r="B31">
        <f>$H$8*A31*(A31+1)-$H$9*A31^2*(A31+1)^2</f>
        <v>0</v>
      </c>
      <c r="C31">
        <f>EXP(-B31/$D$29)</f>
        <v>1</v>
      </c>
      <c r="D31">
        <f>2*A31+1</f>
        <v>1</v>
      </c>
      <c r="E31">
        <f>D31*C31</f>
        <v>1</v>
      </c>
    </row>
    <row r="32" spans="1:5" x14ac:dyDescent="0.25">
      <c r="A32">
        <v>1</v>
      </c>
      <c r="B32">
        <f t="shared" ref="B32:B56" si="3">$H$8*A32*(A32+1)-$H$9*A32^2*(A32+1)^2</f>
        <v>3.8450250490166229</v>
      </c>
      <c r="C32">
        <f t="shared" ref="C32:C56" si="4">EXP(-B32/$D$29)</f>
        <v>0.9816067801948567</v>
      </c>
      <c r="D32">
        <f t="shared" ref="D32:D56" si="5">2*A32+1</f>
        <v>3</v>
      </c>
      <c r="E32">
        <f t="shared" ref="E32:E56" si="6">D32*C32</f>
        <v>2.9448203405845703</v>
      </c>
    </row>
    <row r="33" spans="1:5" x14ac:dyDescent="0.25">
      <c r="A33">
        <v>2</v>
      </c>
      <c r="B33">
        <f t="shared" si="3"/>
        <v>11.534926716315306</v>
      </c>
      <c r="C33">
        <f t="shared" si="4"/>
        <v>0.94582972739805349</v>
      </c>
      <c r="D33">
        <f t="shared" si="5"/>
        <v>5</v>
      </c>
      <c r="E33">
        <f t="shared" si="6"/>
        <v>4.7291486369902671</v>
      </c>
    </row>
    <row r="34" spans="1:5" x14ac:dyDescent="0.25">
      <c r="A34">
        <v>3</v>
      </c>
      <c r="B34">
        <f t="shared" si="3"/>
        <v>23.069408140426919</v>
      </c>
      <c r="C34">
        <f t="shared" si="4"/>
        <v>0.89459579656540422</v>
      </c>
      <c r="D34">
        <f t="shared" si="5"/>
        <v>7</v>
      </c>
      <c r="E34">
        <f t="shared" si="6"/>
        <v>6.2621705759578292</v>
      </c>
    </row>
    <row r="35" spans="1:5" x14ac:dyDescent="0.25">
      <c r="A35">
        <v>4</v>
      </c>
      <c r="B35">
        <f t="shared" si="3"/>
        <v>38.448024029147774</v>
      </c>
      <c r="C35">
        <f t="shared" si="4"/>
        <v>0.8305775029554231</v>
      </c>
      <c r="D35">
        <f t="shared" si="5"/>
        <v>9</v>
      </c>
      <c r="E35">
        <f t="shared" si="6"/>
        <v>7.4751975265988078</v>
      </c>
    </row>
    <row r="36" spans="1:5" x14ac:dyDescent="0.25">
      <c r="A36">
        <v>5</v>
      </c>
      <c r="B36">
        <f t="shared" si="3"/>
        <v>57.670180659539618</v>
      </c>
      <c r="C36">
        <f t="shared" si="4"/>
        <v>0.75696210061408831</v>
      </c>
      <c r="D36">
        <f t="shared" si="5"/>
        <v>11</v>
      </c>
      <c r="E36">
        <f t="shared" si="6"/>
        <v>8.3265831067549705</v>
      </c>
    </row>
    <row r="37" spans="1:5" x14ac:dyDescent="0.25">
      <c r="A37">
        <v>6</v>
      </c>
      <c r="B37">
        <f t="shared" si="3"/>
        <v>80.735135877929622</v>
      </c>
      <c r="C37">
        <f t="shared" si="4"/>
        <v>0.67718967246185413</v>
      </c>
      <c r="D37">
        <f t="shared" si="5"/>
        <v>13</v>
      </c>
      <c r="E37">
        <f t="shared" si="6"/>
        <v>8.8034657420041036</v>
      </c>
    </row>
    <row r="38" spans="1:5" x14ac:dyDescent="0.25">
      <c r="A38">
        <v>7</v>
      </c>
      <c r="B38">
        <f t="shared" si="3"/>
        <v>107.64199909991041</v>
      </c>
      <c r="C38">
        <f t="shared" si="4"/>
        <v>0.59468995397517033</v>
      </c>
      <c r="D38">
        <f t="shared" si="5"/>
        <v>15</v>
      </c>
      <c r="E38">
        <f t="shared" si="6"/>
        <v>8.9203493096275555</v>
      </c>
    </row>
    <row r="39" spans="1:5" x14ac:dyDescent="0.25">
      <c r="A39">
        <v>8</v>
      </c>
      <c r="B39">
        <f t="shared" si="3"/>
        <v>138.38973131034004</v>
      </c>
      <c r="C39">
        <f t="shared" si="4"/>
        <v>0.51264549123296921</v>
      </c>
      <c r="D39">
        <f t="shared" si="5"/>
        <v>17</v>
      </c>
      <c r="E39">
        <f t="shared" si="6"/>
        <v>8.7149733509604772</v>
      </c>
    </row>
    <row r="40" spans="1:5" x14ac:dyDescent="0.25">
      <c r="A40">
        <v>9</v>
      </c>
      <c r="B40">
        <f t="shared" si="3"/>
        <v>172.97714506334199</v>
      </c>
      <c r="C40">
        <f t="shared" si="4"/>
        <v>0.43380288514514892</v>
      </c>
      <c r="D40">
        <f t="shared" si="5"/>
        <v>19</v>
      </c>
      <c r="E40">
        <f t="shared" si="6"/>
        <v>8.2422548177578303</v>
      </c>
    </row>
    <row r="41" spans="1:5" x14ac:dyDescent="0.25">
      <c r="A41">
        <v>10</v>
      </c>
      <c r="B41">
        <f t="shared" si="3"/>
        <v>211.40290448230519</v>
      </c>
      <c r="C41">
        <f t="shared" si="4"/>
        <v>0.36034565132086266</v>
      </c>
      <c r="D41">
        <f t="shared" si="5"/>
        <v>21</v>
      </c>
      <c r="E41">
        <f t="shared" si="6"/>
        <v>7.5672586777381161</v>
      </c>
    </row>
    <row r="42" spans="1:5" x14ac:dyDescent="0.25">
      <c r="A42">
        <v>11</v>
      </c>
      <c r="B42">
        <f t="shared" si="3"/>
        <v>253.66552525988405</v>
      </c>
      <c r="C42">
        <f t="shared" si="4"/>
        <v>0.29383315755772799</v>
      </c>
      <c r="D42">
        <f t="shared" si="5"/>
        <v>23</v>
      </c>
      <c r="E42">
        <f t="shared" si="6"/>
        <v>6.7581626238277437</v>
      </c>
    </row>
    <row r="43" spans="1:5" x14ac:dyDescent="0.25">
      <c r="A43">
        <v>12</v>
      </c>
      <c r="B43">
        <f t="shared" si="3"/>
        <v>299.76337465799827</v>
      </c>
      <c r="C43">
        <f t="shared" si="4"/>
        <v>0.23520167489603599</v>
      </c>
      <c r="D43">
        <f t="shared" si="5"/>
        <v>25</v>
      </c>
      <c r="E43">
        <f t="shared" si="6"/>
        <v>5.8800418724009003</v>
      </c>
    </row>
    <row r="44" spans="1:5" x14ac:dyDescent="0.25">
      <c r="A44">
        <v>13</v>
      </c>
      <c r="B44">
        <f t="shared" si="3"/>
        <v>349.69467150783316</v>
      </c>
      <c r="C44">
        <f t="shared" si="4"/>
        <v>0.18481696922017674</v>
      </c>
      <c r="D44">
        <f t="shared" si="5"/>
        <v>27</v>
      </c>
      <c r="E44">
        <f t="shared" si="6"/>
        <v>4.9900581689447723</v>
      </c>
    </row>
    <row r="45" spans="1:5" x14ac:dyDescent="0.25">
      <c r="A45">
        <v>14</v>
      </c>
      <c r="B45">
        <f t="shared" si="3"/>
        <v>403.45748620983937</v>
      </c>
      <c r="C45">
        <f t="shared" si="4"/>
        <v>0.14256376299935175</v>
      </c>
      <c r="D45">
        <f t="shared" si="5"/>
        <v>29</v>
      </c>
      <c r="E45">
        <f t="shared" si="6"/>
        <v>4.1343491269812009</v>
      </c>
    </row>
    <row r="46" spans="1:5" x14ac:dyDescent="0.25">
      <c r="A46">
        <v>15</v>
      </c>
      <c r="B46">
        <f t="shared" si="3"/>
        <v>461.04974073373302</v>
      </c>
      <c r="C46">
        <f t="shared" si="4"/>
        <v>0.10795597539130457</v>
      </c>
      <c r="D46">
        <f t="shared" si="5"/>
        <v>31</v>
      </c>
      <c r="E46">
        <f t="shared" si="6"/>
        <v>3.3466352371304415</v>
      </c>
    </row>
    <row r="47" spans="1:5" x14ac:dyDescent="0.25">
      <c r="A47">
        <v>16</v>
      </c>
      <c r="B47">
        <f t="shared" si="3"/>
        <v>522.46920861849571</v>
      </c>
      <c r="C47">
        <f t="shared" si="4"/>
        <v>8.0252601423177458E-2</v>
      </c>
      <c r="D47">
        <f t="shared" si="5"/>
        <v>33</v>
      </c>
      <c r="E47">
        <f t="shared" si="6"/>
        <v>2.6483358469648559</v>
      </c>
    </row>
    <row r="48" spans="1:5" x14ac:dyDescent="0.25">
      <c r="A48">
        <v>17</v>
      </c>
      <c r="B48">
        <f t="shared" si="3"/>
        <v>587.71351497237424</v>
      </c>
      <c r="C48">
        <f t="shared" si="4"/>
        <v>5.8566791227378574E-2</v>
      </c>
      <c r="D48">
        <f t="shared" si="5"/>
        <v>35</v>
      </c>
      <c r="E48">
        <f t="shared" si="6"/>
        <v>2.04983769295825</v>
      </c>
    </row>
    <row r="49" spans="1:5" x14ac:dyDescent="0.25">
      <c r="A49">
        <v>18</v>
      </c>
      <c r="B49">
        <f t="shared" si="3"/>
        <v>656.78013647288117</v>
      </c>
      <c r="C49">
        <f t="shared" si="4"/>
        <v>4.1959365334210616E-2</v>
      </c>
      <c r="D49">
        <f t="shared" si="5"/>
        <v>37</v>
      </c>
      <c r="E49">
        <f t="shared" si="6"/>
        <v>1.5524965173657927</v>
      </c>
    </row>
    <row r="50" spans="1:5" x14ac:dyDescent="0.25">
      <c r="A50">
        <v>19</v>
      </c>
      <c r="B50">
        <f t="shared" si="3"/>
        <v>729.66640136679428</v>
      </c>
      <c r="C50">
        <f t="shared" si="4"/>
        <v>2.9511899397208833E-2</v>
      </c>
      <c r="D50">
        <f t="shared" si="5"/>
        <v>39</v>
      </c>
      <c r="E50">
        <f t="shared" si="6"/>
        <v>1.1509640764911444</v>
      </c>
    </row>
    <row r="51" spans="1:5" x14ac:dyDescent="0.25">
      <c r="A51">
        <v>20</v>
      </c>
      <c r="B51">
        <f t="shared" si="3"/>
        <v>806.36948947015696</v>
      </c>
      <c r="C51">
        <f t="shared" si="4"/>
        <v>2.0378025322290379E-2</v>
      </c>
      <c r="D51">
        <f t="shared" si="5"/>
        <v>41</v>
      </c>
      <c r="E51">
        <f t="shared" si="6"/>
        <v>0.83549903821390559</v>
      </c>
    </row>
    <row r="52" spans="1:5" x14ac:dyDescent="0.25">
      <c r="A52">
        <v>21</v>
      </c>
      <c r="B52">
        <f t="shared" si="3"/>
        <v>886.88643216827791</v>
      </c>
      <c r="C52">
        <f t="shared" si="4"/>
        <v>1.3814333702870992E-2</v>
      </c>
      <c r="D52">
        <f t="shared" si="5"/>
        <v>43</v>
      </c>
      <c r="E52">
        <f t="shared" si="6"/>
        <v>0.5940163492234527</v>
      </c>
    </row>
    <row r="53" spans="1:5" x14ac:dyDescent="0.25">
      <c r="A53">
        <v>22</v>
      </c>
      <c r="B53">
        <f t="shared" si="3"/>
        <v>971.21411241573105</v>
      </c>
      <c r="C53">
        <f t="shared" si="4"/>
        <v>9.194057875068171E-3</v>
      </c>
      <c r="D53">
        <f t="shared" si="5"/>
        <v>45</v>
      </c>
      <c r="E53">
        <f t="shared" si="6"/>
        <v>0.41373260437806769</v>
      </c>
    </row>
    <row r="54" spans="1:5" x14ac:dyDescent="0.25">
      <c r="A54">
        <v>23</v>
      </c>
      <c r="B54">
        <f t="shared" si="3"/>
        <v>1059.3492647363564</v>
      </c>
      <c r="C54">
        <f t="shared" si="4"/>
        <v>6.0075973395293117E-3</v>
      </c>
      <c r="D54">
        <f t="shared" si="5"/>
        <v>47</v>
      </c>
      <c r="E54">
        <f t="shared" si="6"/>
        <v>0.28235707495787765</v>
      </c>
    </row>
    <row r="55" spans="1:5" x14ac:dyDescent="0.25">
      <c r="A55">
        <v>24</v>
      </c>
      <c r="B55">
        <f t="shared" si="3"/>
        <v>1151.2884752232587</v>
      </c>
      <c r="C55">
        <f t="shared" si="4"/>
        <v>3.8540544881851958E-3</v>
      </c>
      <c r="D55">
        <f t="shared" si="5"/>
        <v>49</v>
      </c>
      <c r="E55">
        <f t="shared" si="6"/>
        <v>0.1888486699210746</v>
      </c>
    </row>
    <row r="56" spans="1:5" x14ac:dyDescent="0.25">
      <c r="A56">
        <v>25</v>
      </c>
      <c r="B56">
        <f t="shared" si="3"/>
        <v>1247.0281815388087</v>
      </c>
      <c r="C56">
        <f t="shared" si="4"/>
        <v>2.4275367043389302E-3</v>
      </c>
      <c r="D56">
        <f t="shared" si="5"/>
        <v>51</v>
      </c>
      <c r="E56">
        <f t="shared" si="6"/>
        <v>0.12380437192128543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BEDA-FF49-4A25-AA6B-6D84D95D0A37}">
  <dimension ref="A1:K53"/>
  <sheetViews>
    <sheetView tabSelected="1" workbookViewId="0">
      <selection activeCell="E17" sqref="E17"/>
    </sheetView>
  </sheetViews>
  <sheetFormatPr defaultRowHeight="15" x14ac:dyDescent="0.25"/>
  <cols>
    <col min="7" max="7" width="12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-26</v>
      </c>
      <c r="B2">
        <v>2037</v>
      </c>
      <c r="F2" t="s">
        <v>8</v>
      </c>
    </row>
    <row r="3" spans="1:11" x14ac:dyDescent="0.25">
      <c r="A3">
        <v>-25</v>
      </c>
      <c r="B3">
        <v>2041.64</v>
      </c>
      <c r="F3" t="s">
        <v>20</v>
      </c>
      <c r="G3">
        <f>1.93128-0.5*0.01750441</f>
        <v>1.9225277950000002</v>
      </c>
      <c r="I3" t="s">
        <v>9</v>
      </c>
      <c r="J3">
        <v>1.128323</v>
      </c>
    </row>
    <row r="4" spans="1:11" x14ac:dyDescent="0.25">
      <c r="A4">
        <v>-24</v>
      </c>
      <c r="B4">
        <v>2046.249</v>
      </c>
      <c r="F4" t="s">
        <v>21</v>
      </c>
      <c r="G4">
        <v>6.1878000000000003E-6</v>
      </c>
    </row>
    <row r="5" spans="1:11" x14ac:dyDescent="0.25">
      <c r="A5">
        <v>-23</v>
      </c>
      <c r="B5">
        <v>2050.826</v>
      </c>
      <c r="F5" t="s">
        <v>22</v>
      </c>
      <c r="G5">
        <v>1.9050229999999999</v>
      </c>
    </row>
    <row r="6" spans="1:11" x14ac:dyDescent="0.25">
      <c r="A6">
        <v>-22</v>
      </c>
      <c r="B6">
        <v>2055.3710000000001</v>
      </c>
      <c r="F6" t="s">
        <v>23</v>
      </c>
      <c r="G6">
        <v>6.1724999999999998E-6</v>
      </c>
    </row>
    <row r="7" spans="1:11" x14ac:dyDescent="0.25">
      <c r="A7">
        <v>-21</v>
      </c>
      <c r="B7">
        <v>2059.884</v>
      </c>
      <c r="F7" t="s">
        <v>10</v>
      </c>
      <c r="G7">
        <f>12</f>
        <v>12</v>
      </c>
      <c r="H7" t="s">
        <v>11</v>
      </c>
      <c r="I7">
        <v>15.994915000000001</v>
      </c>
      <c r="J7" t="s">
        <v>12</v>
      </c>
      <c r="K7">
        <f>I7*G7/(I7+G7)</f>
        <v>6.8562087079028471</v>
      </c>
    </row>
    <row r="8" spans="1:11" x14ac:dyDescent="0.25">
      <c r="A8">
        <v>-20</v>
      </c>
      <c r="B8">
        <v>2064.366</v>
      </c>
      <c r="J8" t="s">
        <v>13</v>
      </c>
      <c r="K8">
        <f>K7/6.022E+23/1000</f>
        <v>1.1385268528566667E-26</v>
      </c>
    </row>
    <row r="9" spans="1:11" x14ac:dyDescent="0.25">
      <c r="A9">
        <v>-19</v>
      </c>
      <c r="B9">
        <v>2068.8150000000001</v>
      </c>
    </row>
    <row r="10" spans="1:11" x14ac:dyDescent="0.25">
      <c r="A10">
        <v>-18</v>
      </c>
      <c r="B10">
        <v>2073.2330000000002</v>
      </c>
    </row>
    <row r="11" spans="1:11" x14ac:dyDescent="0.25">
      <c r="A11">
        <v>-17</v>
      </c>
      <c r="B11">
        <v>2077.6170000000002</v>
      </c>
    </row>
    <row r="12" spans="1:11" x14ac:dyDescent="0.25">
      <c r="A12">
        <v>-16</v>
      </c>
      <c r="B12">
        <v>2081.9690000000001</v>
      </c>
    </row>
    <row r="13" spans="1:11" x14ac:dyDescent="0.25">
      <c r="A13">
        <v>-15</v>
      </c>
      <c r="B13">
        <v>2086.2890000000002</v>
      </c>
    </row>
    <row r="14" spans="1:11" x14ac:dyDescent="0.25">
      <c r="A14">
        <v>-14</v>
      </c>
      <c r="B14">
        <v>2090.5749999999998</v>
      </c>
    </row>
    <row r="15" spans="1:11" x14ac:dyDescent="0.25">
      <c r="A15">
        <v>-13</v>
      </c>
      <c r="B15">
        <v>2094.8290000000002</v>
      </c>
    </row>
    <row r="16" spans="1:11" x14ac:dyDescent="0.25">
      <c r="A16">
        <v>-12</v>
      </c>
      <c r="B16">
        <v>2099.049</v>
      </c>
    </row>
    <row r="17" spans="1:2" x14ac:dyDescent="0.25">
      <c r="A17">
        <v>-11</v>
      </c>
      <c r="B17">
        <v>2103.2359999999999</v>
      </c>
    </row>
    <row r="18" spans="1:2" x14ac:dyDescent="0.25">
      <c r="A18">
        <v>-10</v>
      </c>
      <c r="B18">
        <v>2107.3890000000001</v>
      </c>
    </row>
    <row r="19" spans="1:2" x14ac:dyDescent="0.25">
      <c r="A19">
        <v>-9</v>
      </c>
      <c r="B19">
        <v>2111.509</v>
      </c>
    </row>
    <row r="20" spans="1:2" x14ac:dyDescent="0.25">
      <c r="A20">
        <v>-8</v>
      </c>
      <c r="B20">
        <v>2115.5949999999998</v>
      </c>
    </row>
    <row r="21" spans="1:2" x14ac:dyDescent="0.25">
      <c r="A21">
        <v>-7</v>
      </c>
      <c r="B21">
        <v>2119.6469999999999</v>
      </c>
    </row>
    <row r="22" spans="1:2" x14ac:dyDescent="0.25">
      <c r="A22">
        <v>-6</v>
      </c>
      <c r="B22">
        <v>2123.665</v>
      </c>
    </row>
    <row r="23" spans="1:2" x14ac:dyDescent="0.25">
      <c r="A23">
        <v>-5</v>
      </c>
      <c r="B23">
        <v>2127.6480000000001</v>
      </c>
    </row>
    <row r="24" spans="1:2" x14ac:dyDescent="0.25">
      <c r="A24">
        <v>-4</v>
      </c>
      <c r="B24">
        <v>2131.5970000000002</v>
      </c>
    </row>
    <row r="25" spans="1:2" x14ac:dyDescent="0.25">
      <c r="A25">
        <v>-3</v>
      </c>
      <c r="B25">
        <v>2135.5120000000002</v>
      </c>
    </row>
    <row r="26" spans="1:2" x14ac:dyDescent="0.25">
      <c r="A26">
        <v>-2</v>
      </c>
      <c r="B26">
        <v>2139.3919999999998</v>
      </c>
    </row>
    <row r="28" spans="1:2" x14ac:dyDescent="0.25">
      <c r="A28">
        <v>0</v>
      </c>
      <c r="B28">
        <v>2147.047</v>
      </c>
    </row>
    <row r="29" spans="1:2" x14ac:dyDescent="0.25">
      <c r="A29">
        <v>1</v>
      </c>
      <c r="B29">
        <v>2150.8220000000001</v>
      </c>
    </row>
    <row r="30" spans="1:2" x14ac:dyDescent="0.25">
      <c r="A30">
        <v>2</v>
      </c>
      <c r="B30">
        <v>2154.5610000000001</v>
      </c>
    </row>
    <row r="31" spans="1:2" x14ac:dyDescent="0.25">
      <c r="A31">
        <v>3</v>
      </c>
      <c r="B31">
        <v>2158.2660000000001</v>
      </c>
    </row>
    <row r="32" spans="1:2" x14ac:dyDescent="0.25">
      <c r="A32">
        <v>4</v>
      </c>
      <c r="B32">
        <v>2161.9340000000002</v>
      </c>
    </row>
    <row r="33" spans="1:2" x14ac:dyDescent="0.25">
      <c r="A33">
        <v>5</v>
      </c>
      <c r="B33">
        <v>2165.567</v>
      </c>
    </row>
    <row r="34" spans="1:2" x14ac:dyDescent="0.25">
      <c r="A34">
        <v>6</v>
      </c>
      <c r="B34">
        <v>2169.1640000000002</v>
      </c>
    </row>
    <row r="35" spans="1:2" x14ac:dyDescent="0.25">
      <c r="A35">
        <v>7</v>
      </c>
      <c r="B35">
        <v>2172.7240000000002</v>
      </c>
    </row>
    <row r="36" spans="1:2" x14ac:dyDescent="0.25">
      <c r="A36">
        <v>8</v>
      </c>
      <c r="B36">
        <v>2176.2489999999998</v>
      </c>
    </row>
    <row r="37" spans="1:2" x14ac:dyDescent="0.25">
      <c r="A37">
        <v>9</v>
      </c>
      <c r="B37">
        <v>2179.7370000000001</v>
      </c>
    </row>
    <row r="38" spans="1:2" x14ac:dyDescent="0.25">
      <c r="A38">
        <v>10</v>
      </c>
      <c r="B38">
        <v>2183.1889999999999</v>
      </c>
    </row>
    <row r="39" spans="1:2" x14ac:dyDescent="0.25">
      <c r="A39">
        <v>11</v>
      </c>
      <c r="B39">
        <v>2186.605</v>
      </c>
    </row>
    <row r="40" spans="1:2" x14ac:dyDescent="0.25">
      <c r="A40">
        <v>12</v>
      </c>
      <c r="B40">
        <v>2189.9830000000002</v>
      </c>
    </row>
    <row r="41" spans="1:2" x14ac:dyDescent="0.25">
      <c r="A41">
        <v>13</v>
      </c>
      <c r="B41">
        <v>2193.3249999999998</v>
      </c>
    </row>
    <row r="42" spans="1:2" x14ac:dyDescent="0.25">
      <c r="A42">
        <v>14</v>
      </c>
      <c r="B42">
        <v>2196.6289999999999</v>
      </c>
    </row>
    <row r="43" spans="1:2" x14ac:dyDescent="0.25">
      <c r="A43">
        <v>15</v>
      </c>
      <c r="B43">
        <v>2199.8960000000002</v>
      </c>
    </row>
    <row r="44" spans="1:2" x14ac:dyDescent="0.25">
      <c r="A44">
        <v>16</v>
      </c>
      <c r="B44">
        <v>2203.1260000000002</v>
      </c>
    </row>
    <row r="45" spans="1:2" x14ac:dyDescent="0.25">
      <c r="A45">
        <v>17</v>
      </c>
      <c r="B45">
        <v>2206.319</v>
      </c>
    </row>
    <row r="46" spans="1:2" x14ac:dyDescent="0.25">
      <c r="A46">
        <v>18</v>
      </c>
      <c r="B46">
        <v>2209.4740000000002</v>
      </c>
    </row>
    <row r="47" spans="1:2" x14ac:dyDescent="0.25">
      <c r="A47">
        <v>19</v>
      </c>
      <c r="B47">
        <v>2212.5909999999999</v>
      </c>
    </row>
    <row r="48" spans="1:2" x14ac:dyDescent="0.25">
      <c r="A48">
        <v>20</v>
      </c>
      <c r="B48">
        <v>2215.67</v>
      </c>
    </row>
    <row r="49" spans="1:2" x14ac:dyDescent="0.25">
      <c r="A49">
        <v>21</v>
      </c>
      <c r="B49">
        <v>2218.7109999999998</v>
      </c>
    </row>
    <row r="50" spans="1:2" x14ac:dyDescent="0.25">
      <c r="A50">
        <v>22</v>
      </c>
      <c r="B50">
        <v>2221.7139999999999</v>
      </c>
    </row>
    <row r="51" spans="1:2" x14ac:dyDescent="0.25">
      <c r="A51">
        <v>23</v>
      </c>
      <c r="B51">
        <v>2224.6790000000001</v>
      </c>
    </row>
    <row r="52" spans="1:2" x14ac:dyDescent="0.25">
      <c r="A52">
        <v>24</v>
      </c>
      <c r="B52">
        <v>2227.605</v>
      </c>
    </row>
    <row r="53" spans="1:2" x14ac:dyDescent="0.25">
      <c r="A53">
        <v>25</v>
      </c>
      <c r="B53">
        <v>2230.4929999999999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A972-458A-409A-96BC-06C45ED4F776}">
  <dimension ref="A1:B53"/>
  <sheetViews>
    <sheetView workbookViewId="0">
      <selection activeCell="L45" sqref="L4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-26</v>
      </c>
      <c r="B2">
        <v>1945.9</v>
      </c>
    </row>
    <row r="3" spans="1:2" x14ac:dyDescent="0.25">
      <c r="A3">
        <v>-25</v>
      </c>
      <c r="B3">
        <v>1954.309</v>
      </c>
    </row>
    <row r="4" spans="1:2" x14ac:dyDescent="0.25">
      <c r="A4">
        <v>-24</v>
      </c>
      <c r="B4">
        <v>1962.69</v>
      </c>
    </row>
    <row r="5" spans="1:2" x14ac:dyDescent="0.25">
      <c r="A5">
        <v>-23</v>
      </c>
      <c r="B5">
        <v>1971.0429999999999</v>
      </c>
    </row>
    <row r="6" spans="1:2" x14ac:dyDescent="0.25">
      <c r="A6">
        <v>-22</v>
      </c>
      <c r="B6">
        <v>1979.367</v>
      </c>
    </row>
    <row r="7" spans="1:2" x14ac:dyDescent="0.25">
      <c r="A7">
        <v>-21</v>
      </c>
      <c r="B7">
        <v>1987.663</v>
      </c>
    </row>
    <row r="8" spans="1:2" x14ac:dyDescent="0.25">
      <c r="A8">
        <v>-20</v>
      </c>
      <c r="B8">
        <v>1995.9290000000001</v>
      </c>
    </row>
    <row r="9" spans="1:2" x14ac:dyDescent="0.25">
      <c r="A9">
        <v>-19</v>
      </c>
      <c r="B9">
        <v>2004.1659999999999</v>
      </c>
    </row>
    <row r="10" spans="1:2" x14ac:dyDescent="0.25">
      <c r="A10">
        <v>-18</v>
      </c>
      <c r="B10">
        <v>2012.373</v>
      </c>
    </row>
    <row r="11" spans="1:2" x14ac:dyDescent="0.25">
      <c r="A11">
        <v>-17</v>
      </c>
      <c r="B11">
        <v>2020.55</v>
      </c>
    </row>
    <row r="12" spans="1:2" x14ac:dyDescent="0.25">
      <c r="A12">
        <v>-16</v>
      </c>
      <c r="B12">
        <v>2028.6969999999999</v>
      </c>
    </row>
    <row r="13" spans="1:2" x14ac:dyDescent="0.25">
      <c r="A13">
        <v>-15</v>
      </c>
      <c r="B13">
        <v>20363812</v>
      </c>
    </row>
    <row r="14" spans="1:2" x14ac:dyDescent="0.25">
      <c r="A14">
        <v>-14</v>
      </c>
      <c r="B14">
        <v>2044.8969999999999</v>
      </c>
    </row>
    <row r="15" spans="1:2" x14ac:dyDescent="0.25">
      <c r="A15">
        <v>-13</v>
      </c>
      <c r="B15">
        <v>2052.951</v>
      </c>
    </row>
    <row r="16" spans="1:2" x14ac:dyDescent="0.25">
      <c r="A16">
        <v>-12</v>
      </c>
      <c r="B16">
        <v>2060.973</v>
      </c>
    </row>
    <row r="17" spans="1:2" x14ac:dyDescent="0.25">
      <c r="A17">
        <v>-11</v>
      </c>
      <c r="B17">
        <v>2068.9630000000002</v>
      </c>
    </row>
    <row r="18" spans="1:2" x14ac:dyDescent="0.25">
      <c r="A18">
        <v>-10</v>
      </c>
      <c r="B18">
        <v>2076.922</v>
      </c>
    </row>
    <row r="19" spans="1:2" x14ac:dyDescent="0.25">
      <c r="A19">
        <v>-9</v>
      </c>
      <c r="B19">
        <v>2084.8470000000002</v>
      </c>
    </row>
    <row r="20" spans="1:2" x14ac:dyDescent="0.25">
      <c r="A20">
        <v>-8</v>
      </c>
      <c r="B20">
        <v>2092.7399999999998</v>
      </c>
    </row>
    <row r="21" spans="1:2" x14ac:dyDescent="0.25">
      <c r="A21">
        <v>-7</v>
      </c>
      <c r="B21">
        <v>2100.6</v>
      </c>
    </row>
    <row r="22" spans="1:2" x14ac:dyDescent="0.25">
      <c r="A22">
        <v>-6</v>
      </c>
      <c r="B22">
        <v>2108.4259999999999</v>
      </c>
    </row>
    <row r="23" spans="1:2" x14ac:dyDescent="0.25">
      <c r="A23">
        <v>-5</v>
      </c>
      <c r="B23">
        <v>2116.2190000000001</v>
      </c>
    </row>
    <row r="24" spans="1:2" x14ac:dyDescent="0.25">
      <c r="A24">
        <v>-4</v>
      </c>
      <c r="B24">
        <v>2123.9780000000001</v>
      </c>
    </row>
    <row r="25" spans="1:2" x14ac:dyDescent="0.25">
      <c r="A25">
        <v>-3</v>
      </c>
      <c r="B25">
        <v>2131.7020000000002</v>
      </c>
    </row>
    <row r="28" spans="1:2" x14ac:dyDescent="0.25">
      <c r="A28">
        <v>0</v>
      </c>
      <c r="B28">
        <v>2154.6669999999999</v>
      </c>
    </row>
    <row r="29" spans="1:2" x14ac:dyDescent="0.25">
      <c r="A29">
        <v>1</v>
      </c>
      <c r="B29">
        <v>2162.2510000000002</v>
      </c>
    </row>
    <row r="30" spans="1:2" x14ac:dyDescent="0.25">
      <c r="A30">
        <v>2</v>
      </c>
      <c r="B30">
        <v>2169.8000000000002</v>
      </c>
    </row>
    <row r="31" spans="1:2" x14ac:dyDescent="0.25">
      <c r="A31">
        <v>3</v>
      </c>
      <c r="B31">
        <v>2177.3130000000001</v>
      </c>
    </row>
    <row r="32" spans="1:2" x14ac:dyDescent="0.25">
      <c r="A32">
        <v>4</v>
      </c>
      <c r="B32">
        <v>2184.7890000000002</v>
      </c>
    </row>
    <row r="33" spans="1:2" x14ac:dyDescent="0.25">
      <c r="A33">
        <v>5</v>
      </c>
      <c r="B33">
        <v>2192.2289999999998</v>
      </c>
    </row>
    <row r="34" spans="1:2" x14ac:dyDescent="0.25">
      <c r="A34">
        <v>6</v>
      </c>
      <c r="B34">
        <v>2199.6309999999999</v>
      </c>
    </row>
    <row r="35" spans="1:2" x14ac:dyDescent="0.25">
      <c r="A35">
        <v>7</v>
      </c>
      <c r="B35">
        <v>2206.9969999999998</v>
      </c>
    </row>
    <row r="36" spans="1:2" x14ac:dyDescent="0.25">
      <c r="A36">
        <v>8</v>
      </c>
      <c r="B36">
        <v>2214.3249999999998</v>
      </c>
    </row>
    <row r="37" spans="1:2" x14ac:dyDescent="0.25">
      <c r="A37">
        <v>9</v>
      </c>
      <c r="B37">
        <v>2221.6149999999998</v>
      </c>
    </row>
    <row r="38" spans="1:2" x14ac:dyDescent="0.25">
      <c r="A38">
        <v>10</v>
      </c>
      <c r="B38">
        <v>2228.8670000000002</v>
      </c>
    </row>
    <row r="39" spans="1:2" x14ac:dyDescent="0.25">
      <c r="A39">
        <v>11</v>
      </c>
      <c r="B39">
        <v>2236.0810000000001</v>
      </c>
    </row>
    <row r="40" spans="1:2" x14ac:dyDescent="0.25">
      <c r="A40">
        <v>12</v>
      </c>
      <c r="B40">
        <v>2243.2559999999999</v>
      </c>
    </row>
    <row r="41" spans="1:2" x14ac:dyDescent="0.25">
      <c r="A41">
        <v>13</v>
      </c>
      <c r="B41">
        <v>2250.3919999999998</v>
      </c>
    </row>
    <row r="42" spans="1:2" x14ac:dyDescent="0.25">
      <c r="A42">
        <v>14</v>
      </c>
      <c r="B42">
        <v>2257.489</v>
      </c>
    </row>
    <row r="43" spans="1:2" x14ac:dyDescent="0.25">
      <c r="A43">
        <v>15</v>
      </c>
      <c r="B43">
        <v>2264.5459999999998</v>
      </c>
    </row>
    <row r="44" spans="1:2" x14ac:dyDescent="0.25">
      <c r="A44">
        <v>16</v>
      </c>
      <c r="B44">
        <v>2271.5630000000001</v>
      </c>
    </row>
    <row r="45" spans="1:2" x14ac:dyDescent="0.25">
      <c r="A45">
        <v>17</v>
      </c>
      <c r="B45">
        <v>2278.54</v>
      </c>
    </row>
    <row r="46" spans="1:2" x14ac:dyDescent="0.25">
      <c r="A46">
        <v>18</v>
      </c>
      <c r="B46">
        <v>2285.4769999999999</v>
      </c>
    </row>
    <row r="47" spans="1:2" x14ac:dyDescent="0.25">
      <c r="A47">
        <v>19</v>
      </c>
      <c r="B47">
        <v>2292.373</v>
      </c>
    </row>
    <row r="48" spans="1:2" x14ac:dyDescent="0.25">
      <c r="A48">
        <v>20</v>
      </c>
      <c r="B48">
        <v>2299.2280000000001</v>
      </c>
    </row>
    <row r="49" spans="1:2" x14ac:dyDescent="0.25">
      <c r="A49">
        <v>21</v>
      </c>
      <c r="B49">
        <v>2306.0419999999999</v>
      </c>
    </row>
    <row r="50" spans="1:2" x14ac:dyDescent="0.25">
      <c r="A50">
        <v>22</v>
      </c>
      <c r="B50">
        <v>2312.8139999999999</v>
      </c>
    </row>
    <row r="51" spans="1:2" x14ac:dyDescent="0.25">
      <c r="A51">
        <v>23</v>
      </c>
      <c r="B51">
        <v>2319.5439999999999</v>
      </c>
    </row>
    <row r="52" spans="1:2" x14ac:dyDescent="0.25">
      <c r="A52">
        <v>24</v>
      </c>
      <c r="B52">
        <v>2326.232</v>
      </c>
    </row>
    <row r="53" spans="1:2" x14ac:dyDescent="0.25">
      <c r="A53">
        <v>25</v>
      </c>
      <c r="B53">
        <v>2332.8780000000002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 Microwave</vt:lpstr>
      <vt:lpstr>CN IR</vt:lpstr>
      <vt:lpstr>CN Raman</vt:lpstr>
      <vt:lpstr>CO Microwave</vt:lpstr>
      <vt:lpstr>CO IR</vt:lpstr>
      <vt:lpstr>CO Raman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2021-03-24T21:58:54Z</dcterms:created>
  <dcterms:modified xsi:type="dcterms:W3CDTF">2021-03-26T22:28:38Z</dcterms:modified>
</cp:coreProperties>
</file>