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LENOVO YOGA\Downloads\"/>
    </mc:Choice>
  </mc:AlternateContent>
  <xr:revisionPtr revIDLastSave="0" documentId="13_ncr:1_{6BAF577D-4CF3-45F0-B8B9-FDE934E0F9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RAB. fIN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6" i="1" l="1"/>
  <c r="M36" i="1"/>
  <c r="L36" i="1"/>
  <c r="K36" i="1"/>
  <c r="I67" i="1"/>
  <c r="D133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F112" i="1"/>
  <c r="E111" i="1"/>
  <c r="I104" i="1"/>
  <c r="H104" i="1"/>
  <c r="G104" i="1"/>
  <c r="F104" i="1"/>
  <c r="E104" i="1"/>
  <c r="H101" i="1"/>
  <c r="E94" i="1"/>
  <c r="F92" i="1"/>
  <c r="E91" i="1"/>
  <c r="I85" i="1"/>
  <c r="E85" i="1"/>
  <c r="I83" i="1"/>
  <c r="I101" i="1" s="1"/>
  <c r="H83" i="1"/>
  <c r="G83" i="1"/>
  <c r="G101" i="1" s="1"/>
  <c r="F83" i="1"/>
  <c r="F101" i="1" s="1"/>
  <c r="D77" i="1"/>
  <c r="I76" i="1"/>
  <c r="H76" i="1"/>
  <c r="H85" i="1" s="1"/>
  <c r="G76" i="1"/>
  <c r="G85" i="1" s="1"/>
  <c r="F76" i="1"/>
  <c r="F85" i="1" s="1"/>
  <c r="E76" i="1"/>
  <c r="I75" i="1"/>
  <c r="I112" i="1" s="1"/>
  <c r="H75" i="1"/>
  <c r="H112" i="1" s="1"/>
  <c r="G75" i="1"/>
  <c r="G112" i="1" s="1"/>
  <c r="F75" i="1"/>
  <c r="E75" i="1"/>
  <c r="E112" i="1" s="1"/>
  <c r="D71" i="1"/>
  <c r="I69" i="1"/>
  <c r="E69" i="1"/>
  <c r="E88" i="1" s="1"/>
  <c r="I68" i="1"/>
  <c r="H68" i="1"/>
  <c r="I87" i="1" s="1"/>
  <c r="G68" i="1"/>
  <c r="H87" i="1" s="1"/>
  <c r="F68" i="1"/>
  <c r="G87" i="1" s="1"/>
  <c r="E68" i="1"/>
  <c r="F87" i="1" s="1"/>
  <c r="I58" i="1"/>
  <c r="H58" i="1"/>
  <c r="G58" i="1"/>
  <c r="F58" i="1"/>
  <c r="E58" i="1"/>
  <c r="H57" i="1"/>
  <c r="H99" i="1" s="1"/>
  <c r="E56" i="1"/>
  <c r="E83" i="1" s="1"/>
  <c r="E101" i="1" s="1"/>
  <c r="H53" i="1"/>
  <c r="F53" i="1"/>
  <c r="F57" i="1" s="1"/>
  <c r="I51" i="1"/>
  <c r="I53" i="1" s="1"/>
  <c r="I57" i="1" s="1"/>
  <c r="H51" i="1"/>
  <c r="H69" i="1" s="1"/>
  <c r="I88" i="1" s="1"/>
  <c r="I86" i="1" s="1"/>
  <c r="G51" i="1"/>
  <c r="G69" i="1" s="1"/>
  <c r="H88" i="1" s="1"/>
  <c r="H86" i="1" s="1"/>
  <c r="F51" i="1"/>
  <c r="F69" i="1" s="1"/>
  <c r="E51" i="1"/>
  <c r="E53" i="1" s="1"/>
  <c r="E57" i="1" s="1"/>
  <c r="D118" i="1" l="1"/>
  <c r="E119" i="1" s="1"/>
  <c r="E120" i="1" s="1"/>
  <c r="E121" i="1" s="1"/>
  <c r="E122" i="1" s="1"/>
  <c r="E114" i="1"/>
  <c r="E113" i="1"/>
  <c r="H103" i="1"/>
  <c r="H84" i="1"/>
  <c r="G89" i="1"/>
  <c r="E86" i="1"/>
  <c r="E99" i="1"/>
  <c r="E59" i="1"/>
  <c r="I99" i="1"/>
  <c r="I59" i="1"/>
  <c r="H100" i="1"/>
  <c r="H102" i="1"/>
  <c r="H105" i="1" s="1"/>
  <c r="H125" i="1" s="1"/>
  <c r="H127" i="1" s="1"/>
  <c r="H89" i="1"/>
  <c r="F84" i="1"/>
  <c r="G88" i="1"/>
  <c r="G86" i="1" s="1"/>
  <c r="F99" i="1"/>
  <c r="F59" i="1"/>
  <c r="I89" i="1"/>
  <c r="I103" i="1" s="1"/>
  <c r="G103" i="1"/>
  <c r="G84" i="1"/>
  <c r="E103" i="1"/>
  <c r="G53" i="1"/>
  <c r="G57" i="1" s="1"/>
  <c r="G92" i="1"/>
  <c r="H59" i="1"/>
  <c r="E67" i="1"/>
  <c r="E87" i="1"/>
  <c r="E89" i="1" s="1"/>
  <c r="H92" i="1"/>
  <c r="F88" i="1"/>
  <c r="F86" i="1" s="1"/>
  <c r="E84" i="1"/>
  <c r="I84" i="1"/>
  <c r="E92" i="1"/>
  <c r="I92" i="1"/>
  <c r="E128" i="1" l="1"/>
  <c r="F102" i="1"/>
  <c r="F105" i="1" s="1"/>
  <c r="F125" i="1" s="1"/>
  <c r="F127" i="1" s="1"/>
  <c r="F100" i="1"/>
  <c r="E100" i="1"/>
  <c r="E102" i="1" s="1"/>
  <c r="E105" i="1" s="1"/>
  <c r="E125" i="1" s="1"/>
  <c r="E127" i="1" s="1"/>
  <c r="E129" i="1" s="1"/>
  <c r="I60" i="1"/>
  <c r="I61" i="1" s="1"/>
  <c r="F67" i="1"/>
  <c r="F61" i="1"/>
  <c r="F60" i="1"/>
  <c r="E60" i="1"/>
  <c r="E61" i="1" s="1"/>
  <c r="H60" i="1"/>
  <c r="H61" i="1" s="1"/>
  <c r="G99" i="1"/>
  <c r="G59" i="1"/>
  <c r="I100" i="1"/>
  <c r="I102" i="1" s="1"/>
  <c r="I105" i="1" s="1"/>
  <c r="I125" i="1" s="1"/>
  <c r="F89" i="1"/>
  <c r="F103" i="1" s="1"/>
  <c r="H74" i="1" l="1"/>
  <c r="H82" i="1"/>
  <c r="H90" i="1" s="1"/>
  <c r="H93" i="1" s="1"/>
  <c r="E74" i="1"/>
  <c r="E82" i="1"/>
  <c r="E90" i="1" s="1"/>
  <c r="E93" i="1" s="1"/>
  <c r="E95" i="1" s="1"/>
  <c r="E70" i="1" s="1"/>
  <c r="I82" i="1"/>
  <c r="I90" i="1" s="1"/>
  <c r="I93" i="1" s="1"/>
  <c r="I74" i="1"/>
  <c r="G61" i="1"/>
  <c r="G60" i="1"/>
  <c r="G67" i="1"/>
  <c r="G100" i="1"/>
  <c r="G102" i="1" s="1"/>
  <c r="G105" i="1" s="1"/>
  <c r="G125" i="1" s="1"/>
  <c r="G127" i="1" s="1"/>
  <c r="F82" i="1"/>
  <c r="F90" i="1" s="1"/>
  <c r="F93" i="1" s="1"/>
  <c r="F74" i="1"/>
  <c r="H67" i="1" l="1"/>
  <c r="G82" i="1"/>
  <c r="G90" i="1" s="1"/>
  <c r="G93" i="1" s="1"/>
  <c r="G74" i="1"/>
  <c r="E77" i="1"/>
  <c r="F73" i="1"/>
  <c r="F94" i="1"/>
  <c r="F95" i="1" s="1"/>
  <c r="F70" i="1" s="1"/>
  <c r="E71" i="1"/>
  <c r="G94" i="1" l="1"/>
  <c r="F71" i="1"/>
  <c r="F111" i="1"/>
  <c r="F77" i="1"/>
  <c r="G73" i="1"/>
  <c r="G95" i="1"/>
  <c r="G70" i="1" s="1"/>
  <c r="H94" i="1" l="1"/>
  <c r="H95" i="1" s="1"/>
  <c r="H70" i="1" s="1"/>
  <c r="G71" i="1"/>
  <c r="G77" i="1"/>
  <c r="H73" i="1"/>
  <c r="G111" i="1"/>
  <c r="I126" i="1"/>
  <c r="I127" i="1" s="1"/>
  <c r="F113" i="1"/>
  <c r="F119" i="1"/>
  <c r="F120" i="1" s="1"/>
  <c r="F114" i="1"/>
  <c r="H77" i="1" l="1"/>
  <c r="I73" i="1"/>
  <c r="H111" i="1"/>
  <c r="F121" i="1"/>
  <c r="F122" i="1" s="1"/>
  <c r="G113" i="1"/>
  <c r="G119" i="1"/>
  <c r="G120" i="1" s="1"/>
  <c r="G121" i="1" s="1"/>
  <c r="G114" i="1"/>
  <c r="I94" i="1"/>
  <c r="I95" i="1" s="1"/>
  <c r="I70" i="1" s="1"/>
  <c r="I71" i="1" s="1"/>
  <c r="H71" i="1"/>
  <c r="H113" i="1" l="1"/>
  <c r="H119" i="1"/>
  <c r="H120" i="1" s="1"/>
  <c r="H121" i="1" s="1"/>
  <c r="H114" i="1"/>
  <c r="I111" i="1"/>
  <c r="I77" i="1"/>
  <c r="G122" i="1"/>
  <c r="F128" i="1"/>
  <c r="F129" i="1" s="1"/>
  <c r="I113" i="1" l="1"/>
  <c r="I119" i="1"/>
  <c r="I120" i="1" s="1"/>
  <c r="I121" i="1" s="1"/>
  <c r="I114" i="1"/>
  <c r="G128" i="1"/>
  <c r="G129" i="1" s="1"/>
  <c r="H122" i="1"/>
  <c r="H128" i="1" l="1"/>
  <c r="H129" i="1" s="1"/>
  <c r="I122" i="1"/>
  <c r="I128" i="1" s="1"/>
  <c r="I129" i="1" s="1"/>
</calcChain>
</file>

<file path=xl/sharedStrings.xml><?xml version="1.0" encoding="utf-8"?>
<sst xmlns="http://schemas.openxmlformats.org/spreadsheetml/2006/main" count="123" uniqueCount="112">
  <si>
    <t>INTEGRANTES</t>
  </si>
  <si>
    <t>ANTEZANA BORDA KATHY DEL CARMEN</t>
  </si>
  <si>
    <t>CONDORI CRUZ REMY</t>
  </si>
  <si>
    <t>GOMEZ ROXEMBERG MAIXER</t>
  </si>
  <si>
    <t>DATOS:</t>
  </si>
  <si>
    <t>INVERSION DE LA PLANTA (Llave en Mano)</t>
  </si>
  <si>
    <t>$20,000</t>
  </si>
  <si>
    <t>VIDA UTIL:</t>
  </si>
  <si>
    <t>8 Años</t>
  </si>
  <si>
    <t>VIDA DEL PROYECTO:</t>
  </si>
  <si>
    <t>5 Años</t>
  </si>
  <si>
    <t>APORTE PROPIO:</t>
  </si>
  <si>
    <t>PRESTAMO:</t>
  </si>
  <si>
    <t>AMORTIZACIONES IGUALES TASA</t>
  </si>
  <si>
    <t>kd</t>
  </si>
  <si>
    <t>TASA LIBRE DE RIESGO:</t>
  </si>
  <si>
    <t>krf</t>
  </si>
  <si>
    <t>Prima de Riesgo de Mercado:</t>
  </si>
  <si>
    <t>prm</t>
  </si>
  <si>
    <t>Beta</t>
  </si>
  <si>
    <t>Bl</t>
  </si>
  <si>
    <t>Tasa Impositiva:</t>
  </si>
  <si>
    <t>tx</t>
  </si>
  <si>
    <t>Inventario:</t>
  </si>
  <si>
    <t>Costo de Ventas/Rotacion de inventarios</t>
  </si>
  <si>
    <t>Rotacion Inv:</t>
  </si>
  <si>
    <t>Días</t>
  </si>
  <si>
    <t>Cilente:</t>
  </si>
  <si>
    <t>Total Ventas/ Rotacion Ctas x Cobrar</t>
  </si>
  <si>
    <t>RCC</t>
  </si>
  <si>
    <t>Proveedores:</t>
  </si>
  <si>
    <t>Costo de Ventas / Rotacion Cuantas x Pagar</t>
  </si>
  <si>
    <t>RCP:</t>
  </si>
  <si>
    <t>no hay distribucion de utilidades, se reinvierte el 100%</t>
  </si>
  <si>
    <t>PLAN DE PAGOS</t>
  </si>
  <si>
    <t>SALDO DEUDOR</t>
  </si>
  <si>
    <t>INTERESES</t>
  </si>
  <si>
    <t>AMORTIZACION</t>
  </si>
  <si>
    <t xml:space="preserve">TOTAL SERVICIO DE </t>
  </si>
  <si>
    <t>PREGUNTAS</t>
  </si>
  <si>
    <t>a) Proyectar los Estados Financieros</t>
  </si>
  <si>
    <t>b) Obtener el WACC</t>
  </si>
  <si>
    <t>c) Calcular sobre el valor de la empresa</t>
  </si>
  <si>
    <t>Estado de Resultados Proyectado</t>
  </si>
  <si>
    <t>Año 0</t>
  </si>
  <si>
    <t>Ventas Exp</t>
  </si>
  <si>
    <t>Venta Pais</t>
  </si>
  <si>
    <t>Tolal Ventas</t>
  </si>
  <si>
    <t>(-)Costo de Ventas</t>
  </si>
  <si>
    <t>Utilidad Bruta</t>
  </si>
  <si>
    <t>(-)Gastos Generales</t>
  </si>
  <si>
    <t>(-)Gastos de Comercializacion</t>
  </si>
  <si>
    <t>(-)Depreciacion</t>
  </si>
  <si>
    <t>EBIT</t>
  </si>
  <si>
    <t>(-)Intereses</t>
  </si>
  <si>
    <t>EBT</t>
  </si>
  <si>
    <t>(-)Imptos 25%</t>
  </si>
  <si>
    <t>Ingreso Neto</t>
  </si>
  <si>
    <t>Balance General Proyectado</t>
  </si>
  <si>
    <t>Activo Fijo Neto</t>
  </si>
  <si>
    <t>Existencias</t>
  </si>
  <si>
    <t>Clientes</t>
  </si>
  <si>
    <t>Tesoreria</t>
  </si>
  <si>
    <t>TOTAL ACTIVOS</t>
  </si>
  <si>
    <t>Capital y reservas</t>
  </si>
  <si>
    <t>La Utilidad de la Gestión se recapitaliza al año siguiente por la no distribución de utilidad</t>
  </si>
  <si>
    <t>Utilidad de la gestión</t>
  </si>
  <si>
    <t>Deuda</t>
  </si>
  <si>
    <t>Proveedores</t>
  </si>
  <si>
    <t>TOTAL PASIVOS</t>
  </si>
  <si>
    <t>Estado de Flujo de Efectivo</t>
  </si>
  <si>
    <t>Ingreso neto</t>
  </si>
  <si>
    <t>(+)Depreciacion</t>
  </si>
  <si>
    <t>(+)Origenes CP (Suma Proveedores)</t>
  </si>
  <si>
    <t>(-) Aplicaciones CP (Suma Exist+Cli)</t>
  </si>
  <si>
    <t>Variacion Activo Circ.</t>
  </si>
  <si>
    <t>Flujo Proveniente Operaciones</t>
  </si>
  <si>
    <t>Flujo de Inversiones</t>
  </si>
  <si>
    <t>Flujo de Financiamiento</t>
  </si>
  <si>
    <t>Aumento/Reduccion Efectivo</t>
  </si>
  <si>
    <t>Efectivo al Inicio</t>
  </si>
  <si>
    <t>Efectivo al final</t>
  </si>
  <si>
    <t>Flujo de Caja Libre del Proyecto</t>
  </si>
  <si>
    <t>AÑO 0</t>
  </si>
  <si>
    <t>UAII</t>
  </si>
  <si>
    <t>(-) Impuestos s/UAII</t>
  </si>
  <si>
    <t>(+) Depreciacion</t>
  </si>
  <si>
    <t>Flujo de Caja Operativo</t>
  </si>
  <si>
    <t>(-) Variacion en Act. Circulante Neto</t>
  </si>
  <si>
    <t>(-) Variacion en Inversiones</t>
  </si>
  <si>
    <t>(=) Flujo de Caja Libre</t>
  </si>
  <si>
    <t>Costo Promedio Ponderado de Capital (WACC)</t>
  </si>
  <si>
    <t>E</t>
  </si>
  <si>
    <t>D</t>
  </si>
  <si>
    <t>E/(D+E)</t>
  </si>
  <si>
    <t>D/(D+E)</t>
  </si>
  <si>
    <t>Kd (1-tx)</t>
  </si>
  <si>
    <t>Krf</t>
  </si>
  <si>
    <t>PRM</t>
  </si>
  <si>
    <t>Bu</t>
  </si>
  <si>
    <t>CAPM</t>
  </si>
  <si>
    <t>WACC</t>
  </si>
  <si>
    <t>WACC ACUMULATIVO</t>
  </si>
  <si>
    <t>Calculo del VAN con FCL</t>
  </si>
  <si>
    <t>Flujo de caja Libre</t>
  </si>
  <si>
    <t>Valor Residual</t>
  </si>
  <si>
    <t>Total Flujos de Caja Libres</t>
  </si>
  <si>
    <t>Valor Actual Neto de los FCF</t>
  </si>
  <si>
    <t>Total VAN</t>
  </si>
  <si>
    <t>Valos de la inversión al inicio</t>
  </si>
  <si>
    <t>CREA VALOR</t>
  </si>
  <si>
    <t>La Empresa crea valor con la recapitalización del 100% de la utilidad de la gestíon, mi valor de patrimino en capital propio es mayor.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</si>
</sst>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 x14ac:knownFonts="1">
    <font>
      <sz val="12"/>
      <name val="Calibri"/>
      <scheme val="minor"/>
    </font>
    <font>
      <b/>
      <sz val="14"/>
      <name val="Calibri"/>
    </font>
    <font>
      <sz val="12"/>
      <name val="Calibri"/>
    </font>
    <font>
      <b/>
      <sz val="12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/>
    <xf numFmtId="10" fontId="4" fillId="0" borderId="0" xfId="0" applyNumberFormat="1" applyFont="1"/>
    <xf numFmtId="4" fontId="4" fillId="0" borderId="0" xfId="0" applyNumberFormat="1" applyFont="1"/>
    <xf numFmtId="0" fontId="4" fillId="0" borderId="0" xfId="0" applyFont="1"/>
    <xf numFmtId="0" fontId="4" fillId="0" borderId="4" xfId="0" applyFont="1" applyBorder="1"/>
    <xf numFmtId="0" fontId="3" fillId="0" borderId="0" xfId="0" applyFont="1" applyAlignment="1">
      <alignment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4" fillId="0" borderId="4" xfId="0" applyNumberFormat="1" applyFont="1" applyBorder="1"/>
    <xf numFmtId="3" fontId="4" fillId="0" borderId="0" xfId="0" applyNumberFormat="1" applyFont="1"/>
    <xf numFmtId="3" fontId="3" fillId="0" borderId="4" xfId="0" applyNumberFormat="1" applyFont="1" applyBorder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5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3" fontId="3" fillId="0" borderId="7" xfId="0" applyNumberFormat="1" applyFont="1" applyBorder="1"/>
    <xf numFmtId="1" fontId="3" fillId="0" borderId="4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Border="1"/>
    <xf numFmtId="10" fontId="4" fillId="0" borderId="4" xfId="0" applyNumberFormat="1" applyFont="1" applyBorder="1"/>
    <xf numFmtId="0" fontId="3" fillId="2" borderId="8" xfId="0" applyFont="1" applyFill="1" applyBorder="1"/>
    <xf numFmtId="0" fontId="4" fillId="2" borderId="8" xfId="0" applyFont="1" applyFill="1" applyBorder="1"/>
    <xf numFmtId="4" fontId="4" fillId="0" borderId="4" xfId="0" applyNumberFormat="1" applyFont="1" applyBorder="1"/>
    <xf numFmtId="165" fontId="4" fillId="0" borderId="4" xfId="0" applyNumberFormat="1" applyFont="1" applyBorder="1"/>
    <xf numFmtId="0" fontId="3" fillId="0" borderId="4" xfId="0" applyFont="1" applyBorder="1"/>
    <xf numFmtId="4" fontId="4" fillId="0" borderId="9" xfId="0" applyNumberFormat="1" applyFont="1" applyBorder="1"/>
    <xf numFmtId="4" fontId="3" fillId="0" borderId="0" xfId="0" applyNumberFormat="1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3" fontId="4" fillId="0" borderId="6" xfId="0" applyNumberFormat="1" applyFont="1" applyBorder="1" applyAlignment="1">
      <alignment horizontal="left" vertical="top" wrapText="1"/>
    </xf>
    <xf numFmtId="0" fontId="0" fillId="0" borderId="0" xfId="0" applyFont="1" applyAlignment="1"/>
    <xf numFmtId="0" fontId="2" fillId="0" borderId="6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4"/>
  <sheetViews>
    <sheetView tabSelected="1" topLeftCell="A79" workbookViewId="0">
      <selection activeCell="A90" sqref="A90"/>
    </sheetView>
  </sheetViews>
  <sheetFormatPr baseColWidth="10" defaultColWidth="12.59765625" defaultRowHeight="15" customHeight="1" x14ac:dyDescent="0.3"/>
  <cols>
    <col min="1" max="2" width="10.59765625" customWidth="1"/>
    <col min="3" max="3" width="9.5" customWidth="1"/>
    <col min="4" max="4" width="11.8984375" customWidth="1"/>
    <col min="5" max="11" width="10.59765625" customWidth="1"/>
    <col min="12" max="12" width="16.5" customWidth="1"/>
    <col min="13" max="13" width="15.09765625" customWidth="1"/>
    <col min="14" max="14" width="16.69921875" customWidth="1"/>
    <col min="15" max="16" width="10.59765625" customWidth="1"/>
  </cols>
  <sheetData>
    <row r="1" spans="1:7" ht="15.75" customHeight="1" x14ac:dyDescent="0.35">
      <c r="A1" s="45" t="s">
        <v>0</v>
      </c>
      <c r="B1" s="39"/>
      <c r="C1" s="39"/>
      <c r="D1" s="40"/>
    </row>
    <row r="2" spans="1:7" ht="15.75" customHeight="1" x14ac:dyDescent="0.3">
      <c r="A2" s="46" t="s">
        <v>1</v>
      </c>
      <c r="B2" s="39"/>
      <c r="C2" s="39"/>
      <c r="D2" s="40"/>
    </row>
    <row r="3" spans="1:7" ht="15.75" customHeight="1" x14ac:dyDescent="0.3">
      <c r="A3" s="46" t="s">
        <v>2</v>
      </c>
      <c r="B3" s="39"/>
      <c r="C3" s="39"/>
      <c r="D3" s="40"/>
    </row>
    <row r="4" spans="1:7" ht="15.75" customHeight="1" x14ac:dyDescent="0.3">
      <c r="A4" s="46" t="s">
        <v>3</v>
      </c>
      <c r="B4" s="39"/>
      <c r="C4" s="39"/>
      <c r="D4" s="40"/>
      <c r="E4" s="1"/>
      <c r="F4" s="1"/>
      <c r="G4" s="1"/>
    </row>
    <row r="5" spans="1:7" ht="15.75" customHeight="1" x14ac:dyDescent="0.3">
      <c r="A5" s="1"/>
      <c r="B5" s="1"/>
      <c r="C5" s="1"/>
      <c r="D5" s="1"/>
      <c r="E5" s="1"/>
      <c r="F5" s="1"/>
      <c r="G5" s="1"/>
    </row>
    <row r="6" spans="1:7" ht="15.75" customHeight="1" x14ac:dyDescent="0.3">
      <c r="A6" s="1" t="s">
        <v>4</v>
      </c>
      <c r="B6" s="1"/>
      <c r="C6" s="1"/>
      <c r="D6" s="1"/>
      <c r="E6" s="1"/>
      <c r="F6" s="1"/>
      <c r="G6" s="1"/>
    </row>
    <row r="7" spans="1:7" ht="15.75" customHeight="1" x14ac:dyDescent="0.3">
      <c r="A7" s="1" t="s">
        <v>5</v>
      </c>
      <c r="B7" s="1"/>
      <c r="C7" s="1"/>
      <c r="D7" s="1"/>
      <c r="E7" s="1"/>
      <c r="F7" s="2" t="s">
        <v>6</v>
      </c>
      <c r="G7" s="1"/>
    </row>
    <row r="8" spans="1:7" ht="15.75" customHeight="1" x14ac:dyDescent="0.3">
      <c r="A8" s="1" t="s">
        <v>7</v>
      </c>
      <c r="B8" s="1"/>
      <c r="C8" s="1"/>
      <c r="D8" s="1"/>
      <c r="E8" s="1"/>
      <c r="F8" s="2" t="s">
        <v>8</v>
      </c>
      <c r="G8" s="1"/>
    </row>
    <row r="9" spans="1:7" ht="15.75" customHeight="1" x14ac:dyDescent="0.3">
      <c r="A9" s="1" t="s">
        <v>9</v>
      </c>
      <c r="B9" s="1"/>
      <c r="C9" s="1"/>
      <c r="D9" s="1"/>
      <c r="E9" s="1"/>
      <c r="F9" s="2" t="s">
        <v>10</v>
      </c>
      <c r="G9" s="1"/>
    </row>
    <row r="10" spans="1:7" ht="15.75" customHeight="1" x14ac:dyDescent="0.3">
      <c r="A10" s="1" t="s">
        <v>11</v>
      </c>
      <c r="B10" s="1"/>
      <c r="C10" s="1"/>
      <c r="D10" s="1"/>
      <c r="E10" s="1"/>
      <c r="F10" s="3">
        <v>0.7</v>
      </c>
      <c r="G10" s="1"/>
    </row>
    <row r="11" spans="1:7" ht="15.75" customHeight="1" x14ac:dyDescent="0.3">
      <c r="A11" s="1" t="s">
        <v>12</v>
      </c>
      <c r="B11" s="1"/>
      <c r="C11" s="1"/>
      <c r="D11" s="1"/>
      <c r="E11" s="1"/>
      <c r="F11" s="3">
        <v>0.3</v>
      </c>
      <c r="G11" s="1"/>
    </row>
    <row r="12" spans="1:7" ht="15.75" customHeight="1" x14ac:dyDescent="0.3">
      <c r="A12" s="1" t="s">
        <v>13</v>
      </c>
      <c r="B12" s="1"/>
      <c r="C12" s="1"/>
      <c r="D12" s="1"/>
      <c r="E12" s="1"/>
      <c r="F12" s="4">
        <v>0.125</v>
      </c>
      <c r="G12" s="1" t="s">
        <v>14</v>
      </c>
    </row>
    <row r="13" spans="1:7" ht="15.75" customHeight="1" x14ac:dyDescent="0.3">
      <c r="A13" s="1" t="s">
        <v>15</v>
      </c>
      <c r="B13" s="1"/>
      <c r="D13" s="1"/>
      <c r="E13" s="1"/>
      <c r="F13" s="4">
        <v>5.6500000000000002E-2</v>
      </c>
      <c r="G13" s="1" t="s">
        <v>16</v>
      </c>
    </row>
    <row r="14" spans="1:7" ht="15.75" customHeight="1" x14ac:dyDescent="0.3">
      <c r="A14" s="1" t="s">
        <v>17</v>
      </c>
      <c r="B14" s="1"/>
      <c r="C14" s="1"/>
      <c r="D14" s="1"/>
      <c r="E14" s="1"/>
      <c r="F14" s="4">
        <v>9.8000000000000004E-2</v>
      </c>
      <c r="G14" s="1" t="s">
        <v>18</v>
      </c>
    </row>
    <row r="15" spans="1:7" ht="15.75" customHeight="1" x14ac:dyDescent="0.3">
      <c r="A15" s="1" t="s">
        <v>19</v>
      </c>
      <c r="B15" s="1"/>
      <c r="C15" s="1"/>
      <c r="D15" s="1"/>
      <c r="E15" s="1"/>
      <c r="F15" s="5">
        <v>1.2</v>
      </c>
      <c r="G15" s="1" t="s">
        <v>20</v>
      </c>
    </row>
    <row r="16" spans="1:7" ht="15.75" customHeight="1" x14ac:dyDescent="0.3">
      <c r="A16" s="1" t="s">
        <v>21</v>
      </c>
      <c r="B16" s="1"/>
      <c r="C16" s="1"/>
      <c r="D16" s="1"/>
      <c r="E16" s="1"/>
      <c r="F16" s="3">
        <v>0.25</v>
      </c>
      <c r="G16" s="1" t="s">
        <v>22</v>
      </c>
    </row>
    <row r="17" spans="1:7" ht="15.75" customHeight="1" x14ac:dyDescent="0.3">
      <c r="A17" s="1"/>
      <c r="B17" s="1"/>
      <c r="C17" s="1"/>
      <c r="D17" s="1"/>
      <c r="E17" s="1"/>
      <c r="F17" s="1"/>
      <c r="G17" s="1"/>
    </row>
    <row r="18" spans="1:7" ht="15.75" customHeight="1" x14ac:dyDescent="0.3">
      <c r="A18" s="1"/>
      <c r="B18" s="1"/>
      <c r="C18" s="1"/>
      <c r="D18" s="1"/>
      <c r="E18" s="1"/>
      <c r="F18" s="1"/>
      <c r="G18" s="1"/>
    </row>
    <row r="19" spans="1:7" ht="15.75" customHeight="1" x14ac:dyDescent="0.3">
      <c r="A19" s="1"/>
      <c r="B19" s="1"/>
      <c r="C19" s="1"/>
      <c r="D19" s="1"/>
      <c r="E19" s="1"/>
      <c r="F19" s="1"/>
      <c r="G19" s="1"/>
    </row>
    <row r="20" spans="1:7" ht="15.75" customHeight="1" x14ac:dyDescent="0.3">
      <c r="A20" s="1" t="s">
        <v>23</v>
      </c>
      <c r="B20" s="1"/>
      <c r="C20" s="6" t="s">
        <v>24</v>
      </c>
      <c r="E20" s="6"/>
      <c r="F20" s="6"/>
      <c r="G20" s="6"/>
    </row>
    <row r="21" spans="1:7" ht="15.75" customHeight="1" x14ac:dyDescent="0.3">
      <c r="A21" s="1" t="s">
        <v>25</v>
      </c>
      <c r="B21" s="1"/>
      <c r="C21" s="6">
        <v>9.5</v>
      </c>
      <c r="D21" s="6" t="s">
        <v>26</v>
      </c>
      <c r="F21" s="6"/>
      <c r="G21" s="6"/>
    </row>
    <row r="22" spans="1:7" ht="15.75" customHeight="1" x14ac:dyDescent="0.3">
      <c r="A22" s="1"/>
      <c r="B22" s="1"/>
      <c r="C22" s="1"/>
      <c r="D22" s="6"/>
      <c r="E22" s="6"/>
      <c r="F22" s="6"/>
      <c r="G22" s="6"/>
    </row>
    <row r="23" spans="1:7" ht="15.75" customHeight="1" x14ac:dyDescent="0.3">
      <c r="A23" s="1" t="s">
        <v>27</v>
      </c>
      <c r="B23" s="1"/>
      <c r="C23" s="6" t="s">
        <v>28</v>
      </c>
      <c r="E23" s="6"/>
      <c r="F23" s="6"/>
      <c r="G23" s="6"/>
    </row>
    <row r="24" spans="1:7" ht="15.75" customHeight="1" x14ac:dyDescent="0.3">
      <c r="A24" s="1" t="s">
        <v>29</v>
      </c>
      <c r="B24" s="1"/>
      <c r="C24" s="6">
        <v>8</v>
      </c>
      <c r="D24" s="6" t="s">
        <v>26</v>
      </c>
      <c r="F24" s="6"/>
      <c r="G24" s="6"/>
    </row>
    <row r="25" spans="1:7" ht="15.75" customHeight="1" x14ac:dyDescent="0.3">
      <c r="A25" s="1"/>
      <c r="B25" s="1"/>
      <c r="C25" s="1"/>
      <c r="D25" s="6"/>
      <c r="E25" s="6"/>
      <c r="F25" s="6"/>
      <c r="G25" s="6"/>
    </row>
    <row r="26" spans="1:7" ht="15.75" customHeight="1" x14ac:dyDescent="0.3">
      <c r="A26" s="1" t="s">
        <v>30</v>
      </c>
      <c r="B26" s="1"/>
      <c r="C26" s="6" t="s">
        <v>31</v>
      </c>
      <c r="D26" s="6"/>
      <c r="E26" s="6"/>
      <c r="F26" s="6"/>
      <c r="G26" s="6"/>
    </row>
    <row r="27" spans="1:7" ht="15.75" customHeight="1" x14ac:dyDescent="0.3">
      <c r="A27" s="1" t="s">
        <v>32</v>
      </c>
      <c r="B27" s="1"/>
      <c r="C27" s="6">
        <v>6</v>
      </c>
      <c r="D27" t="s">
        <v>26</v>
      </c>
      <c r="E27" s="6"/>
      <c r="F27" s="6"/>
      <c r="G27" s="6"/>
    </row>
    <row r="28" spans="1:7" ht="15.75" customHeight="1" x14ac:dyDescent="0.3">
      <c r="A28" s="1"/>
      <c r="B28" s="1"/>
      <c r="C28" s="1"/>
      <c r="D28" s="6"/>
      <c r="F28" s="6"/>
      <c r="G28" s="6"/>
    </row>
    <row r="29" spans="1:7" ht="15.75" customHeight="1" x14ac:dyDescent="0.3">
      <c r="A29" s="1"/>
      <c r="B29" s="1"/>
      <c r="C29" s="1"/>
      <c r="D29" s="1"/>
      <c r="E29" s="1"/>
      <c r="F29" s="1"/>
      <c r="G29" s="1"/>
    </row>
    <row r="30" spans="1:7" ht="15.75" customHeight="1" x14ac:dyDescent="0.3"/>
    <row r="31" spans="1:7" ht="15.75" customHeight="1" x14ac:dyDescent="0.3">
      <c r="A31" s="1" t="s">
        <v>33</v>
      </c>
      <c r="B31" s="1"/>
      <c r="C31" s="1"/>
      <c r="D31" s="1"/>
      <c r="E31" s="1"/>
    </row>
    <row r="32" spans="1:7" ht="15.75" customHeight="1" x14ac:dyDescent="0.3"/>
    <row r="33" spans="1:14" ht="15.75" customHeight="1" x14ac:dyDescent="0.3"/>
    <row r="34" spans="1:14" ht="15.75" customHeight="1" x14ac:dyDescent="0.3">
      <c r="A34" s="1" t="s">
        <v>34</v>
      </c>
      <c r="B34" s="1"/>
    </row>
    <row r="35" spans="1:14" ht="15.75" customHeight="1" x14ac:dyDescent="0.3"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</row>
    <row r="36" spans="1:14" ht="15.75" customHeight="1" x14ac:dyDescent="0.3">
      <c r="A36" s="38" t="s">
        <v>35</v>
      </c>
      <c r="B36" s="39"/>
      <c r="C36" s="40"/>
      <c r="D36" s="7">
        <v>6000</v>
      </c>
      <c r="E36" s="7">
        <v>4800</v>
      </c>
      <c r="F36" s="7">
        <v>3600</v>
      </c>
      <c r="G36" s="7">
        <v>2400</v>
      </c>
      <c r="H36" s="7">
        <v>1200</v>
      </c>
      <c r="I36" s="7">
        <v>0</v>
      </c>
      <c r="J36" s="6"/>
      <c r="K36">
        <f>+D36-E36</f>
        <v>1200</v>
      </c>
      <c r="L36">
        <f>+E36-F36</f>
        <v>1200</v>
      </c>
      <c r="M36">
        <f>+F36-G36</f>
        <v>1200</v>
      </c>
      <c r="N36">
        <f>+G36-H36</f>
        <v>1200</v>
      </c>
    </row>
    <row r="37" spans="1:14" ht="15.75" customHeight="1" x14ac:dyDescent="0.3">
      <c r="A37" s="38" t="s">
        <v>36</v>
      </c>
      <c r="B37" s="39"/>
      <c r="C37" s="40"/>
      <c r="D37" s="7">
        <v>0</v>
      </c>
      <c r="E37" s="7">
        <v>750</v>
      </c>
      <c r="F37" s="7">
        <v>600</v>
      </c>
      <c r="G37" s="7">
        <v>450</v>
      </c>
      <c r="H37" s="7">
        <v>300</v>
      </c>
      <c r="I37" s="7">
        <v>150</v>
      </c>
      <c r="J37" s="6"/>
    </row>
    <row r="38" spans="1:14" ht="15.75" customHeight="1" x14ac:dyDescent="0.3">
      <c r="A38" s="38" t="s">
        <v>37</v>
      </c>
      <c r="B38" s="39"/>
      <c r="C38" s="40"/>
      <c r="D38" s="7">
        <v>0</v>
      </c>
      <c r="E38" s="7">
        <v>1200</v>
      </c>
      <c r="F38" s="7">
        <v>1200</v>
      </c>
      <c r="G38" s="7">
        <v>1200</v>
      </c>
      <c r="H38" s="7">
        <v>1200</v>
      </c>
      <c r="I38" s="7">
        <v>1200</v>
      </c>
      <c r="J38" s="6"/>
    </row>
    <row r="39" spans="1:14" ht="15.75" customHeight="1" x14ac:dyDescent="0.3">
      <c r="A39" s="38" t="s">
        <v>38</v>
      </c>
      <c r="B39" s="39"/>
      <c r="C39" s="40"/>
      <c r="D39" s="7">
        <v>6000</v>
      </c>
      <c r="E39" s="7">
        <v>6750</v>
      </c>
      <c r="F39" s="7">
        <v>5400</v>
      </c>
      <c r="G39" s="7">
        <v>4050</v>
      </c>
      <c r="H39" s="7">
        <v>2700</v>
      </c>
      <c r="I39" s="7">
        <v>1350</v>
      </c>
      <c r="J39" s="6"/>
    </row>
    <row r="40" spans="1:14" ht="15.75" customHeight="1" x14ac:dyDescent="0.3"/>
    <row r="41" spans="1:14" ht="15.75" customHeight="1" x14ac:dyDescent="0.3"/>
    <row r="42" spans="1:14" ht="15.75" customHeight="1" x14ac:dyDescent="0.3">
      <c r="A42" s="1" t="s">
        <v>39</v>
      </c>
    </row>
    <row r="43" spans="1:14" ht="15.75" customHeight="1" x14ac:dyDescent="0.3">
      <c r="A43" s="1" t="s">
        <v>40</v>
      </c>
    </row>
    <row r="44" spans="1:14" ht="15.75" customHeight="1" x14ac:dyDescent="0.3">
      <c r="A44" s="1" t="s">
        <v>41</v>
      </c>
      <c r="B44" s="1"/>
      <c r="C44" s="1"/>
    </row>
    <row r="45" spans="1:14" ht="15.75" customHeight="1" x14ac:dyDescent="0.3">
      <c r="A45" s="1" t="s">
        <v>42</v>
      </c>
      <c r="B45" s="1"/>
      <c r="C45" s="1"/>
    </row>
    <row r="46" spans="1:14" ht="15.75" customHeight="1" x14ac:dyDescent="0.3"/>
    <row r="47" spans="1:14" ht="15.75" customHeight="1" x14ac:dyDescent="0.3">
      <c r="A47" s="1" t="s">
        <v>43</v>
      </c>
      <c r="B47" s="1"/>
      <c r="C47" s="1"/>
    </row>
    <row r="48" spans="1:14" ht="24" customHeight="1" x14ac:dyDescent="0.3">
      <c r="D48" s="8" t="s">
        <v>44</v>
      </c>
      <c r="E48" s="9">
        <v>2007</v>
      </c>
      <c r="F48" s="9">
        <v>2008</v>
      </c>
      <c r="G48" s="9">
        <v>2009</v>
      </c>
      <c r="H48" s="9">
        <v>2010</v>
      </c>
      <c r="I48" s="9">
        <v>2011</v>
      </c>
      <c r="J48" s="10"/>
      <c r="K48" s="10"/>
      <c r="L48" s="10"/>
    </row>
    <row r="49" spans="1:15" ht="15.75" customHeight="1" x14ac:dyDescent="0.3">
      <c r="A49" t="s">
        <v>45</v>
      </c>
      <c r="E49" s="11">
        <v>6900</v>
      </c>
      <c r="F49" s="11">
        <v>8600</v>
      </c>
      <c r="G49" s="11">
        <v>9400</v>
      </c>
      <c r="H49" s="11">
        <v>9900</v>
      </c>
      <c r="I49" s="11">
        <v>10800</v>
      </c>
      <c r="J49" s="12"/>
    </row>
    <row r="50" spans="1:15" ht="15.75" customHeight="1" x14ac:dyDescent="0.3">
      <c r="A50" t="s">
        <v>46</v>
      </c>
      <c r="E50" s="11">
        <v>36000</v>
      </c>
      <c r="F50" s="11">
        <v>45900</v>
      </c>
      <c r="G50" s="11">
        <v>49000</v>
      </c>
      <c r="H50" s="11">
        <v>50600</v>
      </c>
      <c r="I50" s="11">
        <v>51500</v>
      </c>
      <c r="J50" s="12"/>
    </row>
    <row r="51" spans="1:15" ht="15.75" customHeight="1" x14ac:dyDescent="0.3">
      <c r="A51" s="1" t="s">
        <v>47</v>
      </c>
      <c r="B51" s="1"/>
      <c r="C51" s="1"/>
      <c r="D51" s="1"/>
      <c r="E51" s="13">
        <f t="shared" ref="E51:I51" si="0">E49+E50</f>
        <v>42900</v>
      </c>
      <c r="F51" s="13">
        <f t="shared" si="0"/>
        <v>54500</v>
      </c>
      <c r="G51" s="13">
        <f t="shared" si="0"/>
        <v>58400</v>
      </c>
      <c r="H51" s="13">
        <f t="shared" si="0"/>
        <v>60500</v>
      </c>
      <c r="I51" s="13">
        <f t="shared" si="0"/>
        <v>62300</v>
      </c>
      <c r="J51" s="14"/>
    </row>
    <row r="52" spans="1:15" ht="15.75" customHeight="1" x14ac:dyDescent="0.3">
      <c r="A52" t="s">
        <v>48</v>
      </c>
      <c r="E52" s="11">
        <v>17644</v>
      </c>
      <c r="F52" s="11">
        <v>22861</v>
      </c>
      <c r="G52" s="11">
        <v>24403</v>
      </c>
      <c r="H52" s="11">
        <v>25319</v>
      </c>
      <c r="I52" s="11">
        <v>26097</v>
      </c>
      <c r="J52" s="12"/>
    </row>
    <row r="53" spans="1:15" ht="15.75" customHeight="1" x14ac:dyDescent="0.3">
      <c r="A53" s="1" t="s">
        <v>49</v>
      </c>
      <c r="B53" s="1"/>
      <c r="C53" s="1"/>
      <c r="D53" s="1"/>
      <c r="E53" s="13">
        <f t="shared" ref="E53:I53" si="1">E51-E52</f>
        <v>25256</v>
      </c>
      <c r="F53" s="13">
        <f t="shared" si="1"/>
        <v>31639</v>
      </c>
      <c r="G53" s="13">
        <f t="shared" si="1"/>
        <v>33997</v>
      </c>
      <c r="H53" s="13">
        <f t="shared" si="1"/>
        <v>35181</v>
      </c>
      <c r="I53" s="13">
        <f t="shared" si="1"/>
        <v>36203</v>
      </c>
      <c r="J53" s="14"/>
    </row>
    <row r="54" spans="1:15" ht="15.75" customHeight="1" x14ac:dyDescent="0.3">
      <c r="A54" t="s">
        <v>50</v>
      </c>
      <c r="E54" s="11">
        <v>11763</v>
      </c>
      <c r="F54" s="11">
        <v>15241</v>
      </c>
      <c r="G54" s="11">
        <v>14253</v>
      </c>
      <c r="H54" s="11">
        <v>14769</v>
      </c>
      <c r="I54" s="11">
        <v>15223</v>
      </c>
      <c r="J54" s="12"/>
    </row>
    <row r="55" spans="1:15" ht="15.75" customHeight="1" x14ac:dyDescent="0.3">
      <c r="A55" t="s">
        <v>51</v>
      </c>
      <c r="E55" s="11">
        <v>8822</v>
      </c>
      <c r="F55" s="11">
        <v>11431</v>
      </c>
      <c r="G55" s="11">
        <v>12201</v>
      </c>
      <c r="H55" s="11">
        <v>12659</v>
      </c>
      <c r="I55" s="11">
        <v>13048</v>
      </c>
      <c r="J55" s="12"/>
    </row>
    <row r="56" spans="1:15" ht="15.75" customHeight="1" x14ac:dyDescent="0.3">
      <c r="A56" s="6" t="s">
        <v>52</v>
      </c>
      <c r="B56" s="6"/>
      <c r="C56" s="6"/>
      <c r="D56" s="6"/>
      <c r="E56" s="11">
        <f>D67/8</f>
        <v>2500</v>
      </c>
      <c r="F56" s="11">
        <v>2500</v>
      </c>
      <c r="G56" s="11">
        <v>2500</v>
      </c>
      <c r="H56" s="11">
        <v>2500</v>
      </c>
      <c r="I56" s="11">
        <v>2500</v>
      </c>
      <c r="J56" s="12"/>
    </row>
    <row r="57" spans="1:15" ht="15.75" customHeight="1" x14ac:dyDescent="0.3">
      <c r="A57" s="1" t="s">
        <v>53</v>
      </c>
      <c r="B57" s="1"/>
      <c r="C57" s="1"/>
      <c r="D57" s="1"/>
      <c r="E57" s="13">
        <f t="shared" ref="E57:I57" si="2">E53-E54-E55-E56</f>
        <v>2171</v>
      </c>
      <c r="F57" s="13">
        <f t="shared" si="2"/>
        <v>2467</v>
      </c>
      <c r="G57" s="13">
        <f t="shared" si="2"/>
        <v>5043</v>
      </c>
      <c r="H57" s="13">
        <f t="shared" si="2"/>
        <v>5253</v>
      </c>
      <c r="I57" s="13">
        <f t="shared" si="2"/>
        <v>5432</v>
      </c>
      <c r="J57" s="14"/>
    </row>
    <row r="58" spans="1:15" ht="15.75" customHeight="1" x14ac:dyDescent="0.3">
      <c r="A58" t="s">
        <v>54</v>
      </c>
      <c r="E58" s="11">
        <f t="shared" ref="E58:I58" si="3">E37</f>
        <v>750</v>
      </c>
      <c r="F58" s="11">
        <f t="shared" si="3"/>
        <v>600</v>
      </c>
      <c r="G58" s="11">
        <f t="shared" si="3"/>
        <v>450</v>
      </c>
      <c r="H58" s="11">
        <f t="shared" si="3"/>
        <v>300</v>
      </c>
      <c r="I58" s="11">
        <f t="shared" si="3"/>
        <v>150</v>
      </c>
      <c r="J58" s="12"/>
    </row>
    <row r="59" spans="1:15" ht="15.75" customHeight="1" x14ac:dyDescent="0.3">
      <c r="A59" s="1" t="s">
        <v>55</v>
      </c>
      <c r="B59" s="1"/>
      <c r="C59" s="1"/>
      <c r="D59" s="1"/>
      <c r="E59" s="13">
        <f t="shared" ref="E59:I59" si="4">E57-E58</f>
        <v>1421</v>
      </c>
      <c r="F59" s="13">
        <f t="shared" si="4"/>
        <v>1867</v>
      </c>
      <c r="G59" s="13">
        <f t="shared" si="4"/>
        <v>4593</v>
      </c>
      <c r="H59" s="13">
        <f t="shared" si="4"/>
        <v>4953</v>
      </c>
      <c r="I59" s="13">
        <f t="shared" si="4"/>
        <v>5282</v>
      </c>
      <c r="J59" s="14"/>
    </row>
    <row r="60" spans="1:15" ht="15.75" customHeight="1" x14ac:dyDescent="0.3">
      <c r="A60" t="s">
        <v>56</v>
      </c>
      <c r="E60" s="11">
        <f t="shared" ref="E60:I60" si="5">E59*25%</f>
        <v>355.25</v>
      </c>
      <c r="F60" s="11">
        <f t="shared" si="5"/>
        <v>466.75</v>
      </c>
      <c r="G60" s="11">
        <f t="shared" si="5"/>
        <v>1148.25</v>
      </c>
      <c r="H60" s="11">
        <f t="shared" si="5"/>
        <v>1238.25</v>
      </c>
      <c r="I60" s="11">
        <f t="shared" si="5"/>
        <v>1320.5</v>
      </c>
      <c r="J60" s="12"/>
      <c r="K60" s="44"/>
      <c r="L60" s="42"/>
      <c r="M60" s="42"/>
      <c r="N60" s="42"/>
    </row>
    <row r="61" spans="1:15" ht="15.75" customHeight="1" x14ac:dyDescent="0.3">
      <c r="A61" s="1" t="s">
        <v>57</v>
      </c>
      <c r="B61" s="1"/>
      <c r="C61" s="1"/>
      <c r="D61" s="1"/>
      <c r="E61" s="13">
        <f t="shared" ref="E61:I61" si="6">E59-E60</f>
        <v>1065.75</v>
      </c>
      <c r="F61" s="13">
        <f t="shared" si="6"/>
        <v>1400.25</v>
      </c>
      <c r="G61" s="13">
        <f t="shared" si="6"/>
        <v>3444.75</v>
      </c>
      <c r="H61" s="13">
        <f t="shared" si="6"/>
        <v>3714.75</v>
      </c>
      <c r="I61" s="13">
        <f t="shared" si="6"/>
        <v>3961.5</v>
      </c>
      <c r="J61" s="14"/>
      <c r="L61" s="1"/>
      <c r="M61" s="1"/>
      <c r="N61" s="1"/>
      <c r="O61" s="1"/>
    </row>
    <row r="62" spans="1:15" ht="15.75" customHeight="1" x14ac:dyDescent="0.3">
      <c r="E62" s="12"/>
      <c r="F62" s="12"/>
      <c r="G62" s="12"/>
      <c r="H62" s="12"/>
      <c r="I62" s="12"/>
      <c r="J62" s="12"/>
      <c r="K62" s="16"/>
      <c r="L62" s="14"/>
      <c r="M62" s="14"/>
      <c r="N62" s="17"/>
      <c r="O62" s="17"/>
    </row>
    <row r="63" spans="1:15" ht="15.75" customHeight="1" x14ac:dyDescent="0.3">
      <c r="L63" s="12"/>
      <c r="M63" s="12"/>
      <c r="N63" s="15"/>
      <c r="O63" s="18"/>
    </row>
    <row r="64" spans="1:15" ht="15.75" customHeight="1" x14ac:dyDescent="0.3">
      <c r="A64" s="1" t="s">
        <v>58</v>
      </c>
      <c r="K64" s="16"/>
      <c r="L64" s="14"/>
      <c r="M64" s="14"/>
      <c r="N64" s="17"/>
      <c r="O64" s="18"/>
    </row>
    <row r="65" spans="1:16" ht="15.75" customHeight="1" x14ac:dyDescent="0.3">
      <c r="L65" s="12"/>
      <c r="M65" s="12"/>
      <c r="N65" s="17"/>
      <c r="O65" s="18"/>
      <c r="P65" s="12"/>
    </row>
    <row r="66" spans="1:16" ht="15.75" customHeight="1" x14ac:dyDescent="0.3">
      <c r="D66" s="19" t="s">
        <v>44</v>
      </c>
      <c r="E66" s="19">
        <v>2007</v>
      </c>
      <c r="F66" s="19">
        <v>2008</v>
      </c>
      <c r="G66" s="19">
        <v>2009</v>
      </c>
      <c r="H66" s="19">
        <v>2010</v>
      </c>
      <c r="I66" s="19">
        <v>2011</v>
      </c>
      <c r="J66" s="15"/>
      <c r="K66" s="16"/>
      <c r="L66" s="14"/>
      <c r="M66" s="14"/>
      <c r="N66" s="17"/>
      <c r="O66" s="20"/>
    </row>
    <row r="67" spans="1:16" ht="15.75" customHeight="1" x14ac:dyDescent="0.3">
      <c r="A67" t="s">
        <v>59</v>
      </c>
      <c r="D67" s="11">
        <v>20000</v>
      </c>
      <c r="E67" s="11">
        <f t="shared" ref="E67:I67" si="7">D67-E56</f>
        <v>17500</v>
      </c>
      <c r="F67" s="11">
        <f t="shared" si="7"/>
        <v>15000</v>
      </c>
      <c r="G67" s="11">
        <f t="shared" si="7"/>
        <v>12500</v>
      </c>
      <c r="H67" s="11">
        <f t="shared" si="7"/>
        <v>10000</v>
      </c>
      <c r="I67" s="11">
        <f>H67-I56</f>
        <v>7500</v>
      </c>
      <c r="J67" s="12"/>
      <c r="L67" s="12"/>
      <c r="M67" s="12"/>
      <c r="N67" s="15"/>
      <c r="O67" s="20"/>
      <c r="P67" s="12"/>
    </row>
    <row r="68" spans="1:16" ht="15.75" customHeight="1" x14ac:dyDescent="0.3">
      <c r="A68" t="s">
        <v>60</v>
      </c>
      <c r="D68" s="11">
        <v>1500</v>
      </c>
      <c r="E68" s="11">
        <f>E52/C21</f>
        <v>1857.2631578947369</v>
      </c>
      <c r="F68" s="11">
        <f>F52/C21</f>
        <v>2406.4210526315787</v>
      </c>
      <c r="G68" s="11">
        <f>G52/C21</f>
        <v>2568.7368421052633</v>
      </c>
      <c r="H68" s="11">
        <f>H52/C21</f>
        <v>2665.1578947368421</v>
      </c>
      <c r="I68" s="11">
        <f>I52/C21</f>
        <v>2747.0526315789475</v>
      </c>
      <c r="J68" s="12"/>
      <c r="K68" s="16"/>
      <c r="L68" s="14"/>
      <c r="M68" s="14"/>
      <c r="N68" s="17"/>
      <c r="O68" s="18"/>
    </row>
    <row r="69" spans="1:16" ht="15.75" customHeight="1" x14ac:dyDescent="0.3">
      <c r="A69" t="s">
        <v>61</v>
      </c>
      <c r="D69" s="21"/>
      <c r="E69" s="21">
        <f>E51/C24</f>
        <v>5362.5</v>
      </c>
      <c r="F69" s="21">
        <f>F51/C24</f>
        <v>6812.5</v>
      </c>
      <c r="G69" s="21">
        <f>G51/C24</f>
        <v>7300</v>
      </c>
      <c r="H69" s="21">
        <f>H51/C24</f>
        <v>7562.5</v>
      </c>
      <c r="I69" s="21">
        <f>I51/C24</f>
        <v>7787.5</v>
      </c>
      <c r="J69" s="12"/>
      <c r="L69" s="12"/>
      <c r="M69" s="12"/>
      <c r="N69" s="15"/>
      <c r="O69" s="18"/>
    </row>
    <row r="70" spans="1:16" ht="15.75" customHeight="1" x14ac:dyDescent="0.3">
      <c r="A70" t="s">
        <v>62</v>
      </c>
      <c r="D70" s="11">
        <v>500</v>
      </c>
      <c r="E70" s="11">
        <f t="shared" ref="E70:I70" si="8">E95</f>
        <v>86.65350877192941</v>
      </c>
      <c r="F70" s="11">
        <f t="shared" si="8"/>
        <v>1657.2456140350878</v>
      </c>
      <c r="G70" s="11">
        <f t="shared" si="8"/>
        <v>6009.1798245614027</v>
      </c>
      <c r="H70" s="11">
        <f t="shared" si="8"/>
        <v>10817.67543859649</v>
      </c>
      <c r="I70" s="11">
        <f t="shared" si="8"/>
        <v>15901.947368421052</v>
      </c>
      <c r="J70" s="12"/>
      <c r="K70" s="16"/>
      <c r="L70" s="14"/>
      <c r="M70" s="14"/>
      <c r="N70" s="17"/>
      <c r="O70" s="18"/>
    </row>
    <row r="71" spans="1:16" ht="15.75" customHeight="1" x14ac:dyDescent="0.3">
      <c r="A71" s="1" t="s">
        <v>63</v>
      </c>
      <c r="B71" s="1"/>
      <c r="C71" s="1"/>
      <c r="D71" s="14">
        <f t="shared" ref="D71:I71" si="9">SUM(D67:D70)</f>
        <v>22000</v>
      </c>
      <c r="E71" s="14">
        <f t="shared" si="9"/>
        <v>24806.416666666664</v>
      </c>
      <c r="F71" s="14">
        <f t="shared" si="9"/>
        <v>25876.166666666668</v>
      </c>
      <c r="G71" s="14">
        <f t="shared" si="9"/>
        <v>28377.916666666664</v>
      </c>
      <c r="H71" s="14">
        <f t="shared" si="9"/>
        <v>31045.333333333328</v>
      </c>
      <c r="I71" s="14">
        <f t="shared" si="9"/>
        <v>33936.5</v>
      </c>
      <c r="J71" s="14"/>
      <c r="K71" s="6"/>
      <c r="L71" s="12"/>
    </row>
    <row r="72" spans="1:16" ht="15.75" customHeight="1" x14ac:dyDescent="0.3">
      <c r="L72" s="14"/>
    </row>
    <row r="73" spans="1:16" ht="15.75" customHeight="1" x14ac:dyDescent="0.3">
      <c r="A73" t="s">
        <v>64</v>
      </c>
      <c r="D73" s="11">
        <v>16000</v>
      </c>
      <c r="E73" s="11">
        <v>16000</v>
      </c>
      <c r="F73" s="11">
        <f t="shared" ref="F73:I73" si="10">E73+E74</f>
        <v>17065.75</v>
      </c>
      <c r="G73" s="11">
        <f t="shared" si="10"/>
        <v>18466</v>
      </c>
      <c r="H73" s="11">
        <f t="shared" si="10"/>
        <v>21910.75</v>
      </c>
      <c r="I73" s="11">
        <f t="shared" si="10"/>
        <v>25625.5</v>
      </c>
      <c r="J73" s="41" t="s">
        <v>65</v>
      </c>
      <c r="K73" s="42"/>
      <c r="L73" s="42"/>
      <c r="O73" s="12"/>
    </row>
    <row r="74" spans="1:16" ht="15.75" customHeight="1" x14ac:dyDescent="0.3">
      <c r="A74" s="6" t="s">
        <v>66</v>
      </c>
      <c r="B74" s="6"/>
      <c r="C74" s="6"/>
      <c r="D74" s="11"/>
      <c r="E74" s="11">
        <f t="shared" ref="E74:I74" si="11">E61</f>
        <v>1065.75</v>
      </c>
      <c r="F74" s="11">
        <f t="shared" si="11"/>
        <v>1400.25</v>
      </c>
      <c r="G74" s="11">
        <f t="shared" si="11"/>
        <v>3444.75</v>
      </c>
      <c r="H74" s="11">
        <f t="shared" si="11"/>
        <v>3714.75</v>
      </c>
      <c r="I74" s="11">
        <f t="shared" si="11"/>
        <v>3961.5</v>
      </c>
      <c r="J74" s="43"/>
      <c r="K74" s="42"/>
      <c r="L74" s="42"/>
    </row>
    <row r="75" spans="1:16" ht="15.75" customHeight="1" x14ac:dyDescent="0.3">
      <c r="A75" t="s">
        <v>67</v>
      </c>
      <c r="D75" s="11">
        <v>6000</v>
      </c>
      <c r="E75" s="11">
        <f t="shared" ref="E75:I75" si="12">E36</f>
        <v>4800</v>
      </c>
      <c r="F75" s="11">
        <f t="shared" si="12"/>
        <v>3600</v>
      </c>
      <c r="G75" s="11">
        <f t="shared" si="12"/>
        <v>2400</v>
      </c>
      <c r="H75" s="11">
        <f t="shared" si="12"/>
        <v>1200</v>
      </c>
      <c r="I75" s="11">
        <f t="shared" si="12"/>
        <v>0</v>
      </c>
      <c r="J75" s="12"/>
      <c r="M75" s="12"/>
    </row>
    <row r="76" spans="1:16" ht="15.75" customHeight="1" x14ac:dyDescent="0.3">
      <c r="A76" t="s">
        <v>68</v>
      </c>
      <c r="D76" s="11"/>
      <c r="E76" s="11">
        <f>E52/C27</f>
        <v>2940.6666666666665</v>
      </c>
      <c r="F76" s="11">
        <f>F52/C27</f>
        <v>3810.1666666666665</v>
      </c>
      <c r="G76" s="11">
        <f>G52/C27</f>
        <v>4067.1666666666665</v>
      </c>
      <c r="H76" s="11">
        <f>H52/C27</f>
        <v>4219.833333333333</v>
      </c>
      <c r="I76" s="11">
        <f>I52/C27</f>
        <v>4349.5</v>
      </c>
      <c r="J76" s="12"/>
      <c r="L76" s="12"/>
    </row>
    <row r="77" spans="1:16" ht="15.75" customHeight="1" x14ac:dyDescent="0.3">
      <c r="A77" s="1" t="s">
        <v>69</v>
      </c>
      <c r="B77" s="1"/>
      <c r="C77" s="1"/>
      <c r="D77" s="14">
        <f t="shared" ref="D77:I77" si="13">SUM(D73:D76)</f>
        <v>22000</v>
      </c>
      <c r="E77" s="14">
        <f t="shared" si="13"/>
        <v>24806.416666666668</v>
      </c>
      <c r="F77" s="14">
        <f t="shared" si="13"/>
        <v>25876.166666666668</v>
      </c>
      <c r="G77" s="14">
        <f t="shared" si="13"/>
        <v>28377.916666666668</v>
      </c>
      <c r="H77" s="14">
        <f t="shared" si="13"/>
        <v>31045.333333333332</v>
      </c>
      <c r="I77" s="14">
        <f t="shared" si="13"/>
        <v>33936.5</v>
      </c>
      <c r="J77" s="14"/>
    </row>
    <row r="78" spans="1:16" ht="15.75" customHeight="1" x14ac:dyDescent="0.3">
      <c r="M78" s="12"/>
    </row>
    <row r="79" spans="1:16" ht="15.75" customHeight="1" x14ac:dyDescent="0.3"/>
    <row r="80" spans="1:16" ht="15.75" customHeight="1" x14ac:dyDescent="0.3">
      <c r="A80" s="1" t="s">
        <v>70</v>
      </c>
    </row>
    <row r="81" spans="1:10" ht="15.75" customHeight="1" x14ac:dyDescent="0.3">
      <c r="D81" s="1" t="s">
        <v>44</v>
      </c>
      <c r="E81" s="22">
        <v>2007</v>
      </c>
      <c r="F81" s="22">
        <v>2008</v>
      </c>
      <c r="G81" s="22">
        <v>2009</v>
      </c>
      <c r="H81" s="22">
        <v>2010</v>
      </c>
      <c r="I81" s="22">
        <v>2011</v>
      </c>
      <c r="J81" s="23"/>
    </row>
    <row r="82" spans="1:10" ht="15.75" customHeight="1" x14ac:dyDescent="0.3">
      <c r="A82" t="s">
        <v>71</v>
      </c>
      <c r="E82" s="11">
        <f t="shared" ref="E82:I82" si="14">E61</f>
        <v>1065.75</v>
      </c>
      <c r="F82" s="11">
        <f t="shared" si="14"/>
        <v>1400.25</v>
      </c>
      <c r="G82" s="11">
        <f t="shared" si="14"/>
        <v>3444.75</v>
      </c>
      <c r="H82" s="11">
        <f t="shared" si="14"/>
        <v>3714.75</v>
      </c>
      <c r="I82" s="11">
        <f t="shared" si="14"/>
        <v>3961.5</v>
      </c>
      <c r="J82" s="12"/>
    </row>
    <row r="83" spans="1:10" ht="15.75" customHeight="1" x14ac:dyDescent="0.3">
      <c r="A83" t="s">
        <v>72</v>
      </c>
      <c r="E83" s="11">
        <f t="shared" ref="E83:I83" si="15">E56</f>
        <v>2500</v>
      </c>
      <c r="F83" s="11">
        <f t="shared" si="15"/>
        <v>2500</v>
      </c>
      <c r="G83" s="11">
        <f t="shared" si="15"/>
        <v>2500</v>
      </c>
      <c r="H83" s="11">
        <f t="shared" si="15"/>
        <v>2500</v>
      </c>
      <c r="I83" s="11">
        <f t="shared" si="15"/>
        <v>2500</v>
      </c>
      <c r="J83" s="12"/>
    </row>
    <row r="84" spans="1:10" ht="15.75" customHeight="1" x14ac:dyDescent="0.3">
      <c r="A84" s="1" t="s">
        <v>73</v>
      </c>
      <c r="E84" s="13">
        <f t="shared" ref="E84:I84" si="16">+E85</f>
        <v>2940.6666666666665</v>
      </c>
      <c r="F84" s="13">
        <f t="shared" si="16"/>
        <v>869.5</v>
      </c>
      <c r="G84" s="13">
        <f t="shared" si="16"/>
        <v>257</v>
      </c>
      <c r="H84" s="13">
        <f t="shared" si="16"/>
        <v>152.66666666666652</v>
      </c>
      <c r="I84" s="13">
        <f t="shared" si="16"/>
        <v>129.66666666666697</v>
      </c>
      <c r="J84" s="14"/>
    </row>
    <row r="85" spans="1:10" ht="15.75" customHeight="1" x14ac:dyDescent="0.3">
      <c r="A85" t="s">
        <v>68</v>
      </c>
      <c r="E85" s="11">
        <f t="shared" ref="E85:I85" si="17">E76-D76</f>
        <v>2940.6666666666665</v>
      </c>
      <c r="F85" s="11">
        <f t="shared" si="17"/>
        <v>869.5</v>
      </c>
      <c r="G85" s="11">
        <f t="shared" si="17"/>
        <v>257</v>
      </c>
      <c r="H85" s="11">
        <f t="shared" si="17"/>
        <v>152.66666666666652</v>
      </c>
      <c r="I85" s="11">
        <f t="shared" si="17"/>
        <v>129.66666666666697</v>
      </c>
      <c r="J85" s="12"/>
    </row>
    <row r="86" spans="1:10" ht="15.75" customHeight="1" x14ac:dyDescent="0.3">
      <c r="A86" s="1" t="s">
        <v>74</v>
      </c>
      <c r="E86" s="13">
        <f t="shared" ref="E86:I86" si="18">E88+E87</f>
        <v>-5719.7631578947367</v>
      </c>
      <c r="F86" s="13">
        <f t="shared" si="18"/>
        <v>-1999.1578947368419</v>
      </c>
      <c r="G86" s="13">
        <f t="shared" si="18"/>
        <v>-649.81578947368462</v>
      </c>
      <c r="H86" s="13">
        <f t="shared" si="18"/>
        <v>-358.92105263157873</v>
      </c>
      <c r="I86" s="13">
        <f t="shared" si="18"/>
        <v>-306.89473684210543</v>
      </c>
      <c r="J86" s="14"/>
    </row>
    <row r="87" spans="1:10" ht="15.75" customHeight="1" x14ac:dyDescent="0.3">
      <c r="A87" t="s">
        <v>60</v>
      </c>
      <c r="E87" s="11">
        <f t="shared" ref="E87:I87" si="19">D68-E68</f>
        <v>-357.26315789473688</v>
      </c>
      <c r="F87" s="11">
        <f t="shared" si="19"/>
        <v>-549.15789473684185</v>
      </c>
      <c r="G87" s="11">
        <f t="shared" si="19"/>
        <v>-162.31578947368462</v>
      </c>
      <c r="H87" s="11">
        <f t="shared" si="19"/>
        <v>-96.421052631578732</v>
      </c>
      <c r="I87" s="11">
        <f t="shared" si="19"/>
        <v>-81.894736842105431</v>
      </c>
      <c r="J87" s="12"/>
    </row>
    <row r="88" spans="1:10" ht="15.75" customHeight="1" x14ac:dyDescent="0.3">
      <c r="A88" s="6" t="s">
        <v>61</v>
      </c>
      <c r="E88" s="11">
        <f t="shared" ref="E88:I88" si="20">D69-E69</f>
        <v>-5362.5</v>
      </c>
      <c r="F88" s="11">
        <f t="shared" si="20"/>
        <v>-1450</v>
      </c>
      <c r="G88" s="11">
        <f t="shared" si="20"/>
        <v>-487.5</v>
      </c>
      <c r="H88" s="11">
        <f t="shared" si="20"/>
        <v>-262.5</v>
      </c>
      <c r="I88" s="11">
        <f t="shared" si="20"/>
        <v>-225</v>
      </c>
      <c r="J88" s="12"/>
    </row>
    <row r="89" spans="1:10" ht="15.75" customHeight="1" x14ac:dyDescent="0.3">
      <c r="A89" s="1" t="s">
        <v>75</v>
      </c>
      <c r="B89" s="1"/>
      <c r="C89" s="1"/>
      <c r="D89" s="1"/>
      <c r="E89" s="13">
        <f t="shared" ref="E89:I89" si="21">E87+E88</f>
        <v>-5719.7631578947367</v>
      </c>
      <c r="F89" s="13">
        <f t="shared" si="21"/>
        <v>-1999.1578947368419</v>
      </c>
      <c r="G89" s="13">
        <f t="shared" si="21"/>
        <v>-649.81578947368462</v>
      </c>
      <c r="H89" s="13">
        <f t="shared" si="21"/>
        <v>-358.92105263157873</v>
      </c>
      <c r="I89" s="13">
        <f t="shared" si="21"/>
        <v>-306.89473684210543</v>
      </c>
      <c r="J89" s="12"/>
    </row>
    <row r="90" spans="1:10" ht="15.75" customHeight="1" x14ac:dyDescent="0.3">
      <c r="A90" s="1" t="s">
        <v>76</v>
      </c>
      <c r="E90" s="13">
        <f t="shared" ref="E90:I90" si="22">E82+E83+E84+E86</f>
        <v>786.65350877192941</v>
      </c>
      <c r="F90" s="13">
        <f t="shared" si="22"/>
        <v>2770.5921052631584</v>
      </c>
      <c r="G90" s="13">
        <f t="shared" si="22"/>
        <v>5551.9342105263149</v>
      </c>
      <c r="H90" s="13">
        <f t="shared" si="22"/>
        <v>6008.4956140350878</v>
      </c>
      <c r="I90" s="13">
        <f t="shared" si="22"/>
        <v>6284.2719298245611</v>
      </c>
      <c r="J90" s="14"/>
    </row>
    <row r="91" spans="1:10" ht="15.75" customHeight="1" x14ac:dyDescent="0.3">
      <c r="A91" s="1" t="s">
        <v>77</v>
      </c>
      <c r="E91" s="13">
        <f>E73-D73</f>
        <v>0</v>
      </c>
      <c r="F91" s="13">
        <v>0</v>
      </c>
      <c r="G91" s="13">
        <v>0</v>
      </c>
      <c r="H91" s="13">
        <v>0</v>
      </c>
      <c r="I91" s="13">
        <v>0</v>
      </c>
      <c r="J91" s="14"/>
    </row>
    <row r="92" spans="1:10" ht="15.75" customHeight="1" x14ac:dyDescent="0.3">
      <c r="A92" s="1" t="s">
        <v>78</v>
      </c>
      <c r="E92" s="13">
        <f t="shared" ref="E92:I92" si="23">E75-D75</f>
        <v>-1200</v>
      </c>
      <c r="F92" s="13">
        <f t="shared" si="23"/>
        <v>-1200</v>
      </c>
      <c r="G92" s="13">
        <f t="shared" si="23"/>
        <v>-1200</v>
      </c>
      <c r="H92" s="13">
        <f t="shared" si="23"/>
        <v>-1200</v>
      </c>
      <c r="I92" s="13">
        <f t="shared" si="23"/>
        <v>-1200</v>
      </c>
      <c r="J92" s="14"/>
    </row>
    <row r="93" spans="1:10" ht="15.75" customHeight="1" x14ac:dyDescent="0.3">
      <c r="A93" s="6" t="s">
        <v>79</v>
      </c>
      <c r="B93" s="6"/>
      <c r="C93" s="6"/>
      <c r="E93" s="11">
        <f t="shared" ref="E93:I93" si="24">E90+E91+E92</f>
        <v>-413.34649122807059</v>
      </c>
      <c r="F93" s="11">
        <f t="shared" si="24"/>
        <v>1570.5921052631584</v>
      </c>
      <c r="G93" s="11">
        <f t="shared" si="24"/>
        <v>4351.9342105263149</v>
      </c>
      <c r="H93" s="11">
        <f t="shared" si="24"/>
        <v>4808.4956140350878</v>
      </c>
      <c r="I93" s="11">
        <f t="shared" si="24"/>
        <v>5084.2719298245611</v>
      </c>
      <c r="J93" s="12"/>
    </row>
    <row r="94" spans="1:10" ht="15.75" customHeight="1" x14ac:dyDescent="0.3">
      <c r="A94" s="6" t="s">
        <v>80</v>
      </c>
      <c r="B94" s="6"/>
      <c r="E94" s="11">
        <f t="shared" ref="E94:I94" si="25">D70</f>
        <v>500</v>
      </c>
      <c r="F94" s="11">
        <f t="shared" si="25"/>
        <v>86.65350877192941</v>
      </c>
      <c r="G94" s="11">
        <f t="shared" si="25"/>
        <v>1657.2456140350878</v>
      </c>
      <c r="H94" s="11">
        <f t="shared" si="25"/>
        <v>6009.1798245614027</v>
      </c>
      <c r="I94" s="11">
        <f t="shared" si="25"/>
        <v>10817.67543859649</v>
      </c>
      <c r="J94" s="12"/>
    </row>
    <row r="95" spans="1:10" ht="15.75" customHeight="1" x14ac:dyDescent="0.3">
      <c r="A95" s="1" t="s">
        <v>81</v>
      </c>
      <c r="B95" s="1"/>
      <c r="C95" s="1"/>
      <c r="D95" s="1"/>
      <c r="E95" s="24">
        <f t="shared" ref="E95:I95" si="26">SUM(E93:E94)</f>
        <v>86.65350877192941</v>
      </c>
      <c r="F95" s="24">
        <f t="shared" si="26"/>
        <v>1657.2456140350878</v>
      </c>
      <c r="G95" s="24">
        <f t="shared" si="26"/>
        <v>6009.1798245614027</v>
      </c>
      <c r="H95" s="24">
        <f t="shared" si="26"/>
        <v>10817.67543859649</v>
      </c>
      <c r="I95" s="24">
        <f t="shared" si="26"/>
        <v>15901.947368421052</v>
      </c>
      <c r="J95" s="14"/>
    </row>
    <row r="96" spans="1:10" ht="15.75" customHeight="1" x14ac:dyDescent="0.3">
      <c r="E96" s="12"/>
      <c r="F96" s="12"/>
      <c r="G96" s="12"/>
      <c r="H96" s="12"/>
      <c r="I96" s="12"/>
      <c r="J96" s="12"/>
    </row>
    <row r="97" spans="1:16" ht="15.75" customHeight="1" x14ac:dyDescent="0.3">
      <c r="A97" s="1" t="s">
        <v>82</v>
      </c>
      <c r="E97" s="12"/>
      <c r="F97" s="12"/>
      <c r="G97" s="12"/>
      <c r="H97" s="12"/>
      <c r="I97" s="12"/>
      <c r="J97" s="12"/>
      <c r="K97" s="1"/>
    </row>
    <row r="98" spans="1:16" ht="15.75" customHeight="1" x14ac:dyDescent="0.3">
      <c r="D98" s="1" t="s">
        <v>83</v>
      </c>
      <c r="E98" s="25">
        <v>2007</v>
      </c>
      <c r="F98" s="25">
        <v>2008</v>
      </c>
      <c r="G98" s="25">
        <v>2009</v>
      </c>
      <c r="H98" s="25">
        <v>2010</v>
      </c>
      <c r="I98" s="25">
        <v>2011</v>
      </c>
      <c r="J98" s="26"/>
    </row>
    <row r="99" spans="1:16" ht="15.75" customHeight="1" x14ac:dyDescent="0.3">
      <c r="A99" t="s">
        <v>84</v>
      </c>
      <c r="E99" s="11">
        <f t="shared" ref="E99:I99" si="27">E57</f>
        <v>2171</v>
      </c>
      <c r="F99" s="11">
        <f t="shared" si="27"/>
        <v>2467</v>
      </c>
      <c r="G99" s="11">
        <f t="shared" si="27"/>
        <v>5043</v>
      </c>
      <c r="H99" s="11">
        <f t="shared" si="27"/>
        <v>5253</v>
      </c>
      <c r="I99" s="11">
        <f t="shared" si="27"/>
        <v>5432</v>
      </c>
      <c r="J99" s="12"/>
      <c r="K99" s="12"/>
    </row>
    <row r="100" spans="1:16" ht="15.75" customHeight="1" x14ac:dyDescent="0.3">
      <c r="A100" t="s">
        <v>85</v>
      </c>
      <c r="E100" s="11">
        <f t="shared" ref="E100:I100" si="28">E99*0.25</f>
        <v>542.75</v>
      </c>
      <c r="F100" s="11">
        <f t="shared" si="28"/>
        <v>616.75</v>
      </c>
      <c r="G100" s="11">
        <f t="shared" si="28"/>
        <v>1260.75</v>
      </c>
      <c r="H100" s="11">
        <f t="shared" si="28"/>
        <v>1313.25</v>
      </c>
      <c r="I100" s="11">
        <f t="shared" si="28"/>
        <v>1358</v>
      </c>
      <c r="J100" s="12"/>
    </row>
    <row r="101" spans="1:16" ht="15.75" customHeight="1" x14ac:dyDescent="0.3">
      <c r="A101" t="s">
        <v>86</v>
      </c>
      <c r="E101" s="11">
        <f t="shared" ref="E101:I101" si="29">E83</f>
        <v>2500</v>
      </c>
      <c r="F101" s="11">
        <f t="shared" si="29"/>
        <v>2500</v>
      </c>
      <c r="G101" s="11">
        <f t="shared" si="29"/>
        <v>2500</v>
      </c>
      <c r="H101" s="11">
        <f t="shared" si="29"/>
        <v>2500</v>
      </c>
      <c r="I101" s="11">
        <f t="shared" si="29"/>
        <v>2500</v>
      </c>
      <c r="J101" s="12"/>
    </row>
    <row r="102" spans="1:16" ht="15.75" customHeight="1" x14ac:dyDescent="0.3">
      <c r="A102" s="1" t="s">
        <v>87</v>
      </c>
      <c r="B102" s="1"/>
      <c r="C102" s="1"/>
      <c r="D102" s="1"/>
      <c r="E102" s="13">
        <f t="shared" ref="E102:I102" si="30">E99-E100+E101</f>
        <v>4128.25</v>
      </c>
      <c r="F102" s="13">
        <f t="shared" si="30"/>
        <v>4350.25</v>
      </c>
      <c r="G102" s="13">
        <f t="shared" si="30"/>
        <v>6282.25</v>
      </c>
      <c r="H102" s="13">
        <f t="shared" si="30"/>
        <v>6439.75</v>
      </c>
      <c r="I102" s="13">
        <f t="shared" si="30"/>
        <v>6574</v>
      </c>
      <c r="J102" s="12"/>
    </row>
    <row r="103" spans="1:16" ht="15.75" customHeight="1" x14ac:dyDescent="0.3">
      <c r="A103" t="s">
        <v>88</v>
      </c>
      <c r="E103" s="11">
        <f t="shared" ref="E103:I103" si="31">E85+E89</f>
        <v>-2779.0964912280701</v>
      </c>
      <c r="F103" s="11">
        <f t="shared" si="31"/>
        <v>-1129.6578947368419</v>
      </c>
      <c r="G103" s="11">
        <f t="shared" si="31"/>
        <v>-392.81578947368462</v>
      </c>
      <c r="H103" s="11">
        <f t="shared" si="31"/>
        <v>-206.25438596491222</v>
      </c>
      <c r="I103" s="11">
        <f t="shared" si="31"/>
        <v>-177.22807017543846</v>
      </c>
      <c r="J103" s="12"/>
    </row>
    <row r="104" spans="1:16" ht="15.75" customHeight="1" x14ac:dyDescent="0.3">
      <c r="A104" t="s">
        <v>89</v>
      </c>
      <c r="E104" s="11">
        <f t="shared" ref="E104:I104" si="32">E91</f>
        <v>0</v>
      </c>
      <c r="F104" s="11">
        <f t="shared" si="32"/>
        <v>0</v>
      </c>
      <c r="G104" s="11">
        <f t="shared" si="32"/>
        <v>0</v>
      </c>
      <c r="H104" s="11">
        <f t="shared" si="32"/>
        <v>0</v>
      </c>
      <c r="I104" s="11">
        <f t="shared" si="32"/>
        <v>0</v>
      </c>
      <c r="J104" s="12"/>
    </row>
    <row r="105" spans="1:16" ht="15.75" customHeight="1" x14ac:dyDescent="0.3">
      <c r="A105" s="1" t="s">
        <v>90</v>
      </c>
      <c r="B105" s="1"/>
      <c r="C105" s="1"/>
      <c r="D105" s="1"/>
      <c r="E105" s="24">
        <f t="shared" ref="E105:I105" si="33">E102+E103+E104</f>
        <v>1349.1535087719299</v>
      </c>
      <c r="F105" s="24">
        <f t="shared" si="33"/>
        <v>3220.5921052631584</v>
      </c>
      <c r="G105" s="24">
        <f t="shared" si="33"/>
        <v>5889.4342105263149</v>
      </c>
      <c r="H105" s="24">
        <f t="shared" si="33"/>
        <v>6233.4956140350878</v>
      </c>
      <c r="I105" s="24">
        <f t="shared" si="33"/>
        <v>6396.7719298245611</v>
      </c>
      <c r="J105" s="12"/>
    </row>
    <row r="106" spans="1:16" ht="15.75" customHeight="1" x14ac:dyDescent="0.3">
      <c r="E106" s="12"/>
      <c r="F106" s="12"/>
      <c r="G106" s="12"/>
      <c r="H106" s="12"/>
      <c r="I106" s="12"/>
      <c r="J106" s="12"/>
    </row>
    <row r="107" spans="1:16" ht="15.75" customHeight="1" x14ac:dyDescent="0.3">
      <c r="E107" s="12"/>
      <c r="F107" s="12"/>
      <c r="G107" s="12"/>
      <c r="H107" s="12"/>
      <c r="I107" s="12"/>
      <c r="J107" s="12"/>
    </row>
    <row r="108" spans="1:16" ht="15.75" customHeight="1" x14ac:dyDescent="0.3">
      <c r="A108" s="1" t="s">
        <v>91</v>
      </c>
      <c r="E108" s="12"/>
      <c r="F108" s="12"/>
      <c r="G108" s="12"/>
      <c r="H108" s="12"/>
      <c r="I108" s="12"/>
      <c r="J108" s="12"/>
    </row>
    <row r="109" spans="1:16" ht="15.75" customHeight="1" x14ac:dyDescent="0.3">
      <c r="E109" s="12"/>
      <c r="F109" s="12"/>
      <c r="G109" s="12"/>
      <c r="H109" s="12"/>
      <c r="I109" s="12"/>
      <c r="J109" s="12"/>
    </row>
    <row r="110" spans="1:16" ht="15.75" customHeight="1" x14ac:dyDescent="0.3">
      <c r="D110" s="1" t="s">
        <v>83</v>
      </c>
      <c r="E110" s="25">
        <v>2007</v>
      </c>
      <c r="F110" s="25">
        <v>2008</v>
      </c>
      <c r="G110" s="25">
        <v>2009</v>
      </c>
      <c r="H110" s="25">
        <v>2010</v>
      </c>
      <c r="I110" s="25">
        <v>2011</v>
      </c>
      <c r="J110" s="26"/>
    </row>
    <row r="111" spans="1:16" ht="15.75" customHeight="1" x14ac:dyDescent="0.3">
      <c r="A111" s="1" t="s">
        <v>92</v>
      </c>
      <c r="E111" s="11">
        <f t="shared" ref="E111:I111" si="34">E73</f>
        <v>16000</v>
      </c>
      <c r="F111" s="11">
        <f t="shared" si="34"/>
        <v>17065.75</v>
      </c>
      <c r="G111" s="11">
        <f t="shared" si="34"/>
        <v>18466</v>
      </c>
      <c r="H111" s="11">
        <f t="shared" si="34"/>
        <v>21910.75</v>
      </c>
      <c r="I111" s="11">
        <f t="shared" si="34"/>
        <v>25625.5</v>
      </c>
      <c r="J111" s="27"/>
      <c r="K111" s="17"/>
      <c r="L111" s="17"/>
      <c r="M111" s="17"/>
      <c r="N111" s="17"/>
      <c r="O111" s="17"/>
      <c r="P111" s="28"/>
    </row>
    <row r="112" spans="1:16" ht="15.75" customHeight="1" x14ac:dyDescent="0.3">
      <c r="A112" s="1" t="s">
        <v>93</v>
      </c>
      <c r="E112" s="11">
        <f t="shared" ref="E112:I112" si="35">E75</f>
        <v>4800</v>
      </c>
      <c r="F112" s="11">
        <f t="shared" si="35"/>
        <v>3600</v>
      </c>
      <c r="G112" s="11">
        <f t="shared" si="35"/>
        <v>2400</v>
      </c>
      <c r="H112" s="11">
        <f t="shared" si="35"/>
        <v>1200</v>
      </c>
      <c r="I112" s="11">
        <f t="shared" si="35"/>
        <v>0</v>
      </c>
      <c r="J112" s="27"/>
      <c r="K112" s="28"/>
      <c r="L112" s="28"/>
      <c r="M112" s="28"/>
      <c r="N112" s="28"/>
      <c r="O112" s="28"/>
      <c r="P112" s="28"/>
    </row>
    <row r="113" spans="1:10" ht="15.75" customHeight="1" x14ac:dyDescent="0.3">
      <c r="A113" s="1" t="s">
        <v>94</v>
      </c>
      <c r="E113" s="29">
        <f t="shared" ref="E113:I113" si="36">E111/(E112+E111)</f>
        <v>0.76923076923076927</v>
      </c>
      <c r="F113" s="29">
        <f t="shared" si="36"/>
        <v>0.82579872494344508</v>
      </c>
      <c r="G113" s="29">
        <f t="shared" si="36"/>
        <v>0.88498035080992998</v>
      </c>
      <c r="H113" s="29">
        <f t="shared" si="36"/>
        <v>0.94807611176616946</v>
      </c>
      <c r="I113" s="29">
        <f t="shared" si="36"/>
        <v>1</v>
      </c>
      <c r="J113" s="12"/>
    </row>
    <row r="114" spans="1:10" ht="15.75" customHeight="1" x14ac:dyDescent="0.3">
      <c r="A114" s="1" t="s">
        <v>95</v>
      </c>
      <c r="E114" s="29">
        <f t="shared" ref="E114:I114" si="37">E112/(E111+E112)</f>
        <v>0.23076923076923078</v>
      </c>
      <c r="F114" s="29">
        <f t="shared" si="37"/>
        <v>0.17420127505655492</v>
      </c>
      <c r="G114" s="29">
        <f t="shared" si="37"/>
        <v>0.11501964919006998</v>
      </c>
      <c r="H114" s="29">
        <f t="shared" si="37"/>
        <v>5.1923888233830574E-2</v>
      </c>
      <c r="I114" s="29">
        <f t="shared" si="37"/>
        <v>0</v>
      </c>
      <c r="J114" s="12"/>
    </row>
    <row r="115" spans="1:10" ht="15.75" customHeight="1" x14ac:dyDescent="0.3">
      <c r="A115" s="1" t="s">
        <v>96</v>
      </c>
      <c r="B115" s="6"/>
      <c r="C115" s="6"/>
      <c r="D115" s="6"/>
      <c r="E115" s="29">
        <f t="shared" ref="E115:I115" si="38">0.125*(1-0.25)</f>
        <v>9.375E-2</v>
      </c>
      <c r="F115" s="29">
        <f t="shared" si="38"/>
        <v>9.375E-2</v>
      </c>
      <c r="G115" s="29">
        <f t="shared" si="38"/>
        <v>9.375E-2</v>
      </c>
      <c r="H115" s="29">
        <f t="shared" si="38"/>
        <v>9.375E-2</v>
      </c>
      <c r="I115" s="29">
        <f t="shared" si="38"/>
        <v>9.375E-2</v>
      </c>
      <c r="J115" s="12"/>
    </row>
    <row r="116" spans="1:10" ht="15.75" customHeight="1" x14ac:dyDescent="0.3">
      <c r="A116" s="1" t="s">
        <v>97</v>
      </c>
      <c r="E116" s="30">
        <f t="shared" ref="E116:I116" si="39">$F$13</f>
        <v>5.6500000000000002E-2</v>
      </c>
      <c r="F116" s="30">
        <f t="shared" si="39"/>
        <v>5.6500000000000002E-2</v>
      </c>
      <c r="G116" s="30">
        <f t="shared" si="39"/>
        <v>5.6500000000000002E-2</v>
      </c>
      <c r="H116" s="30">
        <f t="shared" si="39"/>
        <v>5.6500000000000002E-2</v>
      </c>
      <c r="I116" s="30">
        <f t="shared" si="39"/>
        <v>5.6500000000000002E-2</v>
      </c>
      <c r="J116" s="12"/>
    </row>
    <row r="117" spans="1:10" ht="15.75" customHeight="1" x14ac:dyDescent="0.3">
      <c r="A117" s="1" t="s">
        <v>98</v>
      </c>
      <c r="E117" s="30">
        <f t="shared" ref="E117:I117" si="40">$F$14</f>
        <v>9.8000000000000004E-2</v>
      </c>
      <c r="F117" s="30">
        <f t="shared" si="40"/>
        <v>9.8000000000000004E-2</v>
      </c>
      <c r="G117" s="30">
        <f t="shared" si="40"/>
        <v>9.8000000000000004E-2</v>
      </c>
      <c r="H117" s="30">
        <f t="shared" si="40"/>
        <v>9.8000000000000004E-2</v>
      </c>
      <c r="I117" s="30">
        <f t="shared" si="40"/>
        <v>9.8000000000000004E-2</v>
      </c>
      <c r="J117" s="12"/>
    </row>
    <row r="118" spans="1:10" ht="15.75" customHeight="1" x14ac:dyDescent="0.3">
      <c r="A118" s="31" t="s">
        <v>99</v>
      </c>
      <c r="B118" s="32"/>
      <c r="C118" s="32"/>
      <c r="D118" s="32">
        <f>D119/(1+E112*(1-0.25)/E111)</f>
        <v>0.97959183673469374</v>
      </c>
      <c r="E118" s="32">
        <v>0.97960000000000003</v>
      </c>
      <c r="F118" s="32">
        <v>0.97960000000000003</v>
      </c>
      <c r="G118" s="32">
        <v>0.97960000000000003</v>
      </c>
      <c r="H118" s="32">
        <v>0.97960000000000003</v>
      </c>
      <c r="I118" s="32">
        <v>0.97960000000000003</v>
      </c>
      <c r="J118" s="12"/>
    </row>
    <row r="119" spans="1:10" ht="15.75" customHeight="1" x14ac:dyDescent="0.3">
      <c r="A119" s="1" t="s">
        <v>20</v>
      </c>
      <c r="D119">
        <v>1.2</v>
      </c>
      <c r="E119" s="33">
        <f t="shared" ref="E119:I119" si="41">D118*(1+(E112/E111*(1-0.25)))</f>
        <v>1.2</v>
      </c>
      <c r="F119" s="33">
        <f t="shared" si="41"/>
        <v>1.1345841055916088</v>
      </c>
      <c r="G119" s="33">
        <f t="shared" si="41"/>
        <v>1.0750879237517601</v>
      </c>
      <c r="H119" s="33">
        <f t="shared" si="41"/>
        <v>1.0198377828234999</v>
      </c>
      <c r="I119" s="33">
        <f t="shared" si="41"/>
        <v>0.97960000000000003</v>
      </c>
      <c r="J119" s="12"/>
    </row>
    <row r="120" spans="1:10" ht="15.75" customHeight="1" x14ac:dyDescent="0.3">
      <c r="A120" s="1" t="s">
        <v>100</v>
      </c>
      <c r="E120" s="30">
        <f t="shared" ref="E120:I120" si="42">E116+E119*(E117-E116)</f>
        <v>0.10630000000000001</v>
      </c>
      <c r="F120" s="30">
        <f t="shared" si="42"/>
        <v>0.10358524038205177</v>
      </c>
      <c r="G120" s="30">
        <f t="shared" si="42"/>
        <v>0.10111614883569806</v>
      </c>
      <c r="H120" s="30">
        <f t="shared" si="42"/>
        <v>9.8823267987175251E-2</v>
      </c>
      <c r="I120" s="30">
        <f t="shared" si="42"/>
        <v>9.7153400000000001E-2</v>
      </c>
      <c r="J120" s="12"/>
    </row>
    <row r="121" spans="1:10" ht="15.75" customHeight="1" x14ac:dyDescent="0.3">
      <c r="A121" s="1" t="s">
        <v>101</v>
      </c>
      <c r="E121" s="34">
        <f t="shared" ref="E121:I121" si="43">E120*E113+E115*E114</f>
        <v>0.10340384615384615</v>
      </c>
      <c r="F121" s="34">
        <f t="shared" si="43"/>
        <v>0.10187192896701064</v>
      </c>
      <c r="G121" s="34">
        <f t="shared" si="43"/>
        <v>0.10026889698073421</v>
      </c>
      <c r="H121" s="34">
        <f t="shared" si="43"/>
        <v>9.8559844187228893E-2</v>
      </c>
      <c r="I121" s="34">
        <f t="shared" si="43"/>
        <v>9.7153400000000001E-2</v>
      </c>
      <c r="J121" s="12"/>
    </row>
    <row r="122" spans="1:10" ht="15.75" customHeight="1" x14ac:dyDescent="0.3">
      <c r="A122" s="1" t="s">
        <v>102</v>
      </c>
      <c r="E122" s="34">
        <f>1+E121</f>
        <v>1.1034038461538462</v>
      </c>
      <c r="F122" s="34">
        <f t="shared" ref="F122:I122" si="44">(E122*F121)+E122</f>
        <v>1.2158097243911572</v>
      </c>
      <c r="G122" s="34">
        <f t="shared" si="44"/>
        <v>1.337717624394309</v>
      </c>
      <c r="H122" s="34">
        <f t="shared" si="44"/>
        <v>1.4695628650211221</v>
      </c>
      <c r="I122" s="34">
        <f t="shared" si="44"/>
        <v>1.6123358938716652</v>
      </c>
      <c r="J122" s="12"/>
    </row>
    <row r="123" spans="1:10" ht="15.75" customHeight="1" x14ac:dyDescent="0.3">
      <c r="E123" s="5"/>
      <c r="F123" s="5"/>
      <c r="G123" s="5"/>
      <c r="H123" s="5"/>
      <c r="I123" s="5"/>
      <c r="J123" s="12"/>
    </row>
    <row r="124" spans="1:10" ht="15.75" customHeight="1" x14ac:dyDescent="0.3">
      <c r="A124" s="1" t="s">
        <v>103</v>
      </c>
      <c r="D124" s="35" t="s">
        <v>44</v>
      </c>
      <c r="E124" s="25">
        <v>2007</v>
      </c>
      <c r="F124" s="25">
        <v>2008</v>
      </c>
      <c r="G124" s="25">
        <v>2009</v>
      </c>
      <c r="H124" s="25">
        <v>2010</v>
      </c>
      <c r="I124" s="25">
        <v>2011</v>
      </c>
      <c r="J124" s="26"/>
    </row>
    <row r="125" spans="1:10" ht="15.75" customHeight="1" x14ac:dyDescent="0.3">
      <c r="A125" s="6" t="s">
        <v>104</v>
      </c>
      <c r="E125" s="11">
        <f t="shared" ref="E125:I125" si="45">E105</f>
        <v>1349.1535087719299</v>
      </c>
      <c r="F125" s="11">
        <f t="shared" si="45"/>
        <v>3220.5921052631584</v>
      </c>
      <c r="G125" s="11">
        <f t="shared" si="45"/>
        <v>5889.4342105263149</v>
      </c>
      <c r="H125" s="11">
        <f t="shared" si="45"/>
        <v>6233.4956140350878</v>
      </c>
      <c r="I125" s="11">
        <f t="shared" si="45"/>
        <v>6396.7719298245611</v>
      </c>
      <c r="J125" s="12"/>
    </row>
    <row r="126" spans="1:10" ht="15.75" customHeight="1" x14ac:dyDescent="0.3">
      <c r="A126" s="6" t="s">
        <v>105</v>
      </c>
      <c r="B126" s="6"/>
      <c r="C126" s="6"/>
      <c r="D126" s="6"/>
      <c r="E126" s="11"/>
      <c r="F126" s="11"/>
      <c r="G126" s="11"/>
      <c r="H126" s="11"/>
      <c r="I126" s="11">
        <f>I67</f>
        <v>7500</v>
      </c>
      <c r="J126" s="12"/>
    </row>
    <row r="127" spans="1:10" ht="15.75" customHeight="1" x14ac:dyDescent="0.3">
      <c r="A127" s="1" t="s">
        <v>106</v>
      </c>
      <c r="B127" s="1"/>
      <c r="C127" s="1"/>
      <c r="D127" s="1"/>
      <c r="E127" s="13">
        <f t="shared" ref="E127:I127" si="46">E125+E126</f>
        <v>1349.1535087719299</v>
      </c>
      <c r="F127" s="13">
        <f t="shared" si="46"/>
        <v>3220.5921052631584</v>
      </c>
      <c r="G127" s="13">
        <f t="shared" si="46"/>
        <v>5889.4342105263149</v>
      </c>
      <c r="H127" s="13">
        <f t="shared" si="46"/>
        <v>6233.4956140350878</v>
      </c>
      <c r="I127" s="13">
        <f t="shared" si="46"/>
        <v>13896.771929824561</v>
      </c>
      <c r="J127" s="12"/>
    </row>
    <row r="128" spans="1:10" ht="15.75" customHeight="1" x14ac:dyDescent="0.3">
      <c r="A128" s="6" t="s">
        <v>102</v>
      </c>
      <c r="E128" s="29">
        <f t="shared" ref="E128:I128" si="47">E122</f>
        <v>1.1034038461538462</v>
      </c>
      <c r="F128" s="29">
        <f t="shared" si="47"/>
        <v>1.2158097243911572</v>
      </c>
      <c r="G128" s="29">
        <f t="shared" si="47"/>
        <v>1.337717624394309</v>
      </c>
      <c r="H128" s="29">
        <f t="shared" si="47"/>
        <v>1.4695628650211221</v>
      </c>
      <c r="I128" s="29">
        <f t="shared" si="47"/>
        <v>1.6123358938716652</v>
      </c>
      <c r="J128" s="12"/>
    </row>
    <row r="129" spans="1:10" ht="15.75" customHeight="1" x14ac:dyDescent="0.3">
      <c r="A129" s="1" t="s">
        <v>107</v>
      </c>
      <c r="E129" s="11">
        <f t="shared" ref="E129:I129" si="48">E127/E128</f>
        <v>1222.719599423817</v>
      </c>
      <c r="F129" s="11">
        <f t="shared" si="48"/>
        <v>2648.9277398039721</v>
      </c>
      <c r="G129" s="11">
        <f t="shared" si="48"/>
        <v>4402.5989514737312</v>
      </c>
      <c r="H129" s="11">
        <f t="shared" si="48"/>
        <v>4241.7345745501625</v>
      </c>
      <c r="I129" s="11">
        <f t="shared" si="48"/>
        <v>8619.0303041970747</v>
      </c>
      <c r="J129" s="12"/>
    </row>
    <row r="130" spans="1:10" ht="15.75" customHeight="1" x14ac:dyDescent="0.3"/>
    <row r="131" spans="1:10" ht="15.75" customHeight="1" x14ac:dyDescent="0.3">
      <c r="A131" s="1" t="s">
        <v>108</v>
      </c>
      <c r="B131" s="12"/>
      <c r="C131" s="5"/>
      <c r="D131" s="5">
        <v>21135.011169448757</v>
      </c>
    </row>
    <row r="132" spans="1:10" ht="15.75" customHeight="1" x14ac:dyDescent="0.3">
      <c r="A132" s="1" t="s">
        <v>109</v>
      </c>
      <c r="C132" s="5"/>
      <c r="D132" s="36">
        <v>20000</v>
      </c>
    </row>
    <row r="133" spans="1:10" ht="15.75" customHeight="1" x14ac:dyDescent="0.3">
      <c r="A133" s="1" t="s">
        <v>110</v>
      </c>
      <c r="D133" s="37">
        <f>D131-D132</f>
        <v>1135.0111694487568</v>
      </c>
      <c r="E133" s="47" t="s">
        <v>111</v>
      </c>
      <c r="F133" s="42"/>
      <c r="G133" s="42"/>
      <c r="H133" s="42"/>
      <c r="I133" s="42"/>
      <c r="J133" s="42"/>
    </row>
    <row r="134" spans="1:10" ht="15.75" customHeight="1" x14ac:dyDescent="0.3">
      <c r="D134" s="5"/>
      <c r="E134" s="42"/>
      <c r="F134" s="42"/>
      <c r="G134" s="42"/>
      <c r="H134" s="42"/>
      <c r="I134" s="42"/>
      <c r="J134" s="42"/>
    </row>
  </sheetData>
  <mergeCells count="11">
    <mergeCell ref="E133:J134"/>
    <mergeCell ref="A36:C36"/>
    <mergeCell ref="A39:C39"/>
    <mergeCell ref="A37:C37"/>
    <mergeCell ref="A38:C38"/>
    <mergeCell ref="J73:L74"/>
    <mergeCell ref="K60:N60"/>
    <mergeCell ref="A1:D1"/>
    <mergeCell ref="A2:D2"/>
    <mergeCell ref="A3:D3"/>
    <mergeCell ref="A4:D4"/>
  </mergeCells>
  <pageMargins left="0.7" right="0.7" top="0.75" bottom="0.75" header="0" footer="0"/>
  <pageSetup scale="3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TRAB. fINAL</vt:lpstr>
    </vt:vector>
  </TitlesOfParts>
  <Company>MAC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Condori Cruz</dc:creator>
  <cp:lastModifiedBy>LENOVO YOGA</cp:lastModifiedBy>
  <dcterms:created xsi:type="dcterms:W3CDTF">2017-05-06T20:15:35Z</dcterms:created>
  <dcterms:modified xsi:type="dcterms:W3CDTF">2022-09-12T00:48:47Z</dcterms:modified>
</cp:coreProperties>
</file>