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Plan&amp;arrange\Plan\powerlifting\"/>
    </mc:Choice>
  </mc:AlternateContent>
  <xr:revisionPtr revIDLastSave="0" documentId="13_ncr:1_{5D773D6B-A367-427C-AD76-256448F2776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开始" sheetId="1" r:id="rId1"/>
    <sheet name="第1周" sheetId="2" r:id="rId2"/>
    <sheet name="第2周" sheetId="3" r:id="rId3"/>
    <sheet name="第3周" sheetId="4" r:id="rId4"/>
    <sheet name="第4周" sheetId="5" r:id="rId5"/>
    <sheet name="第5周" sheetId="6" r:id="rId6"/>
    <sheet name="第6周" sheetId="7" r:id="rId7"/>
  </sheets>
  <calcPr calcId="191029"/>
</workbook>
</file>

<file path=xl/calcChain.xml><?xml version="1.0" encoding="utf-8"?>
<calcChain xmlns="http://schemas.openxmlformats.org/spreadsheetml/2006/main">
  <c r="E12" i="2" l="1"/>
  <c r="B13" i="7"/>
  <c r="D13" i="7" s="1"/>
  <c r="B12" i="7"/>
  <c r="D12" i="7" s="1"/>
  <c r="B11" i="7"/>
  <c r="D11" i="7" s="1"/>
  <c r="C21" i="6"/>
  <c r="A15" i="6"/>
  <c r="A14" i="6"/>
  <c r="A13" i="6"/>
  <c r="C12" i="6"/>
  <c r="G6" i="6"/>
  <c r="E6" i="6"/>
  <c r="C6" i="6"/>
  <c r="C5" i="6"/>
  <c r="A3" i="6"/>
  <c r="A10" i="6" s="1"/>
  <c r="A19" i="6" s="1"/>
  <c r="A31" i="5"/>
  <c r="A30" i="5"/>
  <c r="A29" i="5"/>
  <c r="G28" i="5"/>
  <c r="E28" i="5"/>
  <c r="C28" i="5"/>
  <c r="E22" i="5"/>
  <c r="C22" i="5"/>
  <c r="E21" i="5"/>
  <c r="C21" i="5"/>
  <c r="A15" i="5"/>
  <c r="A14" i="5"/>
  <c r="A13" i="5"/>
  <c r="G12" i="5"/>
  <c r="E12" i="5"/>
  <c r="C12" i="5"/>
  <c r="G5" i="5"/>
  <c r="E5" i="5"/>
  <c r="C5" i="5"/>
  <c r="A3" i="5"/>
  <c r="A10" i="5" s="1"/>
  <c r="A19" i="5" s="1"/>
  <c r="A26" i="5" s="1"/>
  <c r="A28" i="4"/>
  <c r="A27" i="4"/>
  <c r="A26" i="4"/>
  <c r="C19" i="4"/>
  <c r="A14" i="4"/>
  <c r="A13" i="4"/>
  <c r="A12" i="4"/>
  <c r="G11" i="4"/>
  <c r="G25" i="4" s="1"/>
  <c r="E11" i="4"/>
  <c r="E25" i="4" s="1"/>
  <c r="C11" i="4"/>
  <c r="C25" i="4" s="1"/>
  <c r="E6" i="4"/>
  <c r="C6" i="4"/>
  <c r="G5" i="4"/>
  <c r="E5" i="4"/>
  <c r="C5" i="4"/>
  <c r="A3" i="4"/>
  <c r="A9" i="4" s="1"/>
  <c r="A48" i="3"/>
  <c r="A47" i="3"/>
  <c r="A46" i="3"/>
  <c r="C45" i="3"/>
  <c r="A39" i="3"/>
  <c r="A38" i="3"/>
  <c r="A37" i="3"/>
  <c r="G36" i="3"/>
  <c r="E36" i="3"/>
  <c r="C36" i="3"/>
  <c r="A34" i="3"/>
  <c r="A43" i="3" s="1"/>
  <c r="C24" i="3"/>
  <c r="A22" i="3"/>
  <c r="A18" i="3"/>
  <c r="A17" i="3"/>
  <c r="A16" i="3"/>
  <c r="G15" i="3"/>
  <c r="E15" i="3"/>
  <c r="C15" i="3"/>
  <c r="A13" i="3"/>
  <c r="C5" i="3"/>
  <c r="A3" i="3"/>
  <c r="A40" i="2"/>
  <c r="A39" i="2"/>
  <c r="A38" i="2"/>
  <c r="C37" i="2"/>
  <c r="A35" i="2"/>
  <c r="C31" i="2"/>
  <c r="E31" i="2" s="1"/>
  <c r="C30" i="2"/>
  <c r="E30" i="2" s="1"/>
  <c r="G30" i="2" s="1"/>
  <c r="I30" i="2" s="1"/>
  <c r="A28" i="2"/>
  <c r="A24" i="2"/>
  <c r="A23" i="2"/>
  <c r="A22" i="2"/>
  <c r="I21" i="2"/>
  <c r="G21" i="2"/>
  <c r="E21" i="2"/>
  <c r="C21" i="2"/>
  <c r="A19" i="2"/>
  <c r="A15" i="2"/>
  <c r="A14" i="2"/>
  <c r="A13" i="2"/>
  <c r="I12" i="2"/>
  <c r="G12" i="2"/>
  <c r="C12" i="2"/>
  <c r="A10" i="2"/>
  <c r="C6" i="2"/>
  <c r="E6" i="2" s="1"/>
  <c r="C5" i="2"/>
  <c r="E5" i="2" s="1"/>
  <c r="G5" i="2" s="1"/>
  <c r="I5" i="2" s="1"/>
  <c r="A3" i="2"/>
  <c r="C17" i="1"/>
  <c r="C16" i="1"/>
  <c r="C15" i="1"/>
  <c r="A23" i="4" l="1"/>
  <c r="A17" i="4"/>
</calcChain>
</file>

<file path=xl/sharedStrings.xml><?xml version="1.0" encoding="utf-8"?>
<sst xmlns="http://schemas.openxmlformats.org/spreadsheetml/2006/main" count="572" uniqueCount="89">
  <si>
    <t>Candito 6 周力量计划</t>
  </si>
  <si>
    <t>选项</t>
  </si>
  <si>
    <t>重量</t>
  </si>
  <si>
    <t>上背部训练 #1 （水平拉举）</t>
  </si>
  <si>
    <t>肩部</t>
  </si>
  <si>
    <t>上背部训练 #2 （垂直拉举）</t>
  </si>
  <si>
    <r>
      <t>原表地址：</t>
    </r>
    <r>
      <rPr>
        <u/>
        <sz val="10"/>
        <color rgb="FFFF0000"/>
        <rFont val="Arial"/>
        <family val="2"/>
      </rPr>
      <t>http://www.canditotraininghq.com/app/download/916024204/Candito+6+Week+Program.xlsx</t>
    </r>
  </si>
  <si>
    <t>填写蓝字表格，会自动计算出你在接下来训练中的训练动作，重量，次数</t>
  </si>
  <si>
    <t>kg</t>
  </si>
  <si>
    <t>哑铃划船</t>
  </si>
  <si>
    <t>坐姿哑铃推举</t>
  </si>
  <si>
    <t>负重引体向上（反手）</t>
  </si>
  <si>
    <t>lb</t>
  </si>
  <si>
    <t>杠铃划船</t>
  </si>
  <si>
    <t>站立哑铃推举</t>
  </si>
  <si>
    <t>负重引体向上（正手）</t>
  </si>
  <si>
    <t>你想何时开始计划</t>
  </si>
  <si>
    <t>划船器械/机器</t>
  </si>
  <si>
    <t>实力举</t>
  </si>
  <si>
    <t>坐姿下拉</t>
  </si>
  <si>
    <t>日期</t>
  </si>
  <si>
    <t>哑铃侧平举</t>
  </si>
  <si>
    <t>你用磅还是公斤计算重量？</t>
  </si>
  <si>
    <t>单位</t>
  </si>
  <si>
    <t>下面三项的1次极限是多少？</t>
  </si>
  <si>
    <t>卧推</t>
  </si>
  <si>
    <t>深蹲</t>
  </si>
  <si>
    <t>硬拉</t>
  </si>
  <si>
    <t>选择你喜欢的辅助项目</t>
  </si>
  <si>
    <r>
      <rPr>
        <sz val="11"/>
        <color rgb="FF000000"/>
        <rFont val="微软雅黑"/>
        <charset val="134"/>
      </rPr>
      <t>上背部训练</t>
    </r>
    <r>
      <rPr>
        <sz val="11"/>
        <color rgb="FF000000"/>
        <rFont val="Calibri"/>
        <family val="2"/>
      </rPr>
      <t xml:space="preserve"> #1 </t>
    </r>
    <r>
      <rPr>
        <sz val="11"/>
        <color rgb="FF000000"/>
        <rFont val="微软雅黑"/>
        <charset val="134"/>
      </rPr>
      <t>（水平拉）</t>
    </r>
  </si>
  <si>
    <t>肩部训练</t>
  </si>
  <si>
    <r>
      <rPr>
        <sz val="11"/>
        <color rgb="FF000000"/>
        <rFont val="微软雅黑"/>
        <charset val="134"/>
      </rPr>
      <t>上背部训练</t>
    </r>
    <r>
      <rPr>
        <sz val="11"/>
        <color rgb="FF000000"/>
        <rFont val="Calibri"/>
        <family val="2"/>
      </rPr>
      <t xml:space="preserve"> #2 </t>
    </r>
    <r>
      <rPr>
        <sz val="11"/>
        <color rgb="FF000000"/>
        <rFont val="微软雅黑"/>
        <charset val="134"/>
      </rPr>
      <t>（垂直拉）</t>
    </r>
  </si>
  <si>
    <t>附加信息</t>
  </si>
  <si>
    <t>MR =  一直做到力竭（但个人建议不要超过RPE9）</t>
  </si>
  <si>
    <t>MR10 =做到力竭，但是次数超过10还没力竭就不用做了，只需要做10次就行。</t>
  </si>
  <si>
    <t>硬拉变型 =根据自己弱点选择辅助硬拉，比如直腿硬拉，半程硬拉，暂停硬拉等等</t>
  </si>
  <si>
    <t>如果你未能完成要求次数，最大重量应降低2.5%或者5%，看情况，excel没有设置，自己计算重量</t>
  </si>
  <si>
    <t>原计划对于上身推力训练偏少，建议每次上身训练多加一个推类辅助动作</t>
  </si>
  <si>
    <r>
      <rPr>
        <b/>
        <sz val="14"/>
        <color rgb="FF000000"/>
        <rFont val="微软雅黑"/>
        <charset val="134"/>
      </rPr>
      <t>第</t>
    </r>
    <r>
      <rPr>
        <b/>
        <sz val="14"/>
        <color rgb="FF000000"/>
        <rFont val="Calibri"/>
        <family val="2"/>
      </rPr>
      <t>1</t>
    </r>
    <r>
      <rPr>
        <b/>
        <sz val="14"/>
        <color rgb="FF000000"/>
        <rFont val="微软雅黑"/>
        <charset val="134"/>
      </rPr>
      <t>周</t>
    </r>
    <r>
      <rPr>
        <b/>
        <sz val="14"/>
        <color rgb="FF000000"/>
        <rFont val="Calibri"/>
        <family val="2"/>
      </rPr>
      <t xml:space="preserve"> - </t>
    </r>
    <r>
      <rPr>
        <b/>
        <sz val="14"/>
        <color rgb="FF000000"/>
        <rFont val="微软雅黑"/>
        <charset val="134"/>
      </rPr>
      <t>肌肉适应增肌期</t>
    </r>
    <r>
      <rPr>
        <b/>
        <sz val="14"/>
        <color rgb="FF000000"/>
        <rFont val="Calibri"/>
        <family val="2"/>
      </rPr>
      <t xml:space="preserve"> (</t>
    </r>
    <r>
      <rPr>
        <b/>
        <sz val="14"/>
        <color rgb="FF000000"/>
        <rFont val="微软雅黑"/>
        <charset val="134"/>
      </rPr>
      <t>中等容量</t>
    </r>
    <r>
      <rPr>
        <b/>
        <sz val="14"/>
        <color rgb="FF000000"/>
        <rFont val="Calibri"/>
        <family val="2"/>
      </rPr>
      <t>)</t>
    </r>
  </si>
  <si>
    <t>第1组</t>
  </si>
  <si>
    <t>第2组</t>
  </si>
  <si>
    <t>第3组</t>
  </si>
  <si>
    <t>第4组</t>
  </si>
  <si>
    <t>热身</t>
  </si>
  <si>
    <t>x6</t>
  </si>
  <si>
    <t>其他腿部锻炼</t>
  </si>
  <si>
    <t>x10</t>
  </si>
  <si>
    <t>x8</t>
  </si>
  <si>
    <t>x12</t>
  </si>
  <si>
    <t>其他上身锻炼</t>
  </si>
  <si>
    <t>x8-12</t>
  </si>
  <si>
    <t>xMR</t>
  </si>
  <si>
    <r>
      <rPr>
        <b/>
        <sz val="14"/>
        <color rgb="FF000000"/>
        <rFont val="微软雅黑"/>
        <charset val="134"/>
      </rPr>
      <t>第二周</t>
    </r>
    <r>
      <rPr>
        <b/>
        <sz val="14"/>
        <color rgb="FF000000"/>
        <rFont val="Calibri"/>
        <family val="2"/>
      </rPr>
      <t xml:space="preserve"> - </t>
    </r>
    <r>
      <rPr>
        <b/>
        <sz val="14"/>
        <color rgb="FF000000"/>
        <rFont val="微软雅黑"/>
        <charset val="134"/>
      </rPr>
      <t>增肌期</t>
    </r>
    <r>
      <rPr>
        <b/>
        <sz val="14"/>
        <color rgb="FF000000"/>
        <rFont val="Calibri"/>
        <family val="2"/>
      </rPr>
      <t xml:space="preserve"> (</t>
    </r>
    <r>
      <rPr>
        <b/>
        <sz val="14"/>
        <color rgb="FF000000"/>
        <rFont val="微软雅黑"/>
        <charset val="134"/>
      </rPr>
      <t>高容量</t>
    </r>
    <r>
      <rPr>
        <b/>
        <sz val="14"/>
        <color rgb="FF000000"/>
        <rFont val="Calibri"/>
        <family val="2"/>
      </rPr>
      <t>)</t>
    </r>
  </si>
  <si>
    <t>xMR10</t>
  </si>
  <si>
    <t>深蹲加量 - 加5磅或2.5 kg，然后做5组x3次，组间休息时间60秒。</t>
  </si>
  <si>
    <r>
      <rPr>
        <sz val="10"/>
        <color rgb="FF000000"/>
        <rFont val="微软雅黑"/>
        <charset val="134"/>
      </rPr>
      <t>注意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微软雅黑"/>
        <charset val="134"/>
      </rPr>
      <t>如果</t>
    </r>
    <r>
      <rPr>
        <sz val="10"/>
        <color rgb="FF000000"/>
        <rFont val="Arial"/>
        <family val="2"/>
      </rPr>
      <t>MR10</t>
    </r>
    <r>
      <rPr>
        <sz val="10"/>
        <color rgb="FF000000"/>
        <rFont val="微软雅黑"/>
        <charset val="134"/>
      </rPr>
      <t>组中，你无法完成最低要求的</t>
    </r>
    <r>
      <rPr>
        <sz val="10"/>
        <color rgb="FF000000"/>
        <rFont val="Arial"/>
        <family val="2"/>
      </rPr>
      <t>8</t>
    </r>
    <r>
      <rPr>
        <sz val="10"/>
        <color rgb="FF000000"/>
        <rFont val="微软雅黑"/>
        <charset val="134"/>
      </rPr>
      <t>次，那就给最大重量减轻</t>
    </r>
    <r>
      <rPr>
        <sz val="10"/>
        <color rgb="FF000000"/>
        <rFont val="Arial"/>
        <family val="2"/>
      </rPr>
      <t>2.5% or  5%</t>
    </r>
    <r>
      <rPr>
        <sz val="10"/>
        <color rgb="FF000000"/>
        <rFont val="微软雅黑"/>
        <charset val="134"/>
      </rPr>
      <t>然后继续。</t>
    </r>
  </si>
  <si>
    <t>不管能否完成MR10组最低要求的8次，你都需做5组3次的训练</t>
  </si>
  <si>
    <t>硬拉变型</t>
  </si>
  <si>
    <t>x6-8</t>
  </si>
  <si>
    <t>深蹲减量组 - 减重10磅或5 kg 。然后照以下进行：</t>
  </si>
  <si>
    <t>如果MR10组中你能完成10次，那就做10组3次，组间休息60秒</t>
  </si>
  <si>
    <t>如果MR10组中完成了8-9次，做8组3次，组间休息60秒。</t>
  </si>
  <si>
    <t>如果MR10组中完成了7次，做5组3次，组间休息60秒。</t>
  </si>
  <si>
    <r>
      <rPr>
        <sz val="11"/>
        <color rgb="FF000000"/>
        <rFont val="微软雅黑"/>
        <charset val="134"/>
      </rPr>
      <t>如果少于</t>
    </r>
    <r>
      <rPr>
        <sz val="11"/>
        <color rgb="FF000000"/>
        <rFont val="Calibri"/>
        <family val="2"/>
      </rPr>
      <t>7</t>
    </r>
    <r>
      <rPr>
        <sz val="11"/>
        <color rgb="FF000000"/>
        <rFont val="微软雅黑"/>
        <charset val="134"/>
      </rPr>
      <t>次，跳过深蹲减量组。后续几周的</t>
    </r>
    <r>
      <rPr>
        <sz val="11"/>
        <color rgb="FF000000"/>
        <rFont val="Calibri"/>
        <family val="2"/>
      </rPr>
      <t>1RM</t>
    </r>
    <r>
      <rPr>
        <sz val="11"/>
        <color rgb="FF000000"/>
        <rFont val="微软雅黑"/>
        <charset val="134"/>
      </rPr>
      <t>重量调低至少</t>
    </r>
    <r>
      <rPr>
        <sz val="11"/>
        <color rgb="FF000000"/>
        <rFont val="Calibri"/>
        <family val="2"/>
      </rPr>
      <t>2.5% or 5%</t>
    </r>
  </si>
  <si>
    <t>第三周 - 线性最大超负荷阶段</t>
  </si>
  <si>
    <t>x4-6</t>
  </si>
  <si>
    <t>x3-6</t>
  </si>
  <si>
    <t>不要进行辅助锻炼</t>
  </si>
  <si>
    <r>
      <rPr>
        <b/>
        <sz val="14"/>
        <color rgb="FF000000"/>
        <rFont val="微软雅黑"/>
        <charset val="134"/>
      </rPr>
      <t>第</t>
    </r>
    <r>
      <rPr>
        <b/>
        <sz val="14"/>
        <color rgb="FF000000"/>
        <rFont val="Calibri"/>
        <family val="2"/>
      </rPr>
      <t>4</t>
    </r>
    <r>
      <rPr>
        <b/>
        <sz val="14"/>
        <color rgb="FF000000"/>
        <rFont val="微软雅黑"/>
        <charset val="134"/>
      </rPr>
      <t>周</t>
    </r>
    <r>
      <rPr>
        <b/>
        <sz val="14"/>
        <color rgb="FF000000"/>
        <rFont val="Calibri"/>
        <family val="2"/>
      </rPr>
      <t xml:space="preserve"> - </t>
    </r>
    <r>
      <rPr>
        <b/>
        <sz val="14"/>
        <color rgb="FF000000"/>
        <rFont val="微软雅黑"/>
        <charset val="134"/>
      </rPr>
      <t>适应大重量</t>
    </r>
  </si>
  <si>
    <t>x3</t>
  </si>
  <si>
    <t>x1-2</t>
  </si>
  <si>
    <t>x2-4</t>
  </si>
  <si>
    <t>第5周 - 高强度力量训练</t>
  </si>
  <si>
    <t>极限</t>
  </si>
  <si>
    <t>x4</t>
  </si>
  <si>
    <t>x2</t>
  </si>
  <si>
    <t>其他腿部锻炼(爱做不做)</t>
  </si>
  <si>
    <r>
      <rPr>
        <sz val="11"/>
        <color rgb="FF000000"/>
        <rFont val="微软雅黑"/>
        <charset val="134"/>
      </rPr>
      <t>其他腿部锻炼</t>
    </r>
    <r>
      <rPr>
        <sz val="11"/>
        <color rgb="FF000000"/>
        <rFont val="Calibri"/>
        <family val="2"/>
      </rPr>
      <t>(</t>
    </r>
    <r>
      <rPr>
        <sz val="11"/>
        <color rgb="FF000000"/>
        <rFont val="微软雅黑"/>
        <charset val="134"/>
      </rPr>
      <t>爱做不做</t>
    </r>
    <r>
      <rPr>
        <sz val="11"/>
        <color rgb="FF000000"/>
        <rFont val="Calibri"/>
        <family val="2"/>
      </rPr>
      <t>)</t>
    </r>
  </si>
  <si>
    <t>第6周你有三个选项</t>
  </si>
  <si>
    <r>
      <rPr>
        <sz val="10"/>
        <color rgb="FF000000"/>
        <rFont val="Calibri"/>
        <family val="2"/>
      </rPr>
      <t>1.</t>
    </r>
    <r>
      <rPr>
        <sz val="10"/>
        <color rgb="FF000000"/>
        <rFont val="宋体"/>
        <charset val="134"/>
      </rPr>
      <t>直接开始下一轮训练，直接跳到第一周重新开始</t>
    </r>
  </si>
  <si>
    <r>
      <rPr>
        <sz val="10"/>
        <color rgb="FF000000"/>
        <rFont val="Calibri"/>
        <family val="2"/>
      </rPr>
      <t>2.  DELOAD</t>
    </r>
    <r>
      <rPr>
        <sz val="10"/>
        <color rgb="FF000000"/>
        <rFont val="宋体"/>
        <charset val="134"/>
      </rPr>
      <t>一周，全部重量或者训练量减半，然后开始新一轮的计划</t>
    </r>
  </si>
  <si>
    <r>
      <rPr>
        <sz val="10"/>
        <color rgb="FF000000"/>
        <rFont val="Calibri"/>
        <family val="2"/>
      </rPr>
      <t xml:space="preserve">3.  </t>
    </r>
    <r>
      <rPr>
        <sz val="10"/>
        <color rgb="FF000000"/>
        <rFont val="微软雅黑"/>
        <charset val="134"/>
      </rPr>
      <t>实际测试自己的</t>
    </r>
    <r>
      <rPr>
        <sz val="10"/>
        <color rgb="FF000000"/>
        <rFont val="Calibri"/>
        <family val="2"/>
      </rPr>
      <t>1RM</t>
    </r>
    <r>
      <rPr>
        <sz val="10"/>
        <color rgb="FF000000"/>
        <rFont val="宋体"/>
        <charset val="134"/>
      </rPr>
      <t>，然后下一周从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charset val="134"/>
      </rPr>
      <t>或者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charset val="134"/>
      </rPr>
      <t>选项里选择</t>
    </r>
  </si>
  <si>
    <r>
      <rPr>
        <sz val="11"/>
        <color rgb="FF000000"/>
        <rFont val="宋体"/>
        <charset val="134"/>
      </rPr>
      <t>注：当你第五周有两项不能做超过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次了，你就需要换个计划了</t>
    </r>
  </si>
  <si>
    <t>预估1RM</t>
  </si>
  <si>
    <t>取第5周完成的重量，如果完成了两次就乘以1.03，3次乘以1.06，4次乘以1.09。</t>
  </si>
  <si>
    <t>在下方输入你的新 1RM 来看看进步了多少</t>
  </si>
  <si>
    <t>旧 1RM</t>
  </si>
  <si>
    <t>新 1RM</t>
  </si>
  <si>
    <t>增幅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</si>
</sst>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;@"/>
    <numFmt numFmtId="177" formatCode="#,##0.###############"/>
  </numFmts>
  <fonts count="20" x14ac:knownFonts="1">
    <font>
      <sz val="10"/>
      <color rgb="FF000000"/>
      <name val="Arial"/>
      <charset val="134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color rgb="FF0070C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0"/>
      <color rgb="FFFF0000"/>
      <name val="宋体"/>
      <charset val="134"/>
    </font>
    <font>
      <u/>
      <sz val="10"/>
      <color rgb="FFFF0000"/>
      <name val="Arial"/>
      <family val="2"/>
    </font>
    <font>
      <b/>
      <sz val="11"/>
      <color theme="8"/>
      <name val="宋体"/>
      <charset val="134"/>
    </font>
    <font>
      <b/>
      <sz val="11"/>
      <color theme="8"/>
      <name val="Calibri"/>
      <family val="2"/>
    </font>
    <font>
      <sz val="11"/>
      <color rgb="FF0070C0"/>
      <name val="宋体"/>
      <charset val="134"/>
    </font>
    <font>
      <sz val="11"/>
      <color rgb="FF000000"/>
      <name val="Microsoft YaHei UI"/>
      <charset val="134"/>
    </font>
    <font>
      <u/>
      <sz val="10"/>
      <color theme="10"/>
      <name val="Arial"/>
      <family val="2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3"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77" fontId="0" fillId="0" borderId="9" xfId="0" applyNumberFormat="1" applyBorder="1" applyAlignment="1">
      <alignment wrapText="1"/>
    </xf>
    <xf numFmtId="0" fontId="1" fillId="0" borderId="13" xfId="0" applyFont="1" applyBorder="1" applyAlignment="1">
      <alignment vertical="center"/>
    </xf>
    <xf numFmtId="0" fontId="0" fillId="0" borderId="5" xfId="0" applyBorder="1" applyAlignment="1">
      <alignment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0" fontId="1" fillId="0" borderId="19" xfId="0" applyFont="1" applyBorder="1" applyAlignment="1">
      <alignment vertical="center"/>
    </xf>
    <xf numFmtId="176" fontId="1" fillId="0" borderId="19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9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9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vertical="center"/>
    </xf>
    <xf numFmtId="14" fontId="4" fillId="0" borderId="3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4" fillId="0" borderId="19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ditotraininghq.com/app/download/916024204/Candito+6+Week+Program.xlsx" TargetMode="External"/><Relationship Id="rId1" Type="http://schemas.openxmlformats.org/officeDocument/2006/relationships/hyperlink" Target="http://www.canditotraininghq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B12" sqref="B12"/>
    </sheetView>
  </sheetViews>
  <sheetFormatPr defaultColWidth="10.42578125" defaultRowHeight="17.25" customHeight="1" x14ac:dyDescent="0.2"/>
  <cols>
    <col min="1" max="1" width="43.5703125" style="1" customWidth="1"/>
    <col min="2" max="2" width="29.28515625" style="49" customWidth="1"/>
    <col min="3" max="9" width="9.7109375" style="1"/>
    <col min="10" max="10" width="2.7109375" style="1" customWidth="1"/>
    <col min="11" max="11" width="5.28515625" style="1" hidden="1" customWidth="1"/>
    <col min="12" max="12" width="0.28515625" style="1" hidden="1" customWidth="1"/>
    <col min="13" max="13" width="22" style="1" hidden="1" customWidth="1"/>
    <col min="14" max="14" width="25.5703125" style="1" hidden="1" customWidth="1"/>
  </cols>
  <sheetData>
    <row r="1" spans="1:14" ht="24.75" customHeight="1" x14ac:dyDescent="0.2">
      <c r="A1" s="77" t="s">
        <v>0</v>
      </c>
      <c r="B1" s="78"/>
      <c r="C1" s="78"/>
      <c r="D1" s="78"/>
      <c r="E1" s="78"/>
      <c r="F1" s="78"/>
      <c r="G1" s="78"/>
      <c r="H1" s="79"/>
      <c r="I1" s="75"/>
      <c r="K1" s="1" t="s">
        <v>1</v>
      </c>
    </row>
    <row r="2" spans="1:14" ht="15" x14ac:dyDescent="0.2">
      <c r="A2" s="2"/>
      <c r="B2" s="50"/>
      <c r="C2" s="2"/>
      <c r="D2" s="2"/>
      <c r="E2" s="2"/>
      <c r="F2" s="2"/>
      <c r="G2" s="2"/>
      <c r="H2" s="2"/>
      <c r="K2" s="1" t="s">
        <v>2</v>
      </c>
      <c r="L2" s="70" t="s">
        <v>3</v>
      </c>
      <c r="M2" s="1" t="s">
        <v>4</v>
      </c>
      <c r="N2" s="70" t="s">
        <v>5</v>
      </c>
    </row>
    <row r="3" spans="1:14" ht="15" x14ac:dyDescent="0.2">
      <c r="A3" s="51" t="s">
        <v>6</v>
      </c>
      <c r="B3" s="52"/>
      <c r="C3" s="53"/>
      <c r="D3" s="53"/>
      <c r="E3" s="54"/>
      <c r="F3" s="53"/>
      <c r="G3" s="53"/>
      <c r="H3" s="53"/>
      <c r="L3" s="53"/>
      <c r="N3" s="53"/>
    </row>
    <row r="4" spans="1:14" ht="15" x14ac:dyDescent="0.2">
      <c r="A4" s="55"/>
      <c r="B4" s="52"/>
      <c r="C4" s="53"/>
      <c r="D4" s="53"/>
      <c r="E4" s="53"/>
      <c r="F4" s="53"/>
      <c r="G4" s="53"/>
      <c r="H4" s="53"/>
      <c r="L4" s="53"/>
      <c r="N4" s="53"/>
    </row>
    <row r="5" spans="1:14" ht="15" x14ac:dyDescent="0.2">
      <c r="A5" s="53"/>
      <c r="B5" s="52"/>
      <c r="C5" s="53"/>
      <c r="D5" s="53"/>
      <c r="E5" s="53"/>
      <c r="F5" s="53"/>
      <c r="G5" s="53"/>
      <c r="H5" s="53"/>
      <c r="L5" s="53"/>
      <c r="N5" s="53"/>
    </row>
    <row r="6" spans="1:14" ht="15" x14ac:dyDescent="0.2">
      <c r="A6" s="80" t="s">
        <v>7</v>
      </c>
      <c r="B6" s="81"/>
      <c r="C6" s="82"/>
      <c r="K6" s="1" t="s">
        <v>8</v>
      </c>
      <c r="L6" s="1" t="s">
        <v>9</v>
      </c>
      <c r="M6" s="1" t="s">
        <v>10</v>
      </c>
      <c r="N6" s="1" t="s">
        <v>11</v>
      </c>
    </row>
    <row r="7" spans="1:14" ht="15" x14ac:dyDescent="0.2">
      <c r="K7" s="1" t="s">
        <v>12</v>
      </c>
      <c r="L7" s="1" t="s">
        <v>13</v>
      </c>
      <c r="M7" s="1" t="s">
        <v>14</v>
      </c>
      <c r="N7" s="1" t="s">
        <v>15</v>
      </c>
    </row>
    <row r="8" spans="1:14" ht="15" x14ac:dyDescent="0.2">
      <c r="A8" s="56" t="s">
        <v>16</v>
      </c>
      <c r="B8" s="57"/>
      <c r="L8" s="1" t="s">
        <v>17</v>
      </c>
      <c r="M8" s="1" t="s">
        <v>18</v>
      </c>
      <c r="N8" s="1" t="s">
        <v>19</v>
      </c>
    </row>
    <row r="9" spans="1:14" ht="15" x14ac:dyDescent="0.2">
      <c r="A9" s="58" t="s">
        <v>20</v>
      </c>
      <c r="B9" s="59">
        <v>44249</v>
      </c>
      <c r="C9" s="6"/>
      <c r="E9" s="56"/>
      <c r="F9" s="49"/>
      <c r="M9" s="1" t="s">
        <v>21</v>
      </c>
    </row>
    <row r="10" spans="1:14" ht="15" x14ac:dyDescent="0.2">
      <c r="A10" s="60"/>
      <c r="B10" s="61"/>
      <c r="F10" s="49"/>
    </row>
    <row r="11" spans="1:14" ht="15" x14ac:dyDescent="0.2">
      <c r="A11" s="62" t="s">
        <v>22</v>
      </c>
      <c r="B11" s="63"/>
      <c r="F11" s="49"/>
    </row>
    <row r="12" spans="1:14" ht="15" x14ac:dyDescent="0.2">
      <c r="A12" s="58" t="s">
        <v>23</v>
      </c>
      <c r="B12" s="64" t="s">
        <v>8</v>
      </c>
      <c r="C12" s="6"/>
      <c r="F12" s="49"/>
    </row>
    <row r="13" spans="1:14" ht="15" x14ac:dyDescent="0.2">
      <c r="A13" s="60"/>
      <c r="B13" s="50"/>
      <c r="E13" s="65"/>
      <c r="F13" s="65"/>
    </row>
    <row r="14" spans="1:14" ht="15" x14ac:dyDescent="0.2">
      <c r="A14" s="56" t="s">
        <v>24</v>
      </c>
      <c r="B14" s="57"/>
    </row>
    <row r="15" spans="1:14" ht="15" x14ac:dyDescent="0.2">
      <c r="A15" s="66" t="s">
        <v>25</v>
      </c>
      <c r="B15" s="67">
        <v>70</v>
      </c>
      <c r="C15" s="68" t="str">
        <f>B12</f>
        <v>kg</v>
      </c>
    </row>
    <row r="16" spans="1:14" ht="15" x14ac:dyDescent="0.2">
      <c r="A16" s="66" t="s">
        <v>26</v>
      </c>
      <c r="B16" s="67">
        <v>100</v>
      </c>
      <c r="C16" s="68" t="str">
        <f>B12</f>
        <v>kg</v>
      </c>
    </row>
    <row r="17" spans="1:6" ht="15" x14ac:dyDescent="0.2">
      <c r="A17" s="66" t="s">
        <v>27</v>
      </c>
      <c r="B17" s="67">
        <v>120</v>
      </c>
      <c r="C17" s="68" t="str">
        <f>B12</f>
        <v>kg</v>
      </c>
    </row>
    <row r="18" spans="1:6" ht="15" x14ac:dyDescent="0.2">
      <c r="B18" s="50"/>
      <c r="E18" s="56"/>
      <c r="F18" s="56"/>
    </row>
    <row r="19" spans="1:6" ht="15" x14ac:dyDescent="0.2">
      <c r="A19" s="56" t="s">
        <v>28</v>
      </c>
      <c r="B19" s="69"/>
    </row>
    <row r="20" spans="1:6" ht="16.5" x14ac:dyDescent="0.2">
      <c r="A20" s="70" t="s">
        <v>29</v>
      </c>
      <c r="B20" s="71" t="s">
        <v>13</v>
      </c>
      <c r="C20" s="4"/>
    </row>
    <row r="21" spans="1:6" ht="15" x14ac:dyDescent="0.2">
      <c r="A21" s="70" t="s">
        <v>30</v>
      </c>
      <c r="B21" s="71" t="s">
        <v>18</v>
      </c>
      <c r="C21" s="4"/>
    </row>
    <row r="22" spans="1:6" ht="16.5" x14ac:dyDescent="0.2">
      <c r="A22" s="70" t="s">
        <v>31</v>
      </c>
      <c r="B22" s="72" t="s">
        <v>15</v>
      </c>
      <c r="C22" s="4"/>
    </row>
    <row r="23" spans="1:6" ht="15" x14ac:dyDescent="0.2">
      <c r="B23" s="73"/>
    </row>
    <row r="24" spans="1:6" ht="18" customHeight="1" x14ac:dyDescent="0.2">
      <c r="A24" s="83" t="s">
        <v>32</v>
      </c>
      <c r="B24" s="83"/>
    </row>
    <row r="25" spans="1:6" ht="16.5" x14ac:dyDescent="0.2">
      <c r="A25" s="76" t="s">
        <v>33</v>
      </c>
      <c r="B25" s="76"/>
      <c r="C25" s="74"/>
      <c r="D25" s="74"/>
      <c r="E25" s="74"/>
      <c r="F25" s="74"/>
    </row>
    <row r="26" spans="1:6" ht="18" customHeight="1" x14ac:dyDescent="0.2">
      <c r="A26" s="76" t="s">
        <v>34</v>
      </c>
      <c r="B26" s="76"/>
      <c r="C26" s="76"/>
      <c r="D26" s="76"/>
      <c r="E26" s="74"/>
      <c r="F26" s="74"/>
    </row>
    <row r="27" spans="1:6" ht="18" customHeight="1" x14ac:dyDescent="0.2">
      <c r="A27" s="76" t="s">
        <v>35</v>
      </c>
      <c r="B27" s="76"/>
      <c r="C27" s="76"/>
      <c r="D27" s="76"/>
      <c r="E27" s="76"/>
      <c r="F27" s="76"/>
    </row>
    <row r="28" spans="1:6" ht="18" customHeight="1" x14ac:dyDescent="0.2">
      <c r="A28" s="76" t="s">
        <v>36</v>
      </c>
      <c r="B28" s="76"/>
      <c r="C28" s="76"/>
      <c r="D28" s="76"/>
      <c r="E28" s="76"/>
      <c r="F28" s="74"/>
    </row>
    <row r="29" spans="1:6" ht="17.25" customHeight="1" x14ac:dyDescent="0.2">
      <c r="A29" s="74" t="s">
        <v>37</v>
      </c>
    </row>
  </sheetData>
  <mergeCells count="7">
    <mergeCell ref="A27:F27"/>
    <mergeCell ref="A28:E28"/>
    <mergeCell ref="A1:H1"/>
    <mergeCell ref="A6:C6"/>
    <mergeCell ref="A24:B24"/>
    <mergeCell ref="A25:B25"/>
    <mergeCell ref="A26:D26"/>
  </mergeCells>
  <phoneticPr fontId="19" type="noConversion"/>
  <dataValidations count="4">
    <dataValidation type="list" allowBlank="1" showErrorMessage="1" sqref="B12" xr:uid="{00000000-0002-0000-0000-000000000000}">
      <formula1>K6:K7</formula1>
    </dataValidation>
    <dataValidation type="list" allowBlank="1" showErrorMessage="1" sqref="B20" xr:uid="{00000000-0002-0000-0000-000001000000}">
      <formula1>L6:L9</formula1>
    </dataValidation>
    <dataValidation type="list" allowBlank="1" showErrorMessage="1" sqref="B21" xr:uid="{00000000-0002-0000-0000-000002000000}">
      <formula1>M6:M9</formula1>
    </dataValidation>
    <dataValidation type="list" allowBlank="1" showErrorMessage="1" sqref="B22" xr:uid="{00000000-0002-0000-0000-000003000000}">
      <formula1>N6:N9</formula1>
    </dataValidation>
  </dataValidations>
  <hyperlinks>
    <hyperlink ref="E3" r:id="rId1" display="http://www.canditotraininghq.com/" xr:uid="{00000000-0004-0000-0000-000000000000}"/>
    <hyperlink ref="A3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workbookViewId="0">
      <selection activeCell="L11" sqref="L11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7" t="s">
        <v>38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</f>
        <v>44249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IF((开始!B12="kg"),MROUND((开始!B16*0.8),2.5),MROUND((开始!B16*0.8),5))</f>
        <v>80</v>
      </c>
      <c r="D5" s="40" t="s">
        <v>44</v>
      </c>
      <c r="E5" s="27">
        <f>C5</f>
        <v>80</v>
      </c>
      <c r="F5" s="40" t="s">
        <v>44</v>
      </c>
      <c r="G5" s="27">
        <f>E5</f>
        <v>80</v>
      </c>
      <c r="H5" s="40" t="s">
        <v>44</v>
      </c>
      <c r="I5" s="27">
        <f>G5</f>
        <v>80</v>
      </c>
      <c r="J5" s="40" t="s">
        <v>44</v>
      </c>
    </row>
    <row r="6" spans="1:10" ht="15" x14ac:dyDescent="0.2">
      <c r="A6" s="10" t="s">
        <v>27</v>
      </c>
      <c r="B6" s="10" t="s">
        <v>43</v>
      </c>
      <c r="C6" s="11">
        <f>IF((开始!B12="kg"),MROUND((开始!B17*0.8),2.5),MROUND((开始!B17*0.8),5))</f>
        <v>95</v>
      </c>
      <c r="D6" s="31" t="s">
        <v>44</v>
      </c>
      <c r="E6" s="11">
        <f>C6</f>
        <v>95</v>
      </c>
      <c r="F6" s="31" t="s">
        <v>44</v>
      </c>
      <c r="G6" s="36"/>
      <c r="H6" s="37"/>
      <c r="I6" s="36"/>
      <c r="J6" s="37"/>
    </row>
    <row r="7" spans="1:10" ht="15" x14ac:dyDescent="0.2">
      <c r="A7" s="10" t="s">
        <v>45</v>
      </c>
      <c r="B7" s="10" t="s">
        <v>43</v>
      </c>
      <c r="C7" s="11"/>
      <c r="D7" s="31"/>
      <c r="E7" s="11"/>
      <c r="F7" s="31"/>
      <c r="G7" s="11"/>
      <c r="H7" s="31"/>
      <c r="I7" s="36"/>
      <c r="J7" s="37"/>
    </row>
    <row r="8" spans="1:10" ht="15" x14ac:dyDescent="0.2">
      <c r="A8" s="16" t="s">
        <v>45</v>
      </c>
      <c r="B8" s="16" t="s">
        <v>43</v>
      </c>
      <c r="C8" s="17"/>
      <c r="D8" s="33"/>
      <c r="E8" s="17"/>
      <c r="F8" s="33"/>
      <c r="G8" s="17"/>
      <c r="H8" s="33"/>
      <c r="I8" s="36"/>
      <c r="J8" s="37"/>
    </row>
    <row r="9" spans="1:10" ht="15" x14ac:dyDescent="0.2">
      <c r="A9" s="2"/>
      <c r="B9" s="2"/>
      <c r="C9" s="2"/>
      <c r="D9" s="2"/>
      <c r="E9" s="2"/>
      <c r="F9" s="2"/>
      <c r="G9" s="2"/>
      <c r="H9" s="2"/>
      <c r="I9" s="19"/>
      <c r="J9" s="19"/>
    </row>
    <row r="10" spans="1:10" ht="15" x14ac:dyDescent="0.2">
      <c r="A10" s="20">
        <f>开始!B9+1</f>
        <v>44250</v>
      </c>
      <c r="C10" s="21"/>
      <c r="D10" s="21"/>
      <c r="E10" s="21"/>
      <c r="F10" s="21"/>
      <c r="G10" s="21"/>
      <c r="H10" s="21"/>
      <c r="I10" s="21"/>
      <c r="J10" s="21"/>
    </row>
    <row r="11" spans="1:10" ht="15" x14ac:dyDescent="0.2">
      <c r="A11" s="21"/>
      <c r="B11" s="23"/>
      <c r="C11" s="24" t="s">
        <v>39</v>
      </c>
      <c r="D11" s="25"/>
      <c r="E11" s="24" t="s">
        <v>40</v>
      </c>
      <c r="F11" s="25"/>
      <c r="G11" s="24" t="s">
        <v>41</v>
      </c>
      <c r="H11" s="25"/>
      <c r="I11" s="24" t="s">
        <v>42</v>
      </c>
      <c r="J11" s="25"/>
    </row>
    <row r="12" spans="1:10" ht="15" x14ac:dyDescent="0.2">
      <c r="A12" s="26" t="s">
        <v>25</v>
      </c>
      <c r="B12" s="26" t="s">
        <v>43</v>
      </c>
      <c r="C12" s="27">
        <f>IF((开始!B12="kg"),MROUND((开始!B15*0.5),2.5),MROUND((开始!B15*0.5),5))</f>
        <v>35</v>
      </c>
      <c r="D12" s="40" t="s">
        <v>46</v>
      </c>
      <c r="E12" s="27">
        <f>IF((开始!B12="kg"),MROUND((开始!B15*0.675),2.5),MROUND((开始!B15*0.675),5))</f>
        <v>47.5</v>
      </c>
      <c r="F12" s="40" t="s">
        <v>46</v>
      </c>
      <c r="G12" s="27">
        <f>IF((开始!B12="kg"),MROUND((开始!B15*0.75),2.5),MROUND((开始!B15*0.75),5))</f>
        <v>52.5</v>
      </c>
      <c r="H12" s="40" t="s">
        <v>47</v>
      </c>
      <c r="I12" s="27">
        <f>IF((开始!B12="kg"),MROUND((开始!B15*0.775),2.5),MROUND((开始!B15*0.775),5))</f>
        <v>55</v>
      </c>
      <c r="J12" s="40" t="s">
        <v>44</v>
      </c>
    </row>
    <row r="13" spans="1:10" ht="15" x14ac:dyDescent="0.2">
      <c r="A13" s="10" t="str">
        <f>开始!B20</f>
        <v>杠铃划船</v>
      </c>
      <c r="B13" s="10" t="s">
        <v>43</v>
      </c>
      <c r="C13" s="11"/>
      <c r="D13" s="31" t="s">
        <v>46</v>
      </c>
      <c r="E13" s="11"/>
      <c r="F13" s="31" t="s">
        <v>46</v>
      </c>
      <c r="G13" s="11"/>
      <c r="H13" s="31" t="s">
        <v>47</v>
      </c>
      <c r="I13" s="11"/>
      <c r="J13" s="31" t="s">
        <v>44</v>
      </c>
    </row>
    <row r="14" spans="1:10" ht="15" x14ac:dyDescent="0.2">
      <c r="A14" s="10" t="str">
        <f>开始!B21</f>
        <v>实力举</v>
      </c>
      <c r="B14" s="10" t="s">
        <v>43</v>
      </c>
      <c r="C14" s="11"/>
      <c r="D14" s="31" t="s">
        <v>48</v>
      </c>
      <c r="E14" s="11"/>
      <c r="F14" s="31" t="s">
        <v>48</v>
      </c>
      <c r="G14" s="11"/>
      <c r="H14" s="31" t="s">
        <v>46</v>
      </c>
      <c r="I14" s="11"/>
      <c r="J14" s="31" t="s">
        <v>47</v>
      </c>
    </row>
    <row r="15" spans="1:10" ht="15" x14ac:dyDescent="0.2">
      <c r="A15" s="10" t="str">
        <f>开始!B22</f>
        <v>负重引体向上（正手）</v>
      </c>
      <c r="B15" s="10" t="s">
        <v>43</v>
      </c>
      <c r="C15" s="11"/>
      <c r="D15" s="31" t="s">
        <v>48</v>
      </c>
      <c r="E15" s="11"/>
      <c r="F15" s="31" t="s">
        <v>48</v>
      </c>
      <c r="G15" s="11"/>
      <c r="H15" s="31" t="s">
        <v>46</v>
      </c>
      <c r="I15" s="11"/>
      <c r="J15" s="31" t="s">
        <v>47</v>
      </c>
    </row>
    <row r="16" spans="1:10" ht="15" x14ac:dyDescent="0.2">
      <c r="A16" s="10" t="s">
        <v>49</v>
      </c>
      <c r="B16" s="10" t="s">
        <v>43</v>
      </c>
      <c r="C16" s="11"/>
      <c r="D16" s="31" t="s">
        <v>50</v>
      </c>
      <c r="E16" s="11"/>
      <c r="F16" s="31" t="s">
        <v>50</v>
      </c>
      <c r="G16" s="11"/>
      <c r="H16" s="31" t="s">
        <v>50</v>
      </c>
      <c r="I16" s="36"/>
      <c r="J16" s="37" t="s">
        <v>50</v>
      </c>
    </row>
    <row r="17" spans="1:10" ht="15" x14ac:dyDescent="0.2">
      <c r="A17" s="16" t="s">
        <v>49</v>
      </c>
      <c r="B17" s="16" t="s">
        <v>43</v>
      </c>
      <c r="C17" s="17"/>
      <c r="D17" s="33" t="s">
        <v>50</v>
      </c>
      <c r="E17" s="17"/>
      <c r="F17" s="33" t="s">
        <v>50</v>
      </c>
      <c r="G17" s="17"/>
      <c r="H17" s="33" t="s">
        <v>50</v>
      </c>
      <c r="I17" s="38"/>
      <c r="J17" s="39" t="s">
        <v>50</v>
      </c>
    </row>
    <row r="18" spans="1:10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x14ac:dyDescent="0.2">
      <c r="A19" s="20">
        <f>开始!B9+3</f>
        <v>44252</v>
      </c>
      <c r="C19" s="21"/>
      <c r="D19" s="21"/>
      <c r="E19" s="21"/>
      <c r="F19" s="21"/>
      <c r="G19" s="21"/>
      <c r="H19" s="21"/>
      <c r="I19" s="21"/>
      <c r="J19" s="21"/>
    </row>
    <row r="20" spans="1:10" ht="15" x14ac:dyDescent="0.2">
      <c r="A20" s="21"/>
      <c r="B20" s="23"/>
      <c r="C20" s="24" t="s">
        <v>39</v>
      </c>
      <c r="D20" s="25"/>
      <c r="E20" s="24" t="s">
        <v>40</v>
      </c>
      <c r="F20" s="25"/>
      <c r="G20" s="24" t="s">
        <v>41</v>
      </c>
      <c r="H20" s="25"/>
      <c r="I20" s="24" t="s">
        <v>42</v>
      </c>
      <c r="J20" s="25"/>
    </row>
    <row r="21" spans="1:10" ht="15" x14ac:dyDescent="0.2">
      <c r="A21" s="26" t="s">
        <v>25</v>
      </c>
      <c r="B21" s="26" t="s">
        <v>43</v>
      </c>
      <c r="C21" s="27">
        <f>IF((开始!B12="kg"),MROUND((开始!B15*0.5),2.5),MROUND((开始!B15*0.5),5))</f>
        <v>35</v>
      </c>
      <c r="D21" s="40" t="s">
        <v>46</v>
      </c>
      <c r="E21" s="27">
        <f>IF((开始!B12="kg"),MROUND((开始!B15*0.675),2.5),MROUND((开始!B15*0.675),5))</f>
        <v>47.5</v>
      </c>
      <c r="F21" s="40" t="s">
        <v>46</v>
      </c>
      <c r="G21" s="27">
        <f>IF((开始!B12="kg"),MROUND((开始!B15*0.75),2.5),MROUND((开始!B15*0.75),5))</f>
        <v>52.5</v>
      </c>
      <c r="H21" s="40" t="s">
        <v>47</v>
      </c>
      <c r="I21" s="27">
        <f>IF((开始!B12="kg"),MROUND((开始!B15*0.775),2.5),MROUND((开始!B15*0.775),5))</f>
        <v>55</v>
      </c>
      <c r="J21" s="40" t="s">
        <v>44</v>
      </c>
    </row>
    <row r="22" spans="1:10" ht="15" x14ac:dyDescent="0.2">
      <c r="A22" s="10" t="str">
        <f>开始!B20</f>
        <v>杠铃划船</v>
      </c>
      <c r="B22" s="10" t="s">
        <v>43</v>
      </c>
      <c r="C22" s="11"/>
      <c r="D22" s="31" t="s">
        <v>46</v>
      </c>
      <c r="E22" s="11"/>
      <c r="F22" s="31" t="s">
        <v>46</v>
      </c>
      <c r="G22" s="11"/>
      <c r="H22" s="31" t="s">
        <v>47</v>
      </c>
      <c r="I22" s="11"/>
      <c r="J22" s="31" t="s">
        <v>44</v>
      </c>
    </row>
    <row r="23" spans="1:10" ht="15" x14ac:dyDescent="0.2">
      <c r="A23" s="10" t="str">
        <f>开始!B21</f>
        <v>实力举</v>
      </c>
      <c r="B23" s="10" t="s">
        <v>43</v>
      </c>
      <c r="C23" s="11"/>
      <c r="D23" s="31" t="s">
        <v>48</v>
      </c>
      <c r="E23" s="11"/>
      <c r="F23" s="31" t="s">
        <v>48</v>
      </c>
      <c r="G23" s="11"/>
      <c r="H23" s="31" t="s">
        <v>46</v>
      </c>
      <c r="I23" s="11"/>
      <c r="J23" s="31" t="s">
        <v>47</v>
      </c>
    </row>
    <row r="24" spans="1:10" ht="15" x14ac:dyDescent="0.2">
      <c r="A24" s="10" t="str">
        <f>开始!B22</f>
        <v>负重引体向上（正手）</v>
      </c>
      <c r="B24" s="10" t="s">
        <v>43</v>
      </c>
      <c r="C24" s="11"/>
      <c r="D24" s="31" t="s">
        <v>48</v>
      </c>
      <c r="E24" s="11"/>
      <c r="F24" s="31" t="s">
        <v>48</v>
      </c>
      <c r="G24" s="11"/>
      <c r="H24" s="31" t="s">
        <v>46</v>
      </c>
      <c r="I24" s="11"/>
      <c r="J24" s="31" t="s">
        <v>47</v>
      </c>
    </row>
    <row r="25" spans="1:10" ht="15" x14ac:dyDescent="0.2">
      <c r="A25" s="10" t="s">
        <v>49</v>
      </c>
      <c r="B25" s="10" t="s">
        <v>43</v>
      </c>
      <c r="C25" s="11"/>
      <c r="D25" s="31" t="s">
        <v>50</v>
      </c>
      <c r="E25" s="11"/>
      <c r="F25" s="31" t="s">
        <v>50</v>
      </c>
      <c r="G25" s="11"/>
      <c r="H25" s="31" t="s">
        <v>50</v>
      </c>
      <c r="I25" s="36"/>
      <c r="J25" s="37" t="s">
        <v>50</v>
      </c>
    </row>
    <row r="26" spans="1:10" ht="15" x14ac:dyDescent="0.2">
      <c r="A26" s="16" t="s">
        <v>49</v>
      </c>
      <c r="B26" s="16" t="s">
        <v>43</v>
      </c>
      <c r="C26" s="17"/>
      <c r="D26" s="33" t="s">
        <v>50</v>
      </c>
      <c r="E26" s="17"/>
      <c r="F26" s="33" t="s">
        <v>50</v>
      </c>
      <c r="G26" s="17"/>
      <c r="H26" s="33" t="s">
        <v>50</v>
      </c>
      <c r="I26" s="38"/>
      <c r="J26" s="39" t="s">
        <v>50</v>
      </c>
    </row>
    <row r="27" spans="1:10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8" customHeight="1" x14ac:dyDescent="0.2">
      <c r="A28" s="20">
        <f>开始!B9+4</f>
        <v>44253</v>
      </c>
      <c r="C28" s="21"/>
      <c r="D28" s="21"/>
      <c r="E28" s="21"/>
      <c r="F28" s="21"/>
      <c r="G28" s="21"/>
      <c r="H28" s="21"/>
      <c r="I28" s="21"/>
      <c r="J28" s="21"/>
    </row>
    <row r="29" spans="1:10" ht="16.5" customHeight="1" x14ac:dyDescent="0.2">
      <c r="A29" s="22"/>
      <c r="B29" s="23"/>
      <c r="C29" s="24" t="s">
        <v>39</v>
      </c>
      <c r="D29" s="25"/>
      <c r="E29" s="24" t="s">
        <v>40</v>
      </c>
      <c r="F29" s="25"/>
      <c r="G29" s="24" t="s">
        <v>41</v>
      </c>
      <c r="H29" s="25"/>
      <c r="I29" s="24" t="s">
        <v>42</v>
      </c>
      <c r="J29" s="25"/>
    </row>
    <row r="30" spans="1:10" ht="18" customHeight="1" x14ac:dyDescent="0.2">
      <c r="A30" s="26" t="s">
        <v>26</v>
      </c>
      <c r="B30" s="26" t="s">
        <v>43</v>
      </c>
      <c r="C30" s="27">
        <f>IF((开始!B37="kg"),MROUND((开始!B16*0.7),2.5),MROUND((开始!B16*0.7),5))</f>
        <v>70</v>
      </c>
      <c r="D30" s="40" t="s">
        <v>47</v>
      </c>
      <c r="E30" s="27">
        <f>C30</f>
        <v>70</v>
      </c>
      <c r="F30" s="40" t="s">
        <v>47</v>
      </c>
      <c r="G30" s="27">
        <f>E30</f>
        <v>70</v>
      </c>
      <c r="H30" s="40" t="s">
        <v>47</v>
      </c>
      <c r="I30" s="27">
        <f>G30</f>
        <v>70</v>
      </c>
      <c r="J30" s="40" t="s">
        <v>47</v>
      </c>
    </row>
    <row r="31" spans="1:10" ht="18" customHeight="1" x14ac:dyDescent="0.2">
      <c r="A31" s="10" t="s">
        <v>27</v>
      </c>
      <c r="B31" s="10" t="s">
        <v>43</v>
      </c>
      <c r="C31" s="11">
        <f>IF((开始!B37="kg"),MROUND((开始!B17*0.7),2.5),MROUND((开始!B17*0.7),5))</f>
        <v>85</v>
      </c>
      <c r="D31" s="31" t="s">
        <v>47</v>
      </c>
      <c r="E31" s="11">
        <f>C31</f>
        <v>85</v>
      </c>
      <c r="F31" s="31" t="s">
        <v>47</v>
      </c>
      <c r="G31" s="36"/>
      <c r="H31" s="37"/>
      <c r="I31" s="36"/>
      <c r="J31" s="37"/>
    </row>
    <row r="32" spans="1:10" ht="18" customHeight="1" x14ac:dyDescent="0.2">
      <c r="A32" s="10" t="s">
        <v>45</v>
      </c>
      <c r="B32" s="10" t="s">
        <v>43</v>
      </c>
      <c r="C32" s="11"/>
      <c r="D32" s="31"/>
      <c r="E32" s="11"/>
      <c r="F32" s="31"/>
      <c r="G32" s="11"/>
      <c r="H32" s="31"/>
      <c r="I32" s="36"/>
      <c r="J32" s="37"/>
    </row>
    <row r="33" spans="1:10" ht="18" customHeight="1" x14ac:dyDescent="0.2">
      <c r="A33" s="16" t="s">
        <v>45</v>
      </c>
      <c r="B33" s="16" t="s">
        <v>43</v>
      </c>
      <c r="C33" s="17"/>
      <c r="D33" s="33"/>
      <c r="E33" s="17"/>
      <c r="F33" s="33"/>
      <c r="G33" s="17"/>
      <c r="H33" s="33"/>
      <c r="I33" s="36"/>
      <c r="J33" s="37"/>
    </row>
    <row r="34" spans="1:10" ht="18" customHeight="1" x14ac:dyDescent="0.2">
      <c r="A34" s="2"/>
      <c r="B34" s="2"/>
      <c r="C34" s="2"/>
      <c r="D34" s="2"/>
      <c r="E34" s="2"/>
      <c r="F34" s="2"/>
      <c r="G34" s="2"/>
      <c r="H34" s="2"/>
      <c r="I34" s="19"/>
      <c r="J34" s="19"/>
    </row>
    <row r="35" spans="1:10" ht="15" x14ac:dyDescent="0.2">
      <c r="A35" s="20">
        <f>开始!B9+5</f>
        <v>44254</v>
      </c>
      <c r="C35" s="21"/>
      <c r="D35" s="21"/>
      <c r="E35" s="21"/>
      <c r="F35" s="21"/>
      <c r="G35" s="21"/>
      <c r="H35" s="21"/>
      <c r="I35" s="21"/>
      <c r="J35" s="21"/>
    </row>
    <row r="36" spans="1:10" ht="15" x14ac:dyDescent="0.2">
      <c r="A36" s="21"/>
      <c r="B36" s="23"/>
      <c r="C36" s="24" t="s">
        <v>39</v>
      </c>
      <c r="D36" s="25"/>
      <c r="E36" s="24" t="s">
        <v>40</v>
      </c>
      <c r="F36" s="25"/>
      <c r="G36" s="24" t="s">
        <v>41</v>
      </c>
      <c r="H36" s="25"/>
      <c r="I36" s="24" t="s">
        <v>42</v>
      </c>
      <c r="J36" s="25"/>
    </row>
    <row r="37" spans="1:10" ht="15" x14ac:dyDescent="0.2">
      <c r="A37" s="26" t="s">
        <v>25</v>
      </c>
      <c r="B37" s="26" t="s">
        <v>43</v>
      </c>
      <c r="C37" s="27">
        <f>IF((开始!B12="kg"),MROUND((开始!B15*0.8),2.5),MROUND((开始!B15*0.8),5))</f>
        <v>55</v>
      </c>
      <c r="D37" s="40" t="s">
        <v>51</v>
      </c>
      <c r="E37" s="29"/>
      <c r="F37" s="30"/>
      <c r="G37" s="29"/>
      <c r="H37" s="30"/>
      <c r="I37" s="29"/>
      <c r="J37" s="30"/>
    </row>
    <row r="38" spans="1:10" ht="15" x14ac:dyDescent="0.2">
      <c r="A38" s="10" t="str">
        <f>开始!B20</f>
        <v>杠铃划船</v>
      </c>
      <c r="B38" s="10" t="s">
        <v>43</v>
      </c>
      <c r="C38" s="11"/>
      <c r="D38" s="31" t="s">
        <v>46</v>
      </c>
      <c r="E38" s="11"/>
      <c r="F38" s="31" t="s">
        <v>46</v>
      </c>
      <c r="G38" s="11"/>
      <c r="H38" s="31" t="s">
        <v>47</v>
      </c>
      <c r="I38" s="11"/>
      <c r="J38" s="31" t="s">
        <v>44</v>
      </c>
    </row>
    <row r="39" spans="1:10" ht="15" x14ac:dyDescent="0.2">
      <c r="A39" s="10" t="str">
        <f>开始!B21</f>
        <v>实力举</v>
      </c>
      <c r="B39" s="10" t="s">
        <v>43</v>
      </c>
      <c r="C39" s="11"/>
      <c r="D39" s="31" t="s">
        <v>48</v>
      </c>
      <c r="E39" s="11"/>
      <c r="F39" s="31" t="s">
        <v>48</v>
      </c>
      <c r="G39" s="11"/>
      <c r="H39" s="31" t="s">
        <v>46</v>
      </c>
      <c r="I39" s="11"/>
      <c r="J39" s="31" t="s">
        <v>47</v>
      </c>
    </row>
    <row r="40" spans="1:10" ht="15" x14ac:dyDescent="0.2">
      <c r="A40" s="10" t="str">
        <f>开始!B22</f>
        <v>负重引体向上（正手）</v>
      </c>
      <c r="B40" s="10" t="s">
        <v>43</v>
      </c>
      <c r="C40" s="11"/>
      <c r="D40" s="31" t="s">
        <v>48</v>
      </c>
      <c r="E40" s="11"/>
      <c r="F40" s="31" t="s">
        <v>48</v>
      </c>
      <c r="G40" s="11"/>
      <c r="H40" s="31" t="s">
        <v>46</v>
      </c>
      <c r="I40" s="11"/>
      <c r="J40" s="31" t="s">
        <v>47</v>
      </c>
    </row>
    <row r="41" spans="1:10" ht="15" x14ac:dyDescent="0.2">
      <c r="A41" s="10" t="s">
        <v>49</v>
      </c>
      <c r="B41" s="10" t="s">
        <v>43</v>
      </c>
      <c r="C41" s="11"/>
      <c r="D41" s="31" t="s">
        <v>50</v>
      </c>
      <c r="E41" s="11"/>
      <c r="F41" s="31" t="s">
        <v>50</v>
      </c>
      <c r="G41" s="11"/>
      <c r="H41" s="31" t="s">
        <v>50</v>
      </c>
      <c r="I41" s="36"/>
      <c r="J41" s="37" t="s">
        <v>50</v>
      </c>
    </row>
    <row r="42" spans="1:10" ht="15" x14ac:dyDescent="0.2">
      <c r="A42" s="16" t="s">
        <v>49</v>
      </c>
      <c r="B42" s="16" t="s">
        <v>43</v>
      </c>
      <c r="C42" s="17"/>
      <c r="D42" s="33" t="s">
        <v>50</v>
      </c>
      <c r="E42" s="17"/>
      <c r="F42" s="33" t="s">
        <v>50</v>
      </c>
      <c r="G42" s="17"/>
      <c r="H42" s="33" t="s">
        <v>50</v>
      </c>
      <c r="I42" s="38"/>
      <c r="J42" s="39" t="s">
        <v>50</v>
      </c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workbookViewId="0">
      <selection activeCell="L5" sqref="L5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9" width="6.42578125" style="1" customWidth="1"/>
    <col min="10" max="10" width="11.7109375" style="1" customWidth="1"/>
  </cols>
  <sheetData>
    <row r="1" spans="1:10" ht="24.75" customHeight="1" x14ac:dyDescent="0.2">
      <c r="A1" s="77" t="s">
        <v>52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开始!B9+7</f>
        <v>44256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45"/>
    </row>
    <row r="5" spans="1:10" ht="15" x14ac:dyDescent="0.2">
      <c r="A5" s="26" t="s">
        <v>26</v>
      </c>
      <c r="B5" s="26" t="s">
        <v>43</v>
      </c>
      <c r="C5" s="27">
        <f>IF((开始!B12="kg"),MROUND((开始!B16*0.8),2.5),MROUND((开始!B16*0.8),5))</f>
        <v>80</v>
      </c>
      <c r="D5" s="40" t="s">
        <v>53</v>
      </c>
      <c r="E5" s="29"/>
      <c r="F5" s="30"/>
      <c r="G5" s="29"/>
      <c r="H5" s="30"/>
      <c r="I5" s="29"/>
      <c r="J5" s="46"/>
    </row>
    <row r="6" spans="1:10" ht="12.75" x14ac:dyDescent="0.2">
      <c r="A6" s="87" t="s">
        <v>54</v>
      </c>
      <c r="B6" s="87"/>
      <c r="C6" s="87"/>
      <c r="D6" s="87"/>
      <c r="E6" s="87"/>
      <c r="F6" s="87"/>
      <c r="G6" s="87"/>
      <c r="H6" s="87"/>
      <c r="I6" s="87"/>
      <c r="J6" s="87"/>
    </row>
    <row r="7" spans="1:10" ht="15" x14ac:dyDescent="0.35">
      <c r="A7" s="88" t="s">
        <v>55</v>
      </c>
      <c r="B7" s="87"/>
      <c r="C7" s="87"/>
      <c r="D7" s="87"/>
      <c r="E7" s="87"/>
      <c r="F7" s="87"/>
      <c r="G7" s="87"/>
      <c r="H7" s="87"/>
      <c r="I7" s="87"/>
      <c r="J7" s="87"/>
    </row>
    <row r="8" spans="1:10" ht="12.75" x14ac:dyDescent="0.2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</row>
    <row r="9" spans="1:10" ht="15" x14ac:dyDescent="0.2">
      <c r="A9" s="10" t="s">
        <v>57</v>
      </c>
      <c r="B9" s="10" t="s">
        <v>43</v>
      </c>
      <c r="C9" s="11"/>
      <c r="D9" s="31" t="s">
        <v>47</v>
      </c>
      <c r="E9" s="11"/>
      <c r="F9" s="31" t="s">
        <v>47</v>
      </c>
      <c r="G9" s="11"/>
      <c r="H9" s="31" t="s">
        <v>47</v>
      </c>
      <c r="I9" s="36"/>
      <c r="J9" s="47"/>
    </row>
    <row r="10" spans="1:10" ht="15" x14ac:dyDescent="0.2">
      <c r="A10" s="10" t="s">
        <v>45</v>
      </c>
      <c r="B10" s="10" t="s">
        <v>43</v>
      </c>
      <c r="C10" s="11"/>
      <c r="D10" s="31"/>
      <c r="E10" s="11"/>
      <c r="F10" s="31"/>
      <c r="G10" s="11"/>
      <c r="H10" s="31"/>
      <c r="I10" s="36"/>
      <c r="J10" s="47"/>
    </row>
    <row r="11" spans="1:10" ht="15" x14ac:dyDescent="0.2">
      <c r="A11" s="16" t="s">
        <v>45</v>
      </c>
      <c r="B11" s="16" t="s">
        <v>43</v>
      </c>
      <c r="C11" s="17"/>
      <c r="D11" s="33"/>
      <c r="E11" s="17"/>
      <c r="F11" s="33"/>
      <c r="G11" s="17"/>
      <c r="H11" s="33"/>
      <c r="I11" s="38"/>
      <c r="J11" s="48"/>
    </row>
    <row r="12" spans="1:10" ht="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15" x14ac:dyDescent="0.2">
      <c r="A13" s="20">
        <f>开始!B9+8</f>
        <v>44257</v>
      </c>
      <c r="C13" s="21"/>
      <c r="D13" s="21"/>
      <c r="E13" s="21"/>
      <c r="F13" s="21"/>
      <c r="G13" s="21"/>
      <c r="H13" s="21"/>
      <c r="I13" s="21"/>
      <c r="J13" s="21"/>
    </row>
    <row r="14" spans="1:10" ht="15" x14ac:dyDescent="0.2">
      <c r="A14" s="21"/>
      <c r="B14" s="23"/>
      <c r="C14" s="24" t="s">
        <v>39</v>
      </c>
      <c r="D14" s="25"/>
      <c r="E14" s="24" t="s">
        <v>40</v>
      </c>
      <c r="F14" s="25"/>
      <c r="G14" s="24" t="s">
        <v>41</v>
      </c>
      <c r="H14" s="25"/>
      <c r="I14" s="24" t="s">
        <v>42</v>
      </c>
      <c r="J14" s="25"/>
    </row>
    <row r="15" spans="1:10" ht="15" x14ac:dyDescent="0.2">
      <c r="A15" s="26" t="s">
        <v>25</v>
      </c>
      <c r="B15" s="26" t="s">
        <v>43</v>
      </c>
      <c r="C15" s="27">
        <f>IF((开始!B12="kg"),MROUND((开始!B15*0.725),2.5),MROUND((开始!B15*0.725),5))</f>
        <v>50</v>
      </c>
      <c r="D15" s="40" t="s">
        <v>46</v>
      </c>
      <c r="E15" s="27">
        <f>IF((开始!B12="kg"),MROUND((开始!B15*0.775),2.5),MROUND((开始!B15*0.775),5))</f>
        <v>55</v>
      </c>
      <c r="F15" s="40" t="s">
        <v>47</v>
      </c>
      <c r="G15" s="27">
        <f>IF((开始!B12="kg"),(MROUND((开始!B15*0.8),2.5)+2.5),(MROUND((开始!B15*0.8),5)+5))</f>
        <v>57.5</v>
      </c>
      <c r="H15" s="40" t="s">
        <v>58</v>
      </c>
      <c r="I15" s="29"/>
      <c r="J15" s="30"/>
    </row>
    <row r="16" spans="1:10" ht="15" x14ac:dyDescent="0.2">
      <c r="A16" s="10" t="str">
        <f>开始!B20</f>
        <v>杠铃划船</v>
      </c>
      <c r="B16" s="10" t="s">
        <v>43</v>
      </c>
      <c r="C16" s="11"/>
      <c r="D16" s="31" t="s">
        <v>46</v>
      </c>
      <c r="E16" s="11"/>
      <c r="F16" s="31" t="s">
        <v>47</v>
      </c>
      <c r="G16" s="11"/>
      <c r="H16" s="31" t="s">
        <v>47</v>
      </c>
      <c r="I16" s="36"/>
      <c r="J16" s="37"/>
    </row>
    <row r="17" spans="1:10" ht="15" x14ac:dyDescent="0.2">
      <c r="A17" s="10" t="str">
        <f>开始!B21</f>
        <v>实力举</v>
      </c>
      <c r="B17" s="10" t="s">
        <v>43</v>
      </c>
      <c r="C17" s="11"/>
      <c r="D17" s="31" t="s">
        <v>46</v>
      </c>
      <c r="E17" s="11"/>
      <c r="F17" s="31" t="s">
        <v>47</v>
      </c>
      <c r="G17" s="11"/>
      <c r="H17" s="31" t="s">
        <v>44</v>
      </c>
      <c r="I17" s="36"/>
      <c r="J17" s="37"/>
    </row>
    <row r="18" spans="1:10" ht="15" x14ac:dyDescent="0.2">
      <c r="A18" s="10" t="str">
        <f>开始!B22</f>
        <v>负重引体向上（正手）</v>
      </c>
      <c r="B18" s="10" t="s">
        <v>43</v>
      </c>
      <c r="C18" s="11"/>
      <c r="D18" s="31" t="s">
        <v>46</v>
      </c>
      <c r="E18" s="11"/>
      <c r="F18" s="31" t="s">
        <v>47</v>
      </c>
      <c r="G18" s="11"/>
      <c r="H18" s="31" t="s">
        <v>44</v>
      </c>
      <c r="I18" s="36"/>
      <c r="J18" s="37"/>
    </row>
    <row r="19" spans="1:10" ht="15" x14ac:dyDescent="0.2">
      <c r="A19" s="10" t="s">
        <v>49</v>
      </c>
      <c r="B19" s="10" t="s">
        <v>43</v>
      </c>
      <c r="C19" s="11"/>
      <c r="D19" s="31" t="s">
        <v>50</v>
      </c>
      <c r="E19" s="11"/>
      <c r="F19" s="31" t="s">
        <v>50</v>
      </c>
      <c r="G19" s="11"/>
      <c r="H19" s="31" t="s">
        <v>50</v>
      </c>
      <c r="I19" s="36"/>
      <c r="J19" s="37" t="s">
        <v>50</v>
      </c>
    </row>
    <row r="20" spans="1:10" ht="15" x14ac:dyDescent="0.2">
      <c r="A20" s="16" t="s">
        <v>49</v>
      </c>
      <c r="B20" s="16" t="s">
        <v>43</v>
      </c>
      <c r="C20" s="17"/>
      <c r="D20" s="33" t="s">
        <v>50</v>
      </c>
      <c r="E20" s="17"/>
      <c r="F20" s="33" t="s">
        <v>50</v>
      </c>
      <c r="G20" s="17"/>
      <c r="H20" s="33" t="s">
        <v>50</v>
      </c>
      <c r="I20" s="38"/>
      <c r="J20" s="39" t="s">
        <v>50</v>
      </c>
    </row>
    <row r="21" spans="1:10" ht="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" x14ac:dyDescent="0.2">
      <c r="A22" s="20">
        <f>开始!B9+10</f>
        <v>44259</v>
      </c>
      <c r="C22" s="21"/>
      <c r="D22" s="21"/>
      <c r="E22" s="21"/>
      <c r="F22" s="21"/>
      <c r="G22" s="21"/>
      <c r="H22" s="21"/>
      <c r="I22" s="21"/>
      <c r="J22" s="21"/>
    </row>
    <row r="23" spans="1:10" ht="15" x14ac:dyDescent="0.2">
      <c r="A23" s="22"/>
      <c r="B23" s="23"/>
      <c r="C23" s="24" t="s">
        <v>39</v>
      </c>
      <c r="D23" s="25"/>
      <c r="E23" s="24" t="s">
        <v>40</v>
      </c>
      <c r="F23" s="25"/>
      <c r="G23" s="24" t="s">
        <v>41</v>
      </c>
      <c r="H23" s="25"/>
      <c r="I23" s="24" t="s">
        <v>42</v>
      </c>
      <c r="J23" s="25"/>
    </row>
    <row r="24" spans="1:10" ht="15" x14ac:dyDescent="0.2">
      <c r="A24" s="26" t="s">
        <v>26</v>
      </c>
      <c r="B24" s="26" t="s">
        <v>43</v>
      </c>
      <c r="C24" s="27">
        <f>IF((开始!B12="kg"),(MROUND((开始!B16*0.8),2.5)+2.5),(MROUND((开始!B16*0.8),5)+5))</f>
        <v>82.5</v>
      </c>
      <c r="D24" s="40" t="s">
        <v>53</v>
      </c>
      <c r="E24" s="29"/>
      <c r="F24" s="30"/>
      <c r="G24" s="29"/>
      <c r="H24" s="30"/>
      <c r="I24" s="29"/>
      <c r="J24" s="30"/>
    </row>
    <row r="25" spans="1:10" ht="18" customHeight="1" x14ac:dyDescent="0.2">
      <c r="A25" s="86" t="s">
        <v>59</v>
      </c>
      <c r="B25" s="86"/>
      <c r="C25" s="86"/>
      <c r="D25" s="86"/>
      <c r="E25" s="86"/>
      <c r="F25" s="86"/>
      <c r="G25" s="86"/>
      <c r="H25" s="86"/>
      <c r="I25" s="87"/>
      <c r="J25" s="87"/>
    </row>
    <row r="26" spans="1:10" ht="18" customHeight="1" x14ac:dyDescent="0.2">
      <c r="A26" s="86" t="s">
        <v>60</v>
      </c>
      <c r="B26" s="86"/>
      <c r="C26" s="86"/>
      <c r="D26" s="86"/>
      <c r="E26" s="86"/>
      <c r="F26" s="86"/>
      <c r="G26" s="86"/>
      <c r="H26" s="86"/>
      <c r="I26" s="87"/>
      <c r="J26" s="87"/>
    </row>
    <row r="27" spans="1:10" ht="18" customHeight="1" x14ac:dyDescent="0.2">
      <c r="A27" s="86" t="s">
        <v>61</v>
      </c>
      <c r="B27" s="86"/>
      <c r="C27" s="86"/>
      <c r="D27" s="86"/>
      <c r="E27" s="86"/>
      <c r="F27" s="86"/>
      <c r="G27" s="86"/>
      <c r="H27" s="86"/>
      <c r="I27" s="87"/>
      <c r="J27" s="87"/>
    </row>
    <row r="28" spans="1:10" ht="18" customHeight="1" x14ac:dyDescent="0.2">
      <c r="A28" s="86" t="s">
        <v>62</v>
      </c>
      <c r="B28" s="86"/>
      <c r="C28" s="86"/>
      <c r="D28" s="86"/>
      <c r="E28" s="86"/>
      <c r="F28" s="86"/>
      <c r="G28" s="86"/>
      <c r="H28" s="86"/>
      <c r="I28" s="87"/>
      <c r="J28" s="87"/>
    </row>
    <row r="29" spans="1:10" ht="18" customHeight="1" x14ac:dyDescent="0.2">
      <c r="A29" s="86" t="s">
        <v>63</v>
      </c>
      <c r="B29" s="86"/>
      <c r="C29" s="86"/>
      <c r="D29" s="86"/>
      <c r="E29" s="86"/>
      <c r="F29" s="86"/>
      <c r="G29" s="86"/>
      <c r="H29" s="86"/>
      <c r="I29" s="87"/>
      <c r="J29" s="87"/>
    </row>
    <row r="30" spans="1:10" ht="15" x14ac:dyDescent="0.2">
      <c r="A30" s="10" t="s">
        <v>57</v>
      </c>
      <c r="B30" s="10" t="s">
        <v>43</v>
      </c>
      <c r="C30" s="11"/>
      <c r="D30" s="31" t="s">
        <v>47</v>
      </c>
      <c r="E30" s="11"/>
      <c r="F30" s="31" t="s">
        <v>47</v>
      </c>
      <c r="G30" s="11"/>
      <c r="H30" s="31" t="s">
        <v>47</v>
      </c>
      <c r="I30" s="36"/>
      <c r="J30" s="37"/>
    </row>
    <row r="31" spans="1:10" ht="15" x14ac:dyDescent="0.2">
      <c r="A31" s="10" t="s">
        <v>45</v>
      </c>
      <c r="B31" s="10" t="s">
        <v>43</v>
      </c>
      <c r="C31" s="11"/>
      <c r="D31" s="31"/>
      <c r="E31" s="11"/>
      <c r="F31" s="31"/>
      <c r="G31" s="11"/>
      <c r="H31" s="31"/>
      <c r="I31" s="36"/>
      <c r="J31" s="37"/>
    </row>
    <row r="32" spans="1:10" ht="15" x14ac:dyDescent="0.2">
      <c r="A32" s="16" t="s">
        <v>45</v>
      </c>
      <c r="B32" s="16" t="s">
        <v>43</v>
      </c>
      <c r="C32" s="17"/>
      <c r="D32" s="33"/>
      <c r="E32" s="17"/>
      <c r="F32" s="33"/>
      <c r="G32" s="17"/>
      <c r="H32" s="33"/>
      <c r="I32" s="38"/>
      <c r="J32" s="39"/>
    </row>
    <row r="33" spans="1:10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5" x14ac:dyDescent="0.2">
      <c r="A34" s="20">
        <f>开始!B9+11</f>
        <v>44260</v>
      </c>
      <c r="C34" s="21"/>
      <c r="D34" s="21"/>
      <c r="E34" s="21"/>
      <c r="F34" s="21"/>
      <c r="G34" s="21"/>
      <c r="H34" s="21"/>
      <c r="I34" s="21"/>
      <c r="J34" s="21"/>
    </row>
    <row r="35" spans="1:10" ht="15" x14ac:dyDescent="0.2">
      <c r="A35" s="21"/>
      <c r="B35" s="23"/>
      <c r="C35" s="24" t="s">
        <v>39</v>
      </c>
      <c r="D35" s="25"/>
      <c r="E35" s="24" t="s">
        <v>40</v>
      </c>
      <c r="F35" s="25"/>
      <c r="G35" s="24" t="s">
        <v>41</v>
      </c>
      <c r="H35" s="25"/>
      <c r="I35" s="24" t="s">
        <v>42</v>
      </c>
      <c r="J35" s="25"/>
    </row>
    <row r="36" spans="1:10" ht="15" x14ac:dyDescent="0.2">
      <c r="A36" s="26" t="s">
        <v>25</v>
      </c>
      <c r="B36" s="26" t="s">
        <v>43</v>
      </c>
      <c r="C36" s="27">
        <f>IF((开始!B12="kg"),MROUND((开始!B15*0.725),2.5),MROUND((开始!B15*0.725),5))</f>
        <v>50</v>
      </c>
      <c r="D36" s="40" t="s">
        <v>46</v>
      </c>
      <c r="E36" s="27">
        <f>IF((开始!B12="kg"),MROUND((开始!B15*0.775),2.5),MROUND((开始!B15*0.775),5))</f>
        <v>55</v>
      </c>
      <c r="F36" s="40" t="s">
        <v>47</v>
      </c>
      <c r="G36" s="27">
        <f>IF((开始!B12="kg"),(MROUND((开始!B15*0.8),2.5)+2.5),(MROUND((开始!B15*0.8),5)+5))</f>
        <v>57.5</v>
      </c>
      <c r="H36" s="40" t="s">
        <v>58</v>
      </c>
      <c r="I36" s="29"/>
      <c r="J36" s="30"/>
    </row>
    <row r="37" spans="1:10" ht="15" x14ac:dyDescent="0.2">
      <c r="A37" s="10" t="str">
        <f>开始!B20</f>
        <v>杠铃划船</v>
      </c>
      <c r="B37" s="10" t="s">
        <v>43</v>
      </c>
      <c r="C37" s="11"/>
      <c r="D37" s="31" t="s">
        <v>46</v>
      </c>
      <c r="E37" s="11"/>
      <c r="F37" s="31" t="s">
        <v>47</v>
      </c>
      <c r="G37" s="11"/>
      <c r="H37" s="31" t="s">
        <v>47</v>
      </c>
      <c r="I37" s="36"/>
      <c r="J37" s="37"/>
    </row>
    <row r="38" spans="1:10" ht="15" x14ac:dyDescent="0.2">
      <c r="A38" s="10" t="str">
        <f>开始!B21</f>
        <v>实力举</v>
      </c>
      <c r="B38" s="10" t="s">
        <v>43</v>
      </c>
      <c r="C38" s="11"/>
      <c r="D38" s="31" t="s">
        <v>46</v>
      </c>
      <c r="E38" s="11"/>
      <c r="F38" s="31" t="s">
        <v>47</v>
      </c>
      <c r="G38" s="11"/>
      <c r="H38" s="31" t="s">
        <v>44</v>
      </c>
      <c r="I38" s="36"/>
      <c r="J38" s="37"/>
    </row>
    <row r="39" spans="1:10" ht="15" x14ac:dyDescent="0.2">
      <c r="A39" s="10" t="str">
        <f>开始!B22</f>
        <v>负重引体向上（正手）</v>
      </c>
      <c r="B39" s="10" t="s">
        <v>43</v>
      </c>
      <c r="C39" s="11"/>
      <c r="D39" s="31" t="s">
        <v>46</v>
      </c>
      <c r="E39" s="11"/>
      <c r="F39" s="31" t="s">
        <v>47</v>
      </c>
      <c r="G39" s="11"/>
      <c r="H39" s="31" t="s">
        <v>44</v>
      </c>
      <c r="I39" s="36"/>
      <c r="J39" s="37"/>
    </row>
    <row r="40" spans="1:10" ht="15" x14ac:dyDescent="0.2">
      <c r="A40" s="10" t="s">
        <v>49</v>
      </c>
      <c r="B40" s="10" t="s">
        <v>43</v>
      </c>
      <c r="C40" s="11"/>
      <c r="D40" s="31" t="s">
        <v>50</v>
      </c>
      <c r="E40" s="11"/>
      <c r="F40" s="31" t="s">
        <v>50</v>
      </c>
      <c r="G40" s="11"/>
      <c r="H40" s="31" t="s">
        <v>50</v>
      </c>
      <c r="I40" s="36"/>
      <c r="J40" s="37" t="s">
        <v>50</v>
      </c>
    </row>
    <row r="41" spans="1:10" ht="15" x14ac:dyDescent="0.2">
      <c r="A41" s="16" t="s">
        <v>49</v>
      </c>
      <c r="B41" s="16" t="s">
        <v>43</v>
      </c>
      <c r="C41" s="17"/>
      <c r="D41" s="33" t="s">
        <v>50</v>
      </c>
      <c r="E41" s="17"/>
      <c r="F41" s="33" t="s">
        <v>50</v>
      </c>
      <c r="G41" s="17"/>
      <c r="H41" s="33" t="s">
        <v>50</v>
      </c>
      <c r="I41" s="38"/>
      <c r="J41" s="39" t="s">
        <v>50</v>
      </c>
    </row>
    <row r="42" spans="1:10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5" x14ac:dyDescent="0.2">
      <c r="A43" s="20">
        <f>A34+2</f>
        <v>44262</v>
      </c>
      <c r="C43" s="21"/>
      <c r="D43" s="21"/>
      <c r="E43" s="21"/>
      <c r="F43" s="21"/>
      <c r="G43" s="21"/>
      <c r="H43" s="21"/>
      <c r="I43" s="21"/>
      <c r="J43" s="21"/>
    </row>
    <row r="44" spans="1:10" ht="15" x14ac:dyDescent="0.2">
      <c r="A44" s="21"/>
      <c r="B44" s="23"/>
      <c r="C44" s="24" t="s">
        <v>39</v>
      </c>
      <c r="D44" s="25"/>
      <c r="E44" s="24" t="s">
        <v>40</v>
      </c>
      <c r="F44" s="25"/>
      <c r="G44" s="24" t="s">
        <v>41</v>
      </c>
      <c r="H44" s="25"/>
      <c r="I44" s="24" t="s">
        <v>42</v>
      </c>
      <c r="J44" s="25"/>
    </row>
    <row r="45" spans="1:10" ht="15" x14ac:dyDescent="0.2">
      <c r="A45" s="26" t="s">
        <v>25</v>
      </c>
      <c r="B45" s="26" t="s">
        <v>43</v>
      </c>
      <c r="C45" s="27">
        <f>IF((开始!B12="kg"),(MROUND((开始!B15*0.8),2.5)-2.5),(MROUND((开始!B15*0.8),5)-5))</f>
        <v>52.5</v>
      </c>
      <c r="D45" s="40" t="s">
        <v>51</v>
      </c>
      <c r="E45" s="29"/>
      <c r="F45" s="30"/>
      <c r="G45" s="29"/>
      <c r="H45" s="30"/>
      <c r="I45" s="29"/>
      <c r="J45" s="30"/>
    </row>
    <row r="46" spans="1:10" ht="15" x14ac:dyDescent="0.2">
      <c r="A46" s="10" t="str">
        <f>开始!B20</f>
        <v>杠铃划船</v>
      </c>
      <c r="B46" s="10" t="s">
        <v>43</v>
      </c>
      <c r="C46" s="11"/>
      <c r="D46" s="31" t="s">
        <v>46</v>
      </c>
      <c r="E46" s="11"/>
      <c r="F46" s="31" t="s">
        <v>47</v>
      </c>
      <c r="G46" s="11"/>
      <c r="H46" s="31" t="s">
        <v>47</v>
      </c>
      <c r="I46" s="36"/>
      <c r="J46" s="37"/>
    </row>
    <row r="47" spans="1:10" ht="15" x14ac:dyDescent="0.2">
      <c r="A47" s="10" t="str">
        <f>开始!B21</f>
        <v>实力举</v>
      </c>
      <c r="B47" s="10" t="s">
        <v>43</v>
      </c>
      <c r="C47" s="11"/>
      <c r="D47" s="31" t="s">
        <v>46</v>
      </c>
      <c r="E47" s="11"/>
      <c r="F47" s="31" t="s">
        <v>47</v>
      </c>
      <c r="G47" s="11"/>
      <c r="H47" s="31" t="s">
        <v>44</v>
      </c>
      <c r="I47" s="36"/>
      <c r="J47" s="37"/>
    </row>
    <row r="48" spans="1:10" ht="15" x14ac:dyDescent="0.2">
      <c r="A48" s="10" t="str">
        <f>开始!B22</f>
        <v>负重引体向上（正手）</v>
      </c>
      <c r="B48" s="10" t="s">
        <v>43</v>
      </c>
      <c r="C48" s="11"/>
      <c r="D48" s="31" t="s">
        <v>46</v>
      </c>
      <c r="E48" s="11"/>
      <c r="F48" s="31" t="s">
        <v>47</v>
      </c>
      <c r="G48" s="11"/>
      <c r="H48" s="31" t="s">
        <v>44</v>
      </c>
      <c r="I48" s="36"/>
      <c r="J48" s="37"/>
    </row>
    <row r="49" spans="1:10" ht="15" x14ac:dyDescent="0.2">
      <c r="A49" s="10" t="s">
        <v>49</v>
      </c>
      <c r="B49" s="10" t="s">
        <v>43</v>
      </c>
      <c r="C49" s="11"/>
      <c r="D49" s="31" t="s">
        <v>50</v>
      </c>
      <c r="E49" s="11"/>
      <c r="F49" s="31" t="s">
        <v>50</v>
      </c>
      <c r="G49" s="11"/>
      <c r="H49" s="31" t="s">
        <v>50</v>
      </c>
      <c r="I49" s="36"/>
      <c r="J49" s="37" t="s">
        <v>50</v>
      </c>
    </row>
    <row r="50" spans="1:10" ht="15" x14ac:dyDescent="0.2">
      <c r="A50" s="16" t="s">
        <v>49</v>
      </c>
      <c r="B50" s="16" t="s">
        <v>43</v>
      </c>
      <c r="C50" s="17"/>
      <c r="D50" s="33" t="s">
        <v>50</v>
      </c>
      <c r="E50" s="17"/>
      <c r="F50" s="33" t="s">
        <v>50</v>
      </c>
      <c r="G50" s="17"/>
      <c r="H50" s="33" t="s">
        <v>50</v>
      </c>
      <c r="I50" s="38"/>
      <c r="J50" s="39" t="s">
        <v>50</v>
      </c>
    </row>
  </sheetData>
  <mergeCells count="9">
    <mergeCell ref="A26:J26"/>
    <mergeCell ref="A27:J27"/>
    <mergeCell ref="A28:J28"/>
    <mergeCell ref="A29:J29"/>
    <mergeCell ref="A1:J1"/>
    <mergeCell ref="A6:J6"/>
    <mergeCell ref="A7:J7"/>
    <mergeCell ref="A8:J8"/>
    <mergeCell ref="A25:J2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13" sqref="M13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7" t="s">
        <v>64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开始!B9+14</f>
        <v>44263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IF((开始!B12="kg"),(MROUND((开始!B16*0.85),2.5)+2.5),(MROUND((开始!B16*0.85),5)+5))</f>
        <v>87.5</v>
      </c>
      <c r="D5" s="40" t="s">
        <v>65</v>
      </c>
      <c r="E5" s="27">
        <f>IF((开始!B12="kg"),(MROUND((开始!B16*0.85),2.5)+2.5),(MROUND((开始!B16*0.85),5)+5))</f>
        <v>87.5</v>
      </c>
      <c r="F5" s="40" t="s">
        <v>65</v>
      </c>
      <c r="G5" s="27">
        <f>IF((开始!B12="kg"),(MROUND((开始!B16*0.85),2.5)+2.5),(MROUND((开始!B16*0.85),5)+5))</f>
        <v>87.5</v>
      </c>
      <c r="H5" s="40" t="s">
        <v>65</v>
      </c>
      <c r="I5" s="29"/>
      <c r="J5" s="30"/>
    </row>
    <row r="6" spans="1:10" ht="15" x14ac:dyDescent="0.2">
      <c r="A6" s="10" t="s">
        <v>27</v>
      </c>
      <c r="B6" s="10" t="s">
        <v>43</v>
      </c>
      <c r="C6" s="11">
        <f>IF((开始!B12="kg"),MROUND((开始!B17*0.875),2.5),MROUND((开始!B17*0.875),5))</f>
        <v>105</v>
      </c>
      <c r="D6" s="31" t="s">
        <v>66</v>
      </c>
      <c r="E6" s="11">
        <f>IF((开始!B12="kg"),MROUND((开始!B17*0.875),2.5),MROUND((开始!B17*0.875),5))</f>
        <v>105</v>
      </c>
      <c r="F6" s="31" t="s">
        <v>66</v>
      </c>
      <c r="G6" s="36"/>
      <c r="H6" s="37"/>
      <c r="I6" s="36"/>
      <c r="J6" s="37"/>
    </row>
    <row r="7" spans="1:10" ht="15" x14ac:dyDescent="0.2">
      <c r="A7" s="16" t="s">
        <v>67</v>
      </c>
      <c r="B7" s="43"/>
      <c r="C7" s="38"/>
      <c r="D7" s="39"/>
      <c r="E7" s="38"/>
      <c r="F7" s="39"/>
      <c r="G7" s="38"/>
      <c r="H7" s="39"/>
      <c r="I7" s="38"/>
      <c r="J7" s="39"/>
    </row>
    <row r="8" spans="1:10" ht="15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" x14ac:dyDescent="0.2">
      <c r="A9" s="20">
        <f>A3+2</f>
        <v>44265</v>
      </c>
      <c r="C9" s="21"/>
      <c r="D9" s="21"/>
      <c r="E9" s="21"/>
      <c r="F9" s="21"/>
      <c r="G9" s="21"/>
      <c r="H9" s="21"/>
      <c r="I9" s="21"/>
      <c r="J9" s="21"/>
    </row>
    <row r="10" spans="1:10" ht="15" x14ac:dyDescent="0.2">
      <c r="A10" s="21"/>
      <c r="B10" s="23"/>
      <c r="C10" s="24" t="s">
        <v>39</v>
      </c>
      <c r="D10" s="25"/>
      <c r="E10" s="24" t="s">
        <v>40</v>
      </c>
      <c r="F10" s="25"/>
      <c r="G10" s="24" t="s">
        <v>41</v>
      </c>
      <c r="H10" s="25"/>
      <c r="I10" s="24" t="s">
        <v>42</v>
      </c>
      <c r="J10" s="25"/>
    </row>
    <row r="11" spans="1:10" ht="15" x14ac:dyDescent="0.2">
      <c r="A11" s="26" t="s">
        <v>25</v>
      </c>
      <c r="B11" s="26" t="s">
        <v>43</v>
      </c>
      <c r="C11" s="27">
        <f>IF((开始!B12="kg"),MROUND((开始!B15*0.85),2.5),MROUND((开始!B15*0.85),5))</f>
        <v>60</v>
      </c>
      <c r="D11" s="40" t="s">
        <v>65</v>
      </c>
      <c r="E11" s="27">
        <f>IF((开始!B12="kg"),MROUND((开始!B15*0.85),2.5),MROUND((开始!B15*0.85),5))</f>
        <v>60</v>
      </c>
      <c r="F11" s="40" t="s">
        <v>65</v>
      </c>
      <c r="G11" s="27">
        <f>IF((开始!B12="kg"),MROUND((开始!B15*0.85),2.5),MROUND((开始!B15*0.85),5))</f>
        <v>60</v>
      </c>
      <c r="H11" s="40" t="s">
        <v>65</v>
      </c>
      <c r="I11" s="29"/>
      <c r="J11" s="30"/>
    </row>
    <row r="12" spans="1:10" ht="15" x14ac:dyDescent="0.2">
      <c r="A12" s="10" t="str">
        <f>开始!B20</f>
        <v>杠铃划船</v>
      </c>
      <c r="B12" s="10" t="s">
        <v>43</v>
      </c>
      <c r="C12" s="11"/>
      <c r="D12" s="31" t="s">
        <v>44</v>
      </c>
      <c r="E12" s="11"/>
      <c r="F12" s="31" t="s">
        <v>44</v>
      </c>
      <c r="G12" s="11"/>
      <c r="H12" s="31" t="s">
        <v>44</v>
      </c>
      <c r="I12" s="36"/>
      <c r="J12" s="37"/>
    </row>
    <row r="13" spans="1:10" ht="15" x14ac:dyDescent="0.2">
      <c r="A13" s="10" t="str">
        <f>开始!B21</f>
        <v>实力举</v>
      </c>
      <c r="B13" s="10" t="s">
        <v>43</v>
      </c>
      <c r="C13" s="11"/>
      <c r="D13" s="31" t="s">
        <v>44</v>
      </c>
      <c r="E13" s="11"/>
      <c r="F13" s="31" t="s">
        <v>44</v>
      </c>
      <c r="G13" s="11"/>
      <c r="H13" s="31" t="s">
        <v>44</v>
      </c>
      <c r="I13" s="36"/>
      <c r="J13" s="37"/>
    </row>
    <row r="14" spans="1:10" ht="15" x14ac:dyDescent="0.2">
      <c r="A14" s="10" t="str">
        <f>开始!B22</f>
        <v>负重引体向上（正手）</v>
      </c>
      <c r="B14" s="10" t="s">
        <v>43</v>
      </c>
      <c r="C14" s="11"/>
      <c r="D14" s="31" t="s">
        <v>44</v>
      </c>
      <c r="E14" s="11"/>
      <c r="F14" s="31" t="s">
        <v>44</v>
      </c>
      <c r="G14" s="11"/>
      <c r="H14" s="31" t="s">
        <v>44</v>
      </c>
      <c r="I14" s="36"/>
      <c r="J14" s="37"/>
    </row>
    <row r="15" spans="1:10" ht="15" x14ac:dyDescent="0.2">
      <c r="A15" s="16" t="s">
        <v>67</v>
      </c>
      <c r="B15" s="43"/>
      <c r="C15" s="38"/>
      <c r="D15" s="39"/>
      <c r="E15" s="38"/>
      <c r="F15" s="39"/>
      <c r="G15" s="38"/>
      <c r="H15" s="39"/>
      <c r="I15" s="38"/>
      <c r="J15" s="39"/>
    </row>
    <row r="16" spans="1:10" ht="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" x14ac:dyDescent="0.2">
      <c r="A17" s="20">
        <f>A9+2</f>
        <v>44267</v>
      </c>
      <c r="C17" s="44"/>
      <c r="D17" s="44"/>
      <c r="E17" s="44"/>
      <c r="F17" s="44"/>
      <c r="G17" s="44"/>
      <c r="H17" s="44"/>
      <c r="I17" s="44"/>
      <c r="J17" s="44"/>
    </row>
    <row r="18" spans="1:10" ht="15" x14ac:dyDescent="0.2">
      <c r="A18" s="22"/>
      <c r="B18" s="23"/>
      <c r="C18" s="24" t="s">
        <v>39</v>
      </c>
      <c r="D18" s="25"/>
      <c r="E18" s="24" t="s">
        <v>40</v>
      </c>
      <c r="F18" s="25"/>
      <c r="G18" s="24" t="s">
        <v>41</v>
      </c>
      <c r="H18" s="25"/>
      <c r="I18" s="24" t="s">
        <v>42</v>
      </c>
      <c r="J18" s="25"/>
    </row>
    <row r="19" spans="1:10" ht="15" x14ac:dyDescent="0.2">
      <c r="A19" s="26" t="s">
        <v>26</v>
      </c>
      <c r="B19" s="26" t="s">
        <v>43</v>
      </c>
      <c r="C19" s="27">
        <f>IF((开始!B12="kg"),(MROUND(((开始!B16*0.85)+2.5),2.5)+2.5),(MROUND(((开始!B16*0.85)+5),5)+5))</f>
        <v>90</v>
      </c>
      <c r="D19" s="40" t="s">
        <v>65</v>
      </c>
      <c r="E19" s="29"/>
      <c r="F19" s="30"/>
      <c r="G19" s="29"/>
      <c r="H19" s="30"/>
      <c r="I19" s="29"/>
      <c r="J19" s="30"/>
    </row>
    <row r="20" spans="1:10" ht="15" x14ac:dyDescent="0.2">
      <c r="A20" s="10" t="s">
        <v>57</v>
      </c>
      <c r="B20" s="10" t="s">
        <v>43</v>
      </c>
      <c r="C20" s="11"/>
      <c r="D20" s="31" t="s">
        <v>47</v>
      </c>
      <c r="E20" s="36"/>
      <c r="F20" s="37"/>
      <c r="G20" s="36"/>
      <c r="H20" s="37"/>
      <c r="I20" s="36"/>
      <c r="J20" s="37"/>
    </row>
    <row r="21" spans="1:10" ht="15" x14ac:dyDescent="0.2">
      <c r="A21" s="16" t="s">
        <v>67</v>
      </c>
      <c r="B21" s="43"/>
      <c r="C21" s="38"/>
      <c r="D21" s="39"/>
      <c r="E21" s="38"/>
      <c r="F21" s="39"/>
      <c r="G21" s="38"/>
      <c r="H21" s="39"/>
      <c r="I21" s="38"/>
      <c r="J21" s="39"/>
    </row>
    <row r="22" spans="1:10" ht="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" x14ac:dyDescent="0.2">
      <c r="A23" s="20">
        <f>A9+3</f>
        <v>44268</v>
      </c>
      <c r="C23" s="21"/>
      <c r="D23" s="21"/>
      <c r="E23" s="21"/>
      <c r="F23" s="21"/>
      <c r="G23" s="21"/>
      <c r="H23" s="21"/>
      <c r="I23" s="21"/>
      <c r="J23" s="21"/>
    </row>
    <row r="24" spans="1:10" ht="15" x14ac:dyDescent="0.2">
      <c r="A24" s="21"/>
      <c r="B24" s="23"/>
      <c r="C24" s="24" t="s">
        <v>39</v>
      </c>
      <c r="D24" s="25"/>
      <c r="E24" s="24" t="s">
        <v>40</v>
      </c>
      <c r="F24" s="25"/>
      <c r="G24" s="24" t="s">
        <v>41</v>
      </c>
      <c r="H24" s="25"/>
      <c r="I24" s="24" t="s">
        <v>42</v>
      </c>
      <c r="J24" s="25"/>
    </row>
    <row r="25" spans="1:10" ht="15" x14ac:dyDescent="0.2">
      <c r="A25" s="26" t="s">
        <v>25</v>
      </c>
      <c r="B25" s="26" t="s">
        <v>43</v>
      </c>
      <c r="C25" s="27">
        <f>IF((开始!B12="kg"),(C11+2.5),(C11+5))</f>
        <v>62.5</v>
      </c>
      <c r="D25" s="40" t="s">
        <v>65</v>
      </c>
      <c r="E25" s="27">
        <f>IF((开始!B12="kg"),(E11+2.5),(E11+5))</f>
        <v>62.5</v>
      </c>
      <c r="F25" s="40" t="s">
        <v>65</v>
      </c>
      <c r="G25" s="27">
        <f>IF((开始!B12="kg"),(G11+2.5),(G11+5))</f>
        <v>62.5</v>
      </c>
      <c r="H25" s="40" t="s">
        <v>65</v>
      </c>
      <c r="I25" s="29"/>
      <c r="J25" s="30"/>
    </row>
    <row r="26" spans="1:10" ht="15" x14ac:dyDescent="0.2">
      <c r="A26" s="10" t="str">
        <f>开始!B20</f>
        <v>杠铃划船</v>
      </c>
      <c r="B26" s="10" t="s">
        <v>43</v>
      </c>
      <c r="C26" s="11"/>
      <c r="D26" s="31" t="s">
        <v>44</v>
      </c>
      <c r="E26" s="11"/>
      <c r="F26" s="31" t="s">
        <v>44</v>
      </c>
      <c r="G26" s="11"/>
      <c r="H26" s="31" t="s">
        <v>44</v>
      </c>
      <c r="I26" s="36"/>
      <c r="J26" s="37"/>
    </row>
    <row r="27" spans="1:10" ht="15" x14ac:dyDescent="0.2">
      <c r="A27" s="10" t="str">
        <f>开始!B21</f>
        <v>实力举</v>
      </c>
      <c r="B27" s="10" t="s">
        <v>43</v>
      </c>
      <c r="C27" s="11"/>
      <c r="D27" s="31" t="s">
        <v>44</v>
      </c>
      <c r="E27" s="11"/>
      <c r="F27" s="31" t="s">
        <v>44</v>
      </c>
      <c r="G27" s="11"/>
      <c r="H27" s="31" t="s">
        <v>44</v>
      </c>
      <c r="I27" s="36"/>
      <c r="J27" s="37"/>
    </row>
    <row r="28" spans="1:10" ht="15" x14ac:dyDescent="0.2">
      <c r="A28" s="10" t="str">
        <f>开始!B22</f>
        <v>负重引体向上（正手）</v>
      </c>
      <c r="B28" s="10" t="s">
        <v>43</v>
      </c>
      <c r="C28" s="11"/>
      <c r="D28" s="31" t="s">
        <v>44</v>
      </c>
      <c r="E28" s="11"/>
      <c r="F28" s="31" t="s">
        <v>44</v>
      </c>
      <c r="G28" s="11"/>
      <c r="H28" s="31" t="s">
        <v>44</v>
      </c>
      <c r="I28" s="36"/>
      <c r="J28" s="37"/>
    </row>
    <row r="29" spans="1:10" ht="15" x14ac:dyDescent="0.2">
      <c r="A29" s="16" t="s">
        <v>67</v>
      </c>
      <c r="B29" s="43"/>
      <c r="C29" s="38"/>
      <c r="D29" s="39"/>
      <c r="E29" s="38"/>
      <c r="F29" s="39"/>
      <c r="G29" s="38"/>
      <c r="H29" s="39"/>
      <c r="I29" s="38"/>
      <c r="J29" s="39"/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>
      <selection activeCell="K26" sqref="K26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7" t="s">
        <v>68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开始!B9+21</f>
        <v>44270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IF((开始!B12="kg"),(MROUND((开始!B16*0.9),2.5)-2.5),(MROUND((开始!B16*0.9),5)-5))</f>
        <v>87.5</v>
      </c>
      <c r="D5" s="40" t="s">
        <v>69</v>
      </c>
      <c r="E5" s="27">
        <f>IF((开始!B12="kg"),MROUND((开始!B16*0.9),2.5),MROUND((开始!B16*0.9),5))</f>
        <v>90</v>
      </c>
      <c r="F5" s="40" t="s">
        <v>69</v>
      </c>
      <c r="G5" s="41">
        <f>IF((开始!B12="kg"),(MROUND((开始!B16*0.9),2.5)+2.5),(MROUND((开始!B16*0.9),5)+5))</f>
        <v>92.5</v>
      </c>
      <c r="H5" s="42" t="s">
        <v>69</v>
      </c>
      <c r="I5" s="29"/>
      <c r="J5" s="30"/>
    </row>
    <row r="6" spans="1:10" ht="15" x14ac:dyDescent="0.2">
      <c r="A6" s="10" t="s">
        <v>57</v>
      </c>
      <c r="B6" s="10" t="s">
        <v>43</v>
      </c>
      <c r="C6" s="11"/>
      <c r="D6" s="31" t="s">
        <v>44</v>
      </c>
      <c r="E6" s="11"/>
      <c r="F6" s="31" t="s">
        <v>44</v>
      </c>
      <c r="G6" s="36"/>
      <c r="H6" s="37"/>
      <c r="I6" s="36"/>
      <c r="J6" s="37"/>
    </row>
    <row r="7" spans="1:10" ht="15" x14ac:dyDescent="0.2">
      <c r="A7" s="10" t="s">
        <v>45</v>
      </c>
      <c r="B7" s="10" t="s">
        <v>43</v>
      </c>
      <c r="C7" s="11"/>
      <c r="D7" s="31"/>
      <c r="E7" s="11"/>
      <c r="F7" s="31"/>
      <c r="G7" s="11"/>
      <c r="H7" s="31"/>
      <c r="I7" s="36"/>
      <c r="J7" s="37"/>
    </row>
    <row r="8" spans="1:10" ht="15" x14ac:dyDescent="0.2">
      <c r="A8" s="16" t="s">
        <v>45</v>
      </c>
      <c r="B8" s="16" t="s">
        <v>43</v>
      </c>
      <c r="C8" s="17"/>
      <c r="D8" s="33"/>
      <c r="E8" s="17"/>
      <c r="F8" s="33"/>
      <c r="G8" s="17"/>
      <c r="H8" s="33"/>
      <c r="I8" s="38"/>
      <c r="J8" s="39"/>
    </row>
    <row r="9" spans="1:10" ht="15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x14ac:dyDescent="0.2">
      <c r="A10" s="20">
        <f>A3+1</f>
        <v>44271</v>
      </c>
      <c r="C10" s="21"/>
      <c r="D10" s="21"/>
      <c r="E10" s="21"/>
      <c r="F10" s="21"/>
      <c r="G10" s="21"/>
      <c r="H10" s="21"/>
      <c r="I10" s="21"/>
      <c r="J10" s="21"/>
    </row>
    <row r="11" spans="1:10" ht="15" x14ac:dyDescent="0.2">
      <c r="A11" s="21"/>
      <c r="B11" s="23"/>
      <c r="C11" s="24" t="s">
        <v>39</v>
      </c>
      <c r="D11" s="25"/>
      <c r="E11" s="24" t="s">
        <v>40</v>
      </c>
      <c r="F11" s="25"/>
      <c r="G11" s="24" t="s">
        <v>41</v>
      </c>
      <c r="H11" s="25"/>
      <c r="I11" s="24" t="s">
        <v>42</v>
      </c>
      <c r="J11" s="25"/>
    </row>
    <row r="12" spans="1:10" ht="15" x14ac:dyDescent="0.2">
      <c r="A12" s="26" t="s">
        <v>25</v>
      </c>
      <c r="B12" s="26" t="s">
        <v>43</v>
      </c>
      <c r="C12" s="27">
        <f>IF((开始!B12="kg"),MROUND(((开始!B15*0.875)-5),2.5),MROUND(((开始!B15*0.875)-5),5))</f>
        <v>57.5</v>
      </c>
      <c r="D12" s="40" t="s">
        <v>69</v>
      </c>
      <c r="E12" s="27">
        <f>IF((开始!B12="kg"),MROUND(((开始!B15*0.9)-5),2.5),MROUND(((开始!B15*0.9)-5),5))</f>
        <v>57.5</v>
      </c>
      <c r="F12" s="40" t="s">
        <v>69</v>
      </c>
      <c r="G12" s="27">
        <f>IF((开始!B12="kg"),MROUND((开始!B15*0.9),2.5),MROUND((开始!B15*0.9),5))</f>
        <v>62.5</v>
      </c>
      <c r="H12" s="40" t="s">
        <v>69</v>
      </c>
      <c r="I12" s="29"/>
      <c r="J12" s="30"/>
    </row>
    <row r="13" spans="1:10" ht="15" x14ac:dyDescent="0.2">
      <c r="A13" s="10" t="str">
        <f>开始!B20</f>
        <v>杠铃划船</v>
      </c>
      <c r="B13" s="10" t="s">
        <v>43</v>
      </c>
      <c r="C13" s="11"/>
      <c r="D13" s="31" t="s">
        <v>46</v>
      </c>
      <c r="E13" s="11"/>
      <c r="F13" s="31" t="s">
        <v>46</v>
      </c>
      <c r="G13" s="11"/>
      <c r="H13" s="31" t="s">
        <v>47</v>
      </c>
      <c r="I13" s="11"/>
      <c r="J13" s="31" t="s">
        <v>44</v>
      </c>
    </row>
    <row r="14" spans="1:10" ht="15" x14ac:dyDescent="0.2">
      <c r="A14" s="10" t="str">
        <f>开始!B21</f>
        <v>实力举</v>
      </c>
      <c r="B14" s="10" t="s">
        <v>43</v>
      </c>
      <c r="C14" s="11"/>
      <c r="D14" s="31" t="s">
        <v>48</v>
      </c>
      <c r="E14" s="11"/>
      <c r="F14" s="31" t="s">
        <v>48</v>
      </c>
      <c r="G14" s="11"/>
      <c r="H14" s="31" t="s">
        <v>46</v>
      </c>
      <c r="I14" s="11"/>
      <c r="J14" s="31" t="s">
        <v>47</v>
      </c>
    </row>
    <row r="15" spans="1:10" ht="15" x14ac:dyDescent="0.2">
      <c r="A15" s="10" t="str">
        <f>开始!B22</f>
        <v>负重引体向上（正手）</v>
      </c>
      <c r="B15" s="10" t="s">
        <v>43</v>
      </c>
      <c r="C15" s="11"/>
      <c r="D15" s="31" t="s">
        <v>48</v>
      </c>
      <c r="E15" s="11"/>
      <c r="F15" s="31" t="s">
        <v>48</v>
      </c>
      <c r="G15" s="11"/>
      <c r="H15" s="31" t="s">
        <v>46</v>
      </c>
      <c r="I15" s="11"/>
      <c r="J15" s="31" t="s">
        <v>47</v>
      </c>
    </row>
    <row r="16" spans="1:10" ht="15" x14ac:dyDescent="0.2">
      <c r="A16" s="10" t="s">
        <v>49</v>
      </c>
      <c r="B16" s="10" t="s">
        <v>43</v>
      </c>
      <c r="C16" s="11"/>
      <c r="D16" s="31" t="s">
        <v>50</v>
      </c>
      <c r="E16" s="11"/>
      <c r="F16" s="31" t="s">
        <v>50</v>
      </c>
      <c r="G16" s="11"/>
      <c r="H16" s="31" t="s">
        <v>50</v>
      </c>
      <c r="I16" s="11"/>
      <c r="J16" s="31" t="s">
        <v>50</v>
      </c>
    </row>
    <row r="17" spans="1:10" ht="15" x14ac:dyDescent="0.2">
      <c r="A17" s="16" t="s">
        <v>49</v>
      </c>
      <c r="B17" s="16" t="s">
        <v>43</v>
      </c>
      <c r="C17" s="17"/>
      <c r="D17" s="33" t="s">
        <v>50</v>
      </c>
      <c r="E17" s="17"/>
      <c r="F17" s="33" t="s">
        <v>50</v>
      </c>
      <c r="G17" s="17"/>
      <c r="H17" s="33" t="s">
        <v>50</v>
      </c>
      <c r="I17" s="17"/>
      <c r="J17" s="33" t="s">
        <v>50</v>
      </c>
    </row>
    <row r="18" spans="1:10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x14ac:dyDescent="0.2">
      <c r="A19" s="20">
        <f>A10+2</f>
        <v>44273</v>
      </c>
      <c r="C19" s="21"/>
      <c r="D19" s="21"/>
      <c r="E19" s="21"/>
      <c r="F19" s="21"/>
      <c r="G19" s="21"/>
      <c r="H19" s="21"/>
      <c r="I19" s="21"/>
      <c r="J19" s="21"/>
    </row>
    <row r="20" spans="1:10" ht="15" x14ac:dyDescent="0.2">
      <c r="A20" s="22"/>
      <c r="B20" s="23"/>
      <c r="C20" s="24" t="s">
        <v>39</v>
      </c>
      <c r="D20" s="25"/>
      <c r="E20" s="24" t="s">
        <v>40</v>
      </c>
      <c r="F20" s="25"/>
      <c r="G20" s="24" t="s">
        <v>41</v>
      </c>
      <c r="H20" s="25"/>
      <c r="I20" s="24" t="s">
        <v>42</v>
      </c>
      <c r="J20" s="25"/>
    </row>
    <row r="21" spans="1:10" ht="15" x14ac:dyDescent="0.2">
      <c r="A21" s="26" t="s">
        <v>26</v>
      </c>
      <c r="B21" s="26" t="s">
        <v>43</v>
      </c>
      <c r="C21" s="27">
        <f>IF((开始!B12="kg"),(MROUND((开始!B16*0.9),2.5)+2.5),(MROUND((开始!B16*0.9),5)+5))</f>
        <v>92.5</v>
      </c>
      <c r="D21" s="40" t="s">
        <v>69</v>
      </c>
      <c r="E21" s="27">
        <f>IF((开始!B12="kg"),MROUND((开始!B16*0.95),2.5),MROUND((开始!B16*0.95),5))</f>
        <v>95</v>
      </c>
      <c r="F21" s="40" t="s">
        <v>70</v>
      </c>
      <c r="G21" s="29"/>
      <c r="H21" s="30"/>
      <c r="I21" s="29"/>
      <c r="J21" s="30"/>
    </row>
    <row r="22" spans="1:10" ht="15" x14ac:dyDescent="0.2">
      <c r="A22" s="10" t="s">
        <v>27</v>
      </c>
      <c r="B22" s="10" t="s">
        <v>43</v>
      </c>
      <c r="C22" s="11">
        <f>IF((开始!B12="kg"),(MROUND((开始!B17*0.9),2.5)+2.5),(MROUND((开始!B17*0.9),5)+5))</f>
        <v>110</v>
      </c>
      <c r="D22" s="31" t="s">
        <v>69</v>
      </c>
      <c r="E22" s="11">
        <f>IF((开始!B12="kg"),MROUND((开始!B17*0.95),2.5),MROUND((开始!B17*0.95),5))</f>
        <v>115</v>
      </c>
      <c r="F22" s="31" t="s">
        <v>70</v>
      </c>
      <c r="G22" s="36"/>
      <c r="H22" s="37"/>
      <c r="I22" s="36"/>
      <c r="J22" s="37"/>
    </row>
    <row r="23" spans="1:10" ht="15" x14ac:dyDescent="0.2">
      <c r="A23" s="10" t="s">
        <v>45</v>
      </c>
      <c r="B23" s="10" t="s">
        <v>43</v>
      </c>
      <c r="C23" s="11"/>
      <c r="D23" s="31"/>
      <c r="E23" s="11"/>
      <c r="F23" s="31"/>
      <c r="G23" s="11"/>
      <c r="H23" s="31"/>
      <c r="I23" s="36"/>
      <c r="J23" s="37"/>
    </row>
    <row r="24" spans="1:10" ht="15" x14ac:dyDescent="0.2">
      <c r="A24" s="16" t="s">
        <v>45</v>
      </c>
      <c r="B24" s="16" t="s">
        <v>43</v>
      </c>
      <c r="C24" s="17"/>
      <c r="D24" s="33"/>
      <c r="E24" s="17"/>
      <c r="F24" s="33"/>
      <c r="G24" s="17"/>
      <c r="H24" s="33"/>
      <c r="I24" s="38"/>
      <c r="J24" s="39"/>
    </row>
    <row r="25" spans="1:10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5" x14ac:dyDescent="0.2">
      <c r="A26" s="20">
        <f>A19+1</f>
        <v>44274</v>
      </c>
      <c r="C26" s="21"/>
      <c r="D26" s="21"/>
      <c r="E26" s="21"/>
      <c r="F26" s="21"/>
      <c r="G26" s="21"/>
      <c r="H26" s="21"/>
      <c r="I26" s="21"/>
      <c r="J26" s="21"/>
    </row>
    <row r="27" spans="1:10" ht="15" x14ac:dyDescent="0.2">
      <c r="A27" s="21"/>
      <c r="B27" s="23"/>
      <c r="C27" s="24" t="s">
        <v>39</v>
      </c>
      <c r="D27" s="25"/>
      <c r="E27" s="24" t="s">
        <v>40</v>
      </c>
      <c r="F27" s="25"/>
      <c r="G27" s="24" t="s">
        <v>41</v>
      </c>
      <c r="H27" s="25"/>
      <c r="I27" s="24" t="s">
        <v>42</v>
      </c>
      <c r="J27" s="25"/>
    </row>
    <row r="28" spans="1:10" ht="15" x14ac:dyDescent="0.2">
      <c r="A28" s="26" t="s">
        <v>25</v>
      </c>
      <c r="B28" s="26" t="s">
        <v>43</v>
      </c>
      <c r="C28" s="27">
        <f>IF((开始!B12="kg"),MROUND((开始!B15*0.875),2.5),MROUND((开始!B15*0.875),5))</f>
        <v>62.5</v>
      </c>
      <c r="D28" s="40" t="s">
        <v>69</v>
      </c>
      <c r="E28" s="27">
        <f>IF((开始!B12="kg"),MROUND((开始!B15*0.9),2.5),MROUND((开始!B15*0.9),5))</f>
        <v>62.5</v>
      </c>
      <c r="F28" s="40" t="s">
        <v>71</v>
      </c>
      <c r="G28" s="27">
        <f>IF((开始!B12="kg"),MROUND((开始!B15*0.95),2.5),MROUND((开始!B15*0.95),5))</f>
        <v>67.5</v>
      </c>
      <c r="H28" s="40" t="s">
        <v>70</v>
      </c>
      <c r="I28" s="29"/>
      <c r="J28" s="30"/>
    </row>
    <row r="29" spans="1:10" ht="15" x14ac:dyDescent="0.2">
      <c r="A29" s="10" t="str">
        <f>开始!B20</f>
        <v>杠铃划船</v>
      </c>
      <c r="B29" s="10" t="s">
        <v>43</v>
      </c>
      <c r="C29" s="11"/>
      <c r="D29" s="31" t="s">
        <v>46</v>
      </c>
      <c r="E29" s="11"/>
      <c r="F29" s="31" t="s">
        <v>46</v>
      </c>
      <c r="G29" s="11"/>
      <c r="H29" s="31" t="s">
        <v>47</v>
      </c>
      <c r="I29" s="11"/>
      <c r="J29" s="31" t="s">
        <v>44</v>
      </c>
    </row>
    <row r="30" spans="1:10" ht="15" x14ac:dyDescent="0.2">
      <c r="A30" s="10" t="str">
        <f>开始!B21</f>
        <v>实力举</v>
      </c>
      <c r="B30" s="10" t="s">
        <v>43</v>
      </c>
      <c r="C30" s="11"/>
      <c r="D30" s="31" t="s">
        <v>48</v>
      </c>
      <c r="E30" s="11"/>
      <c r="F30" s="31" t="s">
        <v>48</v>
      </c>
      <c r="G30" s="11"/>
      <c r="H30" s="31" t="s">
        <v>46</v>
      </c>
      <c r="I30" s="11"/>
      <c r="J30" s="31" t="s">
        <v>47</v>
      </c>
    </row>
    <row r="31" spans="1:10" ht="15" x14ac:dyDescent="0.2">
      <c r="A31" s="10" t="str">
        <f>开始!B22</f>
        <v>负重引体向上（正手）</v>
      </c>
      <c r="B31" s="10" t="s">
        <v>43</v>
      </c>
      <c r="C31" s="11"/>
      <c r="D31" s="31" t="s">
        <v>48</v>
      </c>
      <c r="E31" s="11"/>
      <c r="F31" s="31" t="s">
        <v>48</v>
      </c>
      <c r="G31" s="11"/>
      <c r="H31" s="31" t="s">
        <v>46</v>
      </c>
      <c r="I31" s="11"/>
      <c r="J31" s="31" t="s">
        <v>47</v>
      </c>
    </row>
    <row r="32" spans="1:10" ht="15" x14ac:dyDescent="0.2">
      <c r="A32" s="10" t="s">
        <v>49</v>
      </c>
      <c r="B32" s="10" t="s">
        <v>43</v>
      </c>
      <c r="C32" s="11"/>
      <c r="D32" s="31" t="s">
        <v>50</v>
      </c>
      <c r="E32" s="11"/>
      <c r="F32" s="31" t="s">
        <v>50</v>
      </c>
      <c r="G32" s="11"/>
      <c r="H32" s="31" t="s">
        <v>50</v>
      </c>
      <c r="I32" s="36"/>
      <c r="J32" s="37" t="s">
        <v>50</v>
      </c>
    </row>
    <row r="33" spans="1:10" ht="15" x14ac:dyDescent="0.2">
      <c r="A33" s="16" t="s">
        <v>49</v>
      </c>
      <c r="B33" s="16" t="s">
        <v>43</v>
      </c>
      <c r="C33" s="17"/>
      <c r="D33" s="33" t="s">
        <v>50</v>
      </c>
      <c r="E33" s="17"/>
      <c r="F33" s="33" t="s">
        <v>50</v>
      </c>
      <c r="G33" s="17"/>
      <c r="H33" s="33" t="s">
        <v>50</v>
      </c>
      <c r="I33" s="38"/>
      <c r="J33" s="39" t="s">
        <v>50</v>
      </c>
    </row>
  </sheetData>
  <mergeCells count="1">
    <mergeCell ref="A1:J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>
      <selection activeCell="C5" sqref="C5"/>
    </sheetView>
  </sheetViews>
  <sheetFormatPr defaultColWidth="10.42578125" defaultRowHeight="17.25" customHeight="1" x14ac:dyDescent="0.2"/>
  <cols>
    <col min="1" max="1" width="29.28515625" style="1" customWidth="1"/>
    <col min="2" max="2" width="12.140625" style="1" customWidth="1"/>
    <col min="3" max="10" width="6.42578125" style="1" customWidth="1"/>
  </cols>
  <sheetData>
    <row r="1" spans="1:10" ht="24.75" customHeight="1" x14ac:dyDescent="0.2">
      <c r="A1" s="77" t="s">
        <v>72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x14ac:dyDescent="0.2">
      <c r="A3" s="20">
        <f>开始!B9+28</f>
        <v>44277</v>
      </c>
      <c r="C3" s="21"/>
      <c r="D3" s="21"/>
      <c r="E3" s="21"/>
      <c r="F3" s="21"/>
      <c r="G3" s="21"/>
      <c r="H3" s="21"/>
      <c r="I3" s="21"/>
      <c r="J3" s="21"/>
    </row>
    <row r="4" spans="1:10" ht="15" x14ac:dyDescent="0.2">
      <c r="A4" s="22"/>
      <c r="B4" s="23"/>
      <c r="C4" s="24" t="s">
        <v>39</v>
      </c>
      <c r="D4" s="25"/>
      <c r="E4" s="24" t="s">
        <v>40</v>
      </c>
      <c r="F4" s="25"/>
      <c r="G4" s="24" t="s">
        <v>41</v>
      </c>
      <c r="H4" s="25"/>
      <c r="I4" s="24" t="s">
        <v>42</v>
      </c>
      <c r="J4" s="25"/>
    </row>
    <row r="5" spans="1:10" ht="15" x14ac:dyDescent="0.2">
      <c r="A5" s="26" t="s">
        <v>26</v>
      </c>
      <c r="B5" s="26" t="s">
        <v>43</v>
      </c>
      <c r="C5" s="27">
        <f>IF((开始!B12="kg"),MROUND((开始!B16*0.975),2.5),MROUND((开始!B16*0.975),5))</f>
        <v>97.5</v>
      </c>
      <c r="D5" s="28" t="s">
        <v>73</v>
      </c>
      <c r="E5" s="29"/>
      <c r="F5" s="30"/>
      <c r="G5" s="29"/>
      <c r="H5" s="30"/>
      <c r="I5" s="29"/>
      <c r="J5" s="30"/>
    </row>
    <row r="6" spans="1:10" ht="15" x14ac:dyDescent="0.2">
      <c r="A6" s="10" t="s">
        <v>27</v>
      </c>
      <c r="B6" s="10" t="s">
        <v>43</v>
      </c>
      <c r="C6" s="11">
        <f>IF((开始!B12="kg"),MROUND((开始!B17*0.675),2.5),MROUND((开始!B17*0.675),5))</f>
        <v>80</v>
      </c>
      <c r="D6" s="31" t="s">
        <v>74</v>
      </c>
      <c r="E6" s="11">
        <f>IF((开始!B12="kg"),MROUND((开始!B17*0.7),2.5),MROUND((开始!B17*0.7),5))</f>
        <v>85</v>
      </c>
      <c r="F6" s="31" t="s">
        <v>74</v>
      </c>
      <c r="G6" s="11">
        <f>IF((开始!B12="kg"),MROUND((开始!B17*0.725),2.5),MROUND((开始!B17*0.725),5))</f>
        <v>87.5</v>
      </c>
      <c r="H6" s="31" t="s">
        <v>75</v>
      </c>
      <c r="I6" s="36"/>
      <c r="J6" s="37"/>
    </row>
    <row r="7" spans="1:10" ht="16.5" x14ac:dyDescent="0.2">
      <c r="A7" s="32" t="s">
        <v>76</v>
      </c>
      <c r="B7" s="10" t="s">
        <v>43</v>
      </c>
      <c r="C7" s="11"/>
      <c r="D7" s="31"/>
      <c r="E7" s="11"/>
      <c r="F7" s="31"/>
      <c r="G7" s="11"/>
      <c r="H7" s="31"/>
      <c r="I7" s="36"/>
      <c r="J7" s="37"/>
    </row>
    <row r="8" spans="1:10" ht="16.5" x14ac:dyDescent="0.2">
      <c r="A8" s="16" t="s">
        <v>77</v>
      </c>
      <c r="B8" s="16" t="s">
        <v>43</v>
      </c>
      <c r="C8" s="17"/>
      <c r="D8" s="33"/>
      <c r="E8" s="17"/>
      <c r="F8" s="33"/>
      <c r="G8" s="17"/>
      <c r="H8" s="33"/>
      <c r="I8" s="38"/>
      <c r="J8" s="39"/>
    </row>
    <row r="9" spans="1:10" ht="15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x14ac:dyDescent="0.2">
      <c r="A10" s="20">
        <f>A3+2</f>
        <v>44279</v>
      </c>
      <c r="C10" s="21"/>
      <c r="D10" s="21"/>
      <c r="E10" s="21"/>
      <c r="F10" s="21"/>
      <c r="G10" s="21"/>
      <c r="H10" s="21"/>
      <c r="I10" s="21"/>
      <c r="J10" s="21"/>
    </row>
    <row r="11" spans="1:10" ht="15" x14ac:dyDescent="0.2">
      <c r="A11" s="21"/>
      <c r="B11" s="23"/>
      <c r="C11" s="24" t="s">
        <v>39</v>
      </c>
      <c r="D11" s="25"/>
      <c r="E11" s="24" t="s">
        <v>40</v>
      </c>
      <c r="F11" s="25"/>
      <c r="G11" s="24" t="s">
        <v>41</v>
      </c>
      <c r="H11" s="25"/>
      <c r="I11" s="24" t="s">
        <v>42</v>
      </c>
      <c r="J11" s="25"/>
    </row>
    <row r="12" spans="1:10" ht="15" x14ac:dyDescent="0.2">
      <c r="A12" s="26" t="s">
        <v>25</v>
      </c>
      <c r="B12" s="26" t="s">
        <v>43</v>
      </c>
      <c r="C12" s="27">
        <f>IF((开始!B12="kg"),MROUND((开始!B15*0.975),2.5),MROUND((开始!B15*0.975),5))</f>
        <v>67.5</v>
      </c>
      <c r="D12" s="28" t="s">
        <v>73</v>
      </c>
      <c r="E12" s="29"/>
      <c r="F12" s="30"/>
      <c r="G12" s="34"/>
      <c r="H12" s="35"/>
      <c r="I12" s="29"/>
      <c r="J12" s="30"/>
    </row>
    <row r="13" spans="1:10" ht="15" x14ac:dyDescent="0.2">
      <c r="A13" s="10" t="str">
        <f>开始!B20</f>
        <v>杠铃划船</v>
      </c>
      <c r="B13" s="10" t="s">
        <v>43</v>
      </c>
      <c r="C13" s="11"/>
      <c r="D13" s="31" t="s">
        <v>47</v>
      </c>
      <c r="E13" s="11"/>
      <c r="F13" s="31" t="s">
        <v>44</v>
      </c>
      <c r="G13" s="11"/>
      <c r="H13" s="31" t="s">
        <v>44</v>
      </c>
      <c r="I13" s="36"/>
      <c r="J13" s="37"/>
    </row>
    <row r="14" spans="1:10" ht="15" x14ac:dyDescent="0.2">
      <c r="A14" s="10" t="str">
        <f>开始!B21</f>
        <v>实力举</v>
      </c>
      <c r="B14" s="10" t="s">
        <v>43</v>
      </c>
      <c r="C14" s="11"/>
      <c r="D14" s="31" t="s">
        <v>47</v>
      </c>
      <c r="E14" s="11"/>
      <c r="F14" s="31" t="s">
        <v>44</v>
      </c>
      <c r="G14" s="11"/>
      <c r="H14" s="31" t="s">
        <v>44</v>
      </c>
      <c r="I14" s="36"/>
      <c r="J14" s="37"/>
    </row>
    <row r="15" spans="1:10" ht="15" x14ac:dyDescent="0.2">
      <c r="A15" s="10" t="str">
        <f>开始!B22</f>
        <v>负重引体向上（正手）</v>
      </c>
      <c r="B15" s="10" t="s">
        <v>43</v>
      </c>
      <c r="C15" s="11"/>
      <c r="D15" s="31" t="s">
        <v>47</v>
      </c>
      <c r="E15" s="11"/>
      <c r="F15" s="31" t="s">
        <v>44</v>
      </c>
      <c r="G15" s="11"/>
      <c r="H15" s="31" t="s">
        <v>44</v>
      </c>
      <c r="I15" s="36"/>
      <c r="J15" s="37"/>
    </row>
    <row r="16" spans="1:10" ht="15" x14ac:dyDescent="0.2">
      <c r="A16" s="10" t="s">
        <v>49</v>
      </c>
      <c r="B16" s="10" t="s">
        <v>43</v>
      </c>
      <c r="C16" s="11"/>
      <c r="D16" s="31" t="s">
        <v>50</v>
      </c>
      <c r="E16" s="11"/>
      <c r="F16" s="31" t="s">
        <v>50</v>
      </c>
      <c r="G16" s="11"/>
      <c r="H16" s="31" t="s">
        <v>50</v>
      </c>
      <c r="I16" s="36"/>
      <c r="J16" s="37"/>
    </row>
    <row r="17" spans="1:10" ht="15" x14ac:dyDescent="0.2">
      <c r="A17" s="16" t="s">
        <v>49</v>
      </c>
      <c r="B17" s="16" t="s">
        <v>43</v>
      </c>
      <c r="C17" s="17"/>
      <c r="D17" s="33" t="s">
        <v>50</v>
      </c>
      <c r="E17" s="17"/>
      <c r="F17" s="33" t="s">
        <v>50</v>
      </c>
      <c r="G17" s="17"/>
      <c r="H17" s="33" t="s">
        <v>50</v>
      </c>
      <c r="I17" s="38"/>
      <c r="J17" s="39"/>
    </row>
    <row r="18" spans="1:10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" x14ac:dyDescent="0.2">
      <c r="A19" s="20">
        <f>A10+2</f>
        <v>44281</v>
      </c>
      <c r="C19" s="21"/>
      <c r="D19" s="21"/>
      <c r="E19" s="21"/>
      <c r="F19" s="21"/>
      <c r="G19" s="21"/>
      <c r="H19" s="21"/>
      <c r="I19" s="21"/>
      <c r="J19" s="21"/>
    </row>
    <row r="20" spans="1:10" ht="15" x14ac:dyDescent="0.2">
      <c r="A20" s="22"/>
      <c r="B20" s="23"/>
      <c r="C20" s="24" t="s">
        <v>39</v>
      </c>
      <c r="D20" s="25"/>
      <c r="E20" s="24" t="s">
        <v>40</v>
      </c>
      <c r="F20" s="25"/>
      <c r="G20" s="24" t="s">
        <v>41</v>
      </c>
      <c r="H20" s="25"/>
      <c r="I20" s="24" t="s">
        <v>42</v>
      </c>
      <c r="J20" s="25"/>
    </row>
    <row r="21" spans="1:10" ht="15" x14ac:dyDescent="0.2">
      <c r="A21" s="26" t="s">
        <v>27</v>
      </c>
      <c r="B21" s="26" t="s">
        <v>43</v>
      </c>
      <c r="C21" s="27">
        <f>IF((开始!B12="kg"),MROUND((开始!B17*0.975),2.5),MROUND((开始!B17*0.975),5))</f>
        <v>117.5</v>
      </c>
      <c r="D21" s="28" t="s">
        <v>73</v>
      </c>
      <c r="E21" s="29"/>
      <c r="F21" s="30"/>
      <c r="G21" s="29"/>
      <c r="H21" s="30"/>
      <c r="I21" s="29"/>
      <c r="J21" s="30"/>
    </row>
    <row r="22" spans="1:10" ht="16.5" x14ac:dyDescent="0.2">
      <c r="A22" s="10" t="s">
        <v>77</v>
      </c>
      <c r="B22" s="10" t="s">
        <v>43</v>
      </c>
      <c r="C22" s="11"/>
      <c r="D22" s="31"/>
      <c r="E22" s="11"/>
      <c r="F22" s="31"/>
      <c r="G22" s="11"/>
      <c r="H22" s="31"/>
      <c r="I22" s="36"/>
      <c r="J22" s="37"/>
    </row>
    <row r="23" spans="1:10" ht="16.5" x14ac:dyDescent="0.2">
      <c r="A23" s="16" t="s">
        <v>77</v>
      </c>
      <c r="B23" s="16" t="s">
        <v>43</v>
      </c>
      <c r="C23" s="17"/>
      <c r="D23" s="33"/>
      <c r="E23" s="17"/>
      <c r="F23" s="33"/>
      <c r="G23" s="17"/>
      <c r="H23" s="33"/>
      <c r="I23" s="38"/>
      <c r="J23" s="39"/>
    </row>
  </sheetData>
  <mergeCells count="1">
    <mergeCell ref="A1:J1"/>
  </mergeCells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F21" sqref="F21"/>
    </sheetView>
  </sheetViews>
  <sheetFormatPr defaultColWidth="10.42578125" defaultRowHeight="17.25" customHeight="1" x14ac:dyDescent="0.2"/>
  <cols>
    <col min="1" max="1" width="15.28515625" style="1" customWidth="1"/>
    <col min="2" max="2" width="9.7109375" style="1"/>
    <col min="3" max="3" width="11.85546875" style="1" customWidth="1"/>
    <col min="4" max="4" width="16.7109375" style="1" customWidth="1"/>
    <col min="5" max="10" width="9.7109375" style="1"/>
  </cols>
  <sheetData>
    <row r="1" spans="1:10" ht="24.75" customHeight="1" x14ac:dyDescent="0.2">
      <c r="A1" s="77" t="s">
        <v>78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x14ac:dyDescent="0.2">
      <c r="A2" s="91" t="s">
        <v>79</v>
      </c>
      <c r="B2" s="91"/>
      <c r="C2" s="91"/>
      <c r="D2" s="91"/>
      <c r="E2" s="91"/>
      <c r="F2" s="91"/>
      <c r="G2" s="91"/>
      <c r="H2" s="2"/>
      <c r="I2" s="2"/>
      <c r="J2" s="2"/>
    </row>
    <row r="3" spans="1:10" ht="15" x14ac:dyDescent="0.2">
      <c r="A3" s="92" t="s">
        <v>80</v>
      </c>
      <c r="B3" s="92"/>
      <c r="C3" s="92"/>
      <c r="D3" s="92"/>
      <c r="E3" s="92"/>
      <c r="F3" s="92"/>
      <c r="G3" s="92"/>
    </row>
    <row r="4" spans="1:10" ht="16.5" x14ac:dyDescent="0.2">
      <c r="A4" s="92" t="s">
        <v>81</v>
      </c>
      <c r="B4" s="92"/>
      <c r="C4" s="92"/>
      <c r="D4" s="92"/>
      <c r="E4" s="92"/>
      <c r="F4" s="92"/>
      <c r="G4" s="1" t="s">
        <v>82</v>
      </c>
    </row>
    <row r="5" spans="1:10" ht="15" x14ac:dyDescent="0.2"/>
    <row r="6" spans="1:10" ht="15" x14ac:dyDescent="0.2">
      <c r="A6" s="89" t="s">
        <v>83</v>
      </c>
      <c r="B6" s="89"/>
    </row>
    <row r="7" spans="1:10" ht="15" x14ac:dyDescent="0.2">
      <c r="A7" s="89" t="s">
        <v>84</v>
      </c>
      <c r="B7" s="89"/>
      <c r="C7" s="89"/>
      <c r="D7" s="89"/>
      <c r="E7" s="89"/>
      <c r="F7" s="89"/>
      <c r="G7" s="89"/>
    </row>
    <row r="8" spans="1:10" ht="15" x14ac:dyDescent="0.2">
      <c r="E8" s="3"/>
      <c r="F8" s="4"/>
    </row>
    <row r="9" spans="1:10" ht="15" x14ac:dyDescent="0.2">
      <c r="A9" s="90" t="s">
        <v>85</v>
      </c>
      <c r="B9" s="90"/>
      <c r="C9" s="90"/>
      <c r="D9" s="90"/>
      <c r="E9" s="5"/>
      <c r="F9" s="6"/>
    </row>
    <row r="10" spans="1:10" ht="15" x14ac:dyDescent="0.2">
      <c r="A10" s="7"/>
      <c r="B10" s="8" t="s">
        <v>86</v>
      </c>
      <c r="C10" s="7" t="s">
        <v>87</v>
      </c>
      <c r="D10" s="8" t="s">
        <v>88</v>
      </c>
      <c r="E10" s="9"/>
      <c r="F10" s="6"/>
    </row>
    <row r="11" spans="1:10" ht="15" x14ac:dyDescent="0.2">
      <c r="A11" s="10" t="s">
        <v>25</v>
      </c>
      <c r="B11" s="11">
        <f>开始!B15</f>
        <v>70</v>
      </c>
      <c r="C11" s="12">
        <v>140</v>
      </c>
      <c r="D11" s="13">
        <f>C11-B11</f>
        <v>70</v>
      </c>
      <c r="E11" s="14"/>
    </row>
    <row r="12" spans="1:10" ht="15" x14ac:dyDescent="0.2">
      <c r="A12" s="10" t="s">
        <v>26</v>
      </c>
      <c r="B12" s="11">
        <f>开始!B16</f>
        <v>100</v>
      </c>
      <c r="C12" s="12">
        <v>215</v>
      </c>
      <c r="D12" s="13">
        <f>C12-B12</f>
        <v>115</v>
      </c>
      <c r="E12" s="15"/>
    </row>
    <row r="13" spans="1:10" ht="15" x14ac:dyDescent="0.2">
      <c r="A13" s="16" t="s">
        <v>27</v>
      </c>
      <c r="B13" s="17">
        <f>开始!B17</f>
        <v>120</v>
      </c>
      <c r="C13" s="18">
        <v>210</v>
      </c>
      <c r="D13" s="13">
        <f>C13-B13</f>
        <v>90</v>
      </c>
      <c r="E13" s="4"/>
    </row>
    <row r="14" spans="1:10" ht="15" x14ac:dyDescent="0.2">
      <c r="A14" s="2"/>
      <c r="B14" s="2"/>
      <c r="C14" s="2"/>
      <c r="D14" s="19"/>
    </row>
    <row r="15" spans="1:10" ht="15" x14ac:dyDescent="0.2"/>
    <row r="16" spans="1:10" ht="15" x14ac:dyDescent="0.2"/>
    <row r="17" ht="15" x14ac:dyDescent="0.2"/>
    <row r="18" ht="15" x14ac:dyDescent="0.2"/>
    <row r="19" ht="15" x14ac:dyDescent="0.2"/>
  </sheetData>
  <mergeCells count="7">
    <mergeCell ref="A7:G7"/>
    <mergeCell ref="A9:D9"/>
    <mergeCell ref="A1:J1"/>
    <mergeCell ref="A2:G2"/>
    <mergeCell ref="A3:G3"/>
    <mergeCell ref="A4:F4"/>
    <mergeCell ref="A6:B6"/>
  </mergeCells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开始</vt:lpstr>
      <vt:lpstr>第1周</vt:lpstr>
      <vt:lpstr>第2周</vt:lpstr>
      <vt:lpstr>第3周</vt:lpstr>
      <vt:lpstr>第4周</vt:lpstr>
      <vt:lpstr>第5周</vt:lpstr>
      <vt:lpstr>第6周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罗祎</cp:lastModifiedBy>
  <dcterms:created xsi:type="dcterms:W3CDTF">2021-02-10T02:30:00Z</dcterms:created>
  <dcterms:modified xsi:type="dcterms:W3CDTF">2021-03-23T03:20:07Z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