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EE3FB85-C378-4B52-B350-B5724775AFE2}" xr6:coauthVersionLast="45" xr6:coauthVersionMax="45" xr10:uidLastSave="{00000000-0000-0000-0000-000000000000}"/>
  <bookViews>
    <workbookView minimized="1" xWindow="16845" yWindow="990" windowWidth="209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J23" i="1"/>
  <c r="H25" i="1" l="1"/>
  <c r="J25" i="1"/>
  <c r="H24" i="1"/>
  <c r="I24" i="1"/>
  <c r="J24" i="1"/>
  <c r="I25" i="1"/>
  <c r="H30" i="1" l="1"/>
  <c r="H19" i="1"/>
  <c r="H21" i="1"/>
  <c r="R34" i="1" l="1"/>
  <c r="R33" i="1"/>
  <c r="R32" i="1"/>
  <c r="H6" i="1" l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N10" i="1" l="1"/>
  <c r="O10" i="1" s="1"/>
  <c r="N13" i="1"/>
  <c r="O13" i="1" s="1"/>
  <c r="K13" i="1"/>
  <c r="K10" i="1"/>
  <c r="I31" i="1"/>
  <c r="J31" i="1"/>
  <c r="H31" i="1" l="1"/>
  <c r="J30" i="1"/>
  <c r="I30" i="1"/>
  <c r="J45" i="1"/>
  <c r="J46" i="1"/>
  <c r="J47" i="1"/>
  <c r="J48" i="1"/>
  <c r="H46" i="1" l="1"/>
  <c r="I45" i="1"/>
  <c r="H45" i="1"/>
  <c r="N47" i="1" s="1"/>
  <c r="O47" i="1" s="1"/>
  <c r="H48" i="1"/>
  <c r="I47" i="1"/>
  <c r="H47" i="1"/>
  <c r="I48" i="1"/>
  <c r="I46" i="1"/>
  <c r="J50" i="1"/>
  <c r="J3" i="1"/>
  <c r="J4" i="1"/>
  <c r="I15" i="1"/>
  <c r="I23" i="1"/>
  <c r="I34" i="1"/>
  <c r="J2" i="1"/>
  <c r="K47" i="1" l="1"/>
  <c r="I2" i="1"/>
  <c r="J43" i="1"/>
  <c r="H43" i="1"/>
  <c r="I43" i="1"/>
  <c r="I39" i="1"/>
  <c r="J39" i="1"/>
  <c r="I35" i="1"/>
  <c r="J35" i="1"/>
  <c r="I29" i="1"/>
  <c r="J29" i="1"/>
  <c r="I20" i="1"/>
  <c r="J20" i="1"/>
  <c r="I16" i="1"/>
  <c r="J16" i="1"/>
  <c r="J42" i="1"/>
  <c r="I42" i="1"/>
  <c r="H42" i="1"/>
  <c r="H38" i="1"/>
  <c r="J38" i="1"/>
  <c r="H34" i="1"/>
  <c r="J34" i="1"/>
  <c r="J19" i="1"/>
  <c r="H15" i="1"/>
  <c r="N16" i="1" s="1"/>
  <c r="O16" i="1" s="1"/>
  <c r="J15" i="1"/>
  <c r="H39" i="1"/>
  <c r="H29" i="1"/>
  <c r="H20" i="1"/>
  <c r="J41" i="1"/>
  <c r="H41" i="1"/>
  <c r="I41" i="1"/>
  <c r="I37" i="1"/>
  <c r="J37" i="1"/>
  <c r="I33" i="1"/>
  <c r="J33" i="1"/>
  <c r="I27" i="1"/>
  <c r="J27" i="1"/>
  <c r="I22" i="1"/>
  <c r="J22" i="1"/>
  <c r="I18" i="1"/>
  <c r="J18" i="1"/>
  <c r="I4" i="1"/>
  <c r="I38" i="1"/>
  <c r="I19" i="1"/>
  <c r="J44" i="1"/>
  <c r="I44" i="1"/>
  <c r="H44" i="1"/>
  <c r="H40" i="1"/>
  <c r="J40" i="1"/>
  <c r="I36" i="1"/>
  <c r="J36" i="1"/>
  <c r="I32" i="1"/>
  <c r="J32" i="1"/>
  <c r="I26" i="1"/>
  <c r="J26" i="1"/>
  <c r="I21" i="1"/>
  <c r="J21" i="1"/>
  <c r="I17" i="1"/>
  <c r="J17" i="1"/>
  <c r="I3" i="1"/>
  <c r="H35" i="1"/>
  <c r="H16" i="1"/>
  <c r="J49" i="1"/>
  <c r="J51" i="1" s="1"/>
  <c r="H49" i="1"/>
  <c r="I49" i="1"/>
  <c r="I5" i="1"/>
  <c r="J5" i="1"/>
  <c r="I50" i="1"/>
  <c r="H50" i="1"/>
  <c r="H18" i="1"/>
  <c r="H5" i="1"/>
  <c r="H37" i="1"/>
  <c r="H33" i="1"/>
  <c r="H22" i="1"/>
  <c r="I40" i="1"/>
  <c r="H36" i="1"/>
  <c r="H32" i="1"/>
  <c r="H26" i="1"/>
  <c r="H17" i="1"/>
  <c r="H27" i="1"/>
  <c r="N29" i="1" s="1"/>
  <c r="O29" i="1" s="1"/>
  <c r="H2" i="1"/>
  <c r="N44" i="1" l="1"/>
  <c r="O44" i="1" s="1"/>
  <c r="N7" i="1"/>
  <c r="O7" i="1" s="1"/>
  <c r="K7" i="1"/>
  <c r="N22" i="1"/>
  <c r="O22" i="1" s="1"/>
  <c r="N19" i="1"/>
  <c r="O19" i="1" s="1"/>
  <c r="K32" i="1"/>
  <c r="P3" i="1" s="1"/>
  <c r="N32" i="1"/>
  <c r="O32" i="1" s="1"/>
  <c r="N38" i="1"/>
  <c r="O38" i="1" s="1"/>
  <c r="N41" i="1"/>
  <c r="O41" i="1" s="1"/>
  <c r="K26" i="1"/>
  <c r="M49" i="1" s="1"/>
  <c r="N26" i="1"/>
  <c r="O26" i="1" s="1"/>
  <c r="N35" i="1"/>
  <c r="O35" i="1" s="1"/>
  <c r="K50" i="1"/>
  <c r="K38" i="1"/>
  <c r="P5" i="1" s="1"/>
  <c r="R5" i="1" s="1"/>
  <c r="K41" i="1"/>
  <c r="P6" i="1" s="1"/>
  <c r="R6" i="1" s="1"/>
  <c r="K22" i="1"/>
  <c r="K35" i="1"/>
  <c r="P4" i="1" s="1"/>
  <c r="R4" i="1" s="1"/>
  <c r="K29" i="1"/>
  <c r="P2" i="1" s="1"/>
  <c r="R2" i="1" s="1"/>
  <c r="K19" i="1"/>
  <c r="K44" i="1"/>
  <c r="P7" i="1" s="1"/>
  <c r="K16" i="1"/>
  <c r="M26" i="1"/>
  <c r="I51" i="1"/>
  <c r="Y10" i="1" s="1"/>
  <c r="Q29" i="1"/>
  <c r="Q50" i="1"/>
  <c r="Q26" i="1"/>
  <c r="H3" i="1"/>
  <c r="N4" i="1" s="1"/>
  <c r="O4" i="1" s="1"/>
  <c r="H4" i="1"/>
  <c r="M7" i="1" l="1"/>
  <c r="M24" i="1"/>
  <c r="M25" i="1"/>
  <c r="M48" i="1"/>
  <c r="K4" i="1"/>
  <c r="R3" i="1"/>
  <c r="N50" i="1"/>
  <c r="M50" i="1"/>
  <c r="R7" i="1"/>
  <c r="R10" i="1" s="1"/>
  <c r="R11" i="1" s="1"/>
  <c r="L24" i="1"/>
  <c r="Q8" i="1"/>
  <c r="P9" i="1"/>
  <c r="P10" i="1" s="1"/>
  <c r="L19" i="1"/>
  <c r="L28" i="1"/>
  <c r="U3" i="1"/>
  <c r="U4" i="1"/>
  <c r="U5" i="1"/>
  <c r="U6" i="1"/>
  <c r="U7" i="1"/>
  <c r="U2" i="1"/>
  <c r="T6" i="1"/>
  <c r="S2" i="1"/>
  <c r="S4" i="1"/>
  <c r="S5" i="1"/>
  <c r="T5" i="1"/>
  <c r="T7" i="1"/>
  <c r="T4" i="1"/>
  <c r="T2" i="1"/>
  <c r="T3" i="1"/>
  <c r="S7" i="1"/>
  <c r="S3" i="1"/>
  <c r="S6" i="1"/>
  <c r="L30" i="1"/>
  <c r="V26" i="1"/>
  <c r="L50" i="1"/>
  <c r="L29" i="1"/>
  <c r="L42" i="1"/>
  <c r="L38" i="1"/>
  <c r="L41" i="1"/>
  <c r="L26" i="1"/>
  <c r="L33" i="1"/>
  <c r="L27" i="1"/>
  <c r="L4" i="1"/>
  <c r="L35" i="1"/>
  <c r="L21" i="1"/>
  <c r="L32" i="1"/>
  <c r="L2" i="1"/>
  <c r="L34" i="1"/>
  <c r="L17" i="1"/>
  <c r="L15" i="1"/>
  <c r="L22" i="1"/>
  <c r="L49" i="1"/>
  <c r="L39" i="1"/>
  <c r="L44" i="1"/>
  <c r="L37" i="1"/>
  <c r="R26" i="1"/>
  <c r="W26" i="1" s="1"/>
  <c r="L3" i="1"/>
  <c r="L13" i="1"/>
  <c r="L8" i="1"/>
  <c r="L10" i="1"/>
  <c r="L7" i="1"/>
  <c r="L6" i="1"/>
  <c r="L11" i="1"/>
  <c r="L14" i="1"/>
  <c r="L9" i="1"/>
  <c r="L12" i="1"/>
  <c r="L31" i="1"/>
  <c r="L48" i="1"/>
  <c r="L47" i="1"/>
  <c r="L46" i="1"/>
  <c r="L45" i="1"/>
  <c r="L36" i="1"/>
  <c r="L16" i="1"/>
  <c r="L40" i="1"/>
  <c r="L43" i="1"/>
  <c r="L18" i="1"/>
  <c r="L5" i="1"/>
  <c r="L20" i="1"/>
  <c r="N27" i="1" l="1"/>
  <c r="N28" i="1" s="1"/>
  <c r="R12" i="1"/>
  <c r="S10" i="1"/>
  <c r="S11" i="1" s="1"/>
  <c r="S12" i="1"/>
  <c r="T10" i="1"/>
  <c r="T11" i="1" s="1"/>
  <c r="T12" i="1"/>
  <c r="N51" i="1"/>
  <c r="N52" i="1" s="1"/>
  <c r="U10" i="1"/>
  <c r="U11" i="1" s="1"/>
  <c r="U12" i="1"/>
  <c r="S8" i="1"/>
  <c r="R27" i="1"/>
</calcChain>
</file>

<file path=xl/sharedStrings.xml><?xml version="1.0" encoding="utf-8"?>
<sst xmlns="http://schemas.openxmlformats.org/spreadsheetml/2006/main" count="73" uniqueCount="40">
  <si>
    <t>Replicate</t>
  </si>
  <si>
    <t>W_W</t>
  </si>
  <si>
    <t>Delaney</t>
  </si>
  <si>
    <t>line</t>
  </si>
  <si>
    <t>r_W</t>
  </si>
  <si>
    <t>1_1</t>
  </si>
  <si>
    <t>1_2</t>
  </si>
  <si>
    <t>1_3</t>
  </si>
  <si>
    <t>1_4</t>
  </si>
  <si>
    <t>1_5</t>
  </si>
  <si>
    <t>1_6</t>
  </si>
  <si>
    <t>1_1_T160.clone</t>
  </si>
  <si>
    <t>syn1.0_anc</t>
  </si>
  <si>
    <t>B_1</t>
  </si>
  <si>
    <t>B_2</t>
  </si>
  <si>
    <t>B_3</t>
  </si>
  <si>
    <t>B_4</t>
  </si>
  <si>
    <t>B_5</t>
  </si>
  <si>
    <t>B_6</t>
  </si>
  <si>
    <t>B_1_T160.clone</t>
  </si>
  <si>
    <t>syn3B_anc</t>
  </si>
  <si>
    <t>T0_mCherry</t>
  </si>
  <si>
    <t>T0_SOI</t>
  </si>
  <si>
    <t>T24_mCherry</t>
  </si>
  <si>
    <t>T24_SOI</t>
  </si>
  <si>
    <t>W div syn3B ancestor</t>
  </si>
  <si>
    <t>B_vs_mCherry</t>
  </si>
  <si>
    <t>1_vs_mCherry</t>
  </si>
  <si>
    <t>B_vs_B.anc</t>
  </si>
  <si>
    <t>1_vs_1.anc</t>
  </si>
  <si>
    <t>B_vs_1.anc</t>
  </si>
  <si>
    <t>1_vs_B.anc</t>
  </si>
  <si>
    <t>Actually this makes sense. In fact the 1.0 anc grows more robustly out of the freezer than do the evolved 3B lines.</t>
  </si>
  <si>
    <t>1.72 +- 0.07</t>
  </si>
  <si>
    <t>1.31 +- 0.06</t>
  </si>
  <si>
    <t>0.82 +- 0.03</t>
  </si>
  <si>
    <t>note</t>
  </si>
  <si>
    <t>This replicate was discarded due to contamination in the experimental culture.</t>
  </si>
  <si>
    <t>standard deviation</t>
  </si>
  <si>
    <t>CV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</si>
</sst>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1" fillId="0" borderId="0" xfId="1" applyFill="1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zoomScaleNormal="100" workbookViewId="0">
      <pane ySplit="1" topLeftCell="A2" activePane="bottomLeft" state="frozen"/>
      <selection pane="bottomLeft" activeCell="K41" activeCellId="3" sqref="K29 K32 K35 K41"/>
    </sheetView>
  </sheetViews>
  <sheetFormatPr defaultRowHeight="15" x14ac:dyDescent="0.25"/>
  <cols>
    <col min="1" max="1" width="9.7109375" customWidth="1"/>
    <col min="2" max="3" width="9.28515625" customWidth="1"/>
    <col min="6" max="6" width="10.140625" customWidth="1"/>
    <col min="10" max="13" width="12.28515625" customWidth="1"/>
    <col min="14" max="14" width="25" customWidth="1"/>
    <col min="15" max="15" width="12.28515625" customWidth="1"/>
    <col min="16" max="17" width="12.140625" customWidth="1"/>
    <col min="18" max="21" width="16" customWidth="1"/>
    <col min="22" max="22" width="14" customWidth="1"/>
    <col min="23" max="23" width="10.28515625" customWidth="1"/>
    <col min="24" max="24" width="9.28515625" customWidth="1"/>
  </cols>
  <sheetData>
    <row r="1" spans="1:26" x14ac:dyDescent="0.25">
      <c r="A1" t="s">
        <v>3</v>
      </c>
      <c r="B1" t="s">
        <v>0</v>
      </c>
      <c r="C1" t="s">
        <v>36</v>
      </c>
      <c r="D1" t="s">
        <v>21</v>
      </c>
      <c r="E1" t="s">
        <v>22</v>
      </c>
      <c r="F1" t="s">
        <v>23</v>
      </c>
      <c r="G1" t="s">
        <v>24</v>
      </c>
      <c r="H1" t="s">
        <v>1</v>
      </c>
      <c r="I1" t="s">
        <v>2</v>
      </c>
      <c r="J1" t="s">
        <v>4</v>
      </c>
      <c r="L1" t="s">
        <v>25</v>
      </c>
      <c r="N1" t="s">
        <v>38</v>
      </c>
      <c r="O1" t="s">
        <v>39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6" s="1" customFormat="1" x14ac:dyDescent="0.25">
      <c r="A2" t="s">
        <v>5</v>
      </c>
      <c r="B2">
        <v>1</v>
      </c>
      <c r="C2"/>
      <c r="D2">
        <v>15931</v>
      </c>
      <c r="E2">
        <v>3732</v>
      </c>
      <c r="F2">
        <v>705300</v>
      </c>
      <c r="G2">
        <v>1163800</v>
      </c>
      <c r="H2">
        <f>(LN(G2/E2))/(LN(F2/D2))</f>
        <v>1.5150294543778526</v>
      </c>
      <c r="I2">
        <f>LOG((G2/F2)/(E2/D2),2)</f>
        <v>2.8163501437560412</v>
      </c>
      <c r="J2">
        <f>(LN(G2/E2))-(LN(F2/D2))</f>
        <v>1.952145161614097</v>
      </c>
      <c r="K2"/>
      <c r="L2">
        <f t="shared" ref="L2:L22" si="0">H2/$Q$50</f>
        <v>2.1625468785486244</v>
      </c>
      <c r="M2"/>
      <c r="N2"/>
      <c r="O2"/>
      <c r="P2">
        <f>K29</f>
        <v>1.4196532599165348</v>
      </c>
      <c r="Q2">
        <v>1.6052402753231976</v>
      </c>
      <c r="R2">
        <f t="shared" ref="R2:R7" si="1">P2/$K$50</f>
        <v>2.0264072866587304</v>
      </c>
      <c r="S2">
        <f t="shared" ref="S2:S7" si="2">Q2/$K$26</f>
        <v>1.097961340709922</v>
      </c>
      <c r="T2">
        <f t="shared" ref="T2:T7" si="3">P2/$K$26</f>
        <v>0.97102248215603604</v>
      </c>
      <c r="U2">
        <f t="shared" ref="U2:U7" si="4">Q2/$K$50</f>
        <v>2.2913134372996398</v>
      </c>
      <c r="V2"/>
      <c r="W2"/>
      <c r="X2"/>
      <c r="Y2"/>
      <c r="Z2"/>
    </row>
    <row r="3" spans="1:26" x14ac:dyDescent="0.25">
      <c r="A3" t="s">
        <v>5</v>
      </c>
      <c r="B3">
        <v>2</v>
      </c>
      <c r="D3">
        <v>15749</v>
      </c>
      <c r="E3">
        <v>3890</v>
      </c>
      <c r="F3">
        <v>549500</v>
      </c>
      <c r="G3">
        <v>1308300</v>
      </c>
      <c r="H3">
        <f>(LN(G3/E3))/(LN(F3/D3))</f>
        <v>1.6378645497621134</v>
      </c>
      <c r="I3">
        <f>LOG((G3/F3)/(E3/D3),2)</f>
        <v>3.268920175661433</v>
      </c>
      <c r="J3">
        <f>(LN(G3/E3))-(LN(F3/D3))</f>
        <v>2.2658428032352433</v>
      </c>
      <c r="L3">
        <f t="shared" si="0"/>
        <v>2.3378811938861035</v>
      </c>
      <c r="P3">
        <f>K32</f>
        <v>1.1786831914315243</v>
      </c>
      <c r="Q3">
        <v>1.8574844480785717</v>
      </c>
      <c r="R3">
        <f t="shared" si="1"/>
        <v>1.682447591406534</v>
      </c>
      <c r="S3">
        <f t="shared" si="2"/>
        <v>1.2704927395056531</v>
      </c>
      <c r="T3">
        <f t="shared" si="3"/>
        <v>0.80620240909158813</v>
      </c>
      <c r="U3">
        <f t="shared" si="4"/>
        <v>2.6513657431132054</v>
      </c>
      <c r="Z3" s="2"/>
    </row>
    <row r="4" spans="1:26" x14ac:dyDescent="0.25">
      <c r="A4" t="s">
        <v>5</v>
      </c>
      <c r="B4">
        <v>3</v>
      </c>
      <c r="D4" s="3">
        <v>16003</v>
      </c>
      <c r="E4" s="3">
        <v>3639</v>
      </c>
      <c r="F4" s="3">
        <v>559300</v>
      </c>
      <c r="G4" s="3">
        <v>1341100</v>
      </c>
      <c r="H4">
        <f>(LN(G4/E4))/(LN(F4/D4))</f>
        <v>1.6628268218296272</v>
      </c>
      <c r="I4">
        <f>LOG((G4/F4)/(E4/D4),2)</f>
        <v>3.3984510101018319</v>
      </c>
      <c r="J4">
        <f>(LN(G4/E4))-(LN(F4/D4))</f>
        <v>2.3556267359231828</v>
      </c>
      <c r="K4">
        <f>AVERAGE(H2:H4)</f>
        <v>1.6052402753231976</v>
      </c>
      <c r="L4">
        <f t="shared" si="0"/>
        <v>2.3735122394641919</v>
      </c>
      <c r="N4">
        <f>(_xlfn.STDEV.S(H2:H4))</f>
        <v>7.9115566852661676E-2</v>
      </c>
      <c r="O4">
        <f>N4/(AVERAGE(H2:H4))*100</f>
        <v>4.9285809774946383</v>
      </c>
      <c r="P4">
        <f>K35</f>
        <v>1.1698291302520512</v>
      </c>
      <c r="Q4">
        <v>2.0877796130954085</v>
      </c>
      <c r="R4">
        <f t="shared" si="1"/>
        <v>1.6698093405059855</v>
      </c>
      <c r="S4">
        <f t="shared" si="2"/>
        <v>1.4280113315992817</v>
      </c>
      <c r="T4">
        <f t="shared" si="3"/>
        <v>0.80014635814844526</v>
      </c>
      <c r="U4">
        <f t="shared" si="4"/>
        <v>2.9800881245909401</v>
      </c>
    </row>
    <row r="5" spans="1:26" s="5" customFormat="1" x14ac:dyDescent="0.25">
      <c r="A5" s="5" t="s">
        <v>6</v>
      </c>
      <c r="B5" s="5">
        <v>1</v>
      </c>
      <c r="D5" s="5">
        <v>13368</v>
      </c>
      <c r="E5" s="5">
        <v>5572</v>
      </c>
      <c r="F5" s="5">
        <v>474300</v>
      </c>
      <c r="G5" s="5">
        <v>1401000</v>
      </c>
      <c r="H5" s="5">
        <f>(LN(G5/E5))/(LN(F5/D5))</f>
        <v>1.5486758992703091</v>
      </c>
      <c r="I5" s="5">
        <f>LOG((G5/F5)/(E5/D5),2)</f>
        <v>2.8251016576985886</v>
      </c>
      <c r="J5" s="5">
        <f>(LN(G5/E5))-(LN(F5/D5))</f>
        <v>1.9582112488290044</v>
      </c>
      <c r="L5" s="5">
        <f t="shared" si="0"/>
        <v>2.2105736770812769</v>
      </c>
      <c r="N5" s="3"/>
      <c r="O5" s="3"/>
      <c r="P5" s="3">
        <f>K38</f>
        <v>1.2032946692856106</v>
      </c>
      <c r="Q5" s="3">
        <v>2.2066222559093562</v>
      </c>
      <c r="R5" s="3">
        <f t="shared" si="1"/>
        <v>1.7175779147517518</v>
      </c>
      <c r="S5" s="3">
        <f t="shared" si="2"/>
        <v>1.5092979959344641</v>
      </c>
      <c r="T5" s="3">
        <f t="shared" si="3"/>
        <v>0.82303630719203569</v>
      </c>
      <c r="U5" s="3">
        <f t="shared" si="4"/>
        <v>3.1497236293747797</v>
      </c>
      <c r="V5" s="3"/>
      <c r="W5" s="3"/>
      <c r="X5" s="3"/>
    </row>
    <row r="6" spans="1:26" s="5" customFormat="1" x14ac:dyDescent="0.25">
      <c r="A6" s="5" t="s">
        <v>6</v>
      </c>
      <c r="B6" s="5">
        <v>2</v>
      </c>
      <c r="D6" s="5">
        <v>12924</v>
      </c>
      <c r="E6" s="5">
        <v>5481</v>
      </c>
      <c r="F6" s="5">
        <v>228400</v>
      </c>
      <c r="G6" s="5">
        <v>1673400</v>
      </c>
      <c r="H6" s="5">
        <f t="shared" ref="H6:H14" si="5">(LN(G6/E6))/(LN(F6/D6))</f>
        <v>1.9920962522285763</v>
      </c>
      <c r="I6" s="5">
        <f t="shared" ref="I6:I14" si="6">LOG((G6/F6)/(E6/D6),2)</f>
        <v>4.1106894003033441</v>
      </c>
      <c r="J6" s="5">
        <f t="shared" ref="J6:J14" si="7">(LN(G6/E6))-(LN(F6/D6))</f>
        <v>2.8493127679779158</v>
      </c>
      <c r="L6" s="5">
        <f t="shared" si="0"/>
        <v>2.8435100846236701</v>
      </c>
      <c r="N6" s="3"/>
      <c r="O6" s="3"/>
      <c r="P6" s="3">
        <f>K41</f>
        <v>1.1611584429904667</v>
      </c>
      <c r="Q6" s="3">
        <v>1.8502978293136181</v>
      </c>
      <c r="R6" s="3">
        <f t="shared" si="1"/>
        <v>1.657432836789686</v>
      </c>
      <c r="S6" s="3">
        <f t="shared" si="2"/>
        <v>1.2655771952748986</v>
      </c>
      <c r="T6" s="3">
        <f t="shared" si="3"/>
        <v>0.79421573233687381</v>
      </c>
      <c r="U6" s="3">
        <f t="shared" si="4"/>
        <v>2.641107592730346</v>
      </c>
      <c r="V6" s="3"/>
      <c r="W6" s="3"/>
      <c r="X6" s="3"/>
    </row>
    <row r="7" spans="1:26" s="5" customFormat="1" x14ac:dyDescent="0.25">
      <c r="A7" s="5" t="s">
        <v>6</v>
      </c>
      <c r="B7" s="5">
        <v>3</v>
      </c>
      <c r="D7" s="5">
        <v>13384</v>
      </c>
      <c r="E7" s="5">
        <v>5063</v>
      </c>
      <c r="F7" s="5">
        <v>235100</v>
      </c>
      <c r="G7" s="5">
        <v>1710700</v>
      </c>
      <c r="H7" s="5">
        <f t="shared" si="5"/>
        <v>2.0316811927368295</v>
      </c>
      <c r="I7" s="5">
        <f t="shared" si="6"/>
        <v>4.2656852982081279</v>
      </c>
      <c r="J7" s="5">
        <f t="shared" si="7"/>
        <v>2.956747737608973</v>
      </c>
      <c r="K7" s="5">
        <f>AVERAGE(H5:H7)</f>
        <v>1.8574844480785717</v>
      </c>
      <c r="L7" s="5">
        <f t="shared" si="0"/>
        <v>2.9000134676346687</v>
      </c>
      <c r="M7" s="5">
        <f>K7/K26</f>
        <v>1.2704927395056531</v>
      </c>
      <c r="N7">
        <f>(_xlfn.STDEV.S(H5:H7))</f>
        <v>0.26816745093608757</v>
      </c>
      <c r="O7">
        <f>N7/(AVERAGE(H5:H7))*100</f>
        <v>14.437130346554808</v>
      </c>
      <c r="P7" s="3">
        <f>K44</f>
        <v>1.0841747370338795</v>
      </c>
      <c r="Q7" s="3">
        <v>1.8406461796244109</v>
      </c>
      <c r="R7" s="3">
        <f t="shared" si="1"/>
        <v>1.5475466081527065</v>
      </c>
      <c r="S7" s="3">
        <f t="shared" si="2"/>
        <v>1.2589756052227858</v>
      </c>
      <c r="T7" s="3">
        <f t="shared" si="3"/>
        <v>0.74155998085574759</v>
      </c>
      <c r="U7" s="3">
        <f t="shared" si="4"/>
        <v>2.627330867236378</v>
      </c>
      <c r="V7" s="3"/>
      <c r="W7" s="3"/>
      <c r="X7" s="3"/>
    </row>
    <row r="8" spans="1:26" x14ac:dyDescent="0.25">
      <c r="A8" t="s">
        <v>7</v>
      </c>
      <c r="B8">
        <v>1</v>
      </c>
      <c r="D8" s="3">
        <v>11480</v>
      </c>
      <c r="E8" s="3">
        <v>7284</v>
      </c>
      <c r="F8" s="3">
        <v>153000</v>
      </c>
      <c r="G8" s="3">
        <v>1802700</v>
      </c>
      <c r="H8">
        <f t="shared" si="5"/>
        <v>2.1280769012324257</v>
      </c>
      <c r="I8">
        <f t="shared" si="6"/>
        <v>4.2148755842612182</v>
      </c>
      <c r="J8">
        <f t="shared" si="7"/>
        <v>2.9215291276416151</v>
      </c>
      <c r="L8">
        <f t="shared" si="0"/>
        <v>3.0376083097087054</v>
      </c>
      <c r="N8" s="3"/>
      <c r="O8" s="3"/>
      <c r="P8" s="3"/>
      <c r="Q8" s="3">
        <f>_xlfn.T.TEST(P2:P6,Q2:Q6,2,2)</f>
        <v>3.131398225977372E-4</v>
      </c>
      <c r="R8" s="3"/>
      <c r="S8" s="3">
        <f>_xlfn.T.TEST(R2:R7,S2:S7,2,2)</f>
        <v>9.1781999931185544E-4</v>
      </c>
      <c r="T8" s="3"/>
      <c r="U8" s="3"/>
      <c r="V8" s="3"/>
      <c r="W8" s="3"/>
      <c r="X8" s="3"/>
    </row>
    <row r="9" spans="1:26" x14ac:dyDescent="0.25">
      <c r="A9" t="s">
        <v>7</v>
      </c>
      <c r="B9">
        <v>2</v>
      </c>
      <c r="D9" s="3">
        <v>11901</v>
      </c>
      <c r="E9" s="3">
        <v>7134</v>
      </c>
      <c r="F9" s="3">
        <v>182800</v>
      </c>
      <c r="G9" s="3">
        <v>1776200</v>
      </c>
      <c r="H9">
        <f t="shared" si="5"/>
        <v>2.0197011390930428</v>
      </c>
      <c r="I9">
        <f t="shared" si="6"/>
        <v>4.018755745089627</v>
      </c>
      <c r="J9">
        <f t="shared" si="7"/>
        <v>2.7855892140679575</v>
      </c>
      <c r="L9">
        <f t="shared" si="0"/>
        <v>2.8829131878101721</v>
      </c>
      <c r="N9" s="3"/>
      <c r="O9" s="3"/>
      <c r="P9" s="3">
        <f>AVERAGE(P2:P7)</f>
        <v>1.2027989051516779</v>
      </c>
      <c r="Q9" s="3"/>
      <c r="R9" s="3"/>
      <c r="S9" s="3"/>
      <c r="T9" s="3" t="s">
        <v>32</v>
      </c>
      <c r="U9" s="3"/>
      <c r="V9" s="3"/>
      <c r="W9" s="3"/>
      <c r="X9" s="3"/>
    </row>
    <row r="10" spans="1:26" x14ac:dyDescent="0.25">
      <c r="A10" t="s">
        <v>7</v>
      </c>
      <c r="B10">
        <v>3</v>
      </c>
      <c r="D10" s="3">
        <v>11840</v>
      </c>
      <c r="E10" s="3">
        <v>6959</v>
      </c>
      <c r="F10" s="3">
        <v>163200</v>
      </c>
      <c r="G10" s="3">
        <v>1790400</v>
      </c>
      <c r="H10">
        <f t="shared" si="5"/>
        <v>2.1155607989607579</v>
      </c>
      <c r="I10">
        <f t="shared" si="6"/>
        <v>4.222286147447865</v>
      </c>
      <c r="J10">
        <f t="shared" si="7"/>
        <v>2.9266657386208013</v>
      </c>
      <c r="K10">
        <f>AVERAGE(H8:H10)</f>
        <v>2.0877796130954085</v>
      </c>
      <c r="L10">
        <f t="shared" si="0"/>
        <v>3.0197428762539444</v>
      </c>
      <c r="N10">
        <f>(_xlfn.STDEV.S(H8:H10))</f>
        <v>5.9288887414816825E-2</v>
      </c>
      <c r="O10">
        <f>N10/(AVERAGE(H8:H10))*100</f>
        <v>2.8398058417149326</v>
      </c>
      <c r="P10" s="3">
        <f>P9*Q50</f>
        <v>0.84265260886331883</v>
      </c>
      <c r="Q10" s="3"/>
      <c r="R10" s="3">
        <f>AVERAGE(R2:R7)</f>
        <v>1.7168702630442325</v>
      </c>
      <c r="S10" s="3">
        <f>AVERAGE(S2:S7)</f>
        <v>1.305052701374501</v>
      </c>
      <c r="T10" s="3">
        <f>AVERAGE(T2:T7)</f>
        <v>0.82269721163012111</v>
      </c>
      <c r="U10" s="3">
        <f>AVERAGE(U2:U7)</f>
        <v>2.7234882323908818</v>
      </c>
      <c r="V10" s="3"/>
      <c r="W10" s="3"/>
      <c r="X10" s="3"/>
      <c r="Y10" t="e">
        <f>AVERAGE(Z2,Z4,Z5,Z6)</f>
        <v>#DIV/0!</v>
      </c>
    </row>
    <row r="11" spans="1:26" x14ac:dyDescent="0.25">
      <c r="A11" t="s">
        <v>8</v>
      </c>
      <c r="B11">
        <v>1</v>
      </c>
      <c r="D11" s="3">
        <v>11774</v>
      </c>
      <c r="E11" s="3">
        <v>6622</v>
      </c>
      <c r="F11" s="3">
        <v>242100</v>
      </c>
      <c r="G11" s="3">
        <v>1705600</v>
      </c>
      <c r="H11">
        <f t="shared" si="5"/>
        <v>1.8360686172508771</v>
      </c>
      <c r="I11">
        <f t="shared" si="6"/>
        <v>3.6468699756759886</v>
      </c>
      <c r="J11">
        <f t="shared" si="7"/>
        <v>2.5278176415085274</v>
      </c>
      <c r="L11">
        <f t="shared" si="0"/>
        <v>2.620796873330423</v>
      </c>
      <c r="N11" s="3"/>
      <c r="O11" s="3"/>
      <c r="P11" s="3"/>
      <c r="Q11" s="3"/>
      <c r="R11" s="3">
        <f>_xlfn.STDEV.S(R2:R7)/R10*100</f>
        <v>9.4428410534063101</v>
      </c>
      <c r="S11" s="3">
        <f>_xlfn.STDEV.S(S2:S7)/S10*100</f>
        <v>11.082757027315997</v>
      </c>
      <c r="T11" s="3">
        <f>_xlfn.STDEV.S(T2:T7)/T10*100</f>
        <v>9.4428410534063119</v>
      </c>
      <c r="U11" s="3">
        <f>_xlfn.STDEV.S(U2:U7)/U10*100</f>
        <v>11.082757027315852</v>
      </c>
      <c r="V11" s="3"/>
      <c r="W11" s="3"/>
      <c r="X11" s="3"/>
    </row>
    <row r="12" spans="1:26" x14ac:dyDescent="0.25">
      <c r="A12" t="s">
        <v>8</v>
      </c>
      <c r="B12">
        <v>2</v>
      </c>
      <c r="D12" s="3">
        <v>12020</v>
      </c>
      <c r="E12" s="3">
        <v>6254</v>
      </c>
      <c r="F12" s="3">
        <v>159700</v>
      </c>
      <c r="G12" s="3">
        <v>1798700</v>
      </c>
      <c r="H12">
        <f t="shared" si="5"/>
        <v>2.188712725810114</v>
      </c>
      <c r="I12">
        <f t="shared" si="6"/>
        <v>4.4361041375085666</v>
      </c>
      <c r="J12">
        <f t="shared" si="7"/>
        <v>3.0748730755843705</v>
      </c>
      <c r="L12">
        <f t="shared" si="0"/>
        <v>3.1241596389847093</v>
      </c>
      <c r="N12" s="3"/>
      <c r="O12" s="3"/>
      <c r="P12" s="3"/>
      <c r="Q12" s="3"/>
      <c r="R12" s="3">
        <f>_xlfn.STDEV.S(R2:R7)/SQRT(COUNT(R2:R7))</f>
        <v>6.6185755833481866E-2</v>
      </c>
      <c r="S12" s="3">
        <f>_xlfn.STDEV.S(S2:S7)/SQRT(COUNT(S2:S7))</f>
        <v>5.9047326243309994E-2</v>
      </c>
      <c r="T12" s="3">
        <f>_xlfn.STDEV.S(T2:T7)/SQRT(COUNT(T2:T7))</f>
        <v>3.1715172628879483E-2</v>
      </c>
      <c r="U12" s="3">
        <f>_xlfn.STDEV.S(U2:U7)/SQRT(COUNT(U2:U7))</f>
        <v>0.12322467744668508</v>
      </c>
      <c r="V12" s="3"/>
      <c r="W12" s="3"/>
      <c r="X12" s="3"/>
    </row>
    <row r="13" spans="1:26" x14ac:dyDescent="0.25">
      <c r="A13" t="s">
        <v>8</v>
      </c>
      <c r="B13">
        <v>3</v>
      </c>
      <c r="D13">
        <v>13984</v>
      </c>
      <c r="E13">
        <v>4881</v>
      </c>
      <c r="F13">
        <v>136600</v>
      </c>
      <c r="G13">
        <v>1807900</v>
      </c>
      <c r="H13">
        <f t="shared" si="5"/>
        <v>2.5950854246670776</v>
      </c>
      <c r="I13">
        <f t="shared" si="6"/>
        <v>5.2448139248328749</v>
      </c>
      <c r="J13">
        <f t="shared" si="7"/>
        <v>3.6354279845594486</v>
      </c>
      <c r="K13">
        <f>AVERAGE(H11:H13)</f>
        <v>2.2066222559093562</v>
      </c>
      <c r="L13">
        <f t="shared" si="0"/>
        <v>3.7042143758092063</v>
      </c>
      <c r="N13">
        <f>(_xlfn.STDEV.S(H11:H13))</f>
        <v>0.37982521234951139</v>
      </c>
      <c r="O13">
        <f>N13/(AVERAGE(H11:H13))*100</f>
        <v>17.212969339556679</v>
      </c>
      <c r="P13" s="3"/>
      <c r="Q13" s="3"/>
      <c r="R13" s="3" t="s">
        <v>33</v>
      </c>
      <c r="S13" s="3" t="s">
        <v>34</v>
      </c>
      <c r="T13" s="3" t="s">
        <v>35</v>
      </c>
      <c r="U13" s="3"/>
      <c r="V13" s="3"/>
      <c r="W13" s="3"/>
      <c r="X13" s="3"/>
    </row>
    <row r="14" spans="1:26" s="5" customFormat="1" x14ac:dyDescent="0.25">
      <c r="A14" s="5" t="s">
        <v>9</v>
      </c>
      <c r="B14" s="5">
        <v>1</v>
      </c>
      <c r="D14" s="5">
        <v>14779</v>
      </c>
      <c r="E14" s="5">
        <v>3671</v>
      </c>
      <c r="F14" s="5">
        <v>427200</v>
      </c>
      <c r="G14" s="5">
        <v>1411500</v>
      </c>
      <c r="H14" s="5">
        <f t="shared" si="5"/>
        <v>1.7692819460087057</v>
      </c>
      <c r="I14" s="5">
        <f t="shared" si="6"/>
        <v>3.7335492119793581</v>
      </c>
      <c r="J14" s="5">
        <f t="shared" si="7"/>
        <v>2.587899109765297</v>
      </c>
      <c r="L14" s="5">
        <f t="shared" si="0"/>
        <v>2.5254658505532315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6" s="5" customFormat="1" x14ac:dyDescent="0.25">
      <c r="A15" s="5" t="s">
        <v>9</v>
      </c>
      <c r="B15" s="5">
        <v>2</v>
      </c>
      <c r="D15" s="5">
        <v>15295</v>
      </c>
      <c r="E15" s="5">
        <v>3498</v>
      </c>
      <c r="F15" s="5">
        <v>419700</v>
      </c>
      <c r="G15" s="5">
        <v>1415200</v>
      </c>
      <c r="H15" s="5">
        <f t="shared" ref="H15:H50" si="8">(LN(G15/E15))/(LN(F15/D15))</f>
        <v>1.8124423438201192</v>
      </c>
      <c r="I15" s="5">
        <f t="shared" ref="I15:I50" si="9">LOG((G15/F15)/(E15/D15),2)</f>
        <v>3.8820334973284614</v>
      </c>
      <c r="J15" s="5">
        <f t="shared" ref="J15:J50" si="10">(LN(G15/E15))-(LN(F15/D15))</f>
        <v>2.6908205735124868</v>
      </c>
      <c r="L15" s="5">
        <f t="shared" si="0"/>
        <v>2.5870728267702834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6" s="5" customFormat="1" x14ac:dyDescent="0.25">
      <c r="A16" s="5" t="s">
        <v>9</v>
      </c>
      <c r="B16" s="5">
        <v>3</v>
      </c>
      <c r="D16" s="5">
        <v>16657</v>
      </c>
      <c r="E16" s="5">
        <v>2336</v>
      </c>
      <c r="F16" s="5">
        <v>430500</v>
      </c>
      <c r="G16" s="5">
        <v>1411500</v>
      </c>
      <c r="H16" s="5">
        <f t="shared" si="8"/>
        <v>1.9691691981120292</v>
      </c>
      <c r="I16" s="5">
        <f t="shared" si="9"/>
        <v>4.5471603950095965</v>
      </c>
      <c r="J16" s="5">
        <f t="shared" si="10"/>
        <v>3.1518514073547488</v>
      </c>
      <c r="K16" s="5">
        <f>AVERAGE(H14:H16)</f>
        <v>1.8502978293136181</v>
      </c>
      <c r="L16" s="5">
        <f t="shared" si="0"/>
        <v>2.8107841008675227</v>
      </c>
      <c r="N16">
        <f>(_xlfn.STDEV.S(H14:H16))</f>
        <v>0.10518320552643266</v>
      </c>
      <c r="O16">
        <f>N16/(AVERAGE(H14:H16))*100</f>
        <v>5.6846635098443139</v>
      </c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t="s">
        <v>10</v>
      </c>
      <c r="B17">
        <v>1</v>
      </c>
      <c r="D17">
        <v>15649</v>
      </c>
      <c r="E17">
        <v>3292</v>
      </c>
      <c r="F17">
        <v>462700</v>
      </c>
      <c r="G17">
        <v>1385700</v>
      </c>
      <c r="H17">
        <f t="shared" si="8"/>
        <v>1.7841898003866683</v>
      </c>
      <c r="I17">
        <f t="shared" si="9"/>
        <v>3.8315001763586434</v>
      </c>
      <c r="J17">
        <f t="shared" si="10"/>
        <v>2.6557935445579268</v>
      </c>
      <c r="L17">
        <f t="shared" si="0"/>
        <v>2.5467452612325174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t="s">
        <v>10</v>
      </c>
      <c r="B18">
        <v>2</v>
      </c>
      <c r="D18">
        <v>14180</v>
      </c>
      <c r="E18">
        <v>4313</v>
      </c>
      <c r="F18">
        <v>461500</v>
      </c>
      <c r="G18">
        <v>1397500</v>
      </c>
      <c r="H18">
        <f t="shared" si="8"/>
        <v>1.6598875174933985</v>
      </c>
      <c r="I18">
        <f t="shared" si="9"/>
        <v>3.3155396414771561</v>
      </c>
      <c r="J18">
        <f t="shared" si="10"/>
        <v>2.2981569545246225</v>
      </c>
      <c r="L18">
        <f t="shared" si="0"/>
        <v>2.3693166884146408</v>
      </c>
    </row>
    <row r="19" spans="1:24" x14ac:dyDescent="0.25">
      <c r="A19" t="s">
        <v>10</v>
      </c>
      <c r="B19">
        <v>3</v>
      </c>
      <c r="D19">
        <v>14759</v>
      </c>
      <c r="E19">
        <v>3812</v>
      </c>
      <c r="F19">
        <v>276000</v>
      </c>
      <c r="G19">
        <v>1674500</v>
      </c>
      <c r="H19">
        <f t="shared" si="8"/>
        <v>2.0778612209931655</v>
      </c>
      <c r="I19">
        <f t="shared" si="9"/>
        <v>4.5539651540886608</v>
      </c>
      <c r="J19">
        <f t="shared" si="10"/>
        <v>3.1565681069247922</v>
      </c>
      <c r="K19">
        <f>AVERAGE(H17:H19)</f>
        <v>1.8406461796244109</v>
      </c>
      <c r="L19">
        <f t="shared" si="0"/>
        <v>2.9659306520619753</v>
      </c>
      <c r="N19">
        <f>(_xlfn.STDEV.S(H17:H19))</f>
        <v>0.2146299053529229</v>
      </c>
      <c r="O19">
        <f>N19/(AVERAGE(H17:H19))*100</f>
        <v>11.660573755501384</v>
      </c>
    </row>
    <row r="20" spans="1:24" x14ac:dyDescent="0.25">
      <c r="A20" t="s">
        <v>11</v>
      </c>
      <c r="B20">
        <v>1</v>
      </c>
      <c r="D20">
        <v>11877</v>
      </c>
      <c r="E20">
        <v>6008</v>
      </c>
      <c r="F20">
        <v>115100</v>
      </c>
      <c r="G20">
        <v>177900</v>
      </c>
      <c r="H20">
        <f t="shared" si="8"/>
        <v>1.4917811384922446</v>
      </c>
      <c r="I20">
        <f t="shared" si="9"/>
        <v>1.6113924323719104</v>
      </c>
      <c r="J20">
        <f t="shared" si="10"/>
        <v>1.116932121274222</v>
      </c>
      <c r="L20">
        <f t="shared" si="0"/>
        <v>2.1293623270505284</v>
      </c>
    </row>
    <row r="21" spans="1:24" x14ac:dyDescent="0.25">
      <c r="A21" t="s">
        <v>11</v>
      </c>
      <c r="B21">
        <v>2</v>
      </c>
      <c r="D21">
        <v>11949</v>
      </c>
      <c r="E21">
        <v>6445</v>
      </c>
      <c r="F21">
        <v>250500</v>
      </c>
      <c r="G21">
        <v>1509500</v>
      </c>
      <c r="H21">
        <f t="shared" si="8"/>
        <v>1.7931539373348397</v>
      </c>
      <c r="I21">
        <f t="shared" si="9"/>
        <v>3.4818258701547453</v>
      </c>
      <c r="J21">
        <f t="shared" si="10"/>
        <v>2.4134177850984404</v>
      </c>
      <c r="L21">
        <f t="shared" si="0"/>
        <v>2.5595406338374094</v>
      </c>
    </row>
    <row r="22" spans="1:24" x14ac:dyDescent="0.25">
      <c r="A22" t="s">
        <v>11</v>
      </c>
      <c r="B22">
        <v>3</v>
      </c>
      <c r="D22">
        <v>11782</v>
      </c>
      <c r="E22">
        <v>6579</v>
      </c>
      <c r="F22">
        <v>267500</v>
      </c>
      <c r="G22">
        <v>1473100</v>
      </c>
      <c r="H22">
        <f t="shared" si="8"/>
        <v>1.7329578058015351</v>
      </c>
      <c r="I22">
        <f t="shared" si="9"/>
        <v>3.3018888133276243</v>
      </c>
      <c r="J22">
        <f t="shared" si="10"/>
        <v>2.2886949214804662</v>
      </c>
      <c r="K22">
        <f>AVERAGE(H20:H22)</f>
        <v>1.6726309605428729</v>
      </c>
      <c r="L22">
        <f t="shared" si="0"/>
        <v>2.4736169206238547</v>
      </c>
      <c r="N22">
        <f>(_xlfn.STDEV.S(H20:H22))</f>
        <v>0.15948632281390696</v>
      </c>
      <c r="O22">
        <f>N22/(AVERAGE(H20:H22))*100</f>
        <v>9.5350574380222941</v>
      </c>
    </row>
    <row r="23" spans="1:24" s="4" customFormat="1" x14ac:dyDescent="0.25">
      <c r="A23" s="4" t="s">
        <v>12</v>
      </c>
      <c r="B23" s="4">
        <v>1</v>
      </c>
      <c r="D23" s="4">
        <v>7577</v>
      </c>
      <c r="E23" s="4">
        <v>11570</v>
      </c>
      <c r="F23" s="4">
        <v>271200</v>
      </c>
      <c r="G23" s="4">
        <v>1490200</v>
      </c>
      <c r="H23" s="4">
        <f t="shared" ref="H23:H25" si="11">(LN(G23/E23))/(LN(F23/D23))</f>
        <v>1.3579106210710727</v>
      </c>
      <c r="I23" s="4">
        <f t="shared" si="9"/>
        <v>1.8473866730044293</v>
      </c>
      <c r="J23">
        <f t="shared" si="10"/>
        <v>1.2805108637970379</v>
      </c>
    </row>
    <row r="24" spans="1:24" s="4" customFormat="1" x14ac:dyDescent="0.25">
      <c r="A24" s="4" t="s">
        <v>12</v>
      </c>
      <c r="B24" s="4">
        <v>2</v>
      </c>
      <c r="D24" s="4">
        <v>8983</v>
      </c>
      <c r="E24" s="4">
        <v>10078</v>
      </c>
      <c r="F24" s="4">
        <v>259100</v>
      </c>
      <c r="G24" s="4">
        <v>1499300</v>
      </c>
      <c r="H24" s="4">
        <f t="shared" si="11"/>
        <v>1.4879765207232747</v>
      </c>
      <c r="I24" s="4">
        <f t="shared" ref="I24:I25" si="12">LOG((G24/F24)/(E24/D24),2)</f>
        <v>2.3667680428220104</v>
      </c>
      <c r="J24" s="4">
        <f t="shared" ref="J24:J25" si="13">(LN(G24/E24))-(LN(F24/D24))</f>
        <v>1.6405185959214568</v>
      </c>
      <c r="L24" s="4">
        <f>H24/$Q$50</f>
        <v>2.1239316311280287</v>
      </c>
      <c r="M24" s="4">
        <f>J24/K$26</f>
        <v>1.1220912063615052</v>
      </c>
    </row>
    <row r="25" spans="1:24" s="4" customFormat="1" x14ac:dyDescent="0.25">
      <c r="A25" s="4" t="s">
        <v>12</v>
      </c>
      <c r="B25" s="4">
        <v>3</v>
      </c>
      <c r="D25" s="4">
        <v>9661</v>
      </c>
      <c r="E25" s="4">
        <v>9411</v>
      </c>
      <c r="F25" s="4">
        <v>220600</v>
      </c>
      <c r="G25" s="4">
        <v>1591500</v>
      </c>
      <c r="H25" s="4">
        <f t="shared" si="11"/>
        <v>1.6400692271866495</v>
      </c>
      <c r="I25" s="4">
        <f t="shared" si="12"/>
        <v>2.8887069596733399</v>
      </c>
      <c r="J25" s="4">
        <f t="shared" si="13"/>
        <v>2.002299084561467</v>
      </c>
      <c r="M25" s="4">
        <f t="shared" ref="M25:M26" si="14">J25/K$26</f>
        <v>1.3695438752586273</v>
      </c>
    </row>
    <row r="26" spans="1:24" s="4" customFormat="1" x14ac:dyDescent="0.25">
      <c r="A26" s="4" t="s">
        <v>12</v>
      </c>
      <c r="B26" s="4">
        <v>4</v>
      </c>
      <c r="D26" s="4">
        <v>7429</v>
      </c>
      <c r="E26" s="4">
        <v>11495</v>
      </c>
      <c r="F26" s="4">
        <v>279200</v>
      </c>
      <c r="G26" s="4">
        <v>1606300</v>
      </c>
      <c r="H26" s="4">
        <f t="shared" si="8"/>
        <v>1.3621193903541298</v>
      </c>
      <c r="I26" s="4">
        <f t="shared" si="9"/>
        <v>1.8946039808878004</v>
      </c>
      <c r="J26" s="4">
        <f t="shared" si="10"/>
        <v>1.3132394076300278</v>
      </c>
      <c r="K26" s="4">
        <f>AVERAGE(H23:H26)</f>
        <v>1.4620189398337815</v>
      </c>
      <c r="L26" s="4">
        <f t="shared" ref="L26:L50" si="15">H26/$Q$50</f>
        <v>1.9442836753497372</v>
      </c>
      <c r="M26" s="4">
        <f t="shared" si="14"/>
        <v>0.8982369324020737</v>
      </c>
      <c r="N26">
        <f>(_xlfn.STDEV.S(H23:H26))</f>
        <v>0.13315925659889191</v>
      </c>
      <c r="O26">
        <f>N26/(AVERAGE(H23:H26))*100</f>
        <v>9.1079022966714049</v>
      </c>
      <c r="Q26" s="4">
        <f>AVERAGE(H17:H32)</f>
        <v>1.5175508849309749</v>
      </c>
      <c r="R26" s="4">
        <f>AVERAGE(H3:H16)</f>
        <v>1.9505174150559004</v>
      </c>
      <c r="V26" s="4">
        <f>Q26/$Q50</f>
        <v>2.1661459582604907</v>
      </c>
      <c r="W26" s="4">
        <f>R26/$Q50</f>
        <v>2.7841606216270081</v>
      </c>
    </row>
    <row r="27" spans="1:24" x14ac:dyDescent="0.25">
      <c r="A27" t="s">
        <v>13</v>
      </c>
      <c r="B27">
        <v>1</v>
      </c>
      <c r="D27">
        <v>14667</v>
      </c>
      <c r="E27">
        <v>4823</v>
      </c>
      <c r="F27">
        <v>759100</v>
      </c>
      <c r="G27">
        <v>1207700</v>
      </c>
      <c r="H27">
        <f t="shared" si="8"/>
        <v>1.3994754976503487</v>
      </c>
      <c r="I27">
        <f t="shared" si="9"/>
        <v>2.2744713643108394</v>
      </c>
      <c r="J27">
        <f t="shared" si="10"/>
        <v>1.5765434134363905</v>
      </c>
      <c r="L27">
        <f t="shared" si="15"/>
        <v>1.9976056309029644</v>
      </c>
      <c r="N27">
        <f>_xlfn.STDEV.S(M24:M26)</f>
        <v>0.23575191540367363</v>
      </c>
      <c r="R27">
        <f>_xlfn.T.TEST(L17:L32,L3:L16,2,2)</f>
        <v>1.2803407400399092E-3</v>
      </c>
    </row>
    <row r="28" spans="1:24" x14ac:dyDescent="0.25">
      <c r="A28" s="1" t="s">
        <v>13</v>
      </c>
      <c r="B28" s="1">
        <v>2</v>
      </c>
      <c r="C28" s="4" t="s">
        <v>37</v>
      </c>
      <c r="D28" s="1">
        <v>14194</v>
      </c>
      <c r="E28" s="1">
        <v>5161</v>
      </c>
      <c r="F28" s="1">
        <v>422300</v>
      </c>
      <c r="G28" s="1">
        <v>1548800</v>
      </c>
      <c r="H28" s="1"/>
      <c r="I28" s="1"/>
      <c r="J28" s="1"/>
      <c r="K28" s="1"/>
      <c r="L28">
        <f t="shared" si="15"/>
        <v>0</v>
      </c>
      <c r="N28">
        <f>N27/SQRT(COUNT(M24:M26))</f>
        <v>0.13611143182028085</v>
      </c>
    </row>
    <row r="29" spans="1:24" x14ac:dyDescent="0.25">
      <c r="A29" t="s">
        <v>13</v>
      </c>
      <c r="B29">
        <v>3</v>
      </c>
      <c r="D29">
        <v>15135</v>
      </c>
      <c r="E29">
        <v>4406</v>
      </c>
      <c r="F29">
        <v>750400</v>
      </c>
      <c r="G29">
        <v>1216200</v>
      </c>
      <c r="H29">
        <f t="shared" si="8"/>
        <v>1.4398310221827209</v>
      </c>
      <c r="I29">
        <f t="shared" si="9"/>
        <v>2.4769960366866712</v>
      </c>
      <c r="J29">
        <f t="shared" si="10"/>
        <v>1.7169228190875248</v>
      </c>
      <c r="K29">
        <f>AVERAGE(H27:H29)</f>
        <v>1.4196532599165348</v>
      </c>
      <c r="L29">
        <f t="shared" si="15"/>
        <v>2.0552089424144966</v>
      </c>
      <c r="N29">
        <f>(_xlfn.STDEV.S(H27:H29))</f>
        <v>2.8535665055180404E-2</v>
      </c>
      <c r="O29">
        <f>N29/(AVERAGE(H27:H29))*100</f>
        <v>2.0100446961857497</v>
      </c>
      <c r="Q29">
        <f>AVERAGE(H33:H47)</f>
        <v>1.1212057091645979</v>
      </c>
    </row>
    <row r="30" spans="1:24" x14ac:dyDescent="0.25">
      <c r="A30" t="s">
        <v>14</v>
      </c>
      <c r="B30">
        <v>1</v>
      </c>
      <c r="D30">
        <v>16232</v>
      </c>
      <c r="E30">
        <v>3438</v>
      </c>
      <c r="F30">
        <v>1586100</v>
      </c>
      <c r="G30">
        <v>379800</v>
      </c>
      <c r="H30">
        <f t="shared" si="8"/>
        <v>1.026779732400271</v>
      </c>
      <c r="I30">
        <f t="shared" si="9"/>
        <v>0.17702739832599729</v>
      </c>
      <c r="J30">
        <f t="shared" si="10"/>
        <v>0.12270604203152669</v>
      </c>
      <c r="L30">
        <f t="shared" si="15"/>
        <v>1.4656212120780385</v>
      </c>
    </row>
    <row r="31" spans="1:24" x14ac:dyDescent="0.25">
      <c r="A31" t="s">
        <v>14</v>
      </c>
      <c r="B31">
        <v>2</v>
      </c>
      <c r="D31">
        <v>15961</v>
      </c>
      <c r="E31">
        <v>3798</v>
      </c>
      <c r="F31">
        <v>1100700</v>
      </c>
      <c r="G31">
        <v>878500</v>
      </c>
      <c r="H31">
        <f t="shared" si="8"/>
        <v>1.2858563044302755</v>
      </c>
      <c r="I31">
        <f t="shared" si="9"/>
        <v>1.7459321134805839</v>
      </c>
      <c r="J31">
        <f t="shared" si="10"/>
        <v>1.2101879219081333</v>
      </c>
      <c r="L31">
        <f t="shared" si="15"/>
        <v>1.8354260568152898</v>
      </c>
    </row>
    <row r="32" spans="1:24" x14ac:dyDescent="0.25">
      <c r="A32" t="s">
        <v>14</v>
      </c>
      <c r="B32">
        <v>3</v>
      </c>
      <c r="D32">
        <v>16346</v>
      </c>
      <c r="E32">
        <v>3274</v>
      </c>
      <c r="F32">
        <v>1287900</v>
      </c>
      <c r="G32">
        <v>684300</v>
      </c>
      <c r="H32">
        <f t="shared" si="8"/>
        <v>1.2234135374640265</v>
      </c>
      <c r="I32">
        <f t="shared" si="9"/>
        <v>1.4074916865660536</v>
      </c>
      <c r="J32">
        <f t="shared" si="10"/>
        <v>0.97559889420482282</v>
      </c>
      <c r="K32">
        <f>AVERAGE(H30:H32)</f>
        <v>1.1786831914315243</v>
      </c>
      <c r="L32">
        <f t="shared" si="15"/>
        <v>1.7462955053262736</v>
      </c>
      <c r="N32">
        <f>(_xlfn.STDEV.S(H30:H32))</f>
        <v>0.13520639938939677</v>
      </c>
      <c r="O32">
        <f>N32/(AVERAGE(H30:H32))*100</f>
        <v>11.470970348290708</v>
      </c>
      <c r="R32">
        <f>AVERAGE(E2:E16)</f>
        <v>5067.7333333333336</v>
      </c>
    </row>
    <row r="33" spans="1:26" x14ac:dyDescent="0.25">
      <c r="A33" t="s">
        <v>15</v>
      </c>
      <c r="B33">
        <v>1</v>
      </c>
      <c r="D33">
        <v>15767</v>
      </c>
      <c r="E33">
        <v>3771</v>
      </c>
      <c r="F33">
        <v>1354600</v>
      </c>
      <c r="G33">
        <v>614400</v>
      </c>
      <c r="H33">
        <f t="shared" si="8"/>
        <v>1.1437041162309747</v>
      </c>
      <c r="I33">
        <f t="shared" si="9"/>
        <v>0.92327234818267845</v>
      </c>
      <c r="J33">
        <f t="shared" si="10"/>
        <v>0.6399636250317835</v>
      </c>
      <c r="L33">
        <f t="shared" si="15"/>
        <v>1.6325186017945601</v>
      </c>
      <c r="R33">
        <f>AVERAGE(E17:E32)</f>
        <v>6118.9375</v>
      </c>
    </row>
    <row r="34" spans="1:26" x14ac:dyDescent="0.25">
      <c r="A34" t="s">
        <v>15</v>
      </c>
      <c r="B34">
        <v>2</v>
      </c>
      <c r="D34">
        <v>16088</v>
      </c>
      <c r="E34">
        <v>3538</v>
      </c>
      <c r="F34">
        <v>1434600</v>
      </c>
      <c r="G34">
        <v>535600</v>
      </c>
      <c r="H34">
        <f t="shared" si="8"/>
        <v>1.1178600041798765</v>
      </c>
      <c r="I34">
        <f t="shared" si="9"/>
        <v>0.76355836350641981</v>
      </c>
      <c r="J34">
        <f t="shared" si="10"/>
        <v>0.52925832685744112</v>
      </c>
      <c r="L34">
        <f t="shared" si="15"/>
        <v>1.5956288214120962</v>
      </c>
      <c r="R34">
        <f>_xlfn.T.TEST(E2:E16,E17:E32,2,2)</f>
        <v>0.2263263122063858</v>
      </c>
    </row>
    <row r="35" spans="1:26" x14ac:dyDescent="0.25">
      <c r="A35" t="s">
        <v>15</v>
      </c>
      <c r="B35">
        <v>3</v>
      </c>
      <c r="D35">
        <v>16396</v>
      </c>
      <c r="E35">
        <v>3281</v>
      </c>
      <c r="F35">
        <v>1238900</v>
      </c>
      <c r="G35">
        <v>724400</v>
      </c>
      <c r="H35">
        <f t="shared" si="8"/>
        <v>1.2479232703453029</v>
      </c>
      <c r="I35">
        <f t="shared" si="9"/>
        <v>1.5469351050154927</v>
      </c>
      <c r="J35">
        <f t="shared" si="10"/>
        <v>1.0722537065506916</v>
      </c>
      <c r="K35">
        <f>AVERAGE(H33:H35)</f>
        <v>1.1698291302520512</v>
      </c>
      <c r="L35">
        <f t="shared" si="15"/>
        <v>1.7812805983113014</v>
      </c>
      <c r="N35">
        <f>(_xlfn.STDEV.S(H33:H35))</f>
        <v>6.885492407668263E-2</v>
      </c>
      <c r="O35">
        <f>N35/(AVERAGE(H33:H35))*100</f>
        <v>5.8858958369285226</v>
      </c>
    </row>
    <row r="36" spans="1:26" s="6" customFormat="1" x14ac:dyDescent="0.25">
      <c r="A36" s="5" t="s">
        <v>16</v>
      </c>
      <c r="B36" s="5">
        <v>1</v>
      </c>
      <c r="C36" s="5"/>
      <c r="D36" s="5">
        <v>15902</v>
      </c>
      <c r="E36" s="5">
        <v>3736</v>
      </c>
      <c r="F36" s="5">
        <v>1271800</v>
      </c>
      <c r="G36" s="5">
        <v>691200</v>
      </c>
      <c r="H36" s="5">
        <f t="shared" si="8"/>
        <v>1.1914009947081485</v>
      </c>
      <c r="I36" s="5">
        <f t="shared" si="9"/>
        <v>1.2099451736811953</v>
      </c>
      <c r="J36" s="5">
        <f t="shared" si="10"/>
        <v>0.83867008576923396</v>
      </c>
      <c r="K36" s="5"/>
      <c r="L36" s="5">
        <f t="shared" si="15"/>
        <v>1.7006009320550517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6" customFormat="1" x14ac:dyDescent="0.25">
      <c r="A37" s="5" t="s">
        <v>16</v>
      </c>
      <c r="B37" s="5">
        <v>2</v>
      </c>
      <c r="C37" s="5"/>
      <c r="D37" s="5">
        <v>15163</v>
      </c>
      <c r="E37" s="5">
        <v>4426</v>
      </c>
      <c r="F37" s="5">
        <v>1177000</v>
      </c>
      <c r="G37" s="5">
        <v>777300</v>
      </c>
      <c r="H37" s="5">
        <f t="shared" si="8"/>
        <v>1.1876124641502286</v>
      </c>
      <c r="I37" s="5">
        <f t="shared" si="9"/>
        <v>1.1779089637301519</v>
      </c>
      <c r="J37" s="5">
        <f t="shared" si="10"/>
        <v>0.81646427716584213</v>
      </c>
      <c r="K37" s="5"/>
      <c r="L37" s="5">
        <f t="shared" si="15"/>
        <v>1.6951931989521463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s="6" customFormat="1" x14ac:dyDescent="0.25">
      <c r="A38" s="5" t="s">
        <v>16</v>
      </c>
      <c r="B38" s="5">
        <v>3</v>
      </c>
      <c r="C38" s="5"/>
      <c r="D38" s="5">
        <v>15665</v>
      </c>
      <c r="E38" s="5">
        <v>3969</v>
      </c>
      <c r="F38" s="5">
        <v>1163900</v>
      </c>
      <c r="G38" s="5">
        <v>797300</v>
      </c>
      <c r="H38" s="5">
        <f t="shared" si="8"/>
        <v>1.2308705489984546</v>
      </c>
      <c r="I38" s="5">
        <f t="shared" si="9"/>
        <v>1.4349247664258931</v>
      </c>
      <c r="J38" s="5">
        <f t="shared" si="10"/>
        <v>0.9946140561637451</v>
      </c>
      <c r="K38" s="5">
        <f>AVERAGE(H36:H38)</f>
        <v>1.2032946692856106</v>
      </c>
      <c r="L38" s="5">
        <f t="shared" si="15"/>
        <v>1.7569396132480573</v>
      </c>
      <c r="M38" s="5"/>
      <c r="N38">
        <f>(_xlfn.STDEV.S(H36:H38))</f>
        <v>2.3956420796938879E-2</v>
      </c>
      <c r="O38">
        <f>N38/(AVERAGE(H36:H38))*100</f>
        <v>1.9909022626321178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t="s">
        <v>17</v>
      </c>
      <c r="B39">
        <v>1</v>
      </c>
      <c r="D39">
        <v>15709</v>
      </c>
      <c r="E39">
        <v>3810</v>
      </c>
      <c r="F39">
        <v>1314600</v>
      </c>
      <c r="G39">
        <v>652200</v>
      </c>
      <c r="H39">
        <f t="shared" si="8"/>
        <v>1.1616578808274849</v>
      </c>
      <c r="I39">
        <f t="shared" si="9"/>
        <v>1.0324908980035057</v>
      </c>
      <c r="J39">
        <f t="shared" si="10"/>
        <v>0.71566815490493596</v>
      </c>
      <c r="L39">
        <f t="shared" si="15"/>
        <v>1.6581457323260413</v>
      </c>
    </row>
    <row r="40" spans="1:26" x14ac:dyDescent="0.25">
      <c r="A40" t="s">
        <v>17</v>
      </c>
      <c r="B40">
        <v>2</v>
      </c>
      <c r="D40">
        <v>15561</v>
      </c>
      <c r="E40">
        <v>4107</v>
      </c>
      <c r="F40">
        <v>1309900</v>
      </c>
      <c r="G40">
        <v>655600</v>
      </c>
      <c r="H40">
        <f t="shared" si="8"/>
        <v>1.1443556567179483</v>
      </c>
      <c r="I40">
        <f t="shared" si="9"/>
        <v>0.92320900448888232</v>
      </c>
      <c r="J40">
        <f t="shared" si="10"/>
        <v>0.63991971852902285</v>
      </c>
      <c r="L40">
        <f t="shared" si="15"/>
        <v>1.6334486080345585</v>
      </c>
    </row>
    <row r="41" spans="1:26" x14ac:dyDescent="0.25">
      <c r="A41" t="s">
        <v>17</v>
      </c>
      <c r="B41">
        <v>3</v>
      </c>
      <c r="D41">
        <v>16342</v>
      </c>
      <c r="E41">
        <v>3331</v>
      </c>
      <c r="F41">
        <v>1360300</v>
      </c>
      <c r="G41">
        <v>607700</v>
      </c>
      <c r="H41">
        <f t="shared" si="8"/>
        <v>1.1774617914259671</v>
      </c>
      <c r="I41">
        <f t="shared" si="9"/>
        <v>1.132063637074892</v>
      </c>
      <c r="J41">
        <f t="shared" si="10"/>
        <v>0.78468671825289782</v>
      </c>
      <c r="K41">
        <f>AVERAGE(H39:H41)</f>
        <v>1.1611584429904667</v>
      </c>
      <c r="L41">
        <f t="shared" si="15"/>
        <v>1.6807041700084584</v>
      </c>
      <c r="N41">
        <f>(_xlfn.STDEV.S(H39:H41))</f>
        <v>1.6558717264364295E-2</v>
      </c>
      <c r="O41">
        <f>N41/(AVERAGE(H39:H41))*100</f>
        <v>1.4260514888664719</v>
      </c>
    </row>
    <row r="42" spans="1:26" s="5" customFormat="1" x14ac:dyDescent="0.25">
      <c r="A42" s="5" t="s">
        <v>18</v>
      </c>
      <c r="B42" s="5">
        <v>1</v>
      </c>
      <c r="D42" s="5">
        <v>16414</v>
      </c>
      <c r="E42" s="5">
        <v>3303</v>
      </c>
      <c r="F42" s="5">
        <v>1456500</v>
      </c>
      <c r="G42" s="5">
        <v>505000</v>
      </c>
      <c r="H42" s="5">
        <f t="shared" si="8"/>
        <v>1.1212911156782348</v>
      </c>
      <c r="I42" s="5">
        <f t="shared" si="9"/>
        <v>0.78492757517273792</v>
      </c>
      <c r="J42" s="5">
        <f t="shared" si="10"/>
        <v>0.54407033567473828</v>
      </c>
      <c r="L42" s="5">
        <f t="shared" si="15"/>
        <v>1.6005263760037156</v>
      </c>
    </row>
    <row r="43" spans="1:26" s="5" customFormat="1" x14ac:dyDescent="0.25">
      <c r="A43" s="5" t="s">
        <v>18</v>
      </c>
      <c r="B43" s="5">
        <v>2</v>
      </c>
      <c r="D43" s="5">
        <v>16348</v>
      </c>
      <c r="E43" s="5">
        <v>3345</v>
      </c>
      <c r="F43" s="5">
        <v>1518100</v>
      </c>
      <c r="G43" s="5">
        <v>441000</v>
      </c>
      <c r="H43" s="5">
        <f t="shared" si="8"/>
        <v>1.0773472664280068</v>
      </c>
      <c r="I43" s="5">
        <f t="shared" si="9"/>
        <v>0.50561976656515595</v>
      </c>
      <c r="J43" s="5">
        <f t="shared" si="10"/>
        <v>0.35046891563001559</v>
      </c>
      <c r="L43" s="5">
        <f t="shared" si="15"/>
        <v>1.5378011043907513</v>
      </c>
    </row>
    <row r="44" spans="1:26" s="5" customFormat="1" x14ac:dyDescent="0.25">
      <c r="A44" s="5" t="s">
        <v>18</v>
      </c>
      <c r="B44" s="5">
        <v>3</v>
      </c>
      <c r="D44" s="5">
        <v>16406</v>
      </c>
      <c r="E44" s="5">
        <v>3299</v>
      </c>
      <c r="F44" s="5">
        <v>1560900</v>
      </c>
      <c r="G44" s="5">
        <v>401200</v>
      </c>
      <c r="H44" s="5">
        <f t="shared" si="8"/>
        <v>1.0538858289953967</v>
      </c>
      <c r="I44" s="5">
        <f t="shared" si="9"/>
        <v>0.35413824847304237</v>
      </c>
      <c r="J44" s="5">
        <f t="shared" si="10"/>
        <v>0.2454699284575268</v>
      </c>
      <c r="K44" s="5">
        <f>AVERAGE(H42:H44)</f>
        <v>1.0841747370338795</v>
      </c>
      <c r="L44" s="5">
        <f t="shared" si="15"/>
        <v>1.5043123440636528</v>
      </c>
      <c r="N44">
        <f>(_xlfn.STDEV.S(H42:H44))</f>
        <v>3.4217377666244941E-2</v>
      </c>
      <c r="O44">
        <f>N44/(AVERAGE(H42:H44))*100</f>
        <v>3.1560759070865236</v>
      </c>
    </row>
    <row r="45" spans="1:26" x14ac:dyDescent="0.25">
      <c r="A45" t="s">
        <v>19</v>
      </c>
      <c r="B45">
        <v>1</v>
      </c>
      <c r="D45">
        <v>15281</v>
      </c>
      <c r="E45">
        <v>4299</v>
      </c>
      <c r="F45">
        <v>1567000</v>
      </c>
      <c r="G45">
        <v>409600</v>
      </c>
      <c r="H45">
        <f t="shared" si="8"/>
        <v>0.98412430031177711</v>
      </c>
      <c r="I45">
        <f t="shared" si="9"/>
        <v>-0.10605161729484944</v>
      </c>
      <c r="J45">
        <f t="shared" si="10"/>
        <v>-7.3509379521746965E-2</v>
      </c>
      <c r="L45">
        <f t="shared" si="15"/>
        <v>1.404735021879185</v>
      </c>
    </row>
    <row r="46" spans="1:26" x14ac:dyDescent="0.25">
      <c r="A46" t="s">
        <v>19</v>
      </c>
      <c r="B46">
        <v>2</v>
      </c>
      <c r="D46">
        <v>15393</v>
      </c>
      <c r="E46">
        <v>4197</v>
      </c>
      <c r="F46">
        <v>1544000</v>
      </c>
      <c r="G46">
        <v>432700</v>
      </c>
      <c r="H46">
        <f t="shared" si="8"/>
        <v>1.0059580054023907</v>
      </c>
      <c r="I46">
        <f t="shared" si="9"/>
        <v>3.9610336293111184E-2</v>
      </c>
      <c r="J46">
        <f t="shared" si="10"/>
        <v>2.7455792922601141E-2</v>
      </c>
      <c r="L46">
        <f t="shared" si="15"/>
        <v>1.4359003636845342</v>
      </c>
    </row>
    <row r="47" spans="1:26" s="1" customFormat="1" x14ac:dyDescent="0.25">
      <c r="A47" t="s">
        <v>19</v>
      </c>
      <c r="B47">
        <v>3</v>
      </c>
      <c r="C47"/>
      <c r="D47">
        <v>15992</v>
      </c>
      <c r="E47">
        <v>3664</v>
      </c>
      <c r="F47">
        <v>1647000</v>
      </c>
      <c r="G47">
        <v>332400</v>
      </c>
      <c r="H47">
        <f t="shared" si="8"/>
        <v>0.97263239306877669</v>
      </c>
      <c r="I47">
        <f t="shared" si="9"/>
        <v>-0.18298929919568918</v>
      </c>
      <c r="J47">
        <f t="shared" si="10"/>
        <v>-0.12683851681013181</v>
      </c>
      <c r="K47">
        <f>AVERAGE(H45:H47)</f>
        <v>0.98757156626098153</v>
      </c>
      <c r="L47">
        <f t="shared" si="15"/>
        <v>1.3883315202409108</v>
      </c>
      <c r="M47"/>
      <c r="N47">
        <f>(_xlfn.STDEV.S(H45:H47))</f>
        <v>1.6928137559873175E-2</v>
      </c>
      <c r="O47">
        <f>N47/(AVERAGE(H45:H47))*100</f>
        <v>1.7141175524083125</v>
      </c>
      <c r="P47"/>
      <c r="Q47"/>
      <c r="R47"/>
      <c r="S47"/>
      <c r="T47"/>
      <c r="U47"/>
      <c r="V47"/>
      <c r="W47"/>
      <c r="X47"/>
      <c r="Y47"/>
      <c r="Z47"/>
    </row>
    <row r="48" spans="1:26" x14ac:dyDescent="0.25">
      <c r="A48" t="s">
        <v>20</v>
      </c>
      <c r="B48">
        <v>1</v>
      </c>
      <c r="D48">
        <v>3970</v>
      </c>
      <c r="E48">
        <v>15690</v>
      </c>
      <c r="F48">
        <v>1160900</v>
      </c>
      <c r="G48">
        <v>810300</v>
      </c>
      <c r="H48">
        <f t="shared" si="8"/>
        <v>0.69465527381330128</v>
      </c>
      <c r="I48">
        <f t="shared" si="9"/>
        <v>-2.5013500978573315</v>
      </c>
      <c r="J48">
        <f t="shared" si="10"/>
        <v>-1.7338037679231526</v>
      </c>
      <c r="L48">
        <f t="shared" si="15"/>
        <v>0.99154811130004306</v>
      </c>
      <c r="M48">
        <f>H48/K$26</f>
        <v>0.47513425092309503</v>
      </c>
    </row>
    <row r="49" spans="1:17" x14ac:dyDescent="0.25">
      <c r="A49" t="s">
        <v>20</v>
      </c>
      <c r="B49">
        <v>2</v>
      </c>
      <c r="D49">
        <v>4162</v>
      </c>
      <c r="E49">
        <v>15473</v>
      </c>
      <c r="F49">
        <v>1218300</v>
      </c>
      <c r="G49">
        <v>753900</v>
      </c>
      <c r="H49">
        <f t="shared" si="8"/>
        <v>0.68427810579231052</v>
      </c>
      <c r="I49">
        <f t="shared" si="9"/>
        <v>-2.5868284283149161</v>
      </c>
      <c r="J49">
        <f t="shared" si="10"/>
        <v>-1.7930528316787981</v>
      </c>
      <c r="L49">
        <f t="shared" si="15"/>
        <v>0.97673578389140958</v>
      </c>
      <c r="M49">
        <f t="shared" ref="M49:M50" si="16">H49/K$26</f>
        <v>0.46803641673076196</v>
      </c>
    </row>
    <row r="50" spans="1:17" x14ac:dyDescent="0.25">
      <c r="A50" t="s">
        <v>20</v>
      </c>
      <c r="B50">
        <v>3</v>
      </c>
      <c r="D50">
        <v>3803</v>
      </c>
      <c r="E50">
        <v>15825</v>
      </c>
      <c r="F50">
        <v>1048600</v>
      </c>
      <c r="G50">
        <v>919000</v>
      </c>
      <c r="H50">
        <f t="shared" si="8"/>
        <v>0.72279602483807681</v>
      </c>
      <c r="I50">
        <f t="shared" si="9"/>
        <v>-2.2473233399124335</v>
      </c>
      <c r="J50">
        <f t="shared" si="10"/>
        <v>-1.5577258368668625</v>
      </c>
      <c r="K50">
        <f>AVERAGE(H48:H50)</f>
        <v>0.7005764681478962</v>
      </c>
      <c r="L50">
        <f t="shared" si="15"/>
        <v>1.0317161048085473</v>
      </c>
      <c r="M50">
        <f t="shared" si="16"/>
        <v>0.49438212128787623</v>
      </c>
      <c r="N50">
        <f>K50/K$26</f>
        <v>0.4791842629805777</v>
      </c>
      <c r="Q50">
        <f>AVERAGE(H48:H50)</f>
        <v>0.7005764681478962</v>
      </c>
    </row>
    <row r="51" spans="1:17" x14ac:dyDescent="0.25">
      <c r="I51">
        <f>AVERAGE(I48:I50)</f>
        <v>-2.4451672886948939</v>
      </c>
      <c r="J51">
        <f>AVERAGE(J48:J50)</f>
        <v>-1.6948608121562712</v>
      </c>
      <c r="N51">
        <f>_xlfn.STDEV.S(M48:M50)</f>
        <v>1.3631800519447327E-2</v>
      </c>
    </row>
    <row r="52" spans="1:17" x14ac:dyDescent="0.25">
      <c r="N52">
        <f>N51/SQRT(COUNT(M48:M50))</f>
        <v>7.8703236994421954E-3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2020-04-07T17:58:19Z</dcterms:modified>
</cp:coreProperties>
</file>