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E1FB0CB2-E6FF-4DAA-85FC-2B020E73308E}" xr6:coauthVersionLast="44" xr6:coauthVersionMax="44" xr10:uidLastSave="{00000000-0000-0000-0000-000000000000}"/>
  <bookViews>
    <workbookView xWindow="3240" yWindow="2235" windowWidth="17910" windowHeight="11535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<sst xmlns="http://schemas.openxmlformats.org/spreadsheetml/2006/main" count="261" uniqueCount="132">
  <si>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</si>
  <si>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</si>
  <si>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</si>
  <si>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</si>
  <si>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</si>
  <si>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</si>
  <si>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</si>
  <si>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</si>
  <si>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</si>
  <si>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</si>
  <si>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</si>
  <si>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</si>
  <si>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</si>
  <si>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</si>
  <si>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</si>
  <si>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</si>
  <si>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</si>
  <si>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</si>
  <si>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</si>
  <si>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</si>
  <si>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</si>
  <si>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</si>
  <si>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</si>
  <si>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</si>
  <si>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</si>
  <si>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</si>
  <si>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</si>
  <si>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</si>
  <si>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</si>
  <si>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</si>
  <si>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</si>
  <si>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</si>
  <si>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</si>
  <si>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</si>
  <si>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</si>
  <si>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</si>
  <si>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</si>
  <si>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</si>
  <si>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</si>
  <si>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</si>
  <si>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</si>
  <si>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</si>
  <si>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</si>
  <si>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</si>
  <si>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</si>
  <si>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</si>
  <si>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</si>
  <si>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</si>
  <si>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</si>
  <si>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</si>
  <si>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</si>
  <si>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</si>
  <si>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</si>
  <si>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</si>
  <si>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</si>
  <si>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</si>
  <si>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</si>
  <si>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</si>
  <si>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</si>
  <si>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</si>
  <si>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</si>
  <si>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</si>
  <si>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</si>
  <si>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</si>
  <si>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</si>
  <si>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</si>
  <si>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</si>
  <si>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</si>
  <si>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</si>
  <si>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</si>
  <si>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</si>
  <si>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</si>
  <si>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</si>
  <si>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</si>
  <si>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</si>
  <si>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</si>
  <si>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</si>
  <si>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</si>
  <si>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</si>
  <si>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</si>
  <si>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</si>
  <si>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</si>
  <si>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</si>
  <si>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</si>
  <si>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</si>
  <si>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</si>
  <si>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</si>
  <si>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</si>
  <si>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</si>
  <si>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</si>
  <si>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</si>
  <si>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</si>
  <si>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</si>
  <si>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</si>
  <si>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</si>
  <si>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</si>
  <si>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</si>
  <si>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</si>
  <si>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</si>
  <si>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</si>
  <si>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</si>
  <si>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</si>
  <si>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</si>
  <si>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</si>
  <si>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</si>
  <si>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</si>
  <si>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</si>
  <si>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</si>
  <si>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</si>
  <si>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</si>
  <si>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</si>
  <si>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</si>
  <si>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</si>
  <si>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</si>
  <si>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</si>
  <si>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</si>
  <si>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</si>
  <si>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</si>
  <si>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</si>
  <si>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</si>
  <si>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</si>
  <si>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</si>
  <si>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</si>
  <si>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</si>
  <si>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</si>
  <si>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</si>
  <si>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12/31/2019
USD</t>
  </si>
  <si>
    <t>12/31/2018
USD</t>
  </si>
  <si>
    <t>12/31/2017
USD
restated</t>
  </si>
  <si>
    <t>12/31/2016
USD
restated</t>
  </si>
  <si>
    <t>GENERAL MOTORS COMPANY  (GM)</t>
  </si>
  <si>
    <t>12/31/2015
USD
restated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</si>
</sst>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tabSelected="1" workbookViewId="0">
      <selection activeCell="A9" sqref="A9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130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126</v>
      </c>
      <c r="C6" s="51" t="s">
        <v>127</v>
      </c>
      <c r="D6" s="51" t="s">
        <v>128</v>
      </c>
      <c r="E6" s="51" t="s">
        <v>129</v>
      </c>
      <c r="F6" s="51" t="s">
        <v>131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22421</v>
      </c>
      <c r="C9" s="41">
        <v>22927</v>
      </c>
      <c r="D9" s="41">
        <v>17257</v>
      </c>
      <c r="E9" s="41">
        <v>14573</v>
      </c>
      <c r="F9" s="41">
        <v>16828</v>
      </c>
      <c r="H9" s="16"/>
      <c r="I9" s="16"/>
      <c r="J9" s="16"/>
      <c r="K9" s="16"/>
    </row>
    <row r="10" spans="1:12" x14ac:dyDescent="0.25">
      <c r="A10" s="41" t="s">
        <v>124</v>
      </c>
      <c r="B10" s="41">
        <v>33398</v>
      </c>
      <c r="C10" s="41">
        <v>33399</v>
      </c>
      <c r="D10" s="41">
        <v>28685</v>
      </c>
      <c r="E10" s="41">
        <v>31703</v>
      </c>
      <c r="F10" s="41">
        <v>26388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10398</v>
      </c>
      <c r="C11" s="41">
        <v>9816</v>
      </c>
      <c r="D11" s="41">
        <v>10663</v>
      </c>
      <c r="E11" s="41">
        <v>13788</v>
      </c>
      <c r="F11" s="41">
        <v>13764</v>
      </c>
      <c r="H11" s="16"/>
      <c r="I11" s="16"/>
      <c r="J11" s="16"/>
      <c r="K11" s="16"/>
    </row>
    <row r="12" spans="1:12" x14ac:dyDescent="0.25">
      <c r="A12" s="41" t="s">
        <v>6</v>
      </c>
      <c r="B12" s="41">
        <v>81905</v>
      </c>
      <c r="C12" s="41">
        <v>82317</v>
      </c>
      <c r="D12" s="41">
        <v>79135</v>
      </c>
      <c r="E12" s="41">
        <v>81960</v>
      </c>
      <c r="F12" s="41">
        <v>60917</v>
      </c>
      <c r="H12" s="16"/>
      <c r="I12" s="16"/>
      <c r="J12" s="16"/>
      <c r="K12" s="16"/>
    </row>
    <row r="13" spans="1:12" x14ac:dyDescent="0.25">
      <c r="A13" s="41" t="s">
        <v>7</v>
      </c>
      <c r="B13" s="41">
        <v>51101</v>
      </c>
      <c r="C13" s="41">
        <v>48832</v>
      </c>
      <c r="D13" s="41">
        <v>44885</v>
      </c>
      <c r="E13" s="41">
        <v>32733</v>
      </c>
      <c r="F13" s="41">
        <v>40017</v>
      </c>
      <c r="H13" s="16"/>
      <c r="I13" s="16"/>
      <c r="J13" s="16"/>
      <c r="K13" s="16"/>
    </row>
    <row r="14" spans="1:12" x14ac:dyDescent="0.25">
      <c r="A14" s="43" t="s">
        <v>8</v>
      </c>
      <c r="B14" s="43">
        <v>199223</v>
      </c>
      <c r="C14" s="43">
        <v>197291</v>
      </c>
      <c r="D14" s="43">
        <v>180625</v>
      </c>
      <c r="E14" s="43">
        <v>174757</v>
      </c>
      <c r="F14" s="43">
        <v>157914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21018</v>
      </c>
      <c r="C16" s="41">
        <v>22297</v>
      </c>
      <c r="D16" s="41">
        <v>23929</v>
      </c>
      <c r="E16" s="41">
        <v>26961</v>
      </c>
      <c r="F16" s="41">
        <v>24062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33098</v>
      </c>
      <c r="C18" s="41">
        <v>33232</v>
      </c>
      <c r="D18" s="41">
        <v>34590</v>
      </c>
      <c r="E18" s="41">
        <v>30934</v>
      </c>
      <c r="F18" s="41">
        <v>38581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54116</v>
      </c>
      <c r="C19" s="43">
        <v>55529</v>
      </c>
      <c r="D19" s="43">
        <v>58519</v>
      </c>
      <c r="E19" s="43">
        <v>57895</v>
      </c>
      <c r="F19" s="43">
        <v>62643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145107</v>
      </c>
      <c r="C20" s="40">
        <v>141762</v>
      </c>
      <c r="D20" s="40">
        <v>122106</v>
      </c>
      <c r="E20" s="40">
        <v>116862</v>
      </c>
      <c r="F20" s="40">
        <v>95271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4174</v>
      </c>
      <c r="C24" s="41">
        <v>5966</v>
      </c>
      <c r="D24" s="41">
        <v>8313</v>
      </c>
      <c r="E24" s="41">
        <v>11841</v>
      </c>
      <c r="F24" s="41">
        <v>8163</v>
      </c>
    </row>
    <row r="25" spans="1:11" x14ac:dyDescent="0.25">
      <c r="A25" s="43" t="s">
        <v>17</v>
      </c>
      <c r="B25" s="43">
        <v>4174</v>
      </c>
      <c r="C25" s="43">
        <v>5966</v>
      </c>
      <c r="D25" s="43">
        <v>8313</v>
      </c>
      <c r="E25" s="43">
        <v>11841</v>
      </c>
      <c r="F25" s="43">
        <v>8163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37400</v>
      </c>
      <c r="C27" s="41">
        <v>31891</v>
      </c>
      <c r="D27" s="41">
        <v>26965</v>
      </c>
      <c r="E27" s="41">
        <v>29028</v>
      </c>
      <c r="F27" s="41">
        <v>19562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65924</v>
      </c>
      <c r="C28" s="41">
        <v>73060</v>
      </c>
      <c r="D28" s="41">
        <v>67254</v>
      </c>
      <c r="E28" s="41">
        <v>55600</v>
      </c>
      <c r="F28" s="41">
        <v>43549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103324</v>
      </c>
      <c r="C30" s="47">
        <v>104951</v>
      </c>
      <c r="D30" s="47">
        <v>94219</v>
      </c>
      <c r="E30" s="47">
        <v>84628</v>
      </c>
      <c r="F30" s="47">
        <v>63111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-99150</v>
      </c>
      <c r="C31" s="44">
        <v>-98985</v>
      </c>
      <c r="D31" s="44">
        <v>-85906</v>
      </c>
      <c r="E31" s="44">
        <v>-72787</v>
      </c>
      <c r="F31" s="44">
        <v>-54948</v>
      </c>
    </row>
    <row r="32" spans="1:11" x14ac:dyDescent="0.25">
      <c r="A32" s="45" t="s">
        <v>24</v>
      </c>
      <c r="B32" s="45">
        <v>99150</v>
      </c>
      <c r="C32" s="45">
        <v>98985</v>
      </c>
      <c r="D32" s="45">
        <v>85906</v>
      </c>
      <c r="E32" s="45">
        <v>72787</v>
      </c>
      <c r="F32" s="45">
        <v>54948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4165</v>
      </c>
      <c r="C33" s="46">
        <v>3917</v>
      </c>
      <c r="D33" s="46">
        <v>1199</v>
      </c>
      <c r="E33" s="46">
        <v>239</v>
      </c>
      <c r="F33" s="46">
        <v>452</v>
      </c>
    </row>
    <row r="34" spans="1:11" x14ac:dyDescent="0.25">
      <c r="A34" s="40" t="s">
        <v>26</v>
      </c>
      <c r="B34" s="49">
        <v>41792</v>
      </c>
      <c r="C34" s="49">
        <v>38860</v>
      </c>
      <c r="D34" s="49">
        <v>35001</v>
      </c>
      <c r="E34" s="49">
        <v>43836</v>
      </c>
      <c r="F34" s="49">
        <v>39871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41792</v>
      </c>
      <c r="C35" s="46">
        <v>38860</v>
      </c>
      <c r="D35" s="46">
        <v>35001</v>
      </c>
      <c r="E35" s="46">
        <v>43836</v>
      </c>
      <c r="F35" s="46">
        <v>39871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130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126</v>
      </c>
      <c r="C5" s="85" t="s">
        <v>127</v>
      </c>
      <c r="D5" s="85" t="s">
        <v>128</v>
      </c>
      <c r="E5" s="85" t="s">
        <v>129</v>
      </c>
      <c r="F5" s="85" t="s">
        <v>131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137237</v>
      </c>
      <c r="C7" s="59">
        <v>147049</v>
      </c>
      <c r="D7" s="59">
        <v>145588</v>
      </c>
      <c r="E7" s="59">
        <v>149184</v>
      </c>
      <c r="F7" s="59">
        <v>152356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102347</v>
      </c>
      <c r="C8" s="59">
        <v>112012</v>
      </c>
      <c r="D8" s="59">
        <v>108090</v>
      </c>
      <c r="E8" s="59">
        <v>112582</v>
      </c>
      <c r="F8" s="59">
        <v>118537</v>
      </c>
      <c r="H8" s="60"/>
      <c r="I8" s="60"/>
      <c r="J8" s="60"/>
      <c r="K8" s="60"/>
    </row>
    <row r="9" spans="1:12" x14ac:dyDescent="0.2">
      <c r="A9" s="61" t="s">
        <v>39</v>
      </c>
      <c r="B9" s="62">
        <v>34890</v>
      </c>
      <c r="C9" s="62">
        <v>35037</v>
      </c>
      <c r="D9" s="62">
        <v>37498</v>
      </c>
      <c r="E9" s="62">
        <v>36602</v>
      </c>
      <c r="F9" s="62">
        <v>33819</v>
      </c>
      <c r="H9" s="60"/>
      <c r="I9" s="60"/>
      <c r="J9" s="60"/>
      <c r="K9" s="60"/>
    </row>
    <row r="10" spans="1:12" x14ac:dyDescent="0.2">
      <c r="A10" s="58" t="s">
        <v>40</v>
      </c>
      <c r="B10" s="59">
        <v>29409</v>
      </c>
      <c r="C10" s="59">
        <v>30592</v>
      </c>
      <c r="D10" s="59">
        <v>28837</v>
      </c>
      <c r="E10" s="59">
        <v>26640</v>
      </c>
      <c r="F10" s="59">
        <v>28922</v>
      </c>
      <c r="H10" s="60"/>
      <c r="I10" s="60"/>
      <c r="J10" s="60"/>
      <c r="K10" s="60"/>
    </row>
    <row r="11" spans="1:12" x14ac:dyDescent="0.2">
      <c r="A11" s="58" t="s">
        <v>41</v>
      </c>
      <c r="B11" s="59">
        <v>4438</v>
      </c>
      <c r="C11" s="59">
        <v>3225</v>
      </c>
      <c r="D11" s="59">
        <v>2566</v>
      </c>
      <c r="E11" s="59">
        <v>1846</v>
      </c>
      <c r="F11" s="59">
        <v>901</v>
      </c>
      <c r="H11" s="60"/>
      <c r="I11" s="60"/>
      <c r="J11" s="60"/>
      <c r="K11" s="60"/>
    </row>
    <row r="12" spans="1:12" x14ac:dyDescent="0.2">
      <c r="A12" s="63" t="s">
        <v>42</v>
      </c>
      <c r="B12" s="64">
        <v>9919</v>
      </c>
      <c r="C12" s="64">
        <v>7670</v>
      </c>
      <c r="D12" s="64">
        <v>11227</v>
      </c>
      <c r="E12" s="64">
        <v>11808</v>
      </c>
      <c r="F12" s="64">
        <v>5798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769</v>
      </c>
      <c r="C14" s="59">
        <v>674</v>
      </c>
      <c r="D14" s="59">
        <v>4233</v>
      </c>
      <c r="E14" s="59">
        <v>2739</v>
      </c>
      <c r="F14" s="59">
        <v>-1897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526.27604451742388</v>
      </c>
      <c r="C16" s="67">
        <v>194.69426321709784</v>
      </c>
      <c r="D16" s="67">
        <v>731.15898856944921</v>
      </c>
      <c r="E16" s="67">
        <v>572.43505320216821</v>
      </c>
      <c r="F16" s="67">
        <v>-106.14212783336737</v>
      </c>
      <c r="H16" s="60"/>
      <c r="I16" s="60"/>
      <c r="J16" s="60"/>
      <c r="K16" s="60"/>
    </row>
    <row r="17" spans="1:11" x14ac:dyDescent="0.2">
      <c r="A17" s="65" t="s">
        <v>47</v>
      </c>
      <c r="B17" s="68">
        <v>8623.7239554825755</v>
      </c>
      <c r="C17" s="68">
        <v>6801.3057367829024</v>
      </c>
      <c r="D17" s="68">
        <v>6262.8410114305507</v>
      </c>
      <c r="E17" s="68">
        <v>8496.564946797831</v>
      </c>
      <c r="F17" s="68">
        <v>7801.1421278333673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-70</v>
      </c>
      <c r="D18" s="53">
        <v>-4212</v>
      </c>
      <c r="E18" s="53">
        <v>-1</v>
      </c>
      <c r="F18" s="53">
        <v>0</v>
      </c>
    </row>
    <row r="19" spans="1:11" x14ac:dyDescent="0.2">
      <c r="A19" s="58" t="s">
        <v>49</v>
      </c>
      <c r="B19" s="59">
        <v>1268</v>
      </c>
      <c r="C19" s="59">
        <v>2163</v>
      </c>
      <c r="D19" s="59">
        <v>2132</v>
      </c>
      <c r="E19" s="59">
        <v>2282</v>
      </c>
      <c r="F19" s="59">
        <v>2194</v>
      </c>
      <c r="H19" s="60"/>
      <c r="I19" s="60"/>
      <c r="J19" s="60"/>
      <c r="K19" s="60"/>
    </row>
    <row r="20" spans="1:11" x14ac:dyDescent="0.2">
      <c r="A20" s="52" t="s">
        <v>50</v>
      </c>
      <c r="B20" s="70">
        <v>9891.7239554825755</v>
      </c>
      <c r="C20" s="70">
        <v>8894.3057367829024</v>
      </c>
      <c r="D20" s="70">
        <v>4182.8410114305507</v>
      </c>
      <c r="E20" s="70">
        <v>10777.564946797831</v>
      </c>
      <c r="F20" s="70">
        <v>9995.1421278333673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4423</v>
      </c>
      <c r="C22" s="59">
        <v>3880</v>
      </c>
      <c r="D22" s="59">
        <v>3141</v>
      </c>
      <c r="E22" s="59">
        <v>2535</v>
      </c>
      <c r="F22" s="59">
        <v>443</v>
      </c>
      <c r="H22" s="60"/>
      <c r="I22" s="60"/>
      <c r="J22" s="60"/>
      <c r="K22" s="60"/>
    </row>
    <row r="23" spans="1:11" x14ac:dyDescent="0.2">
      <c r="A23" s="58" t="s">
        <v>53</v>
      </c>
      <c r="B23" s="59">
        <v>672</v>
      </c>
      <c r="C23" s="59">
        <v>2596</v>
      </c>
      <c r="D23" s="59">
        <v>1645</v>
      </c>
      <c r="E23" s="59">
        <v>327</v>
      </c>
      <c r="F23" s="59">
        <v>169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-126</v>
      </c>
      <c r="F24" s="59">
        <v>0</v>
      </c>
    </row>
    <row r="25" spans="1:11" x14ac:dyDescent="0.2">
      <c r="A25" s="65" t="s">
        <v>55</v>
      </c>
      <c r="B25" s="71">
        <v>3751</v>
      </c>
      <c r="C25" s="71">
        <v>1284</v>
      </c>
      <c r="D25" s="71">
        <v>1496</v>
      </c>
      <c r="E25" s="71">
        <v>2082</v>
      </c>
      <c r="F25" s="71">
        <v>274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-526.27604451742388</v>
      </c>
      <c r="C26" s="72">
        <v>-194.69426321709784</v>
      </c>
      <c r="D26" s="72">
        <v>-731.15898856944921</v>
      </c>
      <c r="E26" s="72">
        <v>-572.43505320216821</v>
      </c>
      <c r="F26" s="72">
        <v>106.14212783336737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3224.723955482576</v>
      </c>
      <c r="C28" s="70">
        <v>1089.3057367829022</v>
      </c>
      <c r="D28" s="70">
        <v>764.84101143055079</v>
      </c>
      <c r="E28" s="70">
        <v>1509.5649467978319</v>
      </c>
      <c r="F28" s="70">
        <v>380.14212783336734</v>
      </c>
      <c r="H28" s="60"/>
      <c r="I28" s="60"/>
      <c r="J28" s="60"/>
      <c r="K28" s="60"/>
    </row>
    <row r="29" spans="1:11" x14ac:dyDescent="0.2">
      <c r="A29" s="58" t="s">
        <v>59</v>
      </c>
      <c r="B29" s="62">
        <v>-65</v>
      </c>
      <c r="C29" s="62">
        <v>-9</v>
      </c>
      <c r="D29" s="62">
        <v>-18</v>
      </c>
      <c r="E29" s="62">
        <v>-159</v>
      </c>
      <c r="F29" s="62">
        <v>-72</v>
      </c>
    </row>
    <row r="30" spans="1:11" x14ac:dyDescent="0.2">
      <c r="A30" s="63" t="s">
        <v>60</v>
      </c>
      <c r="B30" s="70">
        <v>6732</v>
      </c>
      <c r="C30" s="70">
        <v>7814</v>
      </c>
      <c r="D30" s="70">
        <v>3436</v>
      </c>
      <c r="E30" s="70">
        <v>9427</v>
      </c>
      <c r="F30" s="70">
        <v>9687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6581</v>
      </c>
      <c r="C31" s="72">
        <v>7716</v>
      </c>
      <c r="D31" s="72">
        <v>3420</v>
      </c>
      <c r="E31" s="72">
        <v>9427</v>
      </c>
      <c r="F31" s="72">
        <v>9686</v>
      </c>
    </row>
    <row r="32" spans="1:11" x14ac:dyDescent="0.2">
      <c r="A32" s="53" t="s">
        <v>62</v>
      </c>
      <c r="B32" s="72">
        <v>151</v>
      </c>
      <c r="C32" s="72">
        <v>98</v>
      </c>
      <c r="D32" s="72">
        <v>16</v>
      </c>
      <c r="E32" s="72">
        <v>0</v>
      </c>
      <c r="F32" s="72">
        <v>1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5481</v>
      </c>
      <c r="C38" s="76">
        <v>4445</v>
      </c>
      <c r="D38" s="76">
        <v>8661</v>
      </c>
      <c r="E38" s="76">
        <v>9962</v>
      </c>
      <c r="F38" s="76">
        <v>4897</v>
      </c>
    </row>
    <row r="39" spans="1:6" x14ac:dyDescent="0.2">
      <c r="A39" s="86" t="s">
        <v>65</v>
      </c>
      <c r="B39" s="79">
        <v>769</v>
      </c>
      <c r="C39" s="79">
        <v>674</v>
      </c>
      <c r="D39" s="79">
        <v>4233</v>
      </c>
      <c r="E39" s="79">
        <v>2739</v>
      </c>
      <c r="F39" s="79">
        <v>-1897</v>
      </c>
    </row>
    <row r="40" spans="1:6" ht="9" customHeight="1" x14ac:dyDescent="0.2">
      <c r="A40" s="53" t="s">
        <v>125</v>
      </c>
      <c r="B40" s="53">
        <v>0.14030286444079548</v>
      </c>
      <c r="C40" s="53">
        <v>0.15163104611923509</v>
      </c>
      <c r="D40" s="53">
        <v>0.48874263941808105</v>
      </c>
      <c r="E40" s="53">
        <v>0.27494479020277052</v>
      </c>
      <c r="F40" s="53">
        <v>-0.387380028588932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3751</v>
      </c>
      <c r="C45" s="81">
        <v>1284</v>
      </c>
      <c r="D45" s="81">
        <v>1496</v>
      </c>
      <c r="E45" s="81">
        <v>2082</v>
      </c>
      <c r="F45" s="81">
        <v>274</v>
      </c>
    </row>
    <row r="46" spans="1:6" x14ac:dyDescent="0.2">
      <c r="A46" s="76" t="s">
        <v>69</v>
      </c>
      <c r="B46" s="82">
        <v>0.14030286444079548</v>
      </c>
      <c r="C46" s="82">
        <v>0.15163104611923509</v>
      </c>
      <c r="D46" s="82">
        <v>0.48874263941808105</v>
      </c>
      <c r="E46" s="82">
        <v>0.27494479020277052</v>
      </c>
      <c r="F46" s="82">
        <v>-0.387380028588932</v>
      </c>
    </row>
    <row r="47" spans="1:6" x14ac:dyDescent="0.2">
      <c r="A47" s="83" t="s">
        <v>70</v>
      </c>
      <c r="B47" s="83">
        <v>526.27604451742388</v>
      </c>
      <c r="C47" s="53">
        <v>194.69426321709784</v>
      </c>
      <c r="D47" s="53">
        <v>731.15898856944921</v>
      </c>
      <c r="E47" s="53">
        <v>572.43505320216821</v>
      </c>
      <c r="F47" s="53">
        <v>-106.14212783336737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A19" workbookViewId="0">
      <selection activeCell="B28" sqref="B28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USD</v>
      </c>
      <c r="D5" s="105" t="str">
        <f>'Tesco_Reformulated BS'!C6</f>
        <v>12/31/2018
USD</v>
      </c>
      <c r="E5" s="105" t="str">
        <f>'Tesco_Reformulated BS'!D6</f>
        <v>12/31/2017
USD
restated</v>
      </c>
      <c r="F5" s="105" t="str">
        <f>'Tesco_Reformulated BS'!E6</f>
        <v>12/31/2016
USD
restated</v>
      </c>
      <c r="G5" s="105" t="str">
        <f>'Tesco_Reformulated BS'!F6</f>
        <v>12/31/2015
USD
restated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0.16108346094946402</v>
      </c>
      <c r="D6" s="21">
        <f>('Tesco_Reformulated IS'!C30/'Tesco_Reformulated BS'!C34)</f>
        <v>0.20108080288214103</v>
      </c>
      <c r="E6" s="21">
        <f>('Tesco_Reformulated IS'!D30/'Tesco_Reformulated BS'!D34)</f>
        <v>9.8168623753607034E-2</v>
      </c>
      <c r="F6" s="21">
        <f>('Tesco_Reformulated IS'!E30/'Tesco_Reformulated BS'!E34)</f>
        <v>0.21505155579888677</v>
      </c>
      <c r="G6" s="21">
        <f>('Tesco_Reformulated IS'!F30/'Tesco_Reformulated BS'!F34)</f>
        <v>0.24295854129567857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0.15273445327770652</v>
      </c>
      <c r="D8" s="21">
        <f t="shared" ref="D8:G8" si="0">D10+(D11*(D10-D12))</f>
        <v>0.19452504010005109</v>
      </c>
      <c r="E8" s="21">
        <f t="shared" si="0"/>
        <v>9.6480879781966511E-2</v>
      </c>
      <c r="F8" s="21">
        <f t="shared" si="0"/>
        <v>0.21092157798376696</v>
      </c>
      <c r="G8" s="21">
        <f t="shared" si="0"/>
        <v>0.23996336784291933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6.8168482261245666E-2</v>
      </c>
      <c r="D10" s="95">
        <f>('Tesco_Reformulated IS'!C20/'Tesco_Reformulated BS'!C20)</f>
        <v>6.2741113533830661E-2</v>
      </c>
      <c r="E10" s="95">
        <f>('Tesco_Reformulated IS'!D20/'Tesco_Reformulated BS'!D20)</f>
        <v>3.4255818808498768E-2</v>
      </c>
      <c r="F10" s="95">
        <f>('Tesco_Reformulated IS'!E20/'Tesco_Reformulated BS'!E20)</f>
        <v>9.2224717588247948E-2</v>
      </c>
      <c r="G10" s="95">
        <f>('Tesco_Reformulated IS'!F20/'Tesco_Reformulated BS'!F20)</f>
        <v>0.10491274498885671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2.3724636294027563</v>
      </c>
      <c r="D11" s="97">
        <f>('Tesco_Reformulated BS'!C32/'Tesco_Reformulated BS'!C34)</f>
        <v>2.5472207925887802</v>
      </c>
      <c r="E11" s="97">
        <f>('Tesco_Reformulated BS'!D32/'Tesco_Reformulated BS'!D34)</f>
        <v>2.4543870175137852</v>
      </c>
      <c r="F11" s="97">
        <f>('Tesco_Reformulated BS'!E32/'Tesco_Reformulated BS'!E34)</f>
        <v>1.6604389086595492</v>
      </c>
      <c r="G11" s="97">
        <f>('Tesco_Reformulated BS'!F32/'Tesco_Reformulated BS'!F34)</f>
        <v>1.3781445160643073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3.2523690927711305E-2</v>
      </c>
      <c r="D12" s="21">
        <f>('Tesco_Reformulated IS'!C28/'Tesco_Reformulated BS'!C32)</f>
        <v>1.1004755637550157E-2</v>
      </c>
      <c r="E12" s="21">
        <f>('Tesco_Reformulated IS'!D28/'Tesco_Reformulated BS'!D32)</f>
        <v>8.9032315720735545E-3</v>
      </c>
      <c r="F12" s="21">
        <f>('Tesco_Reformulated IS'!E28/'Tesco_Reformulated BS'!E32)</f>
        <v>2.0739485715826067E-2</v>
      </c>
      <c r="G12" s="21">
        <f>('Tesco_Reformulated IS'!F28/'Tesco_Reformulated BS'!F32)</f>
        <v>6.9182159101944989E-3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3.5644791333534362E-2</v>
      </c>
      <c r="D13" s="21">
        <f t="shared" ref="D13:G13" si="1">D10-D12</f>
        <v>5.1736357896280505E-2</v>
      </c>
      <c r="E13" s="21">
        <f t="shared" si="1"/>
        <v>2.5352587236425216E-2</v>
      </c>
      <c r="F13" s="21">
        <f t="shared" si="1"/>
        <v>7.1485231872421881E-2</v>
      </c>
      <c r="G13" s="21">
        <f t="shared" si="1"/>
        <v>9.7994529078662213E-2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7.2077675521051723E-2</v>
      </c>
      <c r="D16" s="99">
        <f>'Tesco_Reformulated IS'!C20/'Tesco_Reformulated IS'!C7</f>
        <v>6.0485319429461622E-2</v>
      </c>
      <c r="E16" s="99">
        <f>'Tesco_Reformulated IS'!D20/'Tesco_Reformulated IS'!D7</f>
        <v>2.8730671562426511E-2</v>
      </c>
      <c r="F16" s="99">
        <f>'Tesco_Reformulated IS'!E20/'Tesco_Reformulated IS'!E7</f>
        <v>7.2243437277441494E-2</v>
      </c>
      <c r="G16" s="99">
        <f>'Tesco_Reformulated IS'!F20/'Tesco_Reformulated IS'!F7</f>
        <v>6.5603862846447578E-2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0.94576416024037435</v>
      </c>
      <c r="D17" s="21">
        <f>'Tesco_Reformulated IS'!C7/'Tesco_Reformulated BS'!C20</f>
        <v>1.0372949027242844</v>
      </c>
      <c r="E17" s="21">
        <f>'Tesco_Reformulated IS'!D7/'Tesco_Reformulated BS'!D20</f>
        <v>1.1923083222773656</v>
      </c>
      <c r="F17" s="21">
        <f>'Tesco_Reformulated IS'!E7/'Tesco_Reformulated BS'!E20</f>
        <v>1.276582635929558</v>
      </c>
      <c r="G17" s="21">
        <f>'Tesco_Reformulated IS'!F7/'Tesco_Reformulated BS'!F20</f>
        <v>1.5991854814161708</v>
      </c>
    </row>
    <row r="18" spans="1:7" ht="13.5" customHeight="1" x14ac:dyDescent="0.2">
      <c r="B18" s="91" t="s">
        <v>77</v>
      </c>
      <c r="C18" s="95">
        <f>C16*C17</f>
        <v>6.8168482261245666E-2</v>
      </c>
      <c r="D18" s="95">
        <f t="shared" ref="D18:G18" si="2">D16*D17</f>
        <v>6.2741113533830661E-2</v>
      </c>
      <c r="E18" s="95">
        <f t="shared" si="2"/>
        <v>3.4255818808498768E-2</v>
      </c>
      <c r="F18" s="95">
        <f t="shared" si="2"/>
        <v>9.2224717588247948E-2</v>
      </c>
      <c r="G18" s="95">
        <f t="shared" si="2"/>
        <v>0.10491274498885671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0.25423173050999365</v>
      </c>
      <c r="D21" s="21">
        <f>'Tesco_Reformulated IS'!C9/'Tesco_Reformulated IS'!C7</f>
        <v>0.23826751627008685</v>
      </c>
      <c r="E21" s="21">
        <f>'Tesco_Reformulated IS'!D9/'Tesco_Reformulated IS'!D7</f>
        <v>0.2575624364645438</v>
      </c>
      <c r="F21" s="21">
        <f>'Tesco_Reformulated IS'!E9/'Tesco_Reformulated IS'!E7</f>
        <v>0.2453480265980266</v>
      </c>
      <c r="G21" s="21">
        <f>'Tesco_Reformulated IS'!F9/'Tesco_Reformulated IS'!F7</f>
        <v>0.22197353566646538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0.18195530359888368</v>
      </c>
      <c r="D22" s="21">
        <f>('Tesco_Reformulated IS'!C10-'Tesco_Reformulated IS'!C11)/'Tesco_Reformulated IS'!C7</f>
        <v>0.18610803201653869</v>
      </c>
      <c r="E22" s="21">
        <f>('Tesco_Reformulated IS'!D10-'Tesco_Reformulated IS'!D11)/'Tesco_Reformulated IS'!D7</f>
        <v>0.18044756435969997</v>
      </c>
      <c r="F22" s="21">
        <f>('Tesco_Reformulated IS'!E10-'Tesco_Reformulated IS'!E11)/'Tesco_Reformulated IS'!E7</f>
        <v>0.16619744744744744</v>
      </c>
      <c r="G22" s="21">
        <f>('Tesco_Reformulated IS'!F10-'Tesco_Reformulated IS'!F11)/'Tesco_Reformulated IS'!F7</f>
        <v>0.18391792906088372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9.4382421979307615E-3</v>
      </c>
      <c r="D23" s="21">
        <f>('Tesco_Reformulated IS'!C14+'Tesco_Reformulated IS'!C16)/'Tesco_Reformulated IS'!C7</f>
        <v>5.9075156119191416E-3</v>
      </c>
      <c r="E23" s="21">
        <f>('Tesco_Reformulated IS'!D14+'Tesco_Reformulated IS'!D16)/'Tesco_Reformulated IS'!D7</f>
        <v>3.4097308765622503E-2</v>
      </c>
      <c r="F23" s="21">
        <f>('Tesco_Reformulated IS'!E14+'Tesco_Reformulated IS'!E16)/'Tesco_Reformulated IS'!E7</f>
        <v>2.2196985287981072E-2</v>
      </c>
      <c r="G23" s="21">
        <f>('Tesco_Reformulated IS'!F14+'Tesco_Reformulated IS'!F16)/'Tesco_Reformulated IS'!F7</f>
        <v>-1.3147773161761711E-2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9.2394908078725132E-3</v>
      </c>
      <c r="D24" s="100">
        <f>('Tesco_Reformulated IS'!C18+'Tesco_Reformulated IS'!C19)/'Tesco_Reformulated IS'!C7</f>
        <v>1.4233350787832628E-2</v>
      </c>
      <c r="E24" s="100">
        <f>('Tesco_Reformulated IS'!D18+'Tesco_Reformulated IS'!D19)/'Tesco_Reformulated IS'!D7</f>
        <v>-1.4286891776794791E-2</v>
      </c>
      <c r="F24" s="100">
        <f>('Tesco_Reformulated IS'!E18+'Tesco_Reformulated IS'!E19)/'Tesco_Reformulated IS'!E7</f>
        <v>1.5289843414843416E-2</v>
      </c>
      <c r="G24" s="100">
        <f>('Tesco_Reformulated IS'!F18+'Tesco_Reformulated IS'!F19)/'Tesco_Reformulated IS'!F7</f>
        <v>1.4400483079104203E-2</v>
      </c>
    </row>
    <row r="25" spans="1:7" ht="13.5" customHeight="1" x14ac:dyDescent="0.2">
      <c r="C25" s="99">
        <f>C21-C22-C23+C24</f>
        <v>7.2077675521051709E-2</v>
      </c>
      <c r="D25" s="99">
        <f t="shared" ref="D25:G25" si="3">D21-D22-D23+D24</f>
        <v>6.0485319429461643E-2</v>
      </c>
      <c r="E25" s="99">
        <f t="shared" si="3"/>
        <v>2.8730671562426535E-2</v>
      </c>
      <c r="F25" s="99">
        <f t="shared" si="3"/>
        <v>7.2243437277441508E-2</v>
      </c>
      <c r="G25" s="99">
        <f t="shared" si="3"/>
        <v>6.5603862846447578E-2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1.0573460509920793</v>
      </c>
      <c r="D27" s="103">
        <f t="shared" ref="D27:G27" si="4">1/D17</f>
        <v>0.96404599827268456</v>
      </c>
      <c r="E27" s="103">
        <f t="shared" si="4"/>
        <v>0.83870923427755029</v>
      </c>
      <c r="F27" s="103">
        <f t="shared" si="4"/>
        <v>0.78334137709137708</v>
      </c>
      <c r="G27" s="103">
        <f t="shared" si="4"/>
        <v>0.62531833337709042</v>
      </c>
    </row>
    <row r="28" spans="1:7" ht="13.5" customHeight="1" x14ac:dyDescent="0.2">
      <c r="B28" s="91" t="s">
        <v>92</v>
      </c>
      <c r="C28" s="100">
        <f>'Tesco_Reformulated BS'!B9/'Tesco_Reformulated IS'!B7</f>
        <v>0.16337430867768896</v>
      </c>
      <c r="D28" s="100">
        <f>'Tesco_Reformulated BS'!C9/'Tesco_Reformulated IS'!C7</f>
        <v>0.15591401505620575</v>
      </c>
      <c r="E28" s="100">
        <f>'Tesco_Reformulated BS'!D9/'Tesco_Reformulated IS'!D7</f>
        <v>0.11853312086160947</v>
      </c>
      <c r="F28" s="100">
        <f>'Tesco_Reformulated BS'!E9/'Tesco_Reformulated IS'!E7</f>
        <v>9.7684738309738312E-2</v>
      </c>
      <c r="G28" s="100">
        <f>'Tesco_Reformulated BS'!F9/'Tesco_Reformulated IS'!F7</f>
        <v>0.11045183648822494</v>
      </c>
    </row>
    <row r="29" spans="1:7" ht="13.5" customHeight="1" x14ac:dyDescent="0.2">
      <c r="B29" s="91" t="s">
        <v>93</v>
      </c>
      <c r="C29" s="100">
        <f>'Tesco_Reformulated BS'!B10/'Tesco_Reformulated IS'!B7</f>
        <v>0.24336002681492599</v>
      </c>
      <c r="D29" s="100">
        <f>'Tesco_Reformulated BS'!C10/'Tesco_Reformulated IS'!C7</f>
        <v>0.2271283721752613</v>
      </c>
      <c r="E29" s="100">
        <f>'Tesco_Reformulated BS'!D10/'Tesco_Reformulated IS'!D7</f>
        <v>0.19702860125834548</v>
      </c>
      <c r="F29" s="100">
        <f>'Tesco_Reformulated BS'!E10/'Tesco_Reformulated IS'!E7</f>
        <v>0.21250938438438438</v>
      </c>
      <c r="G29" s="100">
        <f>'Tesco_Reformulated BS'!F10/'Tesco_Reformulated IS'!F7</f>
        <v>0.17319961143637272</v>
      </c>
    </row>
    <row r="30" spans="1:7" ht="13.5" customHeight="1" x14ac:dyDescent="0.2">
      <c r="B30" s="91" t="s">
        <v>94</v>
      </c>
      <c r="C30" s="104">
        <f>'Tesco_Reformulated BS'!B11/'Tesco_Reformulated IS'!B7</f>
        <v>7.5766739290424601E-2</v>
      </c>
      <c r="D30" s="104">
        <f>'Tesco_Reformulated BS'!C11/'Tesco_Reformulated IS'!C7</f>
        <v>6.675325911770906E-2</v>
      </c>
      <c r="E30" s="104">
        <f>'Tesco_Reformulated BS'!D11/'Tesco_Reformulated IS'!D7</f>
        <v>7.3240926449982147E-2</v>
      </c>
      <c r="F30" s="104">
        <f>'Tesco_Reformulated BS'!E11/'Tesco_Reformulated IS'!E7</f>
        <v>9.2422779922779918E-2</v>
      </c>
      <c r="G30" s="104">
        <f>'Tesco_Reformulated BS'!F11/'Tesco_Reformulated IS'!F7</f>
        <v>9.0341043345847888E-2</v>
      </c>
    </row>
    <row r="31" spans="1:7" ht="13.5" customHeight="1" x14ac:dyDescent="0.2">
      <c r="B31" s="91" t="s">
        <v>95</v>
      </c>
      <c r="C31" s="104">
        <f>'Tesco_Reformulated BS'!B13/'Tesco_Reformulated IS'!B7</f>
        <v>0.37235585155606726</v>
      </c>
      <c r="D31" s="104">
        <f>'Tesco_Reformulated BS'!C13/'Tesco_Reformulated IS'!C7</f>
        <v>0.33207978292949969</v>
      </c>
      <c r="E31" s="104">
        <f>'Tesco_Reformulated BS'!D13/'Tesco_Reformulated IS'!D7</f>
        <v>0.30830150836607412</v>
      </c>
      <c r="F31" s="104">
        <f>'Tesco_Reformulated BS'!E13/'Tesco_Reformulated IS'!E7</f>
        <v>0.21941361003861004</v>
      </c>
      <c r="G31" s="104">
        <f>'Tesco_Reformulated BS'!F13/'Tesco_Reformulated IS'!F7</f>
        <v>0.26265457218619548</v>
      </c>
    </row>
    <row r="32" spans="1:7" ht="13.5" customHeight="1" x14ac:dyDescent="0.2">
      <c r="B32" s="91" t="s">
        <v>96</v>
      </c>
      <c r="C32" s="104">
        <f>'Tesco_Reformulated BS'!B12/'Tesco_Reformulated IS'!B7</f>
        <v>0.5968142702040995</v>
      </c>
      <c r="D32" s="104">
        <f>'Tesco_Reformulated BS'!C12/'Tesco_Reformulated IS'!C7</f>
        <v>0.55979299417201067</v>
      </c>
      <c r="E32" s="104">
        <f>'Tesco_Reformulated BS'!D12/'Tesco_Reformulated IS'!D7</f>
        <v>0.54355441382531522</v>
      </c>
      <c r="F32" s="104">
        <f>'Tesco_Reformulated BS'!E12/'Tesco_Reformulated IS'!E7</f>
        <v>0.54938867438867434</v>
      </c>
      <c r="G32" s="104">
        <f>'Tesco_Reformulated BS'!F12/'Tesco_Reformulated IS'!F7</f>
        <v>0.39983328520045158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0.15315111813869436</v>
      </c>
      <c r="D34" s="104">
        <f>'Tesco_Reformulated BS'!C16/'Tesco_Reformulated IS'!C7</f>
        <v>0.15162972886588824</v>
      </c>
      <c r="E34" s="104">
        <f>'Tesco_Reformulated BS'!D16/'Tesco_Reformulated IS'!D7</f>
        <v>0.16436107371486661</v>
      </c>
      <c r="F34" s="104">
        <f>'Tesco_Reformulated BS'!E16/'Tesco_Reformulated IS'!E7</f>
        <v>0.18072313384813385</v>
      </c>
      <c r="G34" s="104">
        <f>'Tesco_Reformulated BS'!F16/'Tesco_Reformulated IS'!F7</f>
        <v>0.15793273648559952</v>
      </c>
    </row>
    <row r="35" spans="1:7" ht="13.5" customHeight="1" x14ac:dyDescent="0.2">
      <c r="B35" s="91" t="s">
        <v>98</v>
      </c>
      <c r="C35" s="104">
        <f>'Tesco_Reformulated BS'!B17/'Tesco_Reformulated IS'!B7</f>
        <v>0</v>
      </c>
      <c r="D35" s="104">
        <f>'Tesco_Reformulated BS'!C17/'Tesco_Reformulated IS'!C7</f>
        <v>0</v>
      </c>
      <c r="E35" s="104">
        <f>'Tesco_Reformulated BS'!D17/'Tesco_Reformulated IS'!D7</f>
        <v>0</v>
      </c>
      <c r="F35" s="104">
        <f>'Tesco_Reformulated BS'!E17/'Tesco_Reformulated IS'!E7</f>
        <v>0</v>
      </c>
      <c r="G35" s="104">
        <f>'Tesco_Reformulated BS'!F17/'Tesco_Reformulated IS'!F7</f>
        <v>0</v>
      </c>
    </row>
    <row r="36" spans="1:7" ht="13.5" customHeight="1" x14ac:dyDescent="0.2">
      <c r="B36" s="91" t="s">
        <v>101</v>
      </c>
      <c r="C36" s="104">
        <f>'Tesco_Reformulated BS'!B18/'Tesco_Reformulated IS'!B7</f>
        <v>0.24117402741243252</v>
      </c>
      <c r="D36" s="104">
        <f>'Tesco_Reformulated BS'!C18/'Tesco_Reformulated IS'!C7</f>
        <v>0.22599269631211366</v>
      </c>
      <c r="E36" s="104">
        <f>'Tesco_Reformulated BS'!D18/'Tesco_Reformulated IS'!D7</f>
        <v>0.23758826276890951</v>
      </c>
      <c r="F36" s="104">
        <f>'Tesco_Reformulated BS'!E18/'Tesco_Reformulated IS'!E7</f>
        <v>0.20735467610467612</v>
      </c>
      <c r="G36" s="104">
        <f>'Tesco_Reformulated BS'!F18/'Tesco_Reformulated IS'!F7</f>
        <v>0.2532292787944026</v>
      </c>
    </row>
    <row r="37" spans="1:7" ht="13.5" customHeight="1" x14ac:dyDescent="0.2">
      <c r="C37" s="103">
        <f>C28+C29+C30+C31+C32-C34-C35-C36</f>
        <v>1.0573460509920793</v>
      </c>
      <c r="D37" s="103">
        <f t="shared" ref="D37:G37" si="5">D28+D29+D30+D31+D32-D34-D35-D36</f>
        <v>0.96404599827268433</v>
      </c>
      <c r="E37" s="103">
        <f t="shared" si="5"/>
        <v>0.83870923427755029</v>
      </c>
      <c r="F37" s="103">
        <f t="shared" si="5"/>
        <v>0.78334137709137708</v>
      </c>
      <c r="G37" s="103">
        <f t="shared" si="5"/>
        <v>0.62531833337709042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2020-07-09T05:31:34Z</dcterms:modified>
</cp:coreProperties>
</file>