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4A722AA3-C6ED-4402-B2A5-51459205A65A}" xr6:coauthVersionLast="44" xr6:coauthVersionMax="44" xr10:uidLastSave="{00000000-0000-0000-0000-000000000000}"/>
  <bookViews>
    <workbookView xWindow="3240" yWindow="2235" windowWidth="17910" windowHeight="11535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E37" i="3" l="1"/>
  <c r="F37" i="3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<sst xmlns="http://schemas.openxmlformats.org/spreadsheetml/2006/main" count="261" uniqueCount="132">
  <si>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</si>
  <si>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</si>
  <si>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</si>
  <si>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</si>
  <si>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</si>
  <si>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</si>
  <si>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</si>
  <si>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</si>
  <si>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</si>
  <si>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</si>
  <si>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</si>
  <si>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</si>
  <si>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</si>
  <si>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</si>
  <si>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</si>
  <si>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</si>
  <si>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</si>
  <si>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</si>
  <si>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</si>
  <si>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</si>
  <si>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</si>
  <si>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</si>
  <si>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</si>
  <si>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</si>
  <si>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</si>
  <si>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</si>
  <si>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</si>
  <si>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</si>
  <si>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</si>
  <si>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</si>
  <si>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</si>
  <si>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</si>
  <si>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</si>
  <si>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</si>
  <si>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</si>
  <si>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</si>
  <si>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</si>
  <si>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</si>
  <si>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</si>
  <si>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</si>
  <si>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</si>
  <si>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</si>
  <si>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</si>
  <si>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</si>
  <si>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</si>
  <si>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</si>
  <si>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</si>
  <si>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</si>
  <si>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</si>
  <si>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</si>
  <si>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</si>
  <si>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</si>
  <si>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</si>
  <si>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</si>
  <si>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</si>
  <si>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</si>
  <si>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</si>
  <si>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</si>
  <si>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</si>
  <si>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</si>
  <si>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</si>
  <si>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</si>
  <si>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</si>
  <si>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</si>
  <si>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</si>
  <si>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</si>
  <si>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</si>
  <si>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</si>
  <si>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</si>
  <si>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</si>
  <si>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</si>
  <si>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</si>
  <si>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</si>
  <si>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</si>
  <si>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</si>
  <si>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</si>
  <si>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</si>
  <si>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</si>
  <si>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</si>
  <si>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</si>
  <si>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</si>
  <si>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</si>
  <si>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</si>
  <si>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</si>
  <si>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</si>
  <si>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</si>
  <si>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</si>
  <si>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</si>
  <si>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</si>
  <si>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</si>
  <si>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</si>
  <si>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</si>
  <si>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</si>
  <si>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</si>
  <si>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</si>
  <si>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</si>
  <si>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</si>
  <si>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</si>
  <si>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</si>
  <si>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</si>
  <si>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</si>
  <si>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</si>
  <si>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</si>
  <si>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</si>
  <si>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</si>
  <si>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</si>
  <si>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</si>
  <si>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</si>
  <si>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</si>
  <si>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</si>
  <si>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</si>
  <si>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</si>
  <si>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</si>
  <si>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</si>
  <si>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</si>
  <si>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</si>
  <si>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</si>
  <si>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</si>
  <si>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</si>
  <si>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</si>
  <si>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</si>
  <si>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</si>
  <si>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</si>
  <si>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</si>
  <si>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Accounts receivable, less allowance for doubtful account</t>
  </si>
  <si>
    <t>Average tax rate (Tax cost / Operating Income)</t>
  </si>
  <si>
    <t>HYUNDAI MOTOR COMPANY  (005380)</t>
  </si>
  <si>
    <t>12/31/2019
KRW</t>
  </si>
  <si>
    <t>12/31/2018
KRW</t>
  </si>
  <si>
    <t>12/31/2017
KRW</t>
  </si>
  <si>
    <t>12/31/2016
KRW</t>
  </si>
  <si>
    <t>12/31/2015
KRW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</si>
</sst>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126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24.75" x14ac:dyDescent="0.25">
      <c r="B6" s="51" t="s">
        <v>127</v>
      </c>
      <c r="C6" s="51" t="s">
        <v>128</v>
      </c>
      <c r="D6" s="51" t="s">
        <v>129</v>
      </c>
      <c r="E6" s="51" t="s">
        <v>130</v>
      </c>
      <c r="F6" s="51" t="s">
        <v>131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8681971</v>
      </c>
      <c r="C9" s="41">
        <v>9113625</v>
      </c>
      <c r="D9" s="41">
        <v>8821529</v>
      </c>
      <c r="E9" s="41">
        <v>7890089</v>
      </c>
      <c r="F9" s="41">
        <v>7331463</v>
      </c>
      <c r="H9" s="16"/>
      <c r="I9" s="16"/>
      <c r="J9" s="16"/>
      <c r="K9" s="16"/>
    </row>
    <row r="10" spans="1:12" x14ac:dyDescent="0.25">
      <c r="A10" s="41" t="s">
        <v>124</v>
      </c>
      <c r="B10" s="41">
        <v>37513419</v>
      </c>
      <c r="C10" s="41">
        <v>33136589</v>
      </c>
      <c r="D10" s="41">
        <v>32874699</v>
      </c>
      <c r="E10" s="41">
        <v>32895347</v>
      </c>
      <c r="F10" s="41">
        <v>32594253</v>
      </c>
      <c r="H10" s="16"/>
      <c r="I10" s="16"/>
      <c r="J10" s="16"/>
      <c r="K10" s="16"/>
    </row>
    <row r="11" spans="1:12" x14ac:dyDescent="0.25">
      <c r="A11" s="41" t="s">
        <v>5</v>
      </c>
      <c r="B11" s="41">
        <v>11663848</v>
      </c>
      <c r="C11" s="41">
        <v>10714858</v>
      </c>
      <c r="D11" s="41">
        <v>10279904</v>
      </c>
      <c r="E11" s="41">
        <v>10523812</v>
      </c>
      <c r="F11" s="41">
        <v>9198999</v>
      </c>
      <c r="H11" s="16"/>
      <c r="I11" s="16"/>
      <c r="J11" s="16"/>
      <c r="K11" s="16"/>
    </row>
    <row r="12" spans="1:12" x14ac:dyDescent="0.25">
      <c r="A12" s="41" t="s">
        <v>6</v>
      </c>
      <c r="B12" s="41">
        <v>54634406</v>
      </c>
      <c r="C12" s="41">
        <v>50971374</v>
      </c>
      <c r="D12" s="41">
        <v>50555092</v>
      </c>
      <c r="E12" s="41">
        <v>50722976</v>
      </c>
      <c r="F12" s="41">
        <v>46418533</v>
      </c>
      <c r="H12" s="16"/>
      <c r="I12" s="16"/>
      <c r="J12" s="16"/>
      <c r="K12" s="16"/>
    </row>
    <row r="13" spans="1:12" x14ac:dyDescent="0.25">
      <c r="A13" s="41" t="s">
        <v>7</v>
      </c>
      <c r="B13" s="41">
        <v>62935941</v>
      </c>
      <c r="C13" s="41">
        <v>57180932</v>
      </c>
      <c r="D13" s="41">
        <v>53993159</v>
      </c>
      <c r="E13" s="41">
        <v>55681640</v>
      </c>
      <c r="F13" s="41">
        <v>51993448</v>
      </c>
      <c r="H13" s="16"/>
      <c r="I13" s="16"/>
      <c r="J13" s="16"/>
      <c r="K13" s="16"/>
    </row>
    <row r="14" spans="1:12" x14ac:dyDescent="0.25">
      <c r="A14" s="43" t="s">
        <v>8</v>
      </c>
      <c r="B14" s="43">
        <v>175429585</v>
      </c>
      <c r="C14" s="43">
        <v>161117378</v>
      </c>
      <c r="D14" s="43">
        <v>156524383</v>
      </c>
      <c r="E14" s="43">
        <v>157713864</v>
      </c>
      <c r="F14" s="43">
        <v>147536696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7669424</v>
      </c>
      <c r="C16" s="41">
        <v>7655630</v>
      </c>
      <c r="D16" s="41">
        <v>6483875</v>
      </c>
      <c r="E16" s="41">
        <v>6985942</v>
      </c>
      <c r="F16" s="41">
        <v>7081124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370100</v>
      </c>
      <c r="C17" s="41">
        <v>150802</v>
      </c>
      <c r="D17" s="41">
        <v>151525</v>
      </c>
      <c r="E17" s="41">
        <v>540909</v>
      </c>
      <c r="F17" s="41">
        <v>1000763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25626709</v>
      </c>
      <c r="C18" s="41">
        <v>23810839</v>
      </c>
      <c r="D18" s="41">
        <v>23682268</v>
      </c>
      <c r="E18" s="41">
        <v>24403705</v>
      </c>
      <c r="F18" s="41">
        <v>24706871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33666233</v>
      </c>
      <c r="C19" s="43">
        <v>31617271</v>
      </c>
      <c r="D19" s="43">
        <v>30317668</v>
      </c>
      <c r="E19" s="43">
        <v>31930556</v>
      </c>
      <c r="F19" s="43">
        <v>32788758</v>
      </c>
      <c r="H19" s="16"/>
      <c r="I19" s="16"/>
      <c r="J19" s="16"/>
      <c r="K19" s="16"/>
    </row>
    <row r="20" spans="1:11" x14ac:dyDescent="0.25">
      <c r="A20" s="40" t="s">
        <v>2</v>
      </c>
      <c r="B20" s="40">
        <v>141763352</v>
      </c>
      <c r="C20" s="40">
        <v>129500107</v>
      </c>
      <c r="D20" s="40">
        <v>126206715</v>
      </c>
      <c r="E20" s="40">
        <v>125783308</v>
      </c>
      <c r="F20" s="40">
        <v>114747938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16742539</v>
      </c>
      <c r="C24" s="41">
        <v>17692044</v>
      </c>
      <c r="D24" s="41">
        <v>20551169</v>
      </c>
      <c r="E24" s="41">
        <v>20005290</v>
      </c>
      <c r="F24" s="41">
        <v>17066517</v>
      </c>
    </row>
    <row r="25" spans="1:11" x14ac:dyDescent="0.25">
      <c r="A25" s="43" t="s">
        <v>17</v>
      </c>
      <c r="B25" s="43">
        <v>16742539</v>
      </c>
      <c r="C25" s="43">
        <v>17692044</v>
      </c>
      <c r="D25" s="43">
        <v>20551169</v>
      </c>
      <c r="E25" s="43">
        <v>20005290</v>
      </c>
      <c r="F25" s="43">
        <v>17066517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28481639</v>
      </c>
      <c r="C27" s="41">
        <v>26354777</v>
      </c>
      <c r="D27" s="41">
        <v>23058201</v>
      </c>
      <c r="E27" s="41">
        <v>23597645</v>
      </c>
      <c r="F27" s="41">
        <v>20172928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53658498</v>
      </c>
      <c r="C28" s="41">
        <v>46941364</v>
      </c>
      <c r="D28" s="41">
        <v>48942329</v>
      </c>
      <c r="E28" s="41">
        <v>49846375</v>
      </c>
      <c r="F28" s="41">
        <v>44760126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82140137</v>
      </c>
      <c r="C30" s="47">
        <v>73296141</v>
      </c>
      <c r="D30" s="47">
        <v>72000530</v>
      </c>
      <c r="E30" s="47">
        <v>73444020</v>
      </c>
      <c r="F30" s="47">
        <v>64933054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-65397598</v>
      </c>
      <c r="C31" s="44">
        <v>-55604097</v>
      </c>
      <c r="D31" s="44">
        <v>-51449361</v>
      </c>
      <c r="E31" s="44">
        <v>-53438730</v>
      </c>
      <c r="F31" s="44">
        <v>-47866537</v>
      </c>
    </row>
    <row r="32" spans="1:11" x14ac:dyDescent="0.25">
      <c r="A32" s="45" t="s">
        <v>24</v>
      </c>
      <c r="B32" s="45">
        <v>65397598</v>
      </c>
      <c r="C32" s="45">
        <v>55604097</v>
      </c>
      <c r="D32" s="45">
        <v>51449361</v>
      </c>
      <c r="E32" s="45">
        <v>53438730</v>
      </c>
      <c r="F32" s="45">
        <v>47866537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6299952</v>
      </c>
      <c r="C33" s="46">
        <v>5922041</v>
      </c>
      <c r="D33" s="46">
        <v>5653870</v>
      </c>
      <c r="E33" s="46">
        <v>5154920</v>
      </c>
      <c r="F33" s="46">
        <v>4857443</v>
      </c>
    </row>
    <row r="34" spans="1:11" x14ac:dyDescent="0.25">
      <c r="A34" s="40" t="s">
        <v>26</v>
      </c>
      <c r="B34" s="49">
        <v>70065802</v>
      </c>
      <c r="C34" s="49">
        <v>67973969</v>
      </c>
      <c r="D34" s="49">
        <v>69103484</v>
      </c>
      <c r="E34" s="49">
        <v>67189658</v>
      </c>
      <c r="F34" s="49">
        <v>62023958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70065802</v>
      </c>
      <c r="C35" s="46">
        <v>67973969</v>
      </c>
      <c r="D35" s="46">
        <v>69103484</v>
      </c>
      <c r="E35" s="46">
        <v>67189658</v>
      </c>
      <c r="F35" s="46">
        <v>62023958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126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24" x14ac:dyDescent="0.2">
      <c r="A5" s="55"/>
      <c r="B5" s="85" t="s">
        <v>127</v>
      </c>
      <c r="C5" s="85" t="s">
        <v>128</v>
      </c>
      <c r="D5" s="85" t="s">
        <v>129</v>
      </c>
      <c r="E5" s="85" t="s">
        <v>130</v>
      </c>
      <c r="F5" s="85" t="s">
        <v>131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105746422</v>
      </c>
      <c r="C7" s="59">
        <v>96812609</v>
      </c>
      <c r="D7" s="59">
        <v>96376079</v>
      </c>
      <c r="E7" s="59">
        <v>93649024</v>
      </c>
      <c r="F7" s="59">
        <v>91958736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84090601</v>
      </c>
      <c r="C8" s="59">
        <v>77919802</v>
      </c>
      <c r="D8" s="59">
        <v>75279591</v>
      </c>
      <c r="E8" s="59">
        <v>72612357</v>
      </c>
      <c r="F8" s="59">
        <v>70920528</v>
      </c>
      <c r="H8" s="60"/>
      <c r="I8" s="60"/>
      <c r="J8" s="60"/>
      <c r="K8" s="60"/>
    </row>
    <row r="9" spans="1:12" x14ac:dyDescent="0.2">
      <c r="A9" s="61" t="s">
        <v>39</v>
      </c>
      <c r="B9" s="62">
        <v>21655821</v>
      </c>
      <c r="C9" s="62">
        <v>18892807</v>
      </c>
      <c r="D9" s="62">
        <v>21096488</v>
      </c>
      <c r="E9" s="62">
        <v>21036667</v>
      </c>
      <c r="F9" s="62">
        <v>21038208</v>
      </c>
      <c r="H9" s="60"/>
      <c r="I9" s="60"/>
      <c r="J9" s="60"/>
      <c r="K9" s="60"/>
    </row>
    <row r="10" spans="1:12" x14ac:dyDescent="0.2">
      <c r="A10" s="58" t="s">
        <v>40</v>
      </c>
      <c r="B10" s="59">
        <v>18050316</v>
      </c>
      <c r="C10" s="59">
        <v>16470642</v>
      </c>
      <c r="D10" s="59">
        <v>16521821</v>
      </c>
      <c r="E10" s="59">
        <v>15843167</v>
      </c>
      <c r="F10" s="59">
        <v>14680302</v>
      </c>
      <c r="H10" s="60"/>
      <c r="I10" s="60"/>
      <c r="J10" s="60"/>
      <c r="K10" s="60"/>
    </row>
    <row r="11" spans="1:12" x14ac:dyDescent="0.2">
      <c r="A11" s="58" t="s">
        <v>41</v>
      </c>
      <c r="B11" s="59">
        <v>362644</v>
      </c>
      <c r="C11" s="59">
        <v>-100616</v>
      </c>
      <c r="D11" s="59">
        <v>-243803</v>
      </c>
      <c r="E11" s="59">
        <v>2008111</v>
      </c>
      <c r="F11" s="59">
        <v>1869801</v>
      </c>
      <c r="H11" s="60"/>
      <c r="I11" s="60"/>
      <c r="J11" s="60"/>
      <c r="K11" s="60"/>
    </row>
    <row r="12" spans="1:12" x14ac:dyDescent="0.2">
      <c r="A12" s="63" t="s">
        <v>42</v>
      </c>
      <c r="B12" s="64">
        <v>3968149</v>
      </c>
      <c r="C12" s="64">
        <v>2321549</v>
      </c>
      <c r="D12" s="64">
        <v>4330864</v>
      </c>
      <c r="E12" s="64">
        <v>7201611</v>
      </c>
      <c r="F12" s="64">
        <v>8227707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978120</v>
      </c>
      <c r="C14" s="59">
        <v>884563</v>
      </c>
      <c r="D14" s="59">
        <v>-107850</v>
      </c>
      <c r="E14" s="59">
        <v>1587419</v>
      </c>
      <c r="F14" s="59">
        <v>1950208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-53067.989100001243</v>
      </c>
      <c r="C16" s="67">
        <v>-75972.650326876988</v>
      </c>
      <c r="D16" s="67">
        <v>2538.7498368733727</v>
      </c>
      <c r="E16" s="67">
        <v>-32234.677030711464</v>
      </c>
      <c r="F16" s="67">
        <v>-71060.64269084821</v>
      </c>
      <c r="H16" s="60"/>
      <c r="I16" s="60"/>
      <c r="J16" s="60"/>
      <c r="K16" s="60"/>
    </row>
    <row r="17" spans="1:11" x14ac:dyDescent="0.2">
      <c r="A17" s="65" t="s">
        <v>47</v>
      </c>
      <c r="B17" s="68">
        <v>3043096.9891000013</v>
      </c>
      <c r="C17" s="68">
        <v>1512958.6503268769</v>
      </c>
      <c r="D17" s="68">
        <v>4436175.2501631267</v>
      </c>
      <c r="E17" s="68">
        <v>5646426.6770307114</v>
      </c>
      <c r="F17" s="68">
        <v>6348559.6426908486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0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H19" s="60"/>
      <c r="I19" s="60"/>
      <c r="J19" s="60"/>
      <c r="K19" s="60"/>
    </row>
    <row r="20" spans="1:11" x14ac:dyDescent="0.2">
      <c r="A20" s="52" t="s">
        <v>50</v>
      </c>
      <c r="B20" s="70">
        <v>3043096.9891000013</v>
      </c>
      <c r="C20" s="70">
        <v>1512958.6503268769</v>
      </c>
      <c r="D20" s="70">
        <v>4436175.2501631267</v>
      </c>
      <c r="E20" s="70">
        <v>5646426.6770307114</v>
      </c>
      <c r="F20" s="70">
        <v>6348559.6426908486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316979</v>
      </c>
      <c r="C22" s="59">
        <v>307070</v>
      </c>
      <c r="D22" s="59">
        <v>333034</v>
      </c>
      <c r="E22" s="59">
        <v>272133</v>
      </c>
      <c r="F22" s="59">
        <v>259210</v>
      </c>
      <c r="H22" s="60"/>
      <c r="I22" s="60"/>
      <c r="J22" s="60"/>
      <c r="K22" s="60"/>
    </row>
    <row r="23" spans="1:11" x14ac:dyDescent="0.2">
      <c r="A23" s="58" t="s">
        <v>53</v>
      </c>
      <c r="B23" s="59">
        <v>512596</v>
      </c>
      <c r="C23" s="59">
        <v>515103</v>
      </c>
      <c r="D23" s="59">
        <v>440720</v>
      </c>
      <c r="E23" s="59">
        <v>377594</v>
      </c>
      <c r="F23" s="59">
        <v>490876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</row>
    <row r="25" spans="1:11" x14ac:dyDescent="0.2">
      <c r="A25" s="65" t="s">
        <v>55</v>
      </c>
      <c r="B25" s="71">
        <v>-195617</v>
      </c>
      <c r="C25" s="71">
        <v>-208033</v>
      </c>
      <c r="D25" s="71">
        <v>-107686</v>
      </c>
      <c r="E25" s="71">
        <v>-105461</v>
      </c>
      <c r="F25" s="71">
        <v>-231666</v>
      </c>
      <c r="H25" s="60"/>
      <c r="I25" s="60"/>
      <c r="J25" s="60"/>
      <c r="K25" s="60"/>
    </row>
    <row r="26" spans="1:11" x14ac:dyDescent="0.2">
      <c r="A26" s="58" t="s">
        <v>56</v>
      </c>
      <c r="B26" s="72">
        <v>53067.989100001243</v>
      </c>
      <c r="C26" s="72">
        <v>75972.650326876988</v>
      </c>
      <c r="D26" s="72">
        <v>-2538.7498368733727</v>
      </c>
      <c r="E26" s="72">
        <v>32234.677030711464</v>
      </c>
      <c r="F26" s="72">
        <v>71060.64269084821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-142549.01089999877</v>
      </c>
      <c r="C28" s="70">
        <v>-132060.34967312301</v>
      </c>
      <c r="D28" s="70">
        <v>-110224.74983687338</v>
      </c>
      <c r="E28" s="70">
        <v>-73226.322969288536</v>
      </c>
      <c r="F28" s="70">
        <v>-160605.35730915179</v>
      </c>
      <c r="H28" s="60"/>
      <c r="I28" s="60"/>
      <c r="J28" s="60"/>
      <c r="K28" s="60"/>
    </row>
    <row r="29" spans="1:11" x14ac:dyDescent="0.2">
      <c r="A29" s="58" t="s">
        <v>59</v>
      </c>
      <c r="B29" s="62">
        <v>205597</v>
      </c>
      <c r="C29" s="62">
        <v>136935</v>
      </c>
      <c r="D29" s="62">
        <v>513576</v>
      </c>
      <c r="E29" s="62">
        <v>313218</v>
      </c>
      <c r="F29" s="62">
        <v>91862</v>
      </c>
    </row>
    <row r="30" spans="1:11" x14ac:dyDescent="0.2">
      <c r="A30" s="63" t="s">
        <v>60</v>
      </c>
      <c r="B30" s="70">
        <v>2980049</v>
      </c>
      <c r="C30" s="70">
        <v>1508084</v>
      </c>
      <c r="D30" s="70">
        <v>4032824</v>
      </c>
      <c r="E30" s="70">
        <v>5406435</v>
      </c>
      <c r="F30" s="70">
        <v>6417303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2980049</v>
      </c>
      <c r="C31" s="72">
        <v>1508084</v>
      </c>
      <c r="D31" s="72">
        <v>4032824</v>
      </c>
      <c r="E31" s="72">
        <v>5406435</v>
      </c>
      <c r="F31" s="72">
        <v>6417303</v>
      </c>
    </row>
    <row r="32" spans="1:11" x14ac:dyDescent="0.2">
      <c r="A32" s="53" t="s">
        <v>62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3605505</v>
      </c>
      <c r="C38" s="76">
        <v>2422165</v>
      </c>
      <c r="D38" s="76">
        <v>4574667</v>
      </c>
      <c r="E38" s="76">
        <v>5193500</v>
      </c>
      <c r="F38" s="76">
        <v>6357906</v>
      </c>
    </row>
    <row r="39" spans="1:6" x14ac:dyDescent="0.2">
      <c r="A39" s="86" t="s">
        <v>65</v>
      </c>
      <c r="B39" s="79">
        <v>978120</v>
      </c>
      <c r="C39" s="79">
        <v>884563</v>
      </c>
      <c r="D39" s="79">
        <v>-107850</v>
      </c>
      <c r="E39" s="79">
        <v>1587419</v>
      </c>
      <c r="F39" s="79">
        <v>1950208</v>
      </c>
    </row>
    <row r="40" spans="1:6" ht="9" customHeight="1" x14ac:dyDescent="0.2">
      <c r="A40" s="53" t="s">
        <v>125</v>
      </c>
      <c r="B40" s="53">
        <v>0.27128515977650841</v>
      </c>
      <c r="C40" s="53">
        <v>0.36519518695051739</v>
      </c>
      <c r="D40" s="53">
        <v>-2.3575486478032173E-2</v>
      </c>
      <c r="E40" s="53">
        <v>0.30565495330701836</v>
      </c>
      <c r="F40" s="53">
        <v>0.30673746985249545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-195617</v>
      </c>
      <c r="C45" s="81">
        <v>-208033</v>
      </c>
      <c r="D45" s="81">
        <v>-107686</v>
      </c>
      <c r="E45" s="81">
        <v>-105461</v>
      </c>
      <c r="F45" s="81">
        <v>-231666</v>
      </c>
    </row>
    <row r="46" spans="1:6" x14ac:dyDescent="0.2">
      <c r="A46" s="76" t="s">
        <v>69</v>
      </c>
      <c r="B46" s="82">
        <v>0.27128515977650841</v>
      </c>
      <c r="C46" s="82">
        <v>0.36519518695051739</v>
      </c>
      <c r="D46" s="82">
        <v>-2.3575486478032173E-2</v>
      </c>
      <c r="E46" s="82">
        <v>0.30565495330701836</v>
      </c>
      <c r="F46" s="82">
        <v>0.30673746985249545</v>
      </c>
    </row>
    <row r="47" spans="1:6" x14ac:dyDescent="0.2">
      <c r="A47" s="83" t="s">
        <v>70</v>
      </c>
      <c r="B47" s="83">
        <v>-53067.989100001243</v>
      </c>
      <c r="C47" s="53">
        <v>-75972.650326876988</v>
      </c>
      <c r="D47" s="53">
        <v>2538.7498368733727</v>
      </c>
      <c r="E47" s="53">
        <v>-32234.677030711464</v>
      </c>
      <c r="F47" s="53">
        <v>-71060.64269084821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workbookViewId="0">
      <selection activeCell="B25" sqref="B25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12/31/2019
KRW</v>
      </c>
      <c r="D5" s="105" t="str">
        <f>'Tesco_Reformulated BS'!C6</f>
        <v>12/31/2018
KRW</v>
      </c>
      <c r="E5" s="105" t="str">
        <f>'Tesco_Reformulated BS'!D6</f>
        <v>12/31/2017
KRW</v>
      </c>
      <c r="F5" s="105" t="str">
        <f>'Tesco_Reformulated BS'!E6</f>
        <v>12/31/2016
KRW</v>
      </c>
      <c r="G5" s="105" t="str">
        <f>'Tesco_Reformulated BS'!F6</f>
        <v>12/31/2015
KRW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4.2532147137914728E-2</v>
      </c>
      <c r="D6" s="21">
        <f>('Tesco_Reformulated IS'!C30/'Tesco_Reformulated BS'!C34)</f>
        <v>2.2186198955073521E-2</v>
      </c>
      <c r="E6" s="21">
        <f>('Tesco_Reformulated IS'!D30/'Tesco_Reformulated BS'!D34)</f>
        <v>5.8359199371192341E-2</v>
      </c>
      <c r="F6" s="21">
        <f>('Tesco_Reformulated IS'!E30/'Tesco_Reformulated BS'!E34)</f>
        <v>8.0465285297329533E-2</v>
      </c>
      <c r="G6" s="21">
        <f>('Tesco_Reformulated IS'!F30/'Tesco_Reformulated BS'!F34)</f>
        <v>0.1034649062544509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4.3536374759834601E-2</v>
      </c>
      <c r="D8" s="21">
        <f t="shared" ref="D8:G8" si="0">D10+(D11*(D10-D12))</f>
        <v>2.3182865605341951E-2</v>
      </c>
      <c r="E8" s="21">
        <f t="shared" si="0"/>
        <v>6.2915294640591923E-2</v>
      </c>
      <c r="F8" s="21">
        <f t="shared" si="0"/>
        <v>8.1682929063676829E-2</v>
      </c>
      <c r="G8" s="21">
        <f t="shared" si="0"/>
        <v>0.10061308025666894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2.1466034388774903E-2</v>
      </c>
      <c r="D10" s="95">
        <f>('Tesco_Reformulated IS'!C20/'Tesco_Reformulated BS'!C20)</f>
        <v>1.1683068727710603E-2</v>
      </c>
      <c r="E10" s="95">
        <f>('Tesco_Reformulated IS'!D20/'Tesco_Reformulated BS'!D20)</f>
        <v>3.515007303821454E-2</v>
      </c>
      <c r="F10" s="95">
        <f>('Tesco_Reformulated IS'!E20/'Tesco_Reformulated BS'!E20)</f>
        <v>4.4890111150763433E-2</v>
      </c>
      <c r="G10" s="95">
        <f>('Tesco_Reformulated IS'!F20/'Tesco_Reformulated BS'!F20)</f>
        <v>5.532613268127614E-2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0.93337400177050711</v>
      </c>
      <c r="D11" s="97">
        <f>('Tesco_Reformulated BS'!C32/'Tesco_Reformulated BS'!C34)</f>
        <v>0.81802045427125203</v>
      </c>
      <c r="E11" s="97">
        <f>('Tesco_Reformulated BS'!D32/'Tesco_Reformulated BS'!D34)</f>
        <v>0.74452629624289279</v>
      </c>
      <c r="F11" s="97">
        <f>('Tesco_Reformulated BS'!E32/'Tesco_Reformulated BS'!E34)</f>
        <v>0.79534159855375364</v>
      </c>
      <c r="G11" s="97">
        <f>('Tesco_Reformulated BS'!F32/'Tesco_Reformulated BS'!F34)</f>
        <v>0.77174270303742953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-2.1797285414060434E-3</v>
      </c>
      <c r="D12" s="21">
        <f>('Tesco_Reformulated IS'!C28/'Tesco_Reformulated BS'!C32)</f>
        <v>-2.3750111376347506E-3</v>
      </c>
      <c r="E12" s="21">
        <f>('Tesco_Reformulated IS'!D28/'Tesco_Reformulated BS'!D32)</f>
        <v>-2.1423929800969419E-3</v>
      </c>
      <c r="F12" s="21">
        <f>('Tesco_Reformulated IS'!E28/'Tesco_Reformulated BS'!E32)</f>
        <v>-1.3702856143716091E-3</v>
      </c>
      <c r="G12" s="21">
        <f>('Tesco_Reformulated IS'!F28/'Tesco_Reformulated BS'!F32)</f>
        <v>-3.3552742139911183E-3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2.3645762930180947E-2</v>
      </c>
      <c r="D13" s="21">
        <f t="shared" ref="D13:G13" si="1">D10-D12</f>
        <v>1.4058079865345354E-2</v>
      </c>
      <c r="E13" s="21">
        <f t="shared" si="1"/>
        <v>3.7292466018311481E-2</v>
      </c>
      <c r="F13" s="21">
        <f t="shared" si="1"/>
        <v>4.6260396765135041E-2</v>
      </c>
      <c r="G13" s="21">
        <f t="shared" si="1"/>
        <v>5.8681406895267255E-2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2.8777304532346271E-2</v>
      </c>
      <c r="D16" s="99">
        <f>'Tesco_Reformulated IS'!C20/'Tesco_Reformulated IS'!C7</f>
        <v>1.5627702485808196E-2</v>
      </c>
      <c r="E16" s="99">
        <f>'Tesco_Reformulated IS'!D20/'Tesco_Reformulated IS'!D7</f>
        <v>4.6029837447144187E-2</v>
      </c>
      <c r="F16" s="99">
        <f>'Tesco_Reformulated IS'!E20/'Tesco_Reformulated IS'!E7</f>
        <v>6.0293491975214941E-2</v>
      </c>
      <c r="G16" s="99">
        <f>'Tesco_Reformulated IS'!F20/'Tesco_Reformulated IS'!F7</f>
        <v>6.9037047689420705E-2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0.74593624168819028</v>
      </c>
      <c r="D17" s="21">
        <f>'Tesco_Reformulated IS'!C7/'Tesco_Reformulated BS'!C20</f>
        <v>0.74758709658826772</v>
      </c>
      <c r="E17" s="21">
        <f>'Tesco_Reformulated IS'!D7/'Tesco_Reformulated BS'!D20</f>
        <v>0.76363669714404658</v>
      </c>
      <c r="F17" s="21">
        <f>'Tesco_Reformulated IS'!E7/'Tesco_Reformulated BS'!E20</f>
        <v>0.7445266425971242</v>
      </c>
      <c r="G17" s="21">
        <f>'Tesco_Reformulated IS'!F7/'Tesco_Reformulated BS'!F20</f>
        <v>0.80139772097691198</v>
      </c>
    </row>
    <row r="18" spans="1:7" ht="13.5" customHeight="1" x14ac:dyDescent="0.2">
      <c r="B18" s="91" t="s">
        <v>77</v>
      </c>
      <c r="C18" s="95">
        <f>C16*C17</f>
        <v>2.1466034388774903E-2</v>
      </c>
      <c r="D18" s="95">
        <f t="shared" ref="D18:G18" si="2">D16*D17</f>
        <v>1.1683068727710603E-2</v>
      </c>
      <c r="E18" s="95">
        <f t="shared" si="2"/>
        <v>3.515007303821454E-2</v>
      </c>
      <c r="F18" s="95">
        <f t="shared" si="2"/>
        <v>4.4890111150763433E-2</v>
      </c>
      <c r="G18" s="95">
        <f t="shared" si="2"/>
        <v>5.532613268127614E-2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0.20479010627896232</v>
      </c>
      <c r="D21" s="21">
        <f>'Tesco_Reformulated IS'!C9/'Tesco_Reformulated IS'!C7</f>
        <v>0.19514820636638353</v>
      </c>
      <c r="E21" s="21">
        <f>'Tesco_Reformulated IS'!D9/'Tesco_Reformulated IS'!D7</f>
        <v>0.2188975544439819</v>
      </c>
      <c r="F21" s="21">
        <f>'Tesco_Reformulated IS'!E9/'Tesco_Reformulated IS'!E7</f>
        <v>0.22463306184589815</v>
      </c>
      <c r="G21" s="21">
        <f>'Tesco_Reformulated IS'!F9/'Tesco_Reformulated IS'!F7</f>
        <v>0.22877878617209355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0.16726496902183602</v>
      </c>
      <c r="D22" s="21">
        <f>('Tesco_Reformulated IS'!C10-'Tesco_Reformulated IS'!C11)/'Tesco_Reformulated IS'!C7</f>
        <v>0.17116838572132687</v>
      </c>
      <c r="E22" s="21">
        <f>('Tesco_Reformulated IS'!D10-'Tesco_Reformulated IS'!D11)/'Tesco_Reformulated IS'!D7</f>
        <v>0.17396042850010529</v>
      </c>
      <c r="F22" s="21">
        <f>('Tesco_Reformulated IS'!E10-'Tesco_Reformulated IS'!E11)/'Tesco_Reformulated IS'!E7</f>
        <v>0.14773305058683794</v>
      </c>
      <c r="G22" s="21">
        <f>('Tesco_Reformulated IS'!F10-'Tesco_Reformulated IS'!F11)/'Tesco_Reformulated IS'!F7</f>
        <v>0.1393070583310323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8.7478327247800282E-3</v>
      </c>
      <c r="D23" s="21">
        <f>('Tesco_Reformulated IS'!C14+'Tesco_Reformulated IS'!C16)/'Tesco_Reformulated IS'!C7</f>
        <v>8.3521181592484811E-3</v>
      </c>
      <c r="E23" s="21">
        <f>('Tesco_Reformulated IS'!D14+'Tesco_Reformulated IS'!D16)/'Tesco_Reformulated IS'!D7</f>
        <v>-1.0927115032675963E-3</v>
      </c>
      <c r="F23" s="21">
        <f>('Tesco_Reformulated IS'!E14+'Tesco_Reformulated IS'!E16)/'Tesco_Reformulated IS'!E7</f>
        <v>1.660651928384527E-2</v>
      </c>
      <c r="G23" s="21">
        <f>('Tesco_Reformulated IS'!F14+'Tesco_Reformulated IS'!F16)/'Tesco_Reformulated IS'!F7</f>
        <v>2.0434680151640534E-2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0</v>
      </c>
      <c r="D24" s="100">
        <f>('Tesco_Reformulated IS'!C18+'Tesco_Reformulated IS'!C19)/'Tesco_Reformulated IS'!C7</f>
        <v>0</v>
      </c>
      <c r="E24" s="100">
        <f>('Tesco_Reformulated IS'!D18+'Tesco_Reformulated IS'!D19)/'Tesco_Reformulated IS'!D7</f>
        <v>0</v>
      </c>
      <c r="F24" s="100">
        <f>('Tesco_Reformulated IS'!E18+'Tesco_Reformulated IS'!E19)/'Tesco_Reformulated IS'!E7</f>
        <v>0</v>
      </c>
      <c r="G24" s="100">
        <f>('Tesco_Reformulated IS'!F18+'Tesco_Reformulated IS'!F19)/'Tesco_Reformulated IS'!F7</f>
        <v>0</v>
      </c>
    </row>
    <row r="25" spans="1:7" ht="13.5" customHeight="1" x14ac:dyDescent="0.2">
      <c r="C25" s="99">
        <f>C21-C22-C23+C24</f>
        <v>2.8777304532346278E-2</v>
      </c>
      <c r="D25" s="99">
        <f t="shared" ref="D25:G25" si="3">D21-D22-D23+D24</f>
        <v>1.5627702485808179E-2</v>
      </c>
      <c r="E25" s="99">
        <f t="shared" si="3"/>
        <v>4.6029837447144208E-2</v>
      </c>
      <c r="F25" s="99">
        <f t="shared" si="3"/>
        <v>6.0293491975214941E-2</v>
      </c>
      <c r="G25" s="99">
        <f t="shared" si="3"/>
        <v>6.9037047689420719E-2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1.3405971504170611</v>
      </c>
      <c r="D27" s="103">
        <f t="shared" ref="D27:G27" si="4">1/D17</f>
        <v>1.3376367844812445</v>
      </c>
      <c r="E27" s="103">
        <f t="shared" si="4"/>
        <v>1.3095232376075394</v>
      </c>
      <c r="F27" s="103">
        <f t="shared" si="4"/>
        <v>1.3431352792315274</v>
      </c>
      <c r="G27" s="103">
        <f t="shared" si="4"/>
        <v>1.2478198699903835</v>
      </c>
    </row>
    <row r="28" spans="1:7" ht="13.5" customHeight="1" x14ac:dyDescent="0.2">
      <c r="B28" s="91" t="s">
        <v>92</v>
      </c>
      <c r="C28" s="100">
        <f>'Tesco_Reformulated BS'!B9/'Tesco_Reformulated IS'!B7</f>
        <v>8.2101794422888369E-2</v>
      </c>
      <c r="D28" s="100">
        <f>'Tesco_Reformulated BS'!C9/'Tesco_Reformulated IS'!C7</f>
        <v>9.4136756504516889E-2</v>
      </c>
      <c r="E28" s="100">
        <f>'Tesco_Reformulated BS'!D9/'Tesco_Reformulated IS'!D7</f>
        <v>9.1532350055453071E-2</v>
      </c>
      <c r="F28" s="100">
        <f>'Tesco_Reformulated BS'!E9/'Tesco_Reformulated IS'!E7</f>
        <v>8.4251694924231138E-2</v>
      </c>
      <c r="G28" s="100">
        <f>'Tesco_Reformulated BS'!F9/'Tesco_Reformulated IS'!F7</f>
        <v>7.9725573870436842E-2</v>
      </c>
    </row>
    <row r="29" spans="1:7" ht="13.5" customHeight="1" x14ac:dyDescent="0.2">
      <c r="B29" s="91" t="s">
        <v>93</v>
      </c>
      <c r="C29" s="100">
        <f>'Tesco_Reformulated BS'!B10/'Tesco_Reformulated IS'!B7</f>
        <v>0.35474882544962139</v>
      </c>
      <c r="D29" s="100">
        <f>'Tesco_Reformulated BS'!C10/'Tesco_Reformulated IS'!C7</f>
        <v>0.34227555007839938</v>
      </c>
      <c r="E29" s="100">
        <f>'Tesco_Reformulated BS'!D10/'Tesco_Reformulated IS'!D7</f>
        <v>0.3411084922846882</v>
      </c>
      <c r="F29" s="100">
        <f>'Tesco_Reformulated BS'!E10/'Tesco_Reformulated IS'!E7</f>
        <v>0.35126203771221365</v>
      </c>
      <c r="G29" s="100">
        <f>'Tesco_Reformulated BS'!F10/'Tesco_Reformulated IS'!F7</f>
        <v>0.35444433468507003</v>
      </c>
    </row>
    <row r="30" spans="1:7" ht="13.5" customHeight="1" x14ac:dyDescent="0.2">
      <c r="B30" s="91" t="s">
        <v>94</v>
      </c>
      <c r="C30" s="104">
        <f>'Tesco_Reformulated BS'!B11/'Tesco_Reformulated IS'!B7</f>
        <v>0.11030016694087295</v>
      </c>
      <c r="D30" s="104">
        <f>'Tesco_Reformulated BS'!C11/'Tesco_Reformulated IS'!C7</f>
        <v>0.11067626531994401</v>
      </c>
      <c r="E30" s="104">
        <f>'Tesco_Reformulated BS'!D11/'Tesco_Reformulated IS'!D7</f>
        <v>0.10666447635828803</v>
      </c>
      <c r="F30" s="104">
        <f>'Tesco_Reformulated BS'!E11/'Tesco_Reformulated IS'!E7</f>
        <v>0.11237503126567555</v>
      </c>
      <c r="G30" s="104">
        <f>'Tesco_Reformulated BS'!F11/'Tesco_Reformulated IS'!F7</f>
        <v>0.10003398698303118</v>
      </c>
    </row>
    <row r="31" spans="1:7" ht="13.5" customHeight="1" x14ac:dyDescent="0.2">
      <c r="B31" s="91" t="s">
        <v>95</v>
      </c>
      <c r="C31" s="104">
        <f>'Tesco_Reformulated BS'!B13/'Tesco_Reformulated IS'!B7</f>
        <v>0.59515905890413956</v>
      </c>
      <c r="D31" s="104">
        <f>'Tesco_Reformulated BS'!C13/'Tesco_Reformulated IS'!C7</f>
        <v>0.59063517232553875</v>
      </c>
      <c r="E31" s="104">
        <f>'Tesco_Reformulated BS'!D13/'Tesco_Reformulated IS'!D7</f>
        <v>0.56023402861201688</v>
      </c>
      <c r="F31" s="104">
        <f>'Tesco_Reformulated BS'!E13/'Tesco_Reformulated IS'!E7</f>
        <v>0.59457789971201414</v>
      </c>
      <c r="G31" s="104">
        <f>'Tesco_Reformulated BS'!F13/'Tesco_Reformulated IS'!F7</f>
        <v>0.5653997680002909</v>
      </c>
    </row>
    <row r="32" spans="1:7" ht="13.5" customHeight="1" x14ac:dyDescent="0.2">
      <c r="B32" s="91" t="s">
        <v>96</v>
      </c>
      <c r="C32" s="104">
        <f>'Tesco_Reformulated BS'!B12/'Tesco_Reformulated IS'!B7</f>
        <v>0.51665488975125795</v>
      </c>
      <c r="D32" s="104">
        <f>'Tesco_Reformulated BS'!C12/'Tesco_Reformulated IS'!C7</f>
        <v>0.52649520064065214</v>
      </c>
      <c r="E32" s="104">
        <f>'Tesco_Reformulated BS'!D12/'Tesco_Reformulated IS'!D7</f>
        <v>0.52456058105455816</v>
      </c>
      <c r="F32" s="104">
        <f>'Tesco_Reformulated BS'!E12/'Tesco_Reformulated IS'!E7</f>
        <v>0.54162845306321616</v>
      </c>
      <c r="G32" s="104">
        <f>'Tesco_Reformulated BS'!F12/'Tesco_Reformulated IS'!F7</f>
        <v>0.50477567460257389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7.2526557919850937E-2</v>
      </c>
      <c r="D34" s="104">
        <f>'Tesco_Reformulated BS'!C16/'Tesco_Reformulated IS'!C7</f>
        <v>7.9076786371907404E-2</v>
      </c>
      <c r="E34" s="104">
        <f>'Tesco_Reformulated BS'!D16/'Tesco_Reformulated IS'!D7</f>
        <v>6.727680838727626E-2</v>
      </c>
      <c r="F34" s="104">
        <f>'Tesco_Reformulated BS'!E16/'Tesco_Reformulated IS'!E7</f>
        <v>7.4597061470710047E-2</v>
      </c>
      <c r="G34" s="104">
        <f>'Tesco_Reformulated BS'!F16/'Tesco_Reformulated IS'!F7</f>
        <v>7.7003276774052221E-2</v>
      </c>
    </row>
    <row r="35" spans="1:7" ht="13.5" customHeight="1" x14ac:dyDescent="0.2">
      <c r="B35" s="91" t="s">
        <v>98</v>
      </c>
      <c r="C35" s="104">
        <f>'Tesco_Reformulated BS'!B17/'Tesco_Reformulated IS'!B7</f>
        <v>3.4998820101922691E-3</v>
      </c>
      <c r="D35" s="104">
        <f>'Tesco_Reformulated BS'!C17/'Tesco_Reformulated IS'!C7</f>
        <v>1.5576690015656949E-3</v>
      </c>
      <c r="E35" s="104">
        <f>'Tesco_Reformulated BS'!D17/'Tesco_Reformulated IS'!D7</f>
        <v>1.5722262367615101E-3</v>
      </c>
      <c r="F35" s="104">
        <f>'Tesco_Reformulated BS'!E17/'Tesco_Reformulated IS'!E7</f>
        <v>5.7759171093977445E-3</v>
      </c>
      <c r="G35" s="104">
        <f>'Tesco_Reformulated BS'!F17/'Tesco_Reformulated IS'!F7</f>
        <v>1.0882739841052187E-2</v>
      </c>
    </row>
    <row r="36" spans="1:7" ht="13.5" customHeight="1" x14ac:dyDescent="0.2">
      <c r="B36" s="91" t="s">
        <v>101</v>
      </c>
      <c r="C36" s="104">
        <f>'Tesco_Reformulated BS'!B18/'Tesco_Reformulated IS'!B7</f>
        <v>0.24234114512167607</v>
      </c>
      <c r="D36" s="104">
        <f>'Tesco_Reformulated BS'!C18/'Tesco_Reformulated IS'!C7</f>
        <v>0.24594770501433341</v>
      </c>
      <c r="E36" s="104">
        <f>'Tesco_Reformulated BS'!D18/'Tesco_Reformulated IS'!D7</f>
        <v>0.24572765613342706</v>
      </c>
      <c r="F36" s="104">
        <f>'Tesco_Reformulated BS'!E18/'Tesco_Reformulated IS'!E7</f>
        <v>0.26058685886571548</v>
      </c>
      <c r="G36" s="104">
        <f>'Tesco_Reformulated BS'!F18/'Tesco_Reformulated IS'!F7</f>
        <v>0.26867345153591499</v>
      </c>
    </row>
    <row r="37" spans="1:7" ht="13.5" customHeight="1" x14ac:dyDescent="0.2">
      <c r="C37" s="103">
        <f>C28+C29+C30+C31+C32-C34-C35-C36</f>
        <v>1.3405971504170608</v>
      </c>
      <c r="D37" s="103">
        <f t="shared" ref="D37:G37" si="5">D28+D29+D30+D31+D32-D34-D35-D36</f>
        <v>1.3376367844812449</v>
      </c>
      <c r="E37" s="103">
        <f t="shared" si="5"/>
        <v>1.3095232376075394</v>
      </c>
      <c r="F37" s="103">
        <f t="shared" si="5"/>
        <v>1.3431352792315272</v>
      </c>
      <c r="G37" s="103">
        <f t="shared" si="5"/>
        <v>1.2478198699903831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2020-07-09T05:33:07Z</dcterms:modified>
</cp:coreProperties>
</file>