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ies\Documents\University\Financial Analysis\Tesla\Decompositions\"/>
    </mc:Choice>
  </mc:AlternateContent>
  <xr:revisionPtr revIDLastSave="0" documentId="8_{1821BBD8-020B-4103-8BCA-D1659A66FC23}" xr6:coauthVersionLast="44" xr6:coauthVersionMax="44" xr10:uidLastSave="{00000000-0000-0000-0000-000000000000}"/>
  <bookViews>
    <workbookView xWindow="3240" yWindow="2235" windowWidth="17910" windowHeight="11535" activeTab="2" xr2:uid="{00000000-000D-0000-FFFF-FFFF00000000}"/>
  </bookViews>
  <sheets>
    <sheet name="Tesco_Reformulated BS" sheetId="1" r:id="rId1"/>
    <sheet name="Tesco_Reformulated IS" sheetId="2" r:id="rId2"/>
    <sheet name="Tesco_Decomposition" sheetId="3" r:id="rId3"/>
    <sheet name="Tesco_Trend_Bal_Sheet_base_year" sheetId="5" r:id="rId4"/>
    <sheet name="Tesco_Trend_Inc_Statem" sheetId="6" r:id="rId5"/>
    <sheet name="Tesco_Common_Size_IS" sheetId="11" r:id="rId6"/>
    <sheet name="Inter-firm_ratios" sheetId="7" r:id="rId7"/>
    <sheet name="Inter-firm_Graphs" sheetId="8" r:id="rId8"/>
    <sheet name="First_Level_Interfirm" sheetId="9" r:id="rId9"/>
    <sheet name="Second_Level_Interfi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12" i="11"/>
  <c r="L14" i="11"/>
  <c r="L16" i="11"/>
  <c r="L17" i="11"/>
  <c r="L19" i="11"/>
  <c r="L20" i="11"/>
  <c r="L22" i="11"/>
  <c r="L23" i="11"/>
  <c r="L25" i="11"/>
  <c r="L28" i="11"/>
  <c r="L30" i="11"/>
  <c r="K9" i="11"/>
  <c r="K10" i="11"/>
  <c r="K11" i="11"/>
  <c r="K12" i="11"/>
  <c r="K14" i="11"/>
  <c r="K16" i="11"/>
  <c r="K17" i="11"/>
  <c r="K19" i="11"/>
  <c r="K20" i="11"/>
  <c r="K22" i="11"/>
  <c r="K23" i="11"/>
  <c r="K25" i="11"/>
  <c r="K28" i="11"/>
  <c r="K30" i="11"/>
  <c r="L8" i="11"/>
  <c r="K8" i="11"/>
  <c r="J9" i="11"/>
  <c r="J10" i="11"/>
  <c r="J11" i="11"/>
  <c r="J12" i="11"/>
  <c r="J14" i="11"/>
  <c r="J16" i="11"/>
  <c r="J17" i="11"/>
  <c r="J19" i="11"/>
  <c r="J20" i="11"/>
  <c r="J22" i="11"/>
  <c r="J23" i="11"/>
  <c r="J25" i="11"/>
  <c r="J28" i="11"/>
  <c r="J30" i="11"/>
  <c r="J8" i="11"/>
  <c r="I14" i="11"/>
  <c r="I16" i="11"/>
  <c r="I17" i="11"/>
  <c r="I19" i="11"/>
  <c r="I20" i="11"/>
  <c r="I22" i="11"/>
  <c r="I23" i="11"/>
  <c r="I25" i="11"/>
  <c r="I28" i="11"/>
  <c r="I30" i="11"/>
  <c r="H30" i="11"/>
  <c r="H28" i="11"/>
  <c r="H25" i="11"/>
  <c r="H23" i="11"/>
  <c r="H22" i="11"/>
  <c r="H20" i="11"/>
  <c r="H19" i="11"/>
  <c r="H17" i="11"/>
  <c r="H16" i="11"/>
  <c r="H14" i="11"/>
  <c r="I12" i="11"/>
  <c r="H12" i="11"/>
  <c r="I11" i="11"/>
  <c r="H11" i="11"/>
  <c r="I10" i="11"/>
  <c r="H10" i="11"/>
  <c r="I9" i="11"/>
  <c r="H9" i="11"/>
  <c r="I8" i="11"/>
  <c r="H8" i="11"/>
  <c r="L7" i="11"/>
  <c r="K7" i="11"/>
  <c r="J7" i="11"/>
  <c r="I7" i="11"/>
  <c r="H7" i="11"/>
  <c r="D30" i="3" l="1"/>
  <c r="E30" i="3"/>
  <c r="F30" i="3"/>
  <c r="G30" i="3"/>
  <c r="D31" i="3"/>
  <c r="E31" i="3"/>
  <c r="F31" i="3"/>
  <c r="G31" i="3"/>
  <c r="D32" i="3"/>
  <c r="E32" i="3"/>
  <c r="F32" i="3"/>
  <c r="G32" i="3"/>
  <c r="D34" i="3"/>
  <c r="E34" i="3"/>
  <c r="F34" i="3"/>
  <c r="G34" i="3"/>
  <c r="D35" i="3"/>
  <c r="E35" i="3"/>
  <c r="F35" i="3"/>
  <c r="G35" i="3"/>
  <c r="D36" i="3"/>
  <c r="E36" i="3"/>
  <c r="F36" i="3"/>
  <c r="G36" i="3"/>
  <c r="D29" i="3"/>
  <c r="E29" i="3"/>
  <c r="F29" i="3"/>
  <c r="G29" i="3"/>
  <c r="D28" i="3"/>
  <c r="E28" i="3"/>
  <c r="F28" i="3"/>
  <c r="G28" i="3"/>
  <c r="C36" i="3"/>
  <c r="C35" i="3"/>
  <c r="C34" i="3"/>
  <c r="C32" i="3"/>
  <c r="C31" i="3"/>
  <c r="C30" i="3"/>
  <c r="C29" i="3"/>
  <c r="C28" i="3"/>
  <c r="D24" i="3"/>
  <c r="E24" i="3"/>
  <c r="F24" i="3"/>
  <c r="G24" i="3"/>
  <c r="D23" i="3"/>
  <c r="E23" i="3"/>
  <c r="F23" i="3"/>
  <c r="G23" i="3"/>
  <c r="D22" i="3"/>
  <c r="E22" i="3"/>
  <c r="F22" i="3"/>
  <c r="G22" i="3"/>
  <c r="D21" i="3"/>
  <c r="D25" i="3" s="1"/>
  <c r="E21" i="3"/>
  <c r="E25" i="3" s="1"/>
  <c r="F21" i="3"/>
  <c r="F25" i="3" s="1"/>
  <c r="G21" i="3"/>
  <c r="C22" i="3"/>
  <c r="E37" i="3" l="1"/>
  <c r="F37" i="3"/>
  <c r="G37" i="3"/>
  <c r="D37" i="3"/>
  <c r="G25" i="3"/>
  <c r="C37" i="3"/>
  <c r="C24" i="3"/>
  <c r="C23" i="3"/>
  <c r="C21" i="3"/>
  <c r="C25" i="3" l="1"/>
  <c r="D17" i="3"/>
  <c r="D27" i="3" s="1"/>
  <c r="E17" i="3"/>
  <c r="E27" i="3" s="1"/>
  <c r="F17" i="3"/>
  <c r="F27" i="3" s="1"/>
  <c r="G17" i="3"/>
  <c r="C17" i="3"/>
  <c r="C27" i="3" s="1"/>
  <c r="D16" i="3"/>
  <c r="E16" i="3"/>
  <c r="F16" i="3"/>
  <c r="G16" i="3"/>
  <c r="C16" i="3"/>
  <c r="D6" i="3"/>
  <c r="E6" i="3"/>
  <c r="F6" i="3"/>
  <c r="G6" i="3"/>
  <c r="C6" i="3"/>
  <c r="G12" i="3"/>
  <c r="D12" i="3"/>
  <c r="E12" i="3"/>
  <c r="F12" i="3"/>
  <c r="D11" i="3"/>
  <c r="E11" i="3"/>
  <c r="F11" i="3"/>
  <c r="G11" i="3"/>
  <c r="D10" i="3"/>
  <c r="E10" i="3"/>
  <c r="F10" i="3"/>
  <c r="G10" i="3"/>
  <c r="C10" i="3"/>
  <c r="C11" i="3"/>
  <c r="C12" i="3"/>
  <c r="D5" i="3"/>
  <c r="E5" i="3"/>
  <c r="F5" i="3"/>
  <c r="G5" i="3"/>
  <c r="C5" i="3"/>
  <c r="G13" i="3" l="1"/>
  <c r="F13" i="3"/>
  <c r="D13" i="3"/>
  <c r="F18" i="3"/>
  <c r="E13" i="3"/>
  <c r="C18" i="3"/>
  <c r="D18" i="3"/>
  <c r="E18" i="3"/>
  <c r="C13" i="3"/>
  <c r="G18" i="3"/>
  <c r="G27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<sst xmlns="http://schemas.openxmlformats.org/spreadsheetml/2006/main" count="261" uniqueCount="132">
  <si>
    <t>REFORMULATED BALANCE SHEETS</t>
  </si>
  <si>
    <t>(in millions)</t>
  </si>
  <si>
    <t>Net operating assets (NOA):</t>
  </si>
  <si>
    <t>Operating assets</t>
  </si>
  <si>
    <t>Cash</t>
  </si>
  <si>
    <t>Inventories</t>
  </si>
  <si>
    <t>Property, plant and equipment, net</t>
  </si>
  <si>
    <t xml:space="preserve">Other assets </t>
  </si>
  <si>
    <t>Total operating assets</t>
  </si>
  <si>
    <t>Operating liabilities</t>
  </si>
  <si>
    <t>Accounts payable</t>
  </si>
  <si>
    <t>Income taxes payable</t>
  </si>
  <si>
    <t>Other liabilities</t>
  </si>
  <si>
    <t>Total operating liabilities</t>
  </si>
  <si>
    <t>Net financial assets (obligations) (NFA/NFO):</t>
  </si>
  <si>
    <t>Financial assets</t>
  </si>
  <si>
    <t>Short term investment</t>
  </si>
  <si>
    <t>Total financial assets</t>
  </si>
  <si>
    <t>Financial liabilities</t>
  </si>
  <si>
    <t>Current portion of long-term debt</t>
  </si>
  <si>
    <t>Long-term debt</t>
  </si>
  <si>
    <t>Preferred Stock</t>
  </si>
  <si>
    <t>Total financial liabilities</t>
  </si>
  <si>
    <t>Net financial Obligations (NFA/NFO)</t>
  </si>
  <si>
    <t>NET FINANCIAL OBLIGATIONS (ASSETS)</t>
  </si>
  <si>
    <t>less minority interest</t>
  </si>
  <si>
    <t>Common Shareholders' Equity (CSE)</t>
  </si>
  <si>
    <t>CSE as per Thomson Analytics</t>
  </si>
  <si>
    <t>Check reformulated = conventional (must be 0)</t>
  </si>
  <si>
    <t>TESCO PLC  (TSCO)</t>
  </si>
  <si>
    <t>Reformulated Income Statement</t>
  </si>
  <si>
    <t>02/26/2011
GBP</t>
  </si>
  <si>
    <t>02/27/2010
GBP</t>
  </si>
  <si>
    <t>02/28/2009
GBP
restated</t>
  </si>
  <si>
    <t>02/23/2008
GBP</t>
  </si>
  <si>
    <t>02/24/2007
GBP</t>
  </si>
  <si>
    <t>Operating Income</t>
  </si>
  <si>
    <t>Revenues</t>
  </si>
  <si>
    <t>Cost of sales</t>
  </si>
  <si>
    <t>Gross margin</t>
  </si>
  <si>
    <t>Operating expenses</t>
  </si>
  <si>
    <t>Other operating income (expense)</t>
  </si>
  <si>
    <t>Operating income from sales(before tax)</t>
  </si>
  <si>
    <t>Taxes</t>
  </si>
  <si>
    <t xml:space="preserve">     Tax as reported</t>
  </si>
  <si>
    <t xml:space="preserve">     Other tax adjustments</t>
  </si>
  <si>
    <t xml:space="preserve">     Tax benefit on net interest</t>
  </si>
  <si>
    <t>Operating income from sales (after tax)</t>
  </si>
  <si>
    <t xml:space="preserve">Dirty surplus items </t>
  </si>
  <si>
    <t>Equity Earnings</t>
  </si>
  <si>
    <t>Operating Income (after tax)</t>
  </si>
  <si>
    <t>Financing Expense (Income)</t>
  </si>
  <si>
    <t xml:space="preserve">     Interest expense</t>
  </si>
  <si>
    <t xml:space="preserve">     Interest income</t>
  </si>
  <si>
    <t xml:space="preserve">    Other interest adjustments</t>
  </si>
  <si>
    <t>Net interest expense</t>
  </si>
  <si>
    <t>less Tax benefit from Net Interest Expense</t>
  </si>
  <si>
    <t xml:space="preserve">       Preferred dividends</t>
  </si>
  <si>
    <t>Net Financial Expense (after tax)</t>
  </si>
  <si>
    <t>Minority interest</t>
  </si>
  <si>
    <t>Comprehensive income to Common</t>
  </si>
  <si>
    <t xml:space="preserve">Comprehensive Income to Common as per Thomson </t>
  </si>
  <si>
    <t>Check Row 30 = Row 31</t>
  </si>
  <si>
    <t xml:space="preserve"> Tax allocation</t>
  </si>
  <si>
    <t>a. Calculate average tax rate (as rate not given )</t>
  </si>
  <si>
    <t>Income taxes for year</t>
  </si>
  <si>
    <t>b. Allocation of tax cost</t>
  </si>
  <si>
    <t>Allocation to financing activities</t>
  </si>
  <si>
    <t>NFE</t>
  </si>
  <si>
    <t>Tax rate</t>
  </si>
  <si>
    <t>Tax benefit (NFE x tax rate)</t>
  </si>
  <si>
    <t>Analysis of profitabililty</t>
  </si>
  <si>
    <t>A. Analysis of ROCE</t>
  </si>
  <si>
    <t>Formula</t>
  </si>
  <si>
    <t xml:space="preserve">ROCE </t>
  </si>
  <si>
    <t>FIRST LEVEL</t>
  </si>
  <si>
    <t>RNOA + (FLEV x (RNOA - NBC))</t>
  </si>
  <si>
    <t>RNOA</t>
  </si>
  <si>
    <t>OI/NOA</t>
  </si>
  <si>
    <t>FLEV</t>
  </si>
  <si>
    <t>NFO/CSE</t>
  </si>
  <si>
    <t>NBC</t>
  </si>
  <si>
    <t>NFE/NFO</t>
  </si>
  <si>
    <t>SECOND LEVEL</t>
  </si>
  <si>
    <t>PM</t>
  </si>
  <si>
    <t>OI/SALES</t>
  </si>
  <si>
    <t>ATO</t>
  </si>
  <si>
    <t>SALES/NOA</t>
  </si>
  <si>
    <t>THIRD LEVEL</t>
  </si>
  <si>
    <t>GM/SALES</t>
  </si>
  <si>
    <t>TAXES/SALES</t>
  </si>
  <si>
    <t>1/ATO</t>
  </si>
  <si>
    <t>CASH/SALES</t>
  </si>
  <si>
    <t>RECEIVABLES/SALES</t>
  </si>
  <si>
    <t>INVENTORIES/SALES</t>
  </si>
  <si>
    <t>OTHER CURR. ASSETS/SALES</t>
  </si>
  <si>
    <t>PPE/SALES</t>
  </si>
  <si>
    <t>ACCOUNTS PAYABLE/SALES</t>
  </si>
  <si>
    <t>INCOME TAXES/SALES</t>
  </si>
  <si>
    <t>operating expense/SALES</t>
  </si>
  <si>
    <t>Other income/sales</t>
  </si>
  <si>
    <t>OTHER .LIABILITIES/SALES</t>
  </si>
  <si>
    <t>Comprhensive Income/Common Share Equity</t>
  </si>
  <si>
    <t>%</t>
  </si>
  <si>
    <t xml:space="preserve">02/26/2011
</t>
  </si>
  <si>
    <t xml:space="preserve">02/27/2010
</t>
  </si>
  <si>
    <t>02/28/2009
restated</t>
  </si>
  <si>
    <t xml:space="preserve">02/23/2008
</t>
  </si>
  <si>
    <t xml:space="preserve">02/24/2007
</t>
  </si>
  <si>
    <t>Tesco</t>
  </si>
  <si>
    <t>Kroger</t>
  </si>
  <si>
    <t>First-Level Decomposition</t>
  </si>
  <si>
    <t>Second Level Decomposition</t>
  </si>
  <si>
    <t>SPREAD</t>
  </si>
  <si>
    <t>(RNOA - NBC)</t>
  </si>
  <si>
    <t>(RNOA-NBC)</t>
  </si>
  <si>
    <t>Accounts receivable, (Net)</t>
  </si>
  <si>
    <t>(in % and 2007 as base year)</t>
  </si>
  <si>
    <t>DRIVERS OF PROFITABILITY (ROCE)</t>
  </si>
  <si>
    <t>02/26/2011
% of Revenues</t>
  </si>
  <si>
    <t>02/27/2010
% of Revenues</t>
  </si>
  <si>
    <t>02/28/2009
% of Revenues</t>
  </si>
  <si>
    <t>02/23/2008
% of Revenues</t>
  </si>
  <si>
    <t>02/24/2007
% of Revenues</t>
  </si>
  <si>
    <t>Accounts receivable, less allowance for doubtful account</t>
  </si>
  <si>
    <t>Average tax rate (Tax cost / Operating Income)</t>
  </si>
  <si>
    <t>03/31/2020
JPY</t>
  </si>
  <si>
    <t>03/31/2019
JPY</t>
  </si>
  <si>
    <t>03/31/2017
JPY</t>
  </si>
  <si>
    <t>03/31/2016
JPY</t>
  </si>
  <si>
    <t>TOYOTA MOTOR CORPORATION  (7203)</t>
  </si>
  <si>
    <t>03/31/2018
JPY
restated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</si>
</sst>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_ ;\-#,##0.0\ "/>
    <numFmt numFmtId="165" formatCode="0.0"/>
    <numFmt numFmtId="166" formatCode="0.000"/>
    <numFmt numFmtId="167" formatCode="0.0000"/>
    <numFmt numFmtId="168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"/>
      <family val="1"/>
    </font>
    <font>
      <u val="double"/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 applyProtection="1">
      <alignment vertical="top" wrapText="1"/>
      <protection locked="0"/>
    </xf>
    <xf numFmtId="0" fontId="3" fillId="0" borderId="0" xfId="1" applyNumberFormat="1" applyFont="1" applyAlignment="1" applyProtection="1">
      <alignment vertical="top" wrapText="1"/>
      <protection locked="0"/>
    </xf>
    <xf numFmtId="0" fontId="2" fillId="0" borderId="0" xfId="1" applyNumberFormat="1" applyFont="1" applyAlignment="1" applyProtection="1">
      <alignment horizontal="right" vertical="top" wrapText="1"/>
      <protection locked="0"/>
    </xf>
    <xf numFmtId="0" fontId="2" fillId="0" borderId="0" xfId="1" applyNumberFormat="1" applyFont="1" applyAlignment="1" applyProtection="1">
      <alignment horizontal="justify" vertical="top" shrinkToFit="1"/>
      <protection locked="0"/>
    </xf>
    <xf numFmtId="0" fontId="3" fillId="0" borderId="0" xfId="1" applyNumberFormat="1" applyFont="1" applyAlignment="1" applyProtection="1">
      <alignment vertical="top" shrinkToFit="1"/>
      <protection locked="0"/>
    </xf>
    <xf numFmtId="0" fontId="4" fillId="0" borderId="0" xfId="1" applyNumberFormat="1" applyFont="1" applyAlignment="1" applyProtection="1">
      <alignment vertical="top" shrinkToFit="1"/>
      <protection locked="0"/>
    </xf>
    <xf numFmtId="0" fontId="5" fillId="0" borderId="0" xfId="1" applyNumberFormat="1" applyFont="1" applyAlignment="1" applyProtection="1">
      <alignment vertical="top" shrinkToFit="1"/>
      <protection locked="0"/>
    </xf>
    <xf numFmtId="0" fontId="2" fillId="0" borderId="0" xfId="1" applyNumberFormat="1" applyFont="1" applyAlignment="1" applyProtection="1">
      <alignment vertical="top" shrinkToFit="1"/>
      <protection locked="0"/>
    </xf>
    <xf numFmtId="0" fontId="6" fillId="0" borderId="0" xfId="1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0" fillId="0" borderId="0" xfId="0" applyAlignment="1" applyProtection="1"/>
    <xf numFmtId="0" fontId="8" fillId="0" borderId="0" xfId="0" applyFont="1" applyAlignment="1" applyProtection="1"/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NumberFormat="1" applyFont="1" applyAlignment="1" applyProtection="1">
      <alignment horizontal="center" vertical="top" wrapText="1"/>
      <protection locked="0"/>
    </xf>
    <xf numFmtId="2" fontId="10" fillId="0" borderId="0" xfId="0" applyNumberFormat="1" applyFont="1" applyAlignment="1">
      <alignment horizontal="center"/>
    </xf>
    <xf numFmtId="0" fontId="15" fillId="0" borderId="0" xfId="1" applyNumberFormat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wrapText="1"/>
    </xf>
    <xf numFmtId="0" fontId="16" fillId="0" borderId="0" xfId="1" applyNumberFormat="1" applyFont="1" applyAlignment="1" applyProtection="1">
      <alignment horizontal="center" vertical="top" wrapText="1"/>
      <protection locked="0"/>
    </xf>
    <xf numFmtId="4" fontId="15" fillId="0" borderId="0" xfId="1" applyNumberFormat="1" applyFont="1" applyAlignment="1" applyProtection="1">
      <alignment horizontal="center" vertical="top" shrinkToFit="1"/>
      <protection locked="0"/>
    </xf>
    <xf numFmtId="4" fontId="17" fillId="0" borderId="0" xfId="1" applyNumberFormat="1" applyFont="1" applyAlignment="1" applyProtection="1">
      <alignment horizontal="center" vertical="top" shrinkToFit="1"/>
      <protection locked="0"/>
    </xf>
    <xf numFmtId="4" fontId="18" fillId="0" borderId="0" xfId="1" applyNumberFormat="1" applyFont="1" applyAlignment="1" applyProtection="1">
      <alignment horizontal="center" vertical="top" shrinkToFit="1"/>
      <protection locked="0"/>
    </xf>
    <xf numFmtId="1" fontId="15" fillId="0" borderId="0" xfId="1" applyNumberFormat="1" applyFont="1" applyFill="1" applyAlignment="1" applyProtection="1">
      <alignment horizontal="center" vertical="top" shrinkToFit="1"/>
      <protection locked="0"/>
    </xf>
    <xf numFmtId="3" fontId="16" fillId="0" borderId="0" xfId="1" applyNumberFormat="1" applyFont="1" applyAlignment="1" applyProtection="1">
      <alignment horizontal="center" vertical="top" shrinkToFit="1"/>
      <protection locked="0"/>
    </xf>
    <xf numFmtId="3" fontId="18" fillId="0" borderId="0" xfId="1" applyNumberFormat="1" applyFont="1" applyAlignment="1" applyProtection="1">
      <alignment horizontal="center" vertical="top" shrinkToFit="1"/>
      <protection locked="0"/>
    </xf>
    <xf numFmtId="4" fontId="16" fillId="0" borderId="0" xfId="1" applyNumberFormat="1" applyFont="1" applyAlignment="1" applyProtection="1">
      <alignment horizontal="center" vertical="top" shrinkToFit="1"/>
      <protection locked="0"/>
    </xf>
    <xf numFmtId="3" fontId="15" fillId="0" borderId="0" xfId="1" applyNumberFormat="1" applyFont="1" applyAlignment="1" applyProtection="1">
      <alignment horizontal="center" vertical="top" shrinkToFit="1"/>
      <protection locked="0"/>
    </xf>
    <xf numFmtId="0" fontId="17" fillId="0" borderId="0" xfId="1" applyNumberFormat="1" applyFont="1" applyAlignment="1" applyProtection="1">
      <alignment horizontal="center" vertical="top" shrinkToFit="1"/>
      <protection locked="0"/>
    </xf>
    <xf numFmtId="0" fontId="15" fillId="0" borderId="0" xfId="0" applyFont="1" applyAlignment="1" applyProtection="1">
      <alignment horizontal="center"/>
    </xf>
    <xf numFmtId="9" fontId="15" fillId="0" borderId="0" xfId="0" applyNumberFormat="1" applyFont="1" applyAlignment="1" applyProtection="1">
      <alignment horizontal="center"/>
    </xf>
    <xf numFmtId="4" fontId="15" fillId="0" borderId="0" xfId="1" applyNumberFormat="1" applyFont="1" applyAlignment="1" applyProtection="1">
      <alignment horizontal="center" vertical="top" wrapText="1"/>
      <protection locked="0"/>
    </xf>
    <xf numFmtId="9" fontId="15" fillId="0" borderId="0" xfId="1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alignment horizontal="center"/>
    </xf>
    <xf numFmtId="43" fontId="12" fillId="0" borderId="0" xfId="0" applyNumberFormat="1" applyFont="1"/>
    <xf numFmtId="0" fontId="12" fillId="0" borderId="0" xfId="0" applyFont="1"/>
    <xf numFmtId="0" fontId="11" fillId="0" borderId="0" xfId="0" applyFont="1"/>
    <xf numFmtId="0" fontId="19" fillId="0" borderId="0" xfId="0" applyFont="1"/>
    <xf numFmtId="0" fontId="13" fillId="0" borderId="0" xfId="0" applyFont="1"/>
    <xf numFmtId="0" fontId="12" fillId="2" borderId="0" xfId="0" applyFont="1" applyFill="1"/>
    <xf numFmtId="0" fontId="12" fillId="3" borderId="0" xfId="0" applyFont="1" applyFill="1"/>
    <xf numFmtId="168" fontId="11" fillId="0" borderId="0" xfId="0" applyNumberFormat="1" applyFont="1"/>
    <xf numFmtId="168" fontId="13" fillId="0" borderId="0" xfId="0" applyNumberFormat="1" applyFont="1"/>
    <xf numFmtId="168" fontId="12" fillId="2" borderId="0" xfId="0" applyNumberFormat="1" applyFont="1" applyFill="1"/>
    <xf numFmtId="168" fontId="12" fillId="0" borderId="0" xfId="0" applyNumberFormat="1" applyFont="1"/>
    <xf numFmtId="1" fontId="11" fillId="0" borderId="0" xfId="0" applyNumberFormat="1" applyFont="1"/>
    <xf numFmtId="0" fontId="20" fillId="0" borderId="0" xfId="0" applyFont="1" applyAlignment="1">
      <alignment horizontal="center" wrapText="1"/>
    </xf>
    <xf numFmtId="0" fontId="12" fillId="0" borderId="0" xfId="1" applyNumberFormat="1" applyFont="1" applyAlignment="1" applyProtection="1">
      <alignment vertical="top" wrapText="1"/>
      <protection locked="0"/>
    </xf>
    <xf numFmtId="0" fontId="11" fillId="0" borderId="0" xfId="1" applyNumberFormat="1" applyFont="1" applyAlignment="1" applyProtection="1">
      <alignment vertical="top" wrapText="1"/>
      <protection locked="0"/>
    </xf>
    <xf numFmtId="0" fontId="21" fillId="0" borderId="0" xfId="0" applyFont="1"/>
    <xf numFmtId="0" fontId="12" fillId="0" borderId="0" xfId="1" applyNumberFormat="1" applyFont="1" applyAlignment="1" applyProtection="1">
      <alignment horizontal="right" vertical="top" wrapText="1"/>
      <protection locked="0"/>
    </xf>
    <xf numFmtId="0" fontId="12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vertical="top" shrinkToFit="1"/>
      <protection locked="0"/>
    </xf>
    <xf numFmtId="4" fontId="11" fillId="0" borderId="0" xfId="1" applyNumberFormat="1" applyFont="1" applyAlignment="1" applyProtection="1">
      <alignment horizontal="right" vertical="top" shrinkToFit="1"/>
      <protection locked="0"/>
    </xf>
    <xf numFmtId="2" fontId="21" fillId="0" borderId="0" xfId="0" applyNumberFormat="1" applyFont="1" applyAlignment="1">
      <alignment horizontal="center"/>
    </xf>
    <xf numFmtId="0" fontId="13" fillId="0" borderId="0" xfId="1" applyNumberFormat="1" applyFont="1" applyAlignment="1" applyProtection="1">
      <alignment vertical="top" shrinkToFit="1"/>
      <protection locked="0"/>
    </xf>
    <xf numFmtId="4" fontId="13" fillId="0" borderId="0" xfId="1" applyNumberFormat="1" applyFont="1" applyAlignment="1" applyProtection="1">
      <alignment horizontal="right" vertical="top" shrinkToFit="1"/>
      <protection locked="0"/>
    </xf>
    <xf numFmtId="0" fontId="14" fillId="0" borderId="0" xfId="1" applyNumberFormat="1" applyFont="1" applyAlignment="1" applyProtection="1">
      <alignment vertical="top" shrinkToFit="1"/>
      <protection locked="0"/>
    </xf>
    <xf numFmtId="4" fontId="14" fillId="0" borderId="0" xfId="1" applyNumberFormat="1" applyFont="1" applyAlignment="1" applyProtection="1">
      <alignment horizontal="right" vertical="top" shrinkToFit="1"/>
      <protection locked="0"/>
    </xf>
    <xf numFmtId="0" fontId="12" fillId="0" borderId="0" xfId="1" applyNumberFormat="1" applyFont="1" applyAlignment="1" applyProtection="1">
      <alignment vertical="top" shrinkToFit="1"/>
      <protection locked="0"/>
    </xf>
    <xf numFmtId="0" fontId="11" fillId="0" borderId="0" xfId="1" applyNumberFormat="1" applyFont="1" applyAlignment="1" applyProtection="1">
      <alignment horizontal="right" vertical="top" shrinkToFit="1"/>
      <protection locked="0"/>
    </xf>
    <xf numFmtId="1" fontId="11" fillId="0" borderId="0" xfId="1" applyNumberFormat="1" applyFont="1" applyFill="1" applyAlignment="1" applyProtection="1">
      <alignment horizontal="right" vertical="top" shrinkToFit="1"/>
      <protection locked="0"/>
    </xf>
    <xf numFmtId="3" fontId="12" fillId="0" borderId="0" xfId="1" applyNumberFormat="1" applyFont="1" applyAlignment="1" applyProtection="1">
      <alignment horizontal="right" vertical="top" shrinkToFit="1"/>
      <protection locked="0"/>
    </xf>
    <xf numFmtId="0" fontId="13" fillId="0" borderId="0" xfId="1" applyNumberFormat="1" applyFont="1" applyAlignment="1" applyProtection="1">
      <alignment horizontal="right" vertical="top" shrinkToFit="1"/>
      <protection locked="0"/>
    </xf>
    <xf numFmtId="3" fontId="14" fillId="0" borderId="0" xfId="1" applyNumberFormat="1" applyFont="1" applyAlignment="1" applyProtection="1">
      <alignment horizontal="right" vertical="top" shrinkToFit="1"/>
      <protection locked="0"/>
    </xf>
    <xf numFmtId="4" fontId="12" fillId="0" borderId="0" xfId="1" applyNumberFormat="1" applyFont="1" applyAlignment="1" applyProtection="1">
      <alignment horizontal="right" vertical="top" shrinkToFit="1"/>
      <protection locked="0"/>
    </xf>
    <xf numFmtId="3" fontId="11" fillId="0" borderId="0" xfId="1" applyNumberFormat="1" applyFont="1" applyAlignment="1" applyProtection="1">
      <alignment horizontal="right" vertical="top" shrinkToFit="1"/>
      <protection locked="0"/>
    </xf>
    <xf numFmtId="0" fontId="22" fillId="0" borderId="0" xfId="1" applyNumberFormat="1" applyFont="1" applyAlignment="1" applyProtection="1">
      <alignment vertical="top" wrapText="1"/>
      <protection locked="0"/>
    </xf>
    <xf numFmtId="0" fontId="23" fillId="0" borderId="0" xfId="1" applyNumberFormat="1" applyFont="1" applyAlignment="1" applyProtection="1">
      <alignment horizontal="right" vertical="top" shrinkToFit="1"/>
      <protection locked="0"/>
    </xf>
    <xf numFmtId="0" fontId="24" fillId="0" borderId="0" xfId="0" applyFont="1" applyAlignment="1" applyProtection="1"/>
    <xf numFmtId="0" fontId="11" fillId="0" borderId="0" xfId="0" applyFont="1" applyAlignment="1" applyProtection="1"/>
    <xf numFmtId="0" fontId="2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9" fontId="11" fillId="0" borderId="0" xfId="0" applyNumberFormat="1" applyFont="1" applyAlignment="1" applyProtection="1"/>
    <xf numFmtId="4" fontId="11" fillId="0" borderId="0" xfId="1" applyNumberFormat="1" applyFont="1" applyAlignment="1" applyProtection="1">
      <alignment vertical="top" wrapText="1"/>
      <protection locked="0"/>
    </xf>
    <xf numFmtId="9" fontId="11" fillId="0" borderId="0" xfId="1" applyNumberFormat="1" applyFont="1" applyAlignment="1" applyProtection="1">
      <alignment vertical="top" wrapText="1"/>
      <protection locked="0"/>
    </xf>
    <xf numFmtId="1" fontId="11" fillId="0" borderId="0" xfId="0" applyNumberFormat="1" applyFont="1" applyAlignment="1" applyProtection="1"/>
    <xf numFmtId="0" fontId="21" fillId="0" borderId="0" xfId="0" applyFont="1" applyAlignment="1" applyProtection="1"/>
    <xf numFmtId="0" fontId="25" fillId="0" borderId="0" xfId="0" applyFont="1" applyAlignment="1" applyProtection="1"/>
    <xf numFmtId="0" fontId="20" fillId="0" borderId="0" xfId="1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left"/>
    </xf>
    <xf numFmtId="0" fontId="2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8" fillId="0" borderId="0" xfId="0" applyFont="1"/>
    <xf numFmtId="0" fontId="10" fillId="0" borderId="0" xfId="0" applyFont="1"/>
    <xf numFmtId="0" fontId="24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10" fillId="3" borderId="0" xfId="0" applyFont="1" applyFill="1"/>
    <xf numFmtId="2" fontId="10" fillId="3" borderId="0" xfId="0" applyNumberFormat="1" applyFont="1" applyFill="1" applyAlignment="1">
      <alignment horizontal="center"/>
    </xf>
    <xf numFmtId="166" fontId="10" fillId="3" borderId="0" xfId="2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24" fillId="0" borderId="0" xfId="0" applyFont="1" applyBorder="1"/>
    <xf numFmtId="2" fontId="2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14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164" fontId="12" fillId="0" borderId="0" xfId="0" applyNumberFormat="1" applyFont="1"/>
    <xf numFmtId="165" fontId="11" fillId="0" borderId="0" xfId="0" applyNumberFormat="1" applyFont="1"/>
    <xf numFmtId="0" fontId="26" fillId="0" borderId="0" xfId="0" applyFont="1" applyAlignment="1">
      <alignment horizontal="center"/>
    </xf>
    <xf numFmtId="167" fontId="9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0" fillId="4" borderId="0" xfId="1" applyNumberFormat="1" applyFont="1" applyFill="1" applyAlignment="1" applyProtection="1">
      <alignment horizontal="center" vertical="top" wrapText="1"/>
      <protection locked="0"/>
    </xf>
    <xf numFmtId="2" fontId="21" fillId="4" borderId="0" xfId="0" applyNumberFormat="1" applyFont="1" applyFill="1" applyAlignment="1">
      <alignment horizontal="center"/>
    </xf>
    <xf numFmtId="2" fontId="31" fillId="4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'Inter-firm_ratios'!$C$5:$G$5</c:f>
              <c:numCache>
                <c:formatCode>0.0000</c:formatCode>
                <c:ptCount val="5"/>
                <c:pt idx="0">
                  <c:v>0.17837426232628975</c:v>
                </c:pt>
                <c:pt idx="1">
                  <c:v>0.17977147693609818</c:v>
                </c:pt>
                <c:pt idx="2">
                  <c:v>0.16600513658650479</c:v>
                </c:pt>
                <c:pt idx="3">
                  <c:v>0.15942724033981912</c:v>
                </c:pt>
                <c:pt idx="4">
                  <c:v>0.16056849107952828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E-4AB9-A5C5-15FD63DADC19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'Inter-firm_ratios'!$C$6:$G$6</c:f>
              <c:numCache>
                <c:formatCode>0.0000</c:formatCode>
                <c:ptCount val="5"/>
                <c:pt idx="0">
                  <c:v>0.22648791387365427</c:v>
                </c:pt>
                <c:pt idx="1">
                  <c:v>0.24033374033374033</c:v>
                </c:pt>
                <c:pt idx="2">
                  <c:v>0.24130602782071098</c:v>
                </c:pt>
                <c:pt idx="3">
                  <c:v>1.4486754966887417E-2</c:v>
                </c:pt>
                <c:pt idx="4">
                  <c:v>0.20940332326283989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E-4AB9-A5C5-15FD63DA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480"/>
        <c:axId val="154134400"/>
      </c:scatterChart>
      <c:valAx>
        <c:axId val="154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34400"/>
        <c:crosses val="autoZero"/>
        <c:crossBetween val="midCat"/>
      </c:valAx>
      <c:valAx>
        <c:axId val="154134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41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14294518984576"/>
          <c:y val="0.38387540099154305"/>
          <c:w val="0.16999992032249719"/>
          <c:h val="0.19984179060950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'Inter-firm_ratios'!$C$9:$G$9</c:f>
              <c:numCache>
                <c:formatCode>0.000</c:formatCode>
                <c:ptCount val="5"/>
                <c:pt idx="0">
                  <c:v>0.12255001610865221</c:v>
                </c:pt>
                <c:pt idx="1">
                  <c:v>0.11527054485005969</c:v>
                </c:pt>
                <c:pt idx="2">
                  <c:v>8.6658773153880111E-2</c:v>
                </c:pt>
                <c:pt idx="3">
                  <c:v>9.9407512774596987E-2</c:v>
                </c:pt>
                <c:pt idx="4">
                  <c:v>0.11051010054230895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0-4393-A71A-05EFC9ADDE2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'Inter-firm_ratios'!$C$10:$G$10</c:f>
              <c:numCache>
                <c:formatCode>0.0000</c:formatCode>
                <c:ptCount val="5"/>
                <c:pt idx="0">
                  <c:v>0.12210674644419446</c:v>
                </c:pt>
                <c:pt idx="1">
                  <c:v>0.11647533176180262</c:v>
                </c:pt>
                <c:pt idx="2">
                  <c:v>0.11871728194796584</c:v>
                </c:pt>
                <c:pt idx="3">
                  <c:v>3.3358288610855477E-2</c:v>
                </c:pt>
                <c:pt idx="4">
                  <c:v>0.10999453826046181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0-4393-A71A-05EFC9A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7152"/>
        <c:axId val="180258688"/>
      </c:scatterChart>
      <c:valAx>
        <c:axId val="18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8688"/>
        <c:crosses val="autoZero"/>
        <c:crossBetween val="midCat"/>
      </c:valAx>
      <c:valAx>
        <c:axId val="180258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25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'Inter-firm_ratios'!$C$12:$G$12</c:f>
              <c:numCache>
                <c:formatCode>0.000</c:formatCode>
                <c:ptCount val="5"/>
                <c:pt idx="0">
                  <c:v>0.53226727584237576</c:v>
                </c:pt>
                <c:pt idx="1">
                  <c:v>0.64316546762589932</c:v>
                </c:pt>
                <c:pt idx="2">
                  <c:v>1.1088022414195657</c:v>
                </c:pt>
                <c:pt idx="3">
                  <c:v>0.80398739380652229</c:v>
                </c:pt>
                <c:pt idx="4">
                  <c:v>0.59389174478379192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36D-ACBB-642E623B0DF0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'Inter-firm_ratios'!$C$13:$G$13</c:f>
              <c:numCache>
                <c:formatCode>0.0000</c:formatCode>
                <c:ptCount val="5"/>
                <c:pt idx="0">
                  <c:v>1.4312411131423928</c:v>
                </c:pt>
                <c:pt idx="1">
                  <c:v>1.6495726495726495</c:v>
                </c:pt>
                <c:pt idx="2">
                  <c:v>1.5639489953632149</c:v>
                </c:pt>
                <c:pt idx="3">
                  <c:v>1.6601821192052981</c:v>
                </c:pt>
                <c:pt idx="4">
                  <c:v>1.4856495468277946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36D-ACBB-642E623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2448"/>
        <c:axId val="249206656"/>
      </c:scatterChart>
      <c:valAx>
        <c:axId val="249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06656"/>
        <c:crosses val="autoZero"/>
        <c:crossBetween val="midCat"/>
      </c:valAx>
      <c:valAx>
        <c:axId val="24920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9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'Inter-firm_ratios'!$C$18:$G$18</c:f>
              <c:numCache>
                <c:formatCode>0.000</c:formatCode>
                <c:ptCount val="5"/>
                <c:pt idx="0">
                  <c:v>1.7842616302601155E-2</c:v>
                </c:pt>
                <c:pt idx="1">
                  <c:v>1.5514001200291382E-2</c:v>
                </c:pt>
                <c:pt idx="2">
                  <c:v>1.5094101737018795E-2</c:v>
                </c:pt>
                <c:pt idx="3">
                  <c:v>2.4708040686302005E-2</c:v>
                </c:pt>
                <c:pt idx="4">
                  <c:v>2.5582341002064704E-2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1CB-97C3-0F7390EEE2B8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'Inter-firm_ratios'!$C$19:$G$19</c:f>
              <c:numCache>
                <c:formatCode>0.0000</c:formatCode>
                <c:ptCount val="5"/>
                <c:pt idx="0">
                  <c:v>4.9176220293863669E-2</c:v>
                </c:pt>
                <c:pt idx="1">
                  <c:v>4.1390182523892219E-2</c:v>
                </c:pt>
                <c:pt idx="2">
                  <c:v>4.172639784021142E-2</c:v>
                </c:pt>
                <c:pt idx="3">
                  <c:v>4.6653696729137328E-2</c:v>
                </c:pt>
                <c:pt idx="4">
                  <c:v>4.0949172691565845E-2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1CB-97C3-0F7390EE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72"/>
        <c:axId val="93651712"/>
      </c:scatterChart>
      <c:valAx>
        <c:axId val="9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'Inter-firm_ratios'!$C$22:$G$22</c:f>
              <c:numCache>
                <c:formatCode>0.0000</c:formatCode>
                <c:ptCount val="5"/>
                <c:pt idx="0">
                  <c:v>4.645237940864768E-2</c:v>
                </c:pt>
                <c:pt idx="1">
                  <c:v>4.7526129965770519E-2</c:v>
                </c:pt>
                <c:pt idx="2">
                  <c:v>4.3657383714559107E-2</c:v>
                </c:pt>
                <c:pt idx="3">
                  <c:v>4.6142134202315131E-2</c:v>
                </c:pt>
                <c:pt idx="4">
                  <c:v>4.7959472003418213E-2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1D9-A134-67D9E6871015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'Inter-firm_ratios'!$C$23:$G$23</c:f>
              <c:numCache>
                <c:formatCode>0.0000</c:formatCode>
                <c:ptCount val="5"/>
                <c:pt idx="0">
                  <c:v>2.210669401749427E-2</c:v>
                </c:pt>
                <c:pt idx="1">
                  <c:v>2.1591924532479108E-2</c:v>
                </c:pt>
                <c:pt idx="2">
                  <c:v>2.0878620927848833E-2</c:v>
                </c:pt>
                <c:pt idx="3">
                  <c:v>5.6202149682814386E-3</c:v>
                </c:pt>
                <c:pt idx="4">
                  <c:v>1.762021792134276E-2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1D9-A134-67D9E687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3792"/>
        <c:axId val="97155328"/>
      </c:scatterChart>
      <c:valAx>
        <c:axId val="97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55328"/>
        <c:crosses val="autoZero"/>
        <c:crossBetween val="midCat"/>
      </c:valAx>
      <c:valAx>
        <c:axId val="9715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'Inter-firm_ratios'!$C$25:$G$25</c:f>
              <c:numCache>
                <c:formatCode>0.0000</c:formatCode>
                <c:ptCount val="5"/>
                <c:pt idx="0">
                  <c:v>2.6381859803254346</c:v>
                </c:pt>
                <c:pt idx="1">
                  <c:v>2.4254140813291625</c:v>
                </c:pt>
                <c:pt idx="2">
                  <c:v>1.9849740360181196</c:v>
                </c:pt>
                <c:pt idx="3">
                  <c:v>2.1543761356753484</c:v>
                </c:pt>
                <c:pt idx="4">
                  <c:v>2.3042393071890483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9E9-9454-92C2EA8E520F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'Inter-firm_ratios'!$C$26:$G$26</c:f>
              <c:numCache>
                <c:formatCode>0.0000</c:formatCode>
                <c:ptCount val="5"/>
                <c:pt idx="0">
                  <c:v>5.5235190909850447</c:v>
                </c:pt>
                <c:pt idx="1">
                  <c:v>5.3943932411674345</c:v>
                </c:pt>
                <c:pt idx="2">
                  <c:v>5.6860691306299564</c:v>
                </c:pt>
                <c:pt idx="3">
                  <c:v>5.9354115099009901</c:v>
                </c:pt>
                <c:pt idx="4">
                  <c:v>6.2425186085371411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9E9-9454-92C2EA8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9872"/>
        <c:axId val="105250816"/>
      </c:scatterChart>
      <c:valAx>
        <c:axId val="97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0816"/>
        <c:crosses val="autoZero"/>
        <c:crossBetween val="midCat"/>
      </c:valAx>
      <c:valAx>
        <c:axId val="10525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'Inter-firm_ratios'!$C$15:$G$15</c:f>
              <c:numCache>
                <c:formatCode>0.0000</c:formatCode>
                <c:ptCount val="5"/>
                <c:pt idx="0">
                  <c:v>0.10470739980605105</c:v>
                </c:pt>
                <c:pt idx="1">
                  <c:v>9.9756543649768312E-2</c:v>
                </c:pt>
                <c:pt idx="2">
                  <c:v>7.156467141686132E-2</c:v>
                </c:pt>
                <c:pt idx="3">
                  <c:v>7.4699472088294985E-2</c:v>
                </c:pt>
                <c:pt idx="4">
                  <c:v>8.4927759540244244E-2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C-4291-8249-493FE1D3A81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'Inter-firm_ratios'!$C$16:$G$16</c:f>
              <c:numCache>
                <c:formatCode>0.0000</c:formatCode>
                <c:ptCount val="5"/>
                <c:pt idx="0">
                  <c:v>7.2930526150330799E-2</c:v>
                </c:pt>
                <c:pt idx="1">
                  <c:v>7.5085149237910404E-2</c:v>
                </c:pt>
                <c:pt idx="2">
                  <c:v>7.6990884107754426E-2</c:v>
                </c:pt>
                <c:pt idx="3">
                  <c:v>-1.3295408118281851E-2</c:v>
                </c:pt>
                <c:pt idx="4">
                  <c:v>6.9045365568895956E-2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C-4291-8249-493FE1D3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544"/>
      </c:scatterChart>
      <c:valAx>
        <c:axId val="10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0544"/>
        <c:crosses val="autoZero"/>
        <c:crossBetween val="midCat"/>
      </c:valAx>
      <c:valAx>
        <c:axId val="105260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2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476251</xdr:colOff>
      <xdr:row>21</xdr:row>
      <xdr:rowOff>104775</xdr:rowOff>
    </xdr:from>
    <xdr:ext cx="590550" cy="4074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53051" y="4295775"/>
          <a:ext cx="590550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RNOA</a:t>
          </a:r>
        </a:p>
      </xdr:txBody>
    </xdr:sp>
    <xdr:clientData/>
  </xdr:oneCellAnchor>
  <xdr:twoCellAnchor>
    <xdr:from>
      <xdr:col>3</xdr:col>
      <xdr:colOff>0</xdr:colOff>
      <xdr:row>34</xdr:row>
      <xdr:rowOff>0</xdr:rowOff>
    </xdr:from>
    <xdr:to>
      <xdr:col>10</xdr:col>
      <xdr:colOff>38100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523875</xdr:colOff>
      <xdr:row>37</xdr:row>
      <xdr:rowOff>171449</xdr:rowOff>
    </xdr:from>
    <xdr:ext cx="533400" cy="3048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00675" y="7219949"/>
          <a:ext cx="533400" cy="304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FLEV</a:t>
          </a:r>
        </a:p>
      </xdr:txBody>
    </xdr:sp>
    <xdr:clientData/>
  </xdr:oneCellAnchor>
  <xdr:twoCellAnchor>
    <xdr:from>
      <xdr:col>3</xdr:col>
      <xdr:colOff>1</xdr:colOff>
      <xdr:row>50</xdr:row>
      <xdr:rowOff>0</xdr:rowOff>
    </xdr:from>
    <xdr:to>
      <xdr:col>10</xdr:col>
      <xdr:colOff>38101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19050</xdr:colOff>
      <xdr:row>52</xdr:row>
      <xdr:rowOff>66675</xdr:rowOff>
    </xdr:from>
    <xdr:ext cx="427681" cy="2952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505450" y="9972675"/>
          <a:ext cx="427681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NBC</a:t>
          </a:r>
        </a:p>
      </xdr:txBody>
    </xdr:sp>
    <xdr:clientData/>
  </xdr:oneCellAnchor>
  <xdr:twoCellAnchor>
    <xdr:from>
      <xdr:col>3</xdr:col>
      <xdr:colOff>0</xdr:colOff>
      <xdr:row>67</xdr:row>
      <xdr:rowOff>0</xdr:rowOff>
    </xdr:from>
    <xdr:to>
      <xdr:col>10</xdr:col>
      <xdr:colOff>304800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10</xdr:col>
      <xdr:colOff>304800</xdr:colOff>
      <xdr:row>97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190499</xdr:rowOff>
    </xdr:from>
    <xdr:to>
      <xdr:col>17</xdr:col>
      <xdr:colOff>600075</xdr:colOff>
      <xdr:row>72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0.78571</cdr:x>
      <cdr:y>0.14583</cdr:y>
    </cdr:from>
    <cdr:to>
      <cdr:x>1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ROCE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0.3125</cdr:y>
    </cdr:from>
    <cdr:to>
      <cdr:x>1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Profit Margin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0.30556</cdr:y>
    </cdr:from>
    <cdr:to>
      <cdr:x>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838200"/>
          <a:ext cx="914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0.74167</cdr:x>
      <cdr:y>0.22917</cdr:y>
    </cdr:from>
    <cdr:to>
      <cdr:x>1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628650"/>
          <a:ext cx="118110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   Asset Turnover </a:t>
          </a:r>
        </a:p>
        <a:p xmlns:a="http://schemas.openxmlformats.org/drawingml/2006/main">
          <a:pPr algn="ctr"/>
          <a:r>
            <a:rPr lang="en-GB" sz="1100"/>
            <a:t>(ATO)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0.78855</cdr:x>
      <cdr:y>0.31104</cdr:y>
    </cdr:from>
    <cdr:to>
      <cdr:x>1</cdr:x>
      <cdr:y>0.68896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950" y="885826"/>
          <a:ext cx="914400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0.78855</cdr:x>
      <cdr:y>0.22743</cdr:y>
    </cdr:from>
    <cdr:to>
      <cdr:x>1</cdr:x>
      <cdr:y>0.67559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9950" y="647701"/>
          <a:ext cx="914400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SPREAD</a:t>
          </a:r>
        </a:p>
        <a:p xmlns:a="http://schemas.openxmlformats.org/drawingml/2006/main">
          <a:pPr algn="ctr"/>
          <a:r>
            <a:rPr lang="en-GB" sz="1100"/>
            <a:t>(RNOA-NBC)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11</xdr:col>
      <xdr:colOff>381000</xdr:colOff>
      <xdr:row>24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0999"/>
          <a:ext cx="6477000" cy="43434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600074</xdr:colOff>
      <xdr:row>24</xdr:row>
      <xdr:rowOff>104774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305674" cy="4676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workbookViewId="0">
      <selection sqref="A1:XFD1048576"/>
    </sheetView>
  </sheetViews>
  <sheetFormatPr defaultRowHeight="15" x14ac:dyDescent="0.25"/>
  <cols>
    <col min="1" max="1" width="39.5703125" style="41" customWidth="1"/>
    <col min="2" max="6" width="9.140625" style="41" customWidth="1"/>
    <col min="8" max="12" width="13" customWidth="1"/>
  </cols>
  <sheetData>
    <row r="2" spans="1:12" x14ac:dyDescent="0.25">
      <c r="A2" s="39" t="s">
        <v>130</v>
      </c>
    </row>
    <row r="3" spans="1:12" x14ac:dyDescent="0.25">
      <c r="A3" s="40" t="s">
        <v>0</v>
      </c>
    </row>
    <row r="4" spans="1:12" x14ac:dyDescent="0.25">
      <c r="A4" s="40" t="s">
        <v>1</v>
      </c>
    </row>
    <row r="6" spans="1:12" ht="36.75" x14ac:dyDescent="0.25">
      <c r="B6" s="51" t="s">
        <v>126</v>
      </c>
      <c r="C6" s="51" t="s">
        <v>127</v>
      </c>
      <c r="D6" s="51" t="s">
        <v>131</v>
      </c>
      <c r="E6" s="51" t="s">
        <v>128</v>
      </c>
      <c r="F6" s="51" t="s">
        <v>129</v>
      </c>
      <c r="H6" s="1"/>
      <c r="I6" s="1"/>
      <c r="J6" s="1"/>
      <c r="K6" s="1"/>
      <c r="L6" s="1"/>
    </row>
    <row r="7" spans="1:12" x14ac:dyDescent="0.25">
      <c r="A7" s="40" t="s">
        <v>2</v>
      </c>
    </row>
    <row r="8" spans="1:12" x14ac:dyDescent="0.25">
      <c r="A8" s="42" t="s">
        <v>3</v>
      </c>
    </row>
    <row r="9" spans="1:12" x14ac:dyDescent="0.25">
      <c r="A9" s="41" t="s">
        <v>4</v>
      </c>
      <c r="B9" s="41">
        <v>4190518</v>
      </c>
      <c r="C9" s="41">
        <v>3574704</v>
      </c>
      <c r="D9" s="41">
        <v>3052269</v>
      </c>
      <c r="E9" s="41">
        <v>2995075</v>
      </c>
      <c r="F9" s="41">
        <v>2939428</v>
      </c>
      <c r="H9" s="16"/>
      <c r="I9" s="16"/>
      <c r="J9" s="16"/>
      <c r="K9" s="16"/>
    </row>
    <row r="10" spans="1:12" x14ac:dyDescent="0.25">
      <c r="A10" s="41" t="s">
        <v>124</v>
      </c>
      <c r="B10" s="41">
        <v>9273919</v>
      </c>
      <c r="C10" s="41">
        <v>9588661</v>
      </c>
      <c r="D10" s="41">
        <v>9057206</v>
      </c>
      <c r="E10" s="41">
        <v>8749454</v>
      </c>
      <c r="F10" s="41">
        <v>8364239</v>
      </c>
      <c r="H10" s="16"/>
      <c r="I10" s="16"/>
      <c r="J10" s="16"/>
      <c r="K10" s="16"/>
    </row>
    <row r="11" spans="1:12" x14ac:dyDescent="0.25">
      <c r="A11" s="41" t="s">
        <v>5</v>
      </c>
      <c r="B11" s="41">
        <v>2434918</v>
      </c>
      <c r="C11" s="41">
        <v>2656396</v>
      </c>
      <c r="D11" s="41">
        <v>2539789</v>
      </c>
      <c r="E11" s="41">
        <v>2388617</v>
      </c>
      <c r="F11" s="41">
        <v>2061511</v>
      </c>
      <c r="H11" s="16"/>
      <c r="I11" s="16"/>
      <c r="J11" s="16"/>
      <c r="K11" s="16"/>
    </row>
    <row r="12" spans="1:12" x14ac:dyDescent="0.25">
      <c r="A12" s="41" t="s">
        <v>6</v>
      </c>
      <c r="B12" s="41">
        <v>10878643</v>
      </c>
      <c r="C12" s="41">
        <v>10685494</v>
      </c>
      <c r="D12" s="41">
        <v>10267673</v>
      </c>
      <c r="E12" s="41">
        <v>10197109</v>
      </c>
      <c r="F12" s="41">
        <v>9740417</v>
      </c>
      <c r="H12" s="16"/>
      <c r="I12" s="16"/>
      <c r="J12" s="16"/>
      <c r="K12" s="16"/>
    </row>
    <row r="13" spans="1:12" x14ac:dyDescent="0.25">
      <c r="A13" s="41" t="s">
        <v>7</v>
      </c>
      <c r="B13" s="41">
        <v>24040702</v>
      </c>
      <c r="C13" s="41">
        <v>22676310</v>
      </c>
      <c r="D13" s="41">
        <v>22227588</v>
      </c>
      <c r="E13" s="41">
        <v>21011694</v>
      </c>
      <c r="F13" s="41">
        <v>21627148</v>
      </c>
      <c r="H13" s="16"/>
      <c r="I13" s="16"/>
      <c r="J13" s="16"/>
      <c r="K13" s="16"/>
    </row>
    <row r="14" spans="1:12" x14ac:dyDescent="0.25">
      <c r="A14" s="43" t="s">
        <v>8</v>
      </c>
      <c r="B14" s="43">
        <v>50818700</v>
      </c>
      <c r="C14" s="43">
        <v>49181565</v>
      </c>
      <c r="D14" s="43">
        <v>47144525</v>
      </c>
      <c r="E14" s="43">
        <v>45341949</v>
      </c>
      <c r="F14" s="43">
        <v>44732743</v>
      </c>
      <c r="H14" s="16"/>
      <c r="I14" s="16"/>
      <c r="J14" s="16"/>
      <c r="K14" s="16"/>
    </row>
    <row r="15" spans="1:12" x14ac:dyDescent="0.25">
      <c r="A15" s="42" t="s">
        <v>9</v>
      </c>
    </row>
    <row r="16" spans="1:12" x14ac:dyDescent="0.25">
      <c r="A16" s="41" t="s">
        <v>10</v>
      </c>
      <c r="B16" s="41">
        <v>2434180</v>
      </c>
      <c r="C16" s="41">
        <v>2645984</v>
      </c>
      <c r="D16" s="41">
        <v>2586657</v>
      </c>
      <c r="E16" s="41">
        <v>2566382</v>
      </c>
      <c r="F16" s="41">
        <v>2389515</v>
      </c>
      <c r="H16" s="16"/>
      <c r="I16" s="16"/>
      <c r="J16" s="16"/>
      <c r="K16" s="16"/>
    </row>
    <row r="17" spans="1:11" x14ac:dyDescent="0.25">
      <c r="A17" s="41" t="s">
        <v>11</v>
      </c>
      <c r="B17" s="41">
        <v>218117</v>
      </c>
      <c r="C17" s="41">
        <v>320998</v>
      </c>
      <c r="D17" s="41">
        <v>462327</v>
      </c>
      <c r="E17" s="41">
        <v>223574</v>
      </c>
      <c r="F17" s="41">
        <v>371485</v>
      </c>
      <c r="H17" s="16"/>
      <c r="I17" s="16"/>
      <c r="J17" s="16"/>
      <c r="K17" s="16"/>
    </row>
    <row r="18" spans="1:11" x14ac:dyDescent="0.25">
      <c r="A18" s="41" t="s">
        <v>12</v>
      </c>
      <c r="B18" s="41">
        <v>7878534</v>
      </c>
      <c r="C18" s="41">
        <v>7752707</v>
      </c>
      <c r="D18" s="41">
        <v>7495505</v>
      </c>
      <c r="E18" s="41">
        <v>7631565</v>
      </c>
      <c r="F18" s="41">
        <v>8133827</v>
      </c>
      <c r="H18" s="16"/>
      <c r="I18" s="16"/>
      <c r="J18" s="16"/>
      <c r="K18" s="16"/>
    </row>
    <row r="19" spans="1:11" x14ac:dyDescent="0.25">
      <c r="A19" s="43" t="s">
        <v>13</v>
      </c>
      <c r="B19" s="43">
        <v>10530831</v>
      </c>
      <c r="C19" s="43">
        <v>10719689</v>
      </c>
      <c r="D19" s="43">
        <v>10544489</v>
      </c>
      <c r="E19" s="43">
        <v>10421521</v>
      </c>
      <c r="F19" s="43">
        <v>10894827</v>
      </c>
      <c r="H19" s="16"/>
      <c r="I19" s="16"/>
      <c r="J19" s="16"/>
      <c r="K19" s="16"/>
    </row>
    <row r="20" spans="1:11" x14ac:dyDescent="0.25">
      <c r="A20" s="40" t="s">
        <v>2</v>
      </c>
      <c r="B20" s="40">
        <v>40287869</v>
      </c>
      <c r="C20" s="40">
        <v>38461876</v>
      </c>
      <c r="D20" s="40">
        <v>36600036</v>
      </c>
      <c r="E20" s="40">
        <v>34920428</v>
      </c>
      <c r="F20" s="40">
        <v>33837916</v>
      </c>
      <c r="H20" s="16"/>
      <c r="I20" s="16"/>
      <c r="J20" s="16"/>
      <c r="K20" s="16"/>
    </row>
    <row r="21" spans="1:11" x14ac:dyDescent="0.25">
      <c r="K21" s="16"/>
    </row>
    <row r="22" spans="1:11" x14ac:dyDescent="0.25">
      <c r="A22" s="40" t="s">
        <v>14</v>
      </c>
    </row>
    <row r="23" spans="1:11" x14ac:dyDescent="0.25">
      <c r="A23" s="42" t="s">
        <v>15</v>
      </c>
    </row>
    <row r="24" spans="1:11" x14ac:dyDescent="0.25">
      <c r="A24" s="41" t="s">
        <v>16</v>
      </c>
      <c r="B24" s="41">
        <v>1506951</v>
      </c>
      <c r="C24" s="41">
        <v>2253512</v>
      </c>
      <c r="D24" s="41">
        <v>2669604</v>
      </c>
      <c r="E24" s="41">
        <v>2904252</v>
      </c>
      <c r="F24" s="41">
        <v>2543423</v>
      </c>
    </row>
    <row r="25" spans="1:11" x14ac:dyDescent="0.25">
      <c r="A25" s="43" t="s">
        <v>17</v>
      </c>
      <c r="B25" s="43">
        <v>1506951</v>
      </c>
      <c r="C25" s="43">
        <v>2253512</v>
      </c>
      <c r="D25" s="43">
        <v>2669604</v>
      </c>
      <c r="E25" s="43">
        <v>2904252</v>
      </c>
      <c r="F25" s="43">
        <v>2543423</v>
      </c>
      <c r="H25" s="16"/>
      <c r="I25" s="16"/>
      <c r="J25" s="16"/>
      <c r="K25" s="16"/>
    </row>
    <row r="26" spans="1:11" x14ac:dyDescent="0.25">
      <c r="A26" s="42" t="s">
        <v>18</v>
      </c>
    </row>
    <row r="27" spans="1:11" x14ac:dyDescent="0.25">
      <c r="A27" s="41" t="s">
        <v>19</v>
      </c>
      <c r="B27" s="41">
        <v>9860071</v>
      </c>
      <c r="C27" s="41">
        <v>9599233</v>
      </c>
      <c r="D27" s="41">
        <v>9341190</v>
      </c>
      <c r="E27" s="41">
        <v>9244131</v>
      </c>
      <c r="F27" s="41">
        <v>8521088</v>
      </c>
      <c r="H27" s="16"/>
      <c r="I27" s="16"/>
      <c r="J27" s="16"/>
      <c r="K27" s="16"/>
    </row>
    <row r="28" spans="1:11" x14ac:dyDescent="0.25">
      <c r="A28" s="41" t="s">
        <v>20</v>
      </c>
      <c r="B28" s="41">
        <v>10692898</v>
      </c>
      <c r="C28" s="41">
        <v>10550945</v>
      </c>
      <c r="D28" s="41">
        <v>10006374</v>
      </c>
      <c r="E28" s="41">
        <v>9911596</v>
      </c>
      <c r="F28" s="41">
        <v>9772065</v>
      </c>
      <c r="H28" s="16"/>
      <c r="I28" s="16"/>
      <c r="J28" s="16"/>
      <c r="K28" s="16"/>
    </row>
    <row r="29" spans="1:11" x14ac:dyDescent="0.25">
      <c r="A29" s="41" t="s">
        <v>21</v>
      </c>
      <c r="B29" s="46">
        <v>504169</v>
      </c>
      <c r="C29" s="46">
        <v>498073</v>
      </c>
      <c r="D29" s="46">
        <v>491974</v>
      </c>
      <c r="E29" s="46">
        <v>485877</v>
      </c>
      <c r="F29" s="46">
        <v>479779</v>
      </c>
    </row>
    <row r="30" spans="1:11" x14ac:dyDescent="0.25">
      <c r="A30" s="43" t="s">
        <v>22</v>
      </c>
      <c r="B30" s="47">
        <v>21057138</v>
      </c>
      <c r="C30" s="47">
        <v>20648251</v>
      </c>
      <c r="D30" s="47">
        <v>19839538</v>
      </c>
      <c r="E30" s="47">
        <v>19641604</v>
      </c>
      <c r="F30" s="47">
        <v>18772932</v>
      </c>
      <c r="H30" s="16"/>
      <c r="I30" s="16"/>
      <c r="J30" s="16"/>
      <c r="K30" s="16"/>
    </row>
    <row r="31" spans="1:11" x14ac:dyDescent="0.25">
      <c r="A31" s="44" t="s">
        <v>23</v>
      </c>
      <c r="B31" s="48">
        <v>-19550187</v>
      </c>
      <c r="C31" s="44">
        <v>-18394739</v>
      </c>
      <c r="D31" s="44">
        <v>-17169934</v>
      </c>
      <c r="E31" s="44">
        <v>-16737352</v>
      </c>
      <c r="F31" s="44">
        <v>-16229509</v>
      </c>
    </row>
    <row r="32" spans="1:11" x14ac:dyDescent="0.25">
      <c r="A32" s="45" t="s">
        <v>24</v>
      </c>
      <c r="B32" s="45">
        <v>19550187</v>
      </c>
      <c r="C32" s="45">
        <v>18394739</v>
      </c>
      <c r="D32" s="45">
        <v>17169934</v>
      </c>
      <c r="E32" s="45">
        <v>16737352</v>
      </c>
      <c r="F32" s="45">
        <v>16229509</v>
      </c>
      <c r="H32" s="16"/>
      <c r="I32" s="16"/>
      <c r="J32" s="16"/>
      <c r="K32" s="16"/>
    </row>
    <row r="33" spans="1:11" x14ac:dyDescent="0.25">
      <c r="A33" s="41" t="s">
        <v>25</v>
      </c>
      <c r="B33" s="46">
        <v>677064</v>
      </c>
      <c r="C33" s="46">
        <v>718985</v>
      </c>
      <c r="D33" s="46">
        <v>694120</v>
      </c>
      <c r="E33" s="46">
        <v>668264</v>
      </c>
      <c r="F33" s="46">
        <v>861472</v>
      </c>
    </row>
    <row r="34" spans="1:11" x14ac:dyDescent="0.25">
      <c r="A34" s="40" t="s">
        <v>26</v>
      </c>
      <c r="B34" s="49">
        <v>20060618</v>
      </c>
      <c r="C34" s="49">
        <v>19348152</v>
      </c>
      <c r="D34" s="49">
        <v>18735982</v>
      </c>
      <c r="E34" s="49">
        <v>17514812</v>
      </c>
      <c r="F34" s="49">
        <v>16746935</v>
      </c>
      <c r="H34" s="16"/>
      <c r="I34" s="16"/>
      <c r="J34" s="16"/>
      <c r="K34" s="16"/>
    </row>
    <row r="35" spans="1:11" x14ac:dyDescent="0.25">
      <c r="A35" s="41" t="s">
        <v>27</v>
      </c>
      <c r="B35" s="46">
        <v>20060618</v>
      </c>
      <c r="C35" s="46">
        <v>19348152</v>
      </c>
      <c r="D35" s="46">
        <v>18735982</v>
      </c>
      <c r="E35" s="46">
        <v>17514812</v>
      </c>
      <c r="F35" s="46">
        <v>16746935</v>
      </c>
    </row>
    <row r="36" spans="1:11" x14ac:dyDescent="0.25">
      <c r="A36" s="41" t="s">
        <v>28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3"/>
  <sheetViews>
    <sheetView workbookViewId="0">
      <selection sqref="A1:XFD1048576"/>
    </sheetView>
  </sheetViews>
  <sheetFormatPr defaultRowHeight="12.75" x14ac:dyDescent="0.2"/>
  <cols>
    <col min="1" max="1" width="39.42578125" style="53" customWidth="1"/>
    <col min="2" max="6" width="9.140625" style="53" customWidth="1"/>
    <col min="7" max="7" width="9.140625" style="54"/>
    <col min="8" max="12" width="11.28515625" style="54" customWidth="1"/>
    <col min="13" max="16384" width="9.140625" style="54"/>
  </cols>
  <sheetData>
    <row r="2" spans="1:12" x14ac:dyDescent="0.2">
      <c r="A2" s="52" t="s">
        <v>130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126</v>
      </c>
      <c r="C5" s="85" t="s">
        <v>127</v>
      </c>
      <c r="D5" s="85" t="s">
        <v>131</v>
      </c>
      <c r="E5" s="85" t="s">
        <v>128</v>
      </c>
      <c r="F5" s="85" t="s">
        <v>129</v>
      </c>
      <c r="H5" s="20"/>
      <c r="I5" s="20"/>
      <c r="J5" s="20"/>
      <c r="K5" s="20"/>
      <c r="L5" s="20"/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29929992</v>
      </c>
      <c r="C7" s="59">
        <v>30225681</v>
      </c>
      <c r="D7" s="59">
        <v>29379510</v>
      </c>
      <c r="E7" s="59">
        <v>27597193</v>
      </c>
      <c r="F7" s="59">
        <v>28403118</v>
      </c>
      <c r="H7" s="60"/>
      <c r="I7" s="60"/>
      <c r="J7" s="60"/>
      <c r="K7" s="60"/>
      <c r="L7" s="60"/>
    </row>
    <row r="8" spans="1:12" x14ac:dyDescent="0.2">
      <c r="A8" s="58" t="s">
        <v>38</v>
      </c>
      <c r="B8" s="59">
        <v>22916981</v>
      </c>
      <c r="C8" s="59">
        <v>22989410</v>
      </c>
      <c r="D8" s="59">
        <v>22155120</v>
      </c>
      <c r="E8" s="59">
        <v>21123386</v>
      </c>
      <c r="F8" s="59">
        <v>20979628</v>
      </c>
      <c r="H8" s="60"/>
      <c r="I8" s="60"/>
      <c r="J8" s="60"/>
      <c r="K8" s="60"/>
    </row>
    <row r="9" spans="1:12" x14ac:dyDescent="0.2">
      <c r="A9" s="61" t="s">
        <v>39</v>
      </c>
      <c r="B9" s="62">
        <v>7013011</v>
      </c>
      <c r="C9" s="62">
        <v>7236271</v>
      </c>
      <c r="D9" s="62">
        <v>7224390</v>
      </c>
      <c r="E9" s="62">
        <v>6473807</v>
      </c>
      <c r="F9" s="62">
        <v>7423490</v>
      </c>
      <c r="H9" s="60"/>
      <c r="I9" s="60"/>
      <c r="J9" s="60"/>
      <c r="K9" s="60"/>
    </row>
    <row r="10" spans="1:12" x14ac:dyDescent="0.2">
      <c r="A10" s="58" t="s">
        <v>40</v>
      </c>
      <c r="B10" s="59">
        <v>4570142</v>
      </c>
      <c r="C10" s="59">
        <v>4768726</v>
      </c>
      <c r="D10" s="59">
        <v>4824528</v>
      </c>
      <c r="E10" s="59">
        <v>4479435</v>
      </c>
      <c r="F10" s="59">
        <v>4569519</v>
      </c>
      <c r="H10" s="60"/>
      <c r="I10" s="60"/>
      <c r="J10" s="60"/>
      <c r="K10" s="60"/>
    </row>
    <row r="11" spans="1:12" x14ac:dyDescent="0.2">
      <c r="A11" s="58" t="s">
        <v>41</v>
      </c>
      <c r="B11" s="59">
        <v>-88915</v>
      </c>
      <c r="C11" s="59">
        <v>-379497</v>
      </c>
      <c r="D11" s="59">
        <v>68612</v>
      </c>
      <c r="E11" s="59">
        <v>69823</v>
      </c>
      <c r="F11" s="59">
        <v>6951</v>
      </c>
      <c r="H11" s="60"/>
      <c r="I11" s="60"/>
      <c r="J11" s="60"/>
      <c r="K11" s="60"/>
    </row>
    <row r="12" spans="1:12" x14ac:dyDescent="0.2">
      <c r="A12" s="63" t="s">
        <v>42</v>
      </c>
      <c r="B12" s="64">
        <v>2353954</v>
      </c>
      <c r="C12" s="64">
        <v>2088048</v>
      </c>
      <c r="D12" s="64">
        <v>2468474</v>
      </c>
      <c r="E12" s="64">
        <v>2064195</v>
      </c>
      <c r="F12" s="64">
        <v>2860922</v>
      </c>
      <c r="H12" s="60"/>
      <c r="I12" s="60"/>
      <c r="J12" s="60"/>
      <c r="K12" s="60"/>
    </row>
    <row r="13" spans="1:12" x14ac:dyDescent="0.2">
      <c r="A13" s="65" t="s">
        <v>43</v>
      </c>
      <c r="B13" s="66"/>
      <c r="C13" s="66"/>
      <c r="I13" s="60"/>
    </row>
    <row r="14" spans="1:12" x14ac:dyDescent="0.2">
      <c r="A14" s="58" t="s">
        <v>44</v>
      </c>
      <c r="B14" s="59">
        <v>683430</v>
      </c>
      <c r="C14" s="59">
        <v>659944</v>
      </c>
      <c r="D14" s="59">
        <v>504406</v>
      </c>
      <c r="E14" s="59">
        <v>628900</v>
      </c>
      <c r="F14" s="59">
        <v>878269</v>
      </c>
      <c r="H14" s="60"/>
      <c r="I14" s="60"/>
      <c r="J14" s="60"/>
      <c r="K14" s="60"/>
    </row>
    <row r="15" spans="1:12" x14ac:dyDescent="0.2">
      <c r="A15" s="58" t="s">
        <v>45</v>
      </c>
      <c r="B15" s="59"/>
      <c r="C15" s="59"/>
      <c r="D15" s="59"/>
      <c r="E15" s="59"/>
      <c r="F15" s="59"/>
    </row>
    <row r="16" spans="1:12" x14ac:dyDescent="0.2">
      <c r="A16" s="58" t="s">
        <v>46</v>
      </c>
      <c r="B16" s="67">
        <v>-56135.748494904961</v>
      </c>
      <c r="C16" s="67">
        <v>-52799.103825056889</v>
      </c>
      <c r="D16" s="67">
        <v>-31938.092161132598</v>
      </c>
      <c r="E16" s="67">
        <v>-40877.181889838008</v>
      </c>
      <c r="F16" s="67">
        <v>-37685.016235623982</v>
      </c>
      <c r="H16" s="60"/>
      <c r="I16" s="60"/>
      <c r="J16" s="60"/>
      <c r="K16" s="60"/>
    </row>
    <row r="17" spans="1:11" x14ac:dyDescent="0.2">
      <c r="A17" s="65" t="s">
        <v>47</v>
      </c>
      <c r="B17" s="68">
        <v>1726659.748494905</v>
      </c>
      <c r="C17" s="68">
        <v>1480903.1038250569</v>
      </c>
      <c r="D17" s="68">
        <v>1996006.0921611325</v>
      </c>
      <c r="E17" s="68">
        <v>1476172.1818898381</v>
      </c>
      <c r="F17" s="68">
        <v>2020338.016235624</v>
      </c>
      <c r="H17" s="60"/>
      <c r="I17" s="60"/>
      <c r="J17" s="60"/>
      <c r="K17" s="60"/>
    </row>
    <row r="18" spans="1:11" x14ac:dyDescent="0.2">
      <c r="A18" s="58" t="s">
        <v>48</v>
      </c>
      <c r="B18" s="69">
        <v>0</v>
      </c>
      <c r="C18" s="69">
        <v>0</v>
      </c>
      <c r="D18" s="53">
        <v>0</v>
      </c>
      <c r="E18" s="53">
        <v>0</v>
      </c>
      <c r="F18" s="53">
        <v>0</v>
      </c>
    </row>
    <row r="19" spans="1:11" x14ac:dyDescent="0.2">
      <c r="A19" s="58" t="s">
        <v>49</v>
      </c>
      <c r="B19" s="59">
        <v>271152</v>
      </c>
      <c r="C19" s="59">
        <v>360066</v>
      </c>
      <c r="D19" s="59">
        <v>470083</v>
      </c>
      <c r="E19" s="59">
        <v>362060</v>
      </c>
      <c r="F19" s="59">
        <v>329099</v>
      </c>
      <c r="H19" s="60"/>
      <c r="I19" s="60"/>
      <c r="J19" s="60"/>
      <c r="K19" s="60"/>
    </row>
    <row r="20" spans="1:11" x14ac:dyDescent="0.2">
      <c r="A20" s="52" t="s">
        <v>50</v>
      </c>
      <c r="B20" s="70">
        <v>1997811.748494905</v>
      </c>
      <c r="C20" s="70">
        <v>1840969.1038250569</v>
      </c>
      <c r="D20" s="70">
        <v>2466089.0921611325</v>
      </c>
      <c r="E20" s="70">
        <v>1838232.1818898381</v>
      </c>
      <c r="F20" s="70">
        <v>2349437.016235624</v>
      </c>
      <c r="H20" s="60"/>
      <c r="I20" s="60"/>
      <c r="J20" s="60"/>
      <c r="K20" s="60"/>
    </row>
    <row r="21" spans="1:11" x14ac:dyDescent="0.2">
      <c r="A21" s="65" t="s">
        <v>51</v>
      </c>
      <c r="B21" s="66"/>
      <c r="C21" s="66"/>
    </row>
    <row r="22" spans="1:11" x14ac:dyDescent="0.2">
      <c r="A22" s="58" t="s">
        <v>52</v>
      </c>
      <c r="B22" s="59">
        <v>32217</v>
      </c>
      <c r="C22" s="59">
        <v>28078</v>
      </c>
      <c r="D22" s="59">
        <v>27586</v>
      </c>
      <c r="E22" s="59">
        <v>29353</v>
      </c>
      <c r="F22" s="59">
        <v>35403</v>
      </c>
      <c r="H22" s="60"/>
      <c r="I22" s="60"/>
      <c r="J22" s="60"/>
      <c r="K22" s="60"/>
    </row>
    <row r="23" spans="1:11" x14ac:dyDescent="0.2">
      <c r="A23" s="58" t="s">
        <v>53</v>
      </c>
      <c r="B23" s="59">
        <v>232870</v>
      </c>
      <c r="C23" s="59">
        <v>225495</v>
      </c>
      <c r="D23" s="59">
        <v>179541</v>
      </c>
      <c r="E23" s="59">
        <v>158983</v>
      </c>
      <c r="F23" s="59">
        <v>157862</v>
      </c>
      <c r="H23" s="60"/>
      <c r="I23" s="60"/>
      <c r="J23" s="60"/>
      <c r="K23" s="60"/>
    </row>
    <row r="24" spans="1:11" x14ac:dyDescent="0.2">
      <c r="A24" s="58" t="s">
        <v>54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</row>
    <row r="25" spans="1:11" x14ac:dyDescent="0.2">
      <c r="A25" s="65" t="s">
        <v>55</v>
      </c>
      <c r="B25" s="71">
        <v>-200653</v>
      </c>
      <c r="C25" s="71">
        <v>-197417</v>
      </c>
      <c r="D25" s="71">
        <v>-151955</v>
      </c>
      <c r="E25" s="71">
        <v>-129630</v>
      </c>
      <c r="F25" s="71">
        <v>-122459</v>
      </c>
      <c r="H25" s="60"/>
      <c r="I25" s="60"/>
      <c r="J25" s="60"/>
      <c r="K25" s="60"/>
    </row>
    <row r="26" spans="1:11" x14ac:dyDescent="0.2">
      <c r="A26" s="58" t="s">
        <v>56</v>
      </c>
      <c r="B26" s="72">
        <v>56135.748494904961</v>
      </c>
      <c r="C26" s="72">
        <v>52799.103825056889</v>
      </c>
      <c r="D26" s="72">
        <v>31938.092161132598</v>
      </c>
      <c r="E26" s="72">
        <v>40877.181889838008</v>
      </c>
      <c r="F26" s="72">
        <v>37685.016235623982</v>
      </c>
    </row>
    <row r="27" spans="1:11" x14ac:dyDescent="0.2">
      <c r="A27" s="58" t="s">
        <v>57</v>
      </c>
      <c r="B27" s="69"/>
      <c r="C27" s="69"/>
      <c r="D27" s="69"/>
      <c r="E27" s="69"/>
      <c r="F27" s="69"/>
    </row>
    <row r="28" spans="1:11" x14ac:dyDescent="0.2">
      <c r="A28" s="65" t="s">
        <v>58</v>
      </c>
      <c r="B28" s="70">
        <v>-144517.25150509505</v>
      </c>
      <c r="C28" s="70">
        <v>-144617.8961749431</v>
      </c>
      <c r="D28" s="70">
        <v>-120016.9078388674</v>
      </c>
      <c r="E28" s="70">
        <v>-88752.818110161985</v>
      </c>
      <c r="F28" s="70">
        <v>-84773.983764376026</v>
      </c>
      <c r="H28" s="60"/>
      <c r="I28" s="60"/>
      <c r="J28" s="60"/>
      <c r="K28" s="60"/>
    </row>
    <row r="29" spans="1:11" x14ac:dyDescent="0.2">
      <c r="A29" s="58" t="s">
        <v>59</v>
      </c>
      <c r="B29" s="62">
        <v>66146</v>
      </c>
      <c r="C29" s="62">
        <v>102714</v>
      </c>
      <c r="D29" s="62">
        <v>92123</v>
      </c>
      <c r="E29" s="62">
        <v>95876</v>
      </c>
      <c r="F29" s="62">
        <v>121517</v>
      </c>
    </row>
    <row r="30" spans="1:11" x14ac:dyDescent="0.2">
      <c r="A30" s="63" t="s">
        <v>60</v>
      </c>
      <c r="B30" s="70">
        <v>2076183</v>
      </c>
      <c r="C30" s="70">
        <v>1882873</v>
      </c>
      <c r="D30" s="70">
        <v>2493983</v>
      </c>
      <c r="E30" s="70">
        <v>1831109</v>
      </c>
      <c r="F30" s="70">
        <v>2312694</v>
      </c>
      <c r="H30" s="60"/>
      <c r="I30" s="60"/>
      <c r="J30" s="60"/>
      <c r="K30" s="60"/>
    </row>
    <row r="31" spans="1:11" ht="25.5" x14ac:dyDescent="0.2">
      <c r="A31" s="73" t="s">
        <v>61</v>
      </c>
      <c r="B31" s="72">
        <v>2058899</v>
      </c>
      <c r="C31" s="72">
        <v>1868085</v>
      </c>
      <c r="D31" s="72">
        <v>2481692</v>
      </c>
      <c r="E31" s="72">
        <v>1821314</v>
      </c>
      <c r="F31" s="72">
        <v>2306607</v>
      </c>
    </row>
    <row r="32" spans="1:11" x14ac:dyDescent="0.2">
      <c r="A32" s="53" t="s">
        <v>62</v>
      </c>
      <c r="B32" s="72">
        <v>17284</v>
      </c>
      <c r="C32" s="72">
        <v>14788</v>
      </c>
      <c r="D32" s="72">
        <v>12291</v>
      </c>
      <c r="E32" s="72">
        <v>9795</v>
      </c>
      <c r="F32" s="72">
        <v>6087</v>
      </c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ht="8.25" customHeight="1" x14ac:dyDescent="0.2">
      <c r="A35" s="76" t="s">
        <v>63</v>
      </c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 t="s">
        <v>64</v>
      </c>
      <c r="B37" s="76"/>
      <c r="C37" s="76"/>
      <c r="D37" s="76"/>
      <c r="E37" s="76"/>
      <c r="F37" s="76"/>
    </row>
    <row r="38" spans="1:6" x14ac:dyDescent="0.2">
      <c r="A38" s="78" t="s">
        <v>36</v>
      </c>
      <c r="B38" s="76">
        <v>2442869</v>
      </c>
      <c r="C38" s="76">
        <v>2467545</v>
      </c>
      <c r="D38" s="76">
        <v>2399862</v>
      </c>
      <c r="E38" s="76">
        <v>1994372</v>
      </c>
      <c r="F38" s="76">
        <v>2853971</v>
      </c>
    </row>
    <row r="39" spans="1:6" x14ac:dyDescent="0.2">
      <c r="A39" s="86" t="s">
        <v>65</v>
      </c>
      <c r="B39" s="79">
        <v>683430</v>
      </c>
      <c r="C39" s="79">
        <v>659944</v>
      </c>
      <c r="D39" s="79">
        <v>504406</v>
      </c>
      <c r="E39" s="79">
        <v>628900</v>
      </c>
      <c r="F39" s="79">
        <v>878269</v>
      </c>
    </row>
    <row r="40" spans="1:6" ht="9" customHeight="1" x14ac:dyDescent="0.2">
      <c r="A40" s="53" t="s">
        <v>125</v>
      </c>
      <c r="B40" s="53">
        <v>0.27976530874148386</v>
      </c>
      <c r="C40" s="53">
        <v>0.26744963111108411</v>
      </c>
      <c r="D40" s="53">
        <v>0.21018125208866176</v>
      </c>
      <c r="E40" s="53">
        <v>0.31533735932915224</v>
      </c>
      <c r="F40" s="53">
        <v>0.30773578287936354</v>
      </c>
    </row>
    <row r="41" spans="1:6" x14ac:dyDescent="0.2">
      <c r="A41" s="76"/>
      <c r="B41" s="76"/>
    </row>
    <row r="42" spans="1:6" x14ac:dyDescent="0.2">
      <c r="A42" s="75" t="s">
        <v>66</v>
      </c>
      <c r="B42" s="76"/>
    </row>
    <row r="43" spans="1:6" x14ac:dyDescent="0.2">
      <c r="A43" s="76" t="s">
        <v>67</v>
      </c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 t="s">
        <v>68</v>
      </c>
      <c r="B45" s="81">
        <v>-200653</v>
      </c>
      <c r="C45" s="81">
        <v>-197417</v>
      </c>
      <c r="D45" s="81">
        <v>-151955</v>
      </c>
      <c r="E45" s="81">
        <v>-129630</v>
      </c>
      <c r="F45" s="81">
        <v>-122459</v>
      </c>
    </row>
    <row r="46" spans="1:6" x14ac:dyDescent="0.2">
      <c r="A46" s="76" t="s">
        <v>69</v>
      </c>
      <c r="B46" s="82">
        <v>0.27976530874148386</v>
      </c>
      <c r="C46" s="82">
        <v>0.26744963111108411</v>
      </c>
      <c r="D46" s="82">
        <v>0.21018125208866176</v>
      </c>
      <c r="E46" s="82">
        <v>0.31533735932915224</v>
      </c>
      <c r="F46" s="82">
        <v>0.30773578287936354</v>
      </c>
    </row>
    <row r="47" spans="1:6" x14ac:dyDescent="0.2">
      <c r="A47" s="83" t="s">
        <v>70</v>
      </c>
      <c r="B47" s="83">
        <v>-56135.748494904961</v>
      </c>
      <c r="C47" s="53">
        <v>-52799.103825056889</v>
      </c>
      <c r="D47" s="53">
        <v>-31938.092161132598</v>
      </c>
      <c r="E47" s="53">
        <v>-40877.181889838008</v>
      </c>
      <c r="F47" s="53">
        <v>-37685.016235623982</v>
      </c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abSelected="1" workbookViewId="0">
      <selection activeCell="B28" sqref="B28"/>
    </sheetView>
  </sheetViews>
  <sheetFormatPr defaultRowHeight="12.75" x14ac:dyDescent="0.2"/>
  <cols>
    <col min="1" max="1" width="8.42578125" style="91" customWidth="1"/>
    <col min="2" max="2" width="34.7109375" style="91" customWidth="1"/>
    <col min="3" max="7" width="8.5703125" style="91" customWidth="1"/>
    <col min="8" max="8" width="10.42578125" style="106" customWidth="1"/>
    <col min="9" max="24" width="9.140625" style="106"/>
    <col min="25" max="16384" width="9.140625" style="91"/>
  </cols>
  <sheetData>
    <row r="1" spans="1:24" x14ac:dyDescent="0.2">
      <c r="A1" s="90" t="s">
        <v>71</v>
      </c>
    </row>
    <row r="2" spans="1:24" ht="9" customHeight="1" x14ac:dyDescent="0.2"/>
    <row r="3" spans="1:24" x14ac:dyDescent="0.2">
      <c r="A3" s="92" t="s">
        <v>72</v>
      </c>
    </row>
    <row r="4" spans="1:24" x14ac:dyDescent="0.2">
      <c r="B4" s="93" t="s">
        <v>73</v>
      </c>
    </row>
    <row r="5" spans="1:24" ht="47.25" customHeight="1" x14ac:dyDescent="0.2">
      <c r="C5" s="105" t="str">
        <f>'Tesco_Reformulated BS'!B6</f>
        <v>03/31/2020
JPY</v>
      </c>
      <c r="D5" s="105" t="str">
        <f>'Tesco_Reformulated BS'!C6</f>
        <v>03/31/2019
JPY</v>
      </c>
      <c r="E5" s="105" t="str">
        <f>'Tesco_Reformulated BS'!D6</f>
        <v>03/31/2018
JPY
restated</v>
      </c>
      <c r="F5" s="105" t="str">
        <f>'Tesco_Reformulated BS'!E6</f>
        <v>03/31/2017
JPY</v>
      </c>
      <c r="G5" s="105" t="str">
        <f>'Tesco_Reformulated BS'!F6</f>
        <v>03/31/2016
JPY</v>
      </c>
      <c r="H5" s="107"/>
    </row>
    <row r="6" spans="1:24" ht="13.5" customHeight="1" x14ac:dyDescent="0.2">
      <c r="A6" s="91" t="s">
        <v>74</v>
      </c>
      <c r="B6" s="91" t="s">
        <v>102</v>
      </c>
      <c r="C6" s="21">
        <f>('Tesco_Reformulated IS'!B30/'Tesco_Reformulated BS'!B34)</f>
        <v>0.10349546559333317</v>
      </c>
      <c r="D6" s="21">
        <f>('Tesco_Reformulated IS'!C30/'Tesco_Reformulated BS'!C34)</f>
        <v>9.7315392188359898E-2</v>
      </c>
      <c r="E6" s="21">
        <f>('Tesco_Reformulated IS'!D30/'Tesco_Reformulated BS'!D34)</f>
        <v>0.13311194470618087</v>
      </c>
      <c r="F6" s="21">
        <f>('Tesco_Reformulated IS'!E30/'Tesco_Reformulated BS'!E34)</f>
        <v>0.10454631200152191</v>
      </c>
      <c r="G6" s="21">
        <f>('Tesco_Reformulated IS'!F30/'Tesco_Reformulated BS'!F34)</f>
        <v>0.13809655319018077</v>
      </c>
    </row>
    <row r="7" spans="1:24" ht="13.5" customHeight="1" x14ac:dyDescent="0.2">
      <c r="A7" s="94" t="s">
        <v>75</v>
      </c>
    </row>
    <row r="8" spans="1:24" ht="13.5" customHeight="1" x14ac:dyDescent="0.2">
      <c r="B8" s="91" t="s">
        <v>76</v>
      </c>
      <c r="C8" s="21">
        <f>C10+(C11*(C10-C12))</f>
        <v>0.10511911778309393</v>
      </c>
      <c r="D8" s="21">
        <f t="shared" ref="D8:G8" si="0">D10+(D11*(D10-D12))</f>
        <v>0.10084544216774832</v>
      </c>
      <c r="E8" s="21">
        <f t="shared" si="0"/>
        <v>0.13553261307522446</v>
      </c>
      <c r="F8" s="21">
        <f t="shared" si="0"/>
        <v>0.10801184643036808</v>
      </c>
      <c r="G8" s="21">
        <f t="shared" si="0"/>
        <v>0.14178100076123834</v>
      </c>
    </row>
    <row r="9" spans="1:24" ht="13.5" customHeight="1" x14ac:dyDescent="0.2"/>
    <row r="10" spans="1:24" ht="13.5" customHeight="1" x14ac:dyDescent="0.2">
      <c r="A10" s="91" t="s">
        <v>77</v>
      </c>
      <c r="B10" s="91" t="s">
        <v>78</v>
      </c>
      <c r="C10" s="95">
        <f>('Tesco_Reformulated IS'!B20/'Tesco_Reformulated BS'!B20)</f>
        <v>4.9588419494089028E-2</v>
      </c>
      <c r="D10" s="95">
        <f>('Tesco_Reformulated IS'!C20/'Tesco_Reformulated BS'!C20)</f>
        <v>4.7864776638171701E-2</v>
      </c>
      <c r="E10" s="95">
        <f>('Tesco_Reformulated IS'!D20/'Tesco_Reformulated BS'!D20)</f>
        <v>6.7379417117544166E-2</v>
      </c>
      <c r="F10" s="95">
        <f>('Tesco_Reformulated IS'!E20/'Tesco_Reformulated BS'!E20)</f>
        <v>5.2640597128129074E-2</v>
      </c>
      <c r="G10" s="95">
        <f>('Tesco_Reformulated IS'!F20/'Tesco_Reformulated BS'!F20)</f>
        <v>6.9432083708571887E-2</v>
      </c>
    </row>
    <row r="11" spans="1:24" s="96" customFormat="1" ht="13.5" customHeight="1" x14ac:dyDescent="0.2">
      <c r="A11" s="96" t="s">
        <v>79</v>
      </c>
      <c r="B11" s="96" t="s">
        <v>80</v>
      </c>
      <c r="C11" s="97">
        <f>('Tesco_Reformulated BS'!B32/'Tesco_Reformulated BS'!B34)</f>
        <v>0.97455556952432876</v>
      </c>
      <c r="D11" s="97">
        <f>('Tesco_Reformulated BS'!C32/'Tesco_Reformulated BS'!C34)</f>
        <v>0.95072330422047546</v>
      </c>
      <c r="E11" s="97">
        <f>('Tesco_Reformulated BS'!D32/'Tesco_Reformulated BS'!D34)</f>
        <v>0.91641494958737679</v>
      </c>
      <c r="F11" s="97">
        <f>('Tesco_Reformulated BS'!E32/'Tesco_Reformulated BS'!E34)</f>
        <v>0.9556112848941799</v>
      </c>
      <c r="G11" s="97">
        <f>('Tesco_Reformulated BS'!F32/'Tesco_Reformulated BS'!F34)</f>
        <v>0.96910324187679719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 ht="13.5" customHeight="1" x14ac:dyDescent="0.2">
      <c r="A12" s="91" t="s">
        <v>81</v>
      </c>
      <c r="B12" s="91" t="s">
        <v>82</v>
      </c>
      <c r="C12" s="21">
        <f>('Tesco_Reformulated IS'!B28/'Tesco_Reformulated BS'!B32)</f>
        <v>-7.3921160705570253E-3</v>
      </c>
      <c r="D12" s="21">
        <f>('Tesco_Reformulated IS'!C28/'Tesco_Reformulated BS'!C32)</f>
        <v>-7.8619161802156098E-3</v>
      </c>
      <c r="E12" s="21">
        <f>('Tesco_Reformulated IS'!D28/'Tesco_Reformulated BS'!D32)</f>
        <v>-6.9899457877279783E-3</v>
      </c>
      <c r="F12" s="21">
        <f>('Tesco_Reformulated IS'!E28/'Tesco_Reformulated BS'!E32)</f>
        <v>-5.302679785318609E-3</v>
      </c>
      <c r="G12" s="21">
        <f>('Tesco_Reformulated IS'!F28/'Tesco_Reformulated BS'!F32)</f>
        <v>-5.2234472259373972E-3</v>
      </c>
    </row>
    <row r="13" spans="1:24" ht="13.5" customHeight="1" x14ac:dyDescent="0.2">
      <c r="A13" s="91" t="s">
        <v>113</v>
      </c>
      <c r="B13" s="91" t="s">
        <v>114</v>
      </c>
      <c r="C13" s="21">
        <f>C10-C12</f>
        <v>5.6980535564646051E-2</v>
      </c>
      <c r="D13" s="21">
        <f t="shared" ref="D13:G13" si="1">D10-D12</f>
        <v>5.5726692818387311E-2</v>
      </c>
      <c r="E13" s="21">
        <f t="shared" si="1"/>
        <v>7.4369362905272143E-2</v>
      </c>
      <c r="F13" s="21">
        <f t="shared" si="1"/>
        <v>5.794327691344768E-2</v>
      </c>
      <c r="G13" s="21">
        <f t="shared" si="1"/>
        <v>7.4655530934509287E-2</v>
      </c>
    </row>
    <row r="14" spans="1:24" ht="13.5" customHeight="1" x14ac:dyDescent="0.2">
      <c r="C14" s="21"/>
      <c r="D14" s="21"/>
      <c r="E14" s="21"/>
      <c r="F14" s="21"/>
      <c r="G14" s="21"/>
    </row>
    <row r="15" spans="1:24" ht="13.5" customHeight="1" x14ac:dyDescent="0.2">
      <c r="A15" s="94" t="s">
        <v>83</v>
      </c>
    </row>
    <row r="16" spans="1:24" s="96" customFormat="1" ht="13.5" customHeight="1" x14ac:dyDescent="0.2">
      <c r="A16" s="96" t="s">
        <v>84</v>
      </c>
      <c r="B16" s="96" t="s">
        <v>85</v>
      </c>
      <c r="C16" s="98">
        <f>'Tesco_Reformulated IS'!B20/'Tesco_Reformulated IS'!B7</f>
        <v>6.6749491563342381E-2</v>
      </c>
      <c r="D16" s="99">
        <f>'Tesco_Reformulated IS'!C20/'Tesco_Reformulated IS'!C7</f>
        <v>6.0907448332596939E-2</v>
      </c>
      <c r="E16" s="99">
        <f>'Tesco_Reformulated IS'!D20/'Tesco_Reformulated IS'!D7</f>
        <v>8.3939081766888982E-2</v>
      </c>
      <c r="F16" s="99">
        <f>'Tesco_Reformulated IS'!E20/'Tesco_Reformulated IS'!E7</f>
        <v>6.6609389653862192E-2</v>
      </c>
      <c r="G16" s="99">
        <f>'Tesco_Reformulated IS'!F20/'Tesco_Reformulated IS'!F7</f>
        <v>8.2717574043653375E-2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 spans="1:7" ht="13.5" customHeight="1" x14ac:dyDescent="0.2">
      <c r="A17" s="91" t="s">
        <v>86</v>
      </c>
      <c r="B17" s="91" t="s">
        <v>87</v>
      </c>
      <c r="C17" s="21">
        <f>'Tesco_Reformulated IS'!B7/'Tesco_Reformulated BS'!B20</f>
        <v>0.74290332903931955</v>
      </c>
      <c r="D17" s="21">
        <f>'Tesco_Reformulated IS'!C7/'Tesco_Reformulated BS'!C20</f>
        <v>0.7858608092855377</v>
      </c>
      <c r="E17" s="21">
        <f>'Tesco_Reformulated IS'!D7/'Tesco_Reformulated BS'!D20</f>
        <v>0.80271806290026604</v>
      </c>
      <c r="F17" s="21">
        <f>'Tesco_Reformulated IS'!E7/'Tesco_Reformulated BS'!E20</f>
        <v>0.79028793690615706</v>
      </c>
      <c r="G17" s="21">
        <f>'Tesco_Reformulated IS'!F7/'Tesco_Reformulated BS'!F20</f>
        <v>0.83938733106376884</v>
      </c>
    </row>
    <row r="18" spans="1:7" ht="13.5" customHeight="1" x14ac:dyDescent="0.2">
      <c r="B18" s="91" t="s">
        <v>77</v>
      </c>
      <c r="C18" s="95">
        <f>C16*C17</f>
        <v>4.9588419494089028E-2</v>
      </c>
      <c r="D18" s="95">
        <f t="shared" ref="D18:G18" si="2">D16*D17</f>
        <v>4.7864776638171701E-2</v>
      </c>
      <c r="E18" s="95">
        <f t="shared" si="2"/>
        <v>6.7379417117544166E-2</v>
      </c>
      <c r="F18" s="95">
        <f t="shared" si="2"/>
        <v>5.2640597128129074E-2</v>
      </c>
      <c r="G18" s="95">
        <f t="shared" si="2"/>
        <v>6.9432083708571887E-2</v>
      </c>
    </row>
    <row r="19" spans="1:7" ht="13.5" customHeight="1" x14ac:dyDescent="0.2">
      <c r="A19" s="94" t="s">
        <v>88</v>
      </c>
    </row>
    <row r="20" spans="1:7" ht="13.5" customHeight="1" x14ac:dyDescent="0.2">
      <c r="A20" s="94"/>
    </row>
    <row r="21" spans="1:7" ht="13.5" customHeight="1" x14ac:dyDescent="0.2">
      <c r="A21" s="92" t="s">
        <v>84</v>
      </c>
      <c r="B21" s="91" t="s">
        <v>89</v>
      </c>
      <c r="C21" s="21">
        <f>'Tesco_Reformulated IS'!B9/'Tesco_Reformulated IS'!B7</f>
        <v>0.23431382808254678</v>
      </c>
      <c r="D21" s="21">
        <f>'Tesco_Reformulated IS'!C9/'Tesco_Reformulated IS'!C7</f>
        <v>0.23940803848224296</v>
      </c>
      <c r="E21" s="21">
        <f>'Tesco_Reformulated IS'!D9/'Tesco_Reformulated IS'!D7</f>
        <v>0.24589892751785172</v>
      </c>
      <c r="F21" s="21">
        <f>'Tesco_Reformulated IS'!E9/'Tesco_Reformulated IS'!E7</f>
        <v>0.2345820823154007</v>
      </c>
      <c r="G21" s="21">
        <f>'Tesco_Reformulated IS'!F9/'Tesco_Reformulated IS'!F7</f>
        <v>0.26136179837720636</v>
      </c>
    </row>
    <row r="22" spans="1:7" ht="13.5" customHeight="1" x14ac:dyDescent="0.2">
      <c r="B22" s="91" t="s">
        <v>99</v>
      </c>
      <c r="C22" s="21">
        <f>('Tesco_Reformulated IS'!B10-'Tesco_Reformulated IS'!B11)/'Tesco_Reformulated IS'!B7</f>
        <v>0.15566516021788446</v>
      </c>
      <c r="D22" s="21">
        <f>('Tesco_Reformulated IS'!C10-'Tesco_Reformulated IS'!C11)/'Tesco_Reformulated IS'!C7</f>
        <v>0.17032612102271574</v>
      </c>
      <c r="E22" s="21">
        <f>('Tesco_Reformulated IS'!D10-'Tesco_Reformulated IS'!D11)/'Tesco_Reformulated IS'!D7</f>
        <v>0.16187866986209096</v>
      </c>
      <c r="F22" s="21">
        <f>('Tesco_Reformulated IS'!E10-'Tesco_Reformulated IS'!E11)/'Tesco_Reformulated IS'!E7</f>
        <v>0.15978480130207445</v>
      </c>
      <c r="G22" s="21">
        <f>('Tesco_Reformulated IS'!F10-'Tesco_Reformulated IS'!F11)/'Tesco_Reformulated IS'!F7</f>
        <v>0.16063616677577441</v>
      </c>
    </row>
    <row r="23" spans="1:7" ht="13.5" customHeight="1" x14ac:dyDescent="0.2">
      <c r="B23" s="91" t="s">
        <v>90</v>
      </c>
      <c r="C23" s="21">
        <f>('Tesco_Reformulated IS'!B14+'Tesco_Reformulated IS'!B16)/'Tesco_Reformulated IS'!B7</f>
        <v>2.0958717647004216E-2</v>
      </c>
      <c r="D23" s="21">
        <f>('Tesco_Reformulated IS'!C14+'Tesco_Reformulated IS'!C16)/'Tesco_Reformulated IS'!C7</f>
        <v>2.0087054322281212E-2</v>
      </c>
      <c r="E23" s="21">
        <f>('Tesco_Reformulated IS'!D14+'Tesco_Reformulated IS'!D16)/'Tesco_Reformulated IS'!D7</f>
        <v>1.608154485350053E-2</v>
      </c>
      <c r="F23" s="21">
        <f>('Tesco_Reformulated IS'!E14+'Tesco_Reformulated IS'!E16)/'Tesco_Reformulated IS'!E7</f>
        <v>2.1307341587608639E-2</v>
      </c>
      <c r="G23" s="21">
        <f>('Tesco_Reformulated IS'!F14+'Tesco_Reformulated IS'!F16)/'Tesco_Reformulated IS'!F7</f>
        <v>2.9594778424128505E-2</v>
      </c>
    </row>
    <row r="24" spans="1:7" ht="13.5" customHeight="1" x14ac:dyDescent="0.2">
      <c r="B24" s="91" t="s">
        <v>100</v>
      </c>
      <c r="C24" s="100">
        <f>('Tesco_Reformulated IS'!B18+'Tesco_Reformulated IS'!B19)/'Tesco_Reformulated IS'!B7</f>
        <v>9.0595413456842893E-3</v>
      </c>
      <c r="D24" s="100">
        <f>('Tesco_Reformulated IS'!C18+'Tesco_Reformulated IS'!C19)/'Tesco_Reformulated IS'!C7</f>
        <v>1.1912585195350933E-2</v>
      </c>
      <c r="E24" s="100">
        <f>('Tesco_Reformulated IS'!D18+'Tesco_Reformulated IS'!D19)/'Tesco_Reformulated IS'!D7</f>
        <v>1.6000368964628749E-2</v>
      </c>
      <c r="F24" s="100">
        <f>('Tesco_Reformulated IS'!E18+'Tesco_Reformulated IS'!E19)/'Tesco_Reformulated IS'!E7</f>
        <v>1.3119450228144579E-2</v>
      </c>
      <c r="G24" s="100">
        <f>('Tesco_Reformulated IS'!F18+'Tesco_Reformulated IS'!F19)/'Tesco_Reformulated IS'!F7</f>
        <v>1.1586720866349955E-2</v>
      </c>
    </row>
    <row r="25" spans="1:7" ht="13.5" customHeight="1" x14ac:dyDescent="0.2">
      <c r="C25" s="99">
        <f>C21-C22-C23+C24</f>
        <v>6.6749491563342395E-2</v>
      </c>
      <c r="D25" s="99">
        <f t="shared" ref="D25:G25" si="3">D21-D22-D23+D24</f>
        <v>6.0907448332596939E-2</v>
      </c>
      <c r="E25" s="99">
        <f t="shared" si="3"/>
        <v>8.3939081766888995E-2</v>
      </c>
      <c r="F25" s="99">
        <f t="shared" si="3"/>
        <v>6.6609389653862192E-2</v>
      </c>
      <c r="G25" s="99">
        <f t="shared" si="3"/>
        <v>8.2717574043653402E-2</v>
      </c>
    </row>
    <row r="26" spans="1:7" ht="13.5" customHeight="1" x14ac:dyDescent="0.2">
      <c r="C26" s="101"/>
      <c r="D26" s="101"/>
      <c r="E26" s="101"/>
      <c r="F26" s="101"/>
      <c r="G26" s="101"/>
    </row>
    <row r="27" spans="1:7" ht="13.5" customHeight="1" x14ac:dyDescent="0.2">
      <c r="A27" s="102" t="s">
        <v>86</v>
      </c>
      <c r="B27" s="91" t="s">
        <v>91</v>
      </c>
      <c r="C27" s="103">
        <f>1/C17</f>
        <v>1.3460701559826678</v>
      </c>
      <c r="D27" s="103">
        <f t="shared" ref="D27:G27" si="4">1/D17</f>
        <v>1.2724899730133459</v>
      </c>
      <c r="E27" s="103">
        <f t="shared" si="4"/>
        <v>1.245767407284873</v>
      </c>
      <c r="F27" s="103">
        <f t="shared" si="4"/>
        <v>1.2653615894920907</v>
      </c>
      <c r="G27" s="103">
        <f t="shared" si="4"/>
        <v>1.191345119222474</v>
      </c>
    </row>
    <row r="28" spans="1:7" ht="13.5" customHeight="1" x14ac:dyDescent="0.2">
      <c r="B28" s="91" t="s">
        <v>92</v>
      </c>
      <c r="C28" s="100">
        <f>'Tesco_Reformulated BS'!B9/'Tesco_Reformulated IS'!B7</f>
        <v>0.14001066221467751</v>
      </c>
      <c r="D28" s="100">
        <f>'Tesco_Reformulated BS'!C9/'Tesco_Reformulated IS'!C7</f>
        <v>0.1182671119965833</v>
      </c>
      <c r="E28" s="100">
        <f>'Tesco_Reformulated BS'!D9/'Tesco_Reformulated IS'!D7</f>
        <v>0.1038910791909055</v>
      </c>
      <c r="F28" s="100">
        <f>'Tesco_Reformulated BS'!E9/'Tesco_Reformulated IS'!E7</f>
        <v>0.10852824778230163</v>
      </c>
      <c r="G28" s="100">
        <f>'Tesco_Reformulated BS'!F9/'Tesco_Reformulated IS'!F7</f>
        <v>0.10348962392086672</v>
      </c>
    </row>
    <row r="29" spans="1:7" ht="13.5" customHeight="1" x14ac:dyDescent="0.2">
      <c r="B29" s="91" t="s">
        <v>93</v>
      </c>
      <c r="C29" s="100">
        <f>'Tesco_Reformulated BS'!B10/'Tesco_Reformulated IS'!B7</f>
        <v>0.3098537079461966</v>
      </c>
      <c r="D29" s="100">
        <f>'Tesco_Reformulated BS'!C10/'Tesco_Reformulated IS'!C7</f>
        <v>0.31723556534590569</v>
      </c>
      <c r="E29" s="100">
        <f>'Tesco_Reformulated BS'!D10/'Tesco_Reformulated IS'!D7</f>
        <v>0.30828308572879531</v>
      </c>
      <c r="F29" s="100">
        <f>'Tesco_Reformulated BS'!E10/'Tesco_Reformulated IS'!E7</f>
        <v>0.31704144693266451</v>
      </c>
      <c r="G29" s="100">
        <f>'Tesco_Reformulated BS'!F10/'Tesco_Reformulated IS'!F7</f>
        <v>0.29448312681727407</v>
      </c>
    </row>
    <row r="30" spans="1:7" ht="13.5" customHeight="1" x14ac:dyDescent="0.2">
      <c r="B30" s="91" t="s">
        <v>94</v>
      </c>
      <c r="C30" s="104">
        <f>'Tesco_Reformulated BS'!B11/'Tesco_Reformulated IS'!B7</f>
        <v>8.1353780515544413E-2</v>
      </c>
      <c r="D30" s="104">
        <f>'Tesco_Reformulated BS'!C11/'Tesco_Reformulated IS'!C7</f>
        <v>8.7885397850920213E-2</v>
      </c>
      <c r="E30" s="104">
        <f>'Tesco_Reformulated BS'!D11/'Tesco_Reformulated IS'!D7</f>
        <v>8.6447629657540243E-2</v>
      </c>
      <c r="F30" s="104">
        <f>'Tesco_Reformulated BS'!E11/'Tesco_Reformulated IS'!E7</f>
        <v>8.655289688338956E-2</v>
      </c>
      <c r="G30" s="104">
        <f>'Tesco_Reformulated BS'!F11/'Tesco_Reformulated IS'!F7</f>
        <v>7.2580446977687452E-2</v>
      </c>
    </row>
    <row r="31" spans="1:7" ht="13.5" customHeight="1" x14ac:dyDescent="0.2">
      <c r="B31" s="91" t="s">
        <v>95</v>
      </c>
      <c r="C31" s="104">
        <f>'Tesco_Reformulated BS'!B13/'Tesco_Reformulated IS'!B7</f>
        <v>0.80323115355326524</v>
      </c>
      <c r="D31" s="104">
        <f>'Tesco_Reformulated BS'!C13/'Tesco_Reformulated IS'!C7</f>
        <v>0.75023322055175534</v>
      </c>
      <c r="E31" s="104">
        <f>'Tesco_Reformulated BS'!D13/'Tesco_Reformulated IS'!D7</f>
        <v>0.75656768952239162</v>
      </c>
      <c r="F31" s="104">
        <f>'Tesco_Reformulated BS'!E13/'Tesco_Reformulated IS'!E7</f>
        <v>0.76137069447606498</v>
      </c>
      <c r="G31" s="104">
        <f>'Tesco_Reformulated BS'!F13/'Tesco_Reformulated IS'!F7</f>
        <v>0.76143569871448624</v>
      </c>
    </row>
    <row r="32" spans="1:7" ht="13.5" customHeight="1" x14ac:dyDescent="0.2">
      <c r="B32" s="91" t="s">
        <v>96</v>
      </c>
      <c r="C32" s="104">
        <f>'Tesco_Reformulated BS'!B12/'Tesco_Reformulated IS'!B7</f>
        <v>0.3634696260526899</v>
      </c>
      <c r="D32" s="104">
        <f>'Tesco_Reformulated BS'!C12/'Tesco_Reformulated IS'!C7</f>
        <v>0.35352368074022883</v>
      </c>
      <c r="E32" s="104">
        <f>'Tesco_Reformulated BS'!D12/'Tesco_Reformulated IS'!D7</f>
        <v>0.34948414728496152</v>
      </c>
      <c r="F32" s="104">
        <f>'Tesco_Reformulated BS'!E12/'Tesco_Reformulated IS'!E7</f>
        <v>0.36949805003719038</v>
      </c>
      <c r="G32" s="104">
        <f>'Tesco_Reformulated BS'!F12/'Tesco_Reformulated IS'!F7</f>
        <v>0.34293477920276216</v>
      </c>
    </row>
    <row r="33" spans="1:7" ht="13.5" customHeight="1" x14ac:dyDescent="0.2">
      <c r="C33" s="104"/>
      <c r="D33" s="104"/>
      <c r="E33" s="104"/>
      <c r="F33" s="104"/>
      <c r="G33" s="104"/>
    </row>
    <row r="34" spans="1:7" ht="13.5" customHeight="1" x14ac:dyDescent="0.2">
      <c r="B34" s="91" t="s">
        <v>97</v>
      </c>
      <c r="C34" s="104">
        <f>'Tesco_Reformulated BS'!B16/'Tesco_Reformulated IS'!B7</f>
        <v>8.132912297470711E-2</v>
      </c>
      <c r="D34" s="104">
        <f>'Tesco_Reformulated BS'!C16/'Tesco_Reformulated IS'!C7</f>
        <v>8.754092256846091E-2</v>
      </c>
      <c r="E34" s="104">
        <f>'Tesco_Reformulated BS'!D16/'Tesco_Reformulated IS'!D7</f>
        <v>8.8042891116972333E-2</v>
      </c>
      <c r="F34" s="104">
        <f>'Tesco_Reformulated BS'!E16/'Tesco_Reformulated IS'!E7</f>
        <v>9.2994312863630732E-2</v>
      </c>
      <c r="G34" s="104">
        <f>'Tesco_Reformulated BS'!F16/'Tesco_Reformulated IS'!F7</f>
        <v>8.4128615738596021E-2</v>
      </c>
    </row>
    <row r="35" spans="1:7" ht="13.5" customHeight="1" x14ac:dyDescent="0.2">
      <c r="B35" s="91" t="s">
        <v>98</v>
      </c>
      <c r="C35" s="104">
        <f>'Tesco_Reformulated BS'!B17/'Tesco_Reformulated IS'!B7</f>
        <v>7.287572946895542E-3</v>
      </c>
      <c r="D35" s="104">
        <f>'Tesco_Reformulated BS'!C17/'Tesco_Reformulated IS'!C7</f>
        <v>1.0620041943802689E-2</v>
      </c>
      <c r="E35" s="104">
        <f>'Tesco_Reformulated BS'!D17/'Tesco_Reformulated IS'!D7</f>
        <v>1.5736375453504842E-2</v>
      </c>
      <c r="F35" s="104">
        <f>'Tesco_Reformulated BS'!E17/'Tesco_Reformulated IS'!E7</f>
        <v>8.101331175239453E-3</v>
      </c>
      <c r="G35" s="104">
        <f>'Tesco_Reformulated BS'!F17/'Tesco_Reformulated IS'!F7</f>
        <v>1.3079021817252599E-2</v>
      </c>
    </row>
    <row r="36" spans="1:7" ht="13.5" customHeight="1" x14ac:dyDescent="0.2">
      <c r="B36" s="91" t="s">
        <v>101</v>
      </c>
      <c r="C36" s="104">
        <f>'Tesco_Reformulated BS'!B18/'Tesco_Reformulated IS'!B7</f>
        <v>0.26323207837810314</v>
      </c>
      <c r="D36" s="104">
        <f>'Tesco_Reformulated BS'!C18/'Tesco_Reformulated IS'!C7</f>
        <v>0.2564940389597839</v>
      </c>
      <c r="E36" s="104">
        <f>'Tesco_Reformulated BS'!D18/'Tesco_Reformulated IS'!D7</f>
        <v>0.25512695752924403</v>
      </c>
      <c r="F36" s="104">
        <f>'Tesco_Reformulated BS'!E18/'Tesco_Reformulated IS'!E7</f>
        <v>0.27653410258065014</v>
      </c>
      <c r="G36" s="104">
        <f>'Tesco_Reformulated BS'!F18/'Tesco_Reformulated IS'!F7</f>
        <v>0.28637091885475391</v>
      </c>
    </row>
    <row r="37" spans="1:7" ht="13.5" customHeight="1" x14ac:dyDescent="0.2">
      <c r="C37" s="103">
        <f>C28+C29+C30+C31+C32-C34-C35-C36</f>
        <v>1.3460701559826682</v>
      </c>
      <c r="D37" s="103">
        <f t="shared" ref="D37:G37" si="5">D28+D29+D30+D31+D32-D34-D35-D36</f>
        <v>1.2724899730133461</v>
      </c>
      <c r="E37" s="103">
        <f t="shared" si="5"/>
        <v>1.2457674072848728</v>
      </c>
      <c r="F37" s="103">
        <f t="shared" si="5"/>
        <v>1.2653615894920911</v>
      </c>
      <c r="G37" s="103">
        <f t="shared" si="5"/>
        <v>1.1913451192224742</v>
      </c>
    </row>
    <row r="41" spans="1:7" x14ac:dyDescent="0.2">
      <c r="A41" s="9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workbookViewId="0">
      <selection activeCell="E26" sqref="E26"/>
    </sheetView>
  </sheetViews>
  <sheetFormatPr defaultColWidth="45.5703125" defaultRowHeight="12.75" x14ac:dyDescent="0.2"/>
  <cols>
    <col min="1" max="1" width="36.7109375" style="41" customWidth="1"/>
    <col min="2" max="6" width="9.28515625" style="54" customWidth="1"/>
    <col min="7" max="7" width="9.28515625" style="41" customWidth="1"/>
    <col min="8" max="16384" width="45.5703125" style="54"/>
  </cols>
  <sheetData>
    <row r="2" spans="1:7" x14ac:dyDescent="0.2">
      <c r="A2" s="39" t="s">
        <v>29</v>
      </c>
    </row>
    <row r="3" spans="1:7" x14ac:dyDescent="0.2">
      <c r="A3" s="40" t="s">
        <v>0</v>
      </c>
    </row>
    <row r="4" spans="1:7" x14ac:dyDescent="0.2">
      <c r="A4" s="40" t="s">
        <v>117</v>
      </c>
    </row>
    <row r="6" spans="1:7" ht="36" x14ac:dyDescent="0.2">
      <c r="B6" s="51" t="s">
        <v>104</v>
      </c>
      <c r="C6" s="51" t="s">
        <v>105</v>
      </c>
      <c r="D6" s="51" t="s">
        <v>106</v>
      </c>
      <c r="E6" s="51" t="s">
        <v>107</v>
      </c>
      <c r="F6" s="51" t="s">
        <v>108</v>
      </c>
      <c r="G6" s="51" t="s">
        <v>35</v>
      </c>
    </row>
    <row r="7" spans="1:7" x14ac:dyDescent="0.2">
      <c r="A7" s="40" t="s">
        <v>2</v>
      </c>
      <c r="B7" s="108" t="s">
        <v>103</v>
      </c>
      <c r="C7" s="108" t="s">
        <v>103</v>
      </c>
      <c r="D7" s="108" t="s">
        <v>103</v>
      </c>
      <c r="E7" s="108" t="s">
        <v>103</v>
      </c>
      <c r="F7" s="108" t="s">
        <v>103</v>
      </c>
    </row>
    <row r="8" spans="1:7" ht="13.5" x14ac:dyDescent="0.25">
      <c r="A8" s="42" t="s">
        <v>3</v>
      </c>
    </row>
    <row r="9" spans="1:7" x14ac:dyDescent="0.2">
      <c r="A9" s="41" t="s">
        <v>4</v>
      </c>
      <c r="B9" s="60">
        <v>171.30518234165066</v>
      </c>
      <c r="C9" s="60">
        <v>270.53742802303265</v>
      </c>
      <c r="D9" s="60">
        <v>336.7562380038388</v>
      </c>
      <c r="E9" s="60">
        <v>171.59309021113245</v>
      </c>
      <c r="F9" s="54">
        <v>100</v>
      </c>
      <c r="G9" s="41">
        <v>1042</v>
      </c>
    </row>
    <row r="10" spans="1:7" x14ac:dyDescent="0.2">
      <c r="A10" s="41" t="s">
        <v>116</v>
      </c>
      <c r="B10" s="60">
        <v>741.43730886850153</v>
      </c>
      <c r="C10" s="60">
        <v>606.88073394495405</v>
      </c>
      <c r="D10" s="60">
        <v>662.38532110091739</v>
      </c>
      <c r="E10" s="60">
        <v>104.89296636085628</v>
      </c>
      <c r="F10" s="54">
        <v>100</v>
      </c>
      <c r="G10" s="41">
        <v>654</v>
      </c>
    </row>
    <row r="11" spans="1:7" x14ac:dyDescent="0.2">
      <c r="A11" s="41" t="s">
        <v>5</v>
      </c>
      <c r="B11" s="60">
        <v>163.74935266701192</v>
      </c>
      <c r="C11" s="60">
        <v>141.32573795960641</v>
      </c>
      <c r="D11" s="60">
        <v>138.21853961677888</v>
      </c>
      <c r="E11" s="60">
        <v>125.8415328845158</v>
      </c>
      <c r="F11" s="54">
        <v>100</v>
      </c>
      <c r="G11" s="41">
        <v>1931</v>
      </c>
    </row>
    <row r="12" spans="1:7" x14ac:dyDescent="0.2">
      <c r="A12" s="41" t="s">
        <v>6</v>
      </c>
      <c r="B12" s="60">
        <v>143.72054665409991</v>
      </c>
      <c r="C12" s="60">
        <v>142.57186616399622</v>
      </c>
      <c r="D12" s="60">
        <v>136.38077285579641</v>
      </c>
      <c r="E12" s="60">
        <v>116.558671065033</v>
      </c>
      <c r="F12" s="54">
        <v>100</v>
      </c>
      <c r="G12" s="41">
        <v>16976</v>
      </c>
    </row>
    <row r="13" spans="1:7" x14ac:dyDescent="0.2">
      <c r="A13" s="41" t="s">
        <v>7</v>
      </c>
      <c r="B13" s="60">
        <v>288.11515748031496</v>
      </c>
      <c r="C13" s="60">
        <v>263.95177165354329</v>
      </c>
      <c r="D13" s="60">
        <v>251.9192913385827</v>
      </c>
      <c r="E13" s="60">
        <v>120.86614173228347</v>
      </c>
      <c r="F13" s="54">
        <v>100</v>
      </c>
      <c r="G13" s="41">
        <v>4064</v>
      </c>
    </row>
    <row r="14" spans="1:7" x14ac:dyDescent="0.2">
      <c r="A14" s="43" t="s">
        <v>8</v>
      </c>
      <c r="B14" s="109">
        <v>186.09072850366888</v>
      </c>
      <c r="C14" s="109">
        <v>180.18810556614099</v>
      </c>
      <c r="D14" s="109">
        <v>177.97056796529779</v>
      </c>
      <c r="E14" s="109">
        <v>120.01054039810273</v>
      </c>
      <c r="F14" s="110">
        <v>100</v>
      </c>
      <c r="G14" s="111">
        <v>24667</v>
      </c>
    </row>
    <row r="15" spans="1:7" ht="13.5" x14ac:dyDescent="0.25">
      <c r="A15" s="42" t="s">
        <v>9</v>
      </c>
    </row>
    <row r="16" spans="1:7" x14ac:dyDescent="0.2">
      <c r="A16" s="41" t="s">
        <v>10</v>
      </c>
      <c r="B16" s="60">
        <v>174.31413928248418</v>
      </c>
      <c r="C16" s="60">
        <v>153.27102803738316</v>
      </c>
      <c r="D16" s="60">
        <v>143.14139282484172</v>
      </c>
      <c r="E16" s="60">
        <v>118.66144106119989</v>
      </c>
      <c r="F16" s="54">
        <v>100</v>
      </c>
      <c r="G16" s="41">
        <v>3317</v>
      </c>
    </row>
    <row r="17" spans="1:7" x14ac:dyDescent="0.2">
      <c r="A17" s="41" t="s">
        <v>11</v>
      </c>
      <c r="B17" s="60">
        <v>93.709327548806939</v>
      </c>
      <c r="C17" s="60">
        <v>102.38611713665944</v>
      </c>
      <c r="D17" s="60">
        <v>78.524945770065074</v>
      </c>
      <c r="E17" s="60">
        <v>98.698481561822121</v>
      </c>
      <c r="F17" s="54">
        <v>100</v>
      </c>
      <c r="G17" s="41">
        <v>461</v>
      </c>
    </row>
    <row r="18" spans="1:7" x14ac:dyDescent="0.2">
      <c r="A18" s="41" t="s">
        <v>12</v>
      </c>
      <c r="B18" s="60">
        <v>280.2793059669911</v>
      </c>
      <c r="C18" s="60">
        <v>263.96529834955567</v>
      </c>
      <c r="D18" s="60">
        <v>246.23360135421075</v>
      </c>
      <c r="E18" s="60">
        <v>120.84214980956412</v>
      </c>
      <c r="F18" s="54">
        <v>100</v>
      </c>
      <c r="G18" s="41">
        <v>4726</v>
      </c>
    </row>
    <row r="19" spans="1:7" x14ac:dyDescent="0.2">
      <c r="A19" s="43" t="s">
        <v>13</v>
      </c>
      <c r="B19" s="60">
        <v>228.83349012229539</v>
      </c>
      <c r="C19" s="60">
        <v>212.02963311382882</v>
      </c>
      <c r="D19" s="60">
        <v>196.93085606773283</v>
      </c>
      <c r="E19" s="60">
        <v>118.79115710253998</v>
      </c>
      <c r="F19" s="54">
        <v>100</v>
      </c>
      <c r="G19" s="43">
        <v>8504</v>
      </c>
    </row>
    <row r="20" spans="1:7" x14ac:dyDescent="0.2">
      <c r="A20" s="40" t="s">
        <v>2</v>
      </c>
      <c r="B20" s="109">
        <v>163.60205407411991</v>
      </c>
      <c r="C20" s="109">
        <v>163.43500587762173</v>
      </c>
      <c r="D20" s="109">
        <v>167.99480294499784</v>
      </c>
      <c r="E20" s="109">
        <v>120.65210666336694</v>
      </c>
      <c r="F20" s="110">
        <v>100</v>
      </c>
      <c r="G20" s="40">
        <v>16163</v>
      </c>
    </row>
    <row r="21" spans="1:7" x14ac:dyDescent="0.2">
      <c r="E21" s="60"/>
    </row>
    <row r="22" spans="1:7" x14ac:dyDescent="0.2">
      <c r="A22" s="40" t="s">
        <v>14</v>
      </c>
    </row>
    <row r="23" spans="1:7" ht="13.5" x14ac:dyDescent="0.25">
      <c r="A23" s="42" t="s">
        <v>15</v>
      </c>
    </row>
    <row r="24" spans="1:7" x14ac:dyDescent="0.2">
      <c r="A24" s="41" t="s">
        <v>16</v>
      </c>
      <c r="G24" s="41">
        <v>108</v>
      </c>
    </row>
    <row r="25" spans="1:7" x14ac:dyDescent="0.2">
      <c r="A25" s="43" t="s">
        <v>17</v>
      </c>
      <c r="B25" s="60">
        <v>1162.037037037037</v>
      </c>
      <c r="C25" s="60">
        <v>1424.0740740740741</v>
      </c>
      <c r="D25" s="60">
        <v>1495.3703703703704</v>
      </c>
      <c r="E25" s="60">
        <v>423.14814814814821</v>
      </c>
      <c r="F25" s="54">
        <v>100</v>
      </c>
      <c r="G25" s="43">
        <v>108</v>
      </c>
    </row>
    <row r="26" spans="1:7" ht="13.5" x14ac:dyDescent="0.25">
      <c r="A26" s="42" t="s">
        <v>18</v>
      </c>
    </row>
    <row r="27" spans="1:7" x14ac:dyDescent="0.2">
      <c r="A27" s="41" t="s">
        <v>19</v>
      </c>
      <c r="B27" s="60">
        <v>89.189189189189193</v>
      </c>
      <c r="C27" s="60">
        <v>98.391248391248382</v>
      </c>
      <c r="D27" s="60">
        <v>223.35907335907334</v>
      </c>
      <c r="E27" s="60">
        <v>134.1055341055341</v>
      </c>
      <c r="F27" s="54">
        <v>100</v>
      </c>
      <c r="G27" s="41">
        <v>1554</v>
      </c>
    </row>
    <row r="28" spans="1:7" x14ac:dyDescent="0.2">
      <c r="A28" s="41" t="s">
        <v>20</v>
      </c>
      <c r="B28" s="60">
        <v>233.69512783405693</v>
      </c>
      <c r="C28" s="60">
        <v>283.26097443318861</v>
      </c>
      <c r="D28" s="60">
        <v>298.86637723106611</v>
      </c>
      <c r="E28" s="60">
        <v>144.04245055475158</v>
      </c>
      <c r="F28" s="54">
        <v>100</v>
      </c>
      <c r="G28" s="41">
        <v>4146</v>
      </c>
    </row>
    <row r="29" spans="1:7" x14ac:dyDescent="0.2">
      <c r="A29" s="41" t="s">
        <v>21</v>
      </c>
      <c r="G29" s="112"/>
    </row>
    <row r="30" spans="1:7" x14ac:dyDescent="0.2">
      <c r="A30" s="43" t="s">
        <v>22</v>
      </c>
      <c r="B30" s="60">
        <v>194.29824561403507</v>
      </c>
      <c r="C30" s="60">
        <v>232.85964912280704</v>
      </c>
      <c r="D30" s="60">
        <v>278.28070175438597</v>
      </c>
      <c r="E30" s="60">
        <v>141.33333333333334</v>
      </c>
      <c r="F30" s="54">
        <v>100</v>
      </c>
      <c r="G30" s="113">
        <v>5700</v>
      </c>
    </row>
    <row r="31" spans="1:7" x14ac:dyDescent="0.2">
      <c r="A31" s="44" t="s">
        <v>23</v>
      </c>
      <c r="G31" s="44">
        <v>-5592</v>
      </c>
    </row>
    <row r="32" spans="1:7" x14ac:dyDescent="0.2">
      <c r="A32" s="45" t="s">
        <v>24</v>
      </c>
      <c r="B32" s="109">
        <v>175.60801144492132</v>
      </c>
      <c r="C32" s="109">
        <v>209.85336194563664</v>
      </c>
      <c r="D32" s="109">
        <v>254.774678111588</v>
      </c>
      <c r="E32" s="109">
        <v>135.89055793991415</v>
      </c>
      <c r="F32" s="110">
        <v>100</v>
      </c>
      <c r="G32" s="45">
        <v>5592</v>
      </c>
    </row>
    <row r="33" spans="1:7" x14ac:dyDescent="0.2">
      <c r="A33" s="41" t="s">
        <v>25</v>
      </c>
      <c r="G33" s="112"/>
    </row>
    <row r="34" spans="1:7" x14ac:dyDescent="0.2">
      <c r="A34" s="40" t="s">
        <v>26</v>
      </c>
      <c r="B34" s="109">
        <v>157.38625547306302</v>
      </c>
      <c r="C34" s="109">
        <v>138.93013516086046</v>
      </c>
      <c r="D34" s="109">
        <v>122.30154197601371</v>
      </c>
      <c r="E34" s="109">
        <v>112.45954692556634</v>
      </c>
      <c r="F34" s="110">
        <v>100</v>
      </c>
      <c r="G34" s="114">
        <v>10506</v>
      </c>
    </row>
    <row r="35" spans="1:7" x14ac:dyDescent="0.2">
      <c r="G35" s="115"/>
    </row>
    <row r="36" spans="1:7" x14ac:dyDescent="0.2">
      <c r="G36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4"/>
  <sheetViews>
    <sheetView topLeftCell="A7" workbookViewId="0">
      <selection activeCell="C26" sqref="C26"/>
    </sheetView>
  </sheetViews>
  <sheetFormatPr defaultRowHeight="15.75" x14ac:dyDescent="0.25"/>
  <cols>
    <col min="1" max="1" width="45.140625" style="3" customWidth="1"/>
    <col min="2" max="6" width="11.28515625" style="18" customWidth="1"/>
    <col min="7" max="7" width="12" style="22" customWidth="1"/>
  </cols>
  <sheetData>
    <row r="2" spans="1:7" x14ac:dyDescent="0.25">
      <c r="A2" s="2" t="s">
        <v>29</v>
      </c>
    </row>
    <row r="3" spans="1:7" x14ac:dyDescent="0.25">
      <c r="A3" s="2" t="s">
        <v>30</v>
      </c>
    </row>
    <row r="4" spans="1:7" ht="43.5" x14ac:dyDescent="0.25">
      <c r="B4" s="23" t="s">
        <v>104</v>
      </c>
      <c r="C4" s="23" t="s">
        <v>105</v>
      </c>
      <c r="D4" s="23" t="s">
        <v>106</v>
      </c>
      <c r="E4" s="23" t="s">
        <v>107</v>
      </c>
      <c r="F4" s="23" t="s">
        <v>108</v>
      </c>
      <c r="G4" s="24" t="s">
        <v>35</v>
      </c>
    </row>
    <row r="5" spans="1:7" x14ac:dyDescent="0.25">
      <c r="A5" s="4"/>
      <c r="B5" s="18" t="s">
        <v>103</v>
      </c>
      <c r="C5" s="18" t="s">
        <v>103</v>
      </c>
      <c r="D5" s="18" t="s">
        <v>103</v>
      </c>
      <c r="E5" s="18" t="s">
        <v>103</v>
      </c>
      <c r="F5" s="18" t="s">
        <v>103</v>
      </c>
    </row>
    <row r="6" spans="1:7" x14ac:dyDescent="0.25">
      <c r="A6" s="5" t="s">
        <v>36</v>
      </c>
    </row>
    <row r="7" spans="1:7" x14ac:dyDescent="0.25">
      <c r="A7" s="6" t="s">
        <v>37</v>
      </c>
      <c r="B7" s="19">
        <v>142.89299031448607</v>
      </c>
      <c r="C7" s="19">
        <v>133.46309889542928</v>
      </c>
      <c r="D7" s="19">
        <v>126.39947468398958</v>
      </c>
      <c r="E7" s="19">
        <v>110.9214136629066</v>
      </c>
      <c r="F7" s="18">
        <v>100</v>
      </c>
      <c r="G7" s="25">
        <v>42641</v>
      </c>
    </row>
    <row r="8" spans="1:7" x14ac:dyDescent="0.25">
      <c r="A8" s="6" t="s">
        <v>38</v>
      </c>
      <c r="B8" s="19">
        <v>141.46094540923605</v>
      </c>
      <c r="C8" s="19">
        <v>131.90561482750564</v>
      </c>
      <c r="D8" s="19">
        <v>126.01822287983802</v>
      </c>
      <c r="E8" s="19">
        <v>110.82210627417386</v>
      </c>
      <c r="F8" s="18">
        <v>100</v>
      </c>
      <c r="G8" s="25">
        <v>38523</v>
      </c>
    </row>
    <row r="9" spans="1:7" x14ac:dyDescent="0.25">
      <c r="A9" s="7" t="s">
        <v>39</v>
      </c>
      <c r="B9" s="19">
        <v>156.28946090335114</v>
      </c>
      <c r="C9" s="19">
        <v>148.0330257406508</v>
      </c>
      <c r="D9" s="19">
        <v>129.96600291403595</v>
      </c>
      <c r="E9" s="19">
        <v>111.85041282175814</v>
      </c>
      <c r="F9" s="18">
        <v>100</v>
      </c>
      <c r="G9" s="26">
        <v>4118</v>
      </c>
    </row>
    <row r="10" spans="1:7" x14ac:dyDescent="0.25">
      <c r="A10" s="6" t="s">
        <v>40</v>
      </c>
      <c r="B10" s="19">
        <v>149.29149797570852</v>
      </c>
      <c r="C10" s="19">
        <v>168.97773279352225</v>
      </c>
      <c r="D10" s="19">
        <v>141.19433198380565</v>
      </c>
      <c r="E10" s="19">
        <v>101.36639676113359</v>
      </c>
      <c r="F10" s="18">
        <v>100</v>
      </c>
      <c r="G10" s="25">
        <v>1976</v>
      </c>
    </row>
    <row r="11" spans="1:7" x14ac:dyDescent="0.25">
      <c r="A11" s="6" t="s">
        <v>41</v>
      </c>
      <c r="B11" s="19">
        <v>60.820895522388064</v>
      </c>
      <c r="C11" s="19">
        <v>149.81343283582089</v>
      </c>
      <c r="D11" s="19">
        <v>103.35820895522387</v>
      </c>
      <c r="E11" s="19">
        <v>52.985074626865668</v>
      </c>
      <c r="F11" s="18">
        <v>100</v>
      </c>
      <c r="G11" s="25">
        <v>536</v>
      </c>
    </row>
    <row r="12" spans="1:7" x14ac:dyDescent="0.25">
      <c r="A12" s="8" t="s">
        <v>42</v>
      </c>
      <c r="B12" s="19">
        <v>142.34503360716951</v>
      </c>
      <c r="C12" s="19">
        <v>132.93502613890965</v>
      </c>
      <c r="D12" s="19">
        <v>116.35548917102314</v>
      </c>
      <c r="E12" s="19">
        <v>107.80433159073937</v>
      </c>
      <c r="F12" s="18">
        <v>100</v>
      </c>
      <c r="G12" s="27">
        <v>2678</v>
      </c>
    </row>
    <row r="13" spans="1:7" x14ac:dyDescent="0.25">
      <c r="A13" s="9" t="s">
        <v>43</v>
      </c>
    </row>
    <row r="14" spans="1:7" x14ac:dyDescent="0.25">
      <c r="A14" s="6" t="s">
        <v>44</v>
      </c>
      <c r="B14" s="19">
        <v>111.91709844559585</v>
      </c>
      <c r="C14" s="19">
        <v>108.80829015544042</v>
      </c>
      <c r="D14" s="19">
        <v>100.90673575129534</v>
      </c>
      <c r="E14" s="19">
        <v>87.176165803108802</v>
      </c>
      <c r="F14" s="18">
        <v>100</v>
      </c>
      <c r="G14" s="25">
        <v>772</v>
      </c>
    </row>
    <row r="15" spans="1:7" x14ac:dyDescent="0.25">
      <c r="A15" s="6" t="s">
        <v>45</v>
      </c>
      <c r="G15" s="25"/>
    </row>
    <row r="16" spans="1:7" x14ac:dyDescent="0.25">
      <c r="A16" s="6" t="s">
        <v>46</v>
      </c>
      <c r="B16" s="19">
        <v>147.23477409038307</v>
      </c>
      <c r="C16" s="19">
        <v>225.97278741037164</v>
      </c>
      <c r="D16" s="19">
        <v>167.10689877098187</v>
      </c>
      <c r="E16" s="19">
        <v>73.116532691300932</v>
      </c>
      <c r="F16" s="18">
        <v>100</v>
      </c>
      <c r="G16" s="28">
        <v>56.224089635854341</v>
      </c>
    </row>
    <row r="17" spans="1:7" x14ac:dyDescent="0.25">
      <c r="A17" s="9" t="s">
        <v>47</v>
      </c>
      <c r="B17" s="19">
        <v>154.89544287968536</v>
      </c>
      <c r="C17" s="19">
        <v>140.17637719929587</v>
      </c>
      <c r="D17" s="19">
        <v>121.26039996951535</v>
      </c>
      <c r="E17" s="19">
        <v>117.46779071705286</v>
      </c>
      <c r="F17" s="18">
        <v>100</v>
      </c>
      <c r="G17" s="29">
        <v>1849.7759103641456</v>
      </c>
    </row>
    <row r="18" spans="1:7" x14ac:dyDescent="0.25">
      <c r="A18" s="6" t="s">
        <v>48</v>
      </c>
    </row>
    <row r="19" spans="1:7" x14ac:dyDescent="0.25">
      <c r="A19" s="6" t="s">
        <v>49</v>
      </c>
      <c r="B19" s="19">
        <v>43.511450381679388</v>
      </c>
      <c r="C19" s="19">
        <v>25.190839694656486</v>
      </c>
      <c r="D19" s="19">
        <v>83.969465648854964</v>
      </c>
      <c r="E19" s="19">
        <v>57.251908396946561</v>
      </c>
      <c r="F19" s="18">
        <v>100</v>
      </c>
      <c r="G19" s="25">
        <v>131</v>
      </c>
    </row>
    <row r="20" spans="1:7" x14ac:dyDescent="0.25">
      <c r="A20" s="2" t="s">
        <v>50</v>
      </c>
      <c r="B20" s="19">
        <v>147.52898464435864</v>
      </c>
      <c r="C20" s="19">
        <v>132.57172826637415</v>
      </c>
      <c r="D20" s="19">
        <v>118.79413795045211</v>
      </c>
      <c r="E20" s="19">
        <v>113.48537123049735</v>
      </c>
      <c r="F20" s="18">
        <v>100</v>
      </c>
      <c r="G20" s="30">
        <v>1980.7759103641456</v>
      </c>
    </row>
    <row r="21" spans="1:7" x14ac:dyDescent="0.25">
      <c r="A21" s="9" t="s">
        <v>51</v>
      </c>
    </row>
    <row r="22" spans="1:7" x14ac:dyDescent="0.25">
      <c r="A22" s="6" t="s">
        <v>52</v>
      </c>
      <c r="B22" s="19">
        <v>211.0344827586207</v>
      </c>
      <c r="C22" s="19">
        <v>236.55172413793105</v>
      </c>
      <c r="D22" s="19">
        <v>190.34482758620689</v>
      </c>
      <c r="E22" s="19">
        <v>121.72413793103449</v>
      </c>
      <c r="F22" s="18">
        <v>100</v>
      </c>
      <c r="G22" s="25">
        <v>290</v>
      </c>
    </row>
    <row r="23" spans="1:7" x14ac:dyDescent="0.25">
      <c r="A23" s="6" t="s">
        <v>53</v>
      </c>
      <c r="B23" s="19">
        <v>233.92857142857144</v>
      </c>
      <c r="C23" s="19">
        <v>203.57142857142856</v>
      </c>
      <c r="D23" s="19">
        <v>162.5</v>
      </c>
      <c r="E23" s="19">
        <v>162.5</v>
      </c>
      <c r="F23" s="18">
        <v>100</v>
      </c>
      <c r="G23" s="25">
        <v>56</v>
      </c>
    </row>
    <row r="24" spans="1:7" x14ac:dyDescent="0.25">
      <c r="A24" s="6" t="s">
        <v>54</v>
      </c>
      <c r="G24" s="25"/>
    </row>
    <row r="25" spans="1:7" x14ac:dyDescent="0.25">
      <c r="A25" s="9" t="s">
        <v>55</v>
      </c>
      <c r="B25" s="19">
        <v>214.10256410256409</v>
      </c>
      <c r="C25" s="19">
        <v>267.30769230769226</v>
      </c>
      <c r="D25" s="19">
        <v>198.07692307692309</v>
      </c>
      <c r="E25" s="19">
        <v>101.92307692307692</v>
      </c>
      <c r="F25" s="18">
        <v>100</v>
      </c>
      <c r="G25" s="31">
        <v>156</v>
      </c>
    </row>
    <row r="26" spans="1:7" x14ac:dyDescent="0.25">
      <c r="A26" s="6" t="s">
        <v>56</v>
      </c>
      <c r="G26" s="32"/>
    </row>
    <row r="27" spans="1:7" x14ac:dyDescent="0.25">
      <c r="A27" s="6" t="s">
        <v>57</v>
      </c>
      <c r="G27" s="33"/>
    </row>
    <row r="28" spans="1:7" x14ac:dyDescent="0.25">
      <c r="A28" s="9" t="s">
        <v>58</v>
      </c>
      <c r="B28" s="19">
        <v>251.78280781745735</v>
      </c>
      <c r="C28" s="19">
        <v>290.6000620746496</v>
      </c>
      <c r="D28" s="19">
        <v>215.52864480260675</v>
      </c>
      <c r="E28" s="19">
        <v>118.1556697310558</v>
      </c>
      <c r="F28" s="18">
        <v>100</v>
      </c>
      <c r="G28" s="30">
        <v>99.775910364145659</v>
      </c>
    </row>
    <row r="29" spans="1:7" x14ac:dyDescent="0.25">
      <c r="A29" s="6" t="s">
        <v>59</v>
      </c>
      <c r="G29" s="26"/>
    </row>
    <row r="30" spans="1:7" x14ac:dyDescent="0.25">
      <c r="A30" s="8" t="s">
        <v>60</v>
      </c>
      <c r="B30" s="19">
        <v>141.67556029882604</v>
      </c>
      <c r="C30" s="19">
        <v>124.17289220917822</v>
      </c>
      <c r="D30" s="19">
        <v>113.82070437566702</v>
      </c>
      <c r="E30" s="19">
        <v>113.34044823906085</v>
      </c>
      <c r="F30" s="18">
        <v>100</v>
      </c>
      <c r="G30" s="30">
        <v>1874</v>
      </c>
    </row>
    <row r="31" spans="1:7" x14ac:dyDescent="0.25">
      <c r="A31" s="10"/>
      <c r="G31" s="32"/>
    </row>
    <row r="32" spans="1:7" x14ac:dyDescent="0.25">
      <c r="G32" s="32"/>
    </row>
    <row r="35" spans="1:7" x14ac:dyDescent="0.25">
      <c r="A35" s="11"/>
    </row>
    <row r="36" spans="1:7" x14ac:dyDescent="0.25">
      <c r="A36" s="12"/>
    </row>
    <row r="37" spans="1:7" x14ac:dyDescent="0.25">
      <c r="A37" s="12"/>
    </row>
    <row r="38" spans="1:7" x14ac:dyDescent="0.25">
      <c r="A38" s="13"/>
      <c r="G38" s="34"/>
    </row>
    <row r="39" spans="1:7" x14ac:dyDescent="0.25">
      <c r="A39" s="13"/>
      <c r="G39" s="34"/>
    </row>
    <row r="40" spans="1:7" x14ac:dyDescent="0.25">
      <c r="A40" s="13"/>
      <c r="G40" s="35"/>
    </row>
    <row r="42" spans="1:7" x14ac:dyDescent="0.25">
      <c r="A42" s="12"/>
    </row>
    <row r="43" spans="1:7" x14ac:dyDescent="0.25">
      <c r="A43" s="11"/>
    </row>
    <row r="44" spans="1:7" x14ac:dyDescent="0.25">
      <c r="A44" s="12"/>
    </row>
    <row r="45" spans="1:7" x14ac:dyDescent="0.25">
      <c r="A45" s="12"/>
      <c r="G45" s="36"/>
    </row>
    <row r="46" spans="1:7" x14ac:dyDescent="0.25">
      <c r="A46" s="12"/>
      <c r="G46" s="37"/>
    </row>
    <row r="47" spans="1:7" x14ac:dyDescent="0.25">
      <c r="A47" s="12"/>
      <c r="G47" s="38"/>
    </row>
    <row r="48" spans="1:7" ht="15" x14ac:dyDescent="0.25">
      <c r="A48" s="14"/>
    </row>
    <row r="49" spans="1:1" ht="15" x14ac:dyDescent="0.25">
      <c r="A49" s="15"/>
    </row>
    <row r="50" spans="1:1" ht="15" x14ac:dyDescent="0.25">
      <c r="A50" s="14"/>
    </row>
    <row r="51" spans="1:1" ht="15" x14ac:dyDescent="0.25">
      <c r="A51" s="14"/>
    </row>
    <row r="52" spans="1:1" ht="15" x14ac:dyDescent="0.25">
      <c r="A52" s="14"/>
    </row>
    <row r="53" spans="1:1" ht="15" x14ac:dyDescent="0.25">
      <c r="A53" s="14"/>
    </row>
    <row r="54" spans="1:1" ht="15" x14ac:dyDescent="0.25">
      <c r="A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3"/>
  <sheetViews>
    <sheetView workbookViewId="0">
      <selection activeCell="C2" sqref="C2"/>
    </sheetView>
  </sheetViews>
  <sheetFormatPr defaultRowHeight="12.75" x14ac:dyDescent="0.2"/>
  <cols>
    <col min="1" max="1" width="32.5703125" style="53" customWidth="1"/>
    <col min="2" max="6" width="9.140625" style="53" customWidth="1"/>
    <col min="7" max="7" width="2.7109375" style="54" customWidth="1"/>
    <col min="8" max="8" width="11.28515625" style="118" customWidth="1"/>
    <col min="9" max="9" width="11.28515625" style="54" customWidth="1"/>
    <col min="10" max="10" width="11.28515625" style="118" customWidth="1"/>
    <col min="11" max="11" width="11.28515625" style="54" customWidth="1"/>
    <col min="12" max="12" width="11.28515625" style="118" customWidth="1"/>
    <col min="13" max="16384" width="9.140625" style="54"/>
  </cols>
  <sheetData>
    <row r="2" spans="1:12" x14ac:dyDescent="0.2">
      <c r="A2" s="52" t="s">
        <v>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31</v>
      </c>
      <c r="C5" s="85" t="s">
        <v>32</v>
      </c>
      <c r="D5" s="85" t="s">
        <v>33</v>
      </c>
      <c r="E5" s="85" t="s">
        <v>34</v>
      </c>
      <c r="F5" s="85" t="s">
        <v>35</v>
      </c>
      <c r="H5" s="119" t="s">
        <v>119</v>
      </c>
      <c r="I5" s="85" t="s">
        <v>120</v>
      </c>
      <c r="J5" s="119" t="s">
        <v>121</v>
      </c>
      <c r="K5" s="85" t="s">
        <v>122</v>
      </c>
      <c r="L5" s="119" t="s">
        <v>123</v>
      </c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60931</v>
      </c>
      <c r="C7" s="59">
        <v>56910</v>
      </c>
      <c r="D7" s="59">
        <v>53898</v>
      </c>
      <c r="E7" s="59">
        <v>47298</v>
      </c>
      <c r="F7" s="59">
        <v>42641</v>
      </c>
      <c r="H7" s="120">
        <f>(B7/B7)*100</f>
        <v>100</v>
      </c>
      <c r="I7" s="60">
        <f t="shared" ref="I7:L7" si="0">(C7/C7)*100</f>
        <v>100</v>
      </c>
      <c r="J7" s="120">
        <f t="shared" si="0"/>
        <v>100</v>
      </c>
      <c r="K7" s="60">
        <f t="shared" si="0"/>
        <v>100</v>
      </c>
      <c r="L7" s="120">
        <f t="shared" si="0"/>
        <v>100</v>
      </c>
    </row>
    <row r="8" spans="1:12" x14ac:dyDescent="0.2">
      <c r="A8" s="58" t="s">
        <v>38</v>
      </c>
      <c r="B8" s="59">
        <v>54495</v>
      </c>
      <c r="C8" s="59">
        <v>50814</v>
      </c>
      <c r="D8" s="59">
        <v>48546</v>
      </c>
      <c r="E8" s="59">
        <v>42692</v>
      </c>
      <c r="F8" s="59">
        <v>38523</v>
      </c>
      <c r="H8" s="120">
        <f>(B8/$B7)*100</f>
        <v>89.437232279135415</v>
      </c>
      <c r="I8" s="60">
        <f>(C8/$C$7)*100</f>
        <v>89.288350026357406</v>
      </c>
      <c r="J8" s="120">
        <f>(D8/$D$7)*100</f>
        <v>90.070132472447966</v>
      </c>
      <c r="K8" s="60">
        <f>(E8/$E$7)*100</f>
        <v>90.261744682650431</v>
      </c>
      <c r="L8" s="120">
        <f>(F8/$F$7)*100</f>
        <v>90.342627987148518</v>
      </c>
    </row>
    <row r="9" spans="1:12" x14ac:dyDescent="0.2">
      <c r="A9" s="61" t="s">
        <v>39</v>
      </c>
      <c r="B9" s="62">
        <v>6436</v>
      </c>
      <c r="C9" s="62">
        <v>6096</v>
      </c>
      <c r="D9" s="62">
        <v>5352</v>
      </c>
      <c r="E9" s="62">
        <v>4606</v>
      </c>
      <c r="F9" s="62">
        <v>4118</v>
      </c>
      <c r="H9" s="120">
        <f>(B9/$B$7)*100</f>
        <v>10.562767720864583</v>
      </c>
      <c r="I9" s="60">
        <f t="shared" ref="I9:I30" si="1">(C9/$C$7)*100</f>
        <v>10.711649973642594</v>
      </c>
      <c r="J9" s="120">
        <f t="shared" ref="J9:J30" si="2">(D9/$D$7)*100</f>
        <v>9.9298675275520427</v>
      </c>
      <c r="K9" s="60">
        <f t="shared" ref="K9:K30" si="3">(E9/$E$7)*100</f>
        <v>9.7382553173495712</v>
      </c>
      <c r="L9" s="120">
        <f t="shared" ref="L9:L30" si="4">(F9/$F$7)*100</f>
        <v>9.6573720128514804</v>
      </c>
    </row>
    <row r="10" spans="1:12" x14ac:dyDescent="0.2">
      <c r="A10" s="58" t="s">
        <v>40</v>
      </c>
      <c r="B10" s="59">
        <v>2950</v>
      </c>
      <c r="C10" s="59">
        <v>3339</v>
      </c>
      <c r="D10" s="59">
        <v>2790</v>
      </c>
      <c r="E10" s="59">
        <v>2003</v>
      </c>
      <c r="F10" s="59">
        <v>1976</v>
      </c>
      <c r="H10" s="120">
        <f>(B10/$B$7)*100</f>
        <v>4.8415420721800073</v>
      </c>
      <c r="I10" s="60">
        <f t="shared" si="1"/>
        <v>5.8671586715867159</v>
      </c>
      <c r="J10" s="120">
        <f t="shared" si="2"/>
        <v>5.1764443949682732</v>
      </c>
      <c r="K10" s="60">
        <f t="shared" si="3"/>
        <v>4.2348513679225341</v>
      </c>
      <c r="L10" s="120">
        <f t="shared" si="4"/>
        <v>4.6340376632818181</v>
      </c>
    </row>
    <row r="11" spans="1:12" x14ac:dyDescent="0.2">
      <c r="A11" s="58" t="s">
        <v>41</v>
      </c>
      <c r="B11" s="59">
        <v>326</v>
      </c>
      <c r="C11" s="59">
        <v>803</v>
      </c>
      <c r="D11" s="59">
        <v>554</v>
      </c>
      <c r="E11" s="59">
        <v>284</v>
      </c>
      <c r="F11" s="59">
        <v>536</v>
      </c>
      <c r="H11" s="120">
        <f t="shared" ref="H11:H25" si="5">(B11/$B$7)*100</f>
        <v>0.53503142899345157</v>
      </c>
      <c r="I11" s="60">
        <f t="shared" si="1"/>
        <v>1.4109998242839572</v>
      </c>
      <c r="J11" s="120">
        <f t="shared" si="2"/>
        <v>1.0278674533377863</v>
      </c>
      <c r="K11" s="60">
        <f t="shared" si="3"/>
        <v>0.60044822191213154</v>
      </c>
      <c r="L11" s="120">
        <f t="shared" si="4"/>
        <v>1.2570061677728008</v>
      </c>
    </row>
    <row r="12" spans="1:12" x14ac:dyDescent="0.2">
      <c r="A12" s="63" t="s">
        <v>42</v>
      </c>
      <c r="B12" s="64">
        <v>3812</v>
      </c>
      <c r="C12" s="64">
        <v>3560</v>
      </c>
      <c r="D12" s="64">
        <v>3116</v>
      </c>
      <c r="E12" s="64">
        <v>2887</v>
      </c>
      <c r="F12" s="64">
        <v>2678</v>
      </c>
      <c r="H12" s="121">
        <f t="shared" si="5"/>
        <v>6.2562570776780291</v>
      </c>
      <c r="I12" s="109">
        <f t="shared" si="1"/>
        <v>6.2554911263398347</v>
      </c>
      <c r="J12" s="121">
        <f t="shared" si="2"/>
        <v>5.781290585921556</v>
      </c>
      <c r="K12" s="109">
        <f t="shared" si="3"/>
        <v>6.1038521713391685</v>
      </c>
      <c r="L12" s="121">
        <f t="shared" si="4"/>
        <v>6.2803405173424647</v>
      </c>
    </row>
    <row r="13" spans="1:12" x14ac:dyDescent="0.2">
      <c r="A13" s="65" t="s">
        <v>43</v>
      </c>
      <c r="B13" s="66"/>
      <c r="C13" s="66"/>
      <c r="I13" s="60"/>
      <c r="J13" s="120"/>
      <c r="K13" s="60"/>
      <c r="L13" s="120"/>
    </row>
    <row r="14" spans="1:12" x14ac:dyDescent="0.2">
      <c r="A14" s="58" t="s">
        <v>44</v>
      </c>
      <c r="B14" s="59">
        <v>864</v>
      </c>
      <c r="C14" s="59">
        <v>840</v>
      </c>
      <c r="D14" s="59">
        <v>779</v>
      </c>
      <c r="E14" s="59">
        <v>673</v>
      </c>
      <c r="F14" s="59">
        <v>772</v>
      </c>
      <c r="H14" s="120">
        <f t="shared" si="5"/>
        <v>1.4179974069028902</v>
      </c>
      <c r="I14" s="60">
        <f t="shared" si="1"/>
        <v>1.4760147601476015</v>
      </c>
      <c r="J14" s="120">
        <f t="shared" si="2"/>
        <v>1.445322646480389</v>
      </c>
      <c r="K14" s="60">
        <f t="shared" si="3"/>
        <v>1.4228931455875513</v>
      </c>
      <c r="L14" s="120">
        <f t="shared" si="4"/>
        <v>1.8104641073145564</v>
      </c>
    </row>
    <row r="15" spans="1:12" x14ac:dyDescent="0.2">
      <c r="A15" s="58" t="s">
        <v>45</v>
      </c>
      <c r="B15" s="59"/>
      <c r="C15" s="59"/>
      <c r="D15" s="59"/>
      <c r="E15" s="59"/>
      <c r="F15" s="59"/>
      <c r="I15" s="60"/>
      <c r="J15" s="120"/>
      <c r="K15" s="60"/>
      <c r="L15" s="120"/>
    </row>
    <row r="16" spans="1:12" x14ac:dyDescent="0.2">
      <c r="A16" s="58" t="s">
        <v>46</v>
      </c>
      <c r="B16" s="67">
        <v>82.781411359724615</v>
      </c>
      <c r="C16" s="67">
        <v>127.05114254624593</v>
      </c>
      <c r="D16" s="67">
        <v>93.954332552693216</v>
      </c>
      <c r="E16" s="67">
        <v>41.109104878985782</v>
      </c>
      <c r="F16" s="67">
        <v>56.224089635854341</v>
      </c>
      <c r="H16" s="120">
        <f t="shared" si="5"/>
        <v>0.13586091047204973</v>
      </c>
      <c r="I16" s="60">
        <f t="shared" si="1"/>
        <v>0.22324924010937605</v>
      </c>
      <c r="J16" s="120">
        <f t="shared" si="2"/>
        <v>0.17431877352163944</v>
      </c>
      <c r="K16" s="60">
        <f t="shared" si="3"/>
        <v>8.6915101862627991E-2</v>
      </c>
      <c r="L16" s="120">
        <f t="shared" si="4"/>
        <v>0.13185452882402932</v>
      </c>
    </row>
    <row r="17" spans="1:12" x14ac:dyDescent="0.2">
      <c r="A17" s="65" t="s">
        <v>47</v>
      </c>
      <c r="B17" s="68">
        <v>2865.2185886402754</v>
      </c>
      <c r="C17" s="68">
        <v>2592.948857453754</v>
      </c>
      <c r="D17" s="68">
        <v>2243.0456674473066</v>
      </c>
      <c r="E17" s="68">
        <v>2172.8908951210142</v>
      </c>
      <c r="F17" s="68">
        <v>1849.7759103641456</v>
      </c>
      <c r="H17" s="120">
        <f t="shared" si="5"/>
        <v>4.7023987603030895</v>
      </c>
      <c r="I17" s="60">
        <f t="shared" si="1"/>
        <v>4.5562271260828577</v>
      </c>
      <c r="J17" s="120">
        <f t="shared" si="2"/>
        <v>4.1616491659195267</v>
      </c>
      <c r="K17" s="60">
        <f t="shared" si="3"/>
        <v>4.5940439238889894</v>
      </c>
      <c r="L17" s="120">
        <f t="shared" si="4"/>
        <v>4.3380218812038782</v>
      </c>
    </row>
    <row r="18" spans="1:12" x14ac:dyDescent="0.2">
      <c r="A18" s="58" t="s">
        <v>48</v>
      </c>
      <c r="B18" s="69"/>
      <c r="C18" s="69"/>
      <c r="I18" s="60"/>
      <c r="J18" s="120"/>
      <c r="K18" s="60"/>
      <c r="L18" s="120"/>
    </row>
    <row r="19" spans="1:12" x14ac:dyDescent="0.2">
      <c r="A19" s="58" t="s">
        <v>49</v>
      </c>
      <c r="B19" s="59">
        <v>57</v>
      </c>
      <c r="C19" s="59">
        <v>33</v>
      </c>
      <c r="D19" s="59">
        <v>110</v>
      </c>
      <c r="E19" s="59">
        <v>75</v>
      </c>
      <c r="F19" s="59">
        <v>131</v>
      </c>
      <c r="H19" s="120">
        <f t="shared" si="5"/>
        <v>9.3548440038732333E-2</v>
      </c>
      <c r="I19" s="60">
        <f t="shared" si="1"/>
        <v>5.7986294148655776E-2</v>
      </c>
      <c r="J19" s="120">
        <f t="shared" si="2"/>
        <v>0.20408920553638354</v>
      </c>
      <c r="K19" s="60">
        <f t="shared" si="3"/>
        <v>0.15856907268806292</v>
      </c>
      <c r="L19" s="120">
        <f t="shared" si="4"/>
        <v>0.30721605966088977</v>
      </c>
    </row>
    <row r="20" spans="1:12" x14ac:dyDescent="0.2">
      <c r="A20" s="52" t="s">
        <v>50</v>
      </c>
      <c r="B20" s="70">
        <v>2922.2185886402754</v>
      </c>
      <c r="C20" s="70">
        <v>2625.948857453754</v>
      </c>
      <c r="D20" s="70">
        <v>2353.0456674473066</v>
      </c>
      <c r="E20" s="70">
        <v>2247.8908951210142</v>
      </c>
      <c r="F20" s="70">
        <v>1980.7759103641456</v>
      </c>
      <c r="H20" s="120">
        <f t="shared" si="5"/>
        <v>4.7959472003418213</v>
      </c>
      <c r="I20" s="60">
        <f t="shared" si="1"/>
        <v>4.614213420231513</v>
      </c>
      <c r="J20" s="120">
        <f t="shared" si="2"/>
        <v>4.3657383714559108</v>
      </c>
      <c r="K20" s="60">
        <f t="shared" si="3"/>
        <v>4.7526129965770521</v>
      </c>
      <c r="L20" s="120">
        <f t="shared" si="4"/>
        <v>4.6452379408647682</v>
      </c>
    </row>
    <row r="21" spans="1:12" x14ac:dyDescent="0.2">
      <c r="A21" s="65" t="s">
        <v>51</v>
      </c>
      <c r="B21" s="66"/>
      <c r="C21" s="66"/>
      <c r="I21" s="60"/>
      <c r="J21" s="120"/>
      <c r="K21" s="60"/>
      <c r="L21" s="120"/>
    </row>
    <row r="22" spans="1:12" x14ac:dyDescent="0.2">
      <c r="A22" s="58" t="s">
        <v>52</v>
      </c>
      <c r="B22" s="59">
        <v>612</v>
      </c>
      <c r="C22" s="59">
        <v>686</v>
      </c>
      <c r="D22" s="59">
        <v>552</v>
      </c>
      <c r="E22" s="59">
        <v>353</v>
      </c>
      <c r="F22" s="59">
        <v>290</v>
      </c>
      <c r="H22" s="120">
        <f t="shared" si="5"/>
        <v>1.0044148298895472</v>
      </c>
      <c r="I22" s="60">
        <f t="shared" si="1"/>
        <v>1.2054120541205411</v>
      </c>
      <c r="J22" s="120">
        <f t="shared" si="2"/>
        <v>1.0241567405098519</v>
      </c>
      <c r="K22" s="60">
        <f t="shared" si="3"/>
        <v>0.74633176878514951</v>
      </c>
      <c r="L22" s="120">
        <f t="shared" si="4"/>
        <v>0.68009662062334364</v>
      </c>
    </row>
    <row r="23" spans="1:12" x14ac:dyDescent="0.2">
      <c r="A23" s="58" t="s">
        <v>53</v>
      </c>
      <c r="B23" s="59">
        <v>131</v>
      </c>
      <c r="C23" s="59">
        <v>114</v>
      </c>
      <c r="D23" s="59">
        <v>91</v>
      </c>
      <c r="E23" s="59">
        <v>91</v>
      </c>
      <c r="F23" s="59">
        <v>56</v>
      </c>
      <c r="H23" s="120">
        <f t="shared" si="5"/>
        <v>0.21499729201884099</v>
      </c>
      <c r="I23" s="60">
        <f t="shared" si="1"/>
        <v>0.20031628887717448</v>
      </c>
      <c r="J23" s="120">
        <f t="shared" si="2"/>
        <v>0.1688374336710082</v>
      </c>
      <c r="K23" s="60">
        <f t="shared" si="3"/>
        <v>0.19239714152818302</v>
      </c>
      <c r="L23" s="120">
        <f t="shared" si="4"/>
        <v>0.13132900260312844</v>
      </c>
    </row>
    <row r="24" spans="1:12" x14ac:dyDescent="0.2">
      <c r="A24" s="58" t="s">
        <v>54</v>
      </c>
      <c r="B24" s="59">
        <v>-147</v>
      </c>
      <c r="C24" s="59">
        <v>-155</v>
      </c>
      <c r="D24" s="59">
        <v>-152</v>
      </c>
      <c r="E24" s="59">
        <v>-103</v>
      </c>
      <c r="F24" s="59">
        <v>-78</v>
      </c>
      <c r="I24" s="60"/>
      <c r="J24" s="120"/>
      <c r="K24" s="60"/>
      <c r="L24" s="120"/>
    </row>
    <row r="25" spans="1:12" x14ac:dyDescent="0.2">
      <c r="A25" s="65" t="s">
        <v>55</v>
      </c>
      <c r="B25" s="71">
        <v>334</v>
      </c>
      <c r="C25" s="71">
        <v>417</v>
      </c>
      <c r="D25" s="71">
        <v>309</v>
      </c>
      <c r="E25" s="71">
        <v>159</v>
      </c>
      <c r="F25" s="71">
        <v>156</v>
      </c>
      <c r="H25" s="120">
        <f t="shared" si="5"/>
        <v>0.54816103461292287</v>
      </c>
      <c r="I25" s="60">
        <f t="shared" si="1"/>
        <v>0.73273589878755929</v>
      </c>
      <c r="J25" s="120">
        <f t="shared" si="2"/>
        <v>0.57330513191584098</v>
      </c>
      <c r="K25" s="60">
        <f t="shared" si="3"/>
        <v>0.3361664340986934</v>
      </c>
      <c r="L25" s="120">
        <f t="shared" si="4"/>
        <v>0.36584507868014354</v>
      </c>
    </row>
    <row r="26" spans="1:12" x14ac:dyDescent="0.2">
      <c r="A26" s="58" t="s">
        <v>56</v>
      </c>
      <c r="B26" s="72">
        <v>-82.781411359724615</v>
      </c>
      <c r="C26" s="72">
        <v>-127.05114254624593</v>
      </c>
      <c r="D26" s="72">
        <v>-93.954332552693216</v>
      </c>
      <c r="E26" s="72">
        <v>-41.109104878985782</v>
      </c>
      <c r="F26" s="72">
        <v>-56.224089635854341</v>
      </c>
      <c r="I26" s="60"/>
      <c r="J26" s="120"/>
      <c r="K26" s="60"/>
      <c r="L26" s="120"/>
    </row>
    <row r="27" spans="1:12" x14ac:dyDescent="0.2">
      <c r="A27" s="58" t="s">
        <v>57</v>
      </c>
      <c r="B27" s="69"/>
      <c r="C27" s="69"/>
      <c r="D27" s="69"/>
      <c r="E27" s="69"/>
      <c r="F27" s="69"/>
      <c r="I27" s="60"/>
      <c r="J27" s="120"/>
      <c r="K27" s="60"/>
      <c r="L27" s="120"/>
    </row>
    <row r="28" spans="1:12" x14ac:dyDescent="0.2">
      <c r="A28" s="65" t="s">
        <v>58</v>
      </c>
      <c r="B28" s="70">
        <v>251.21858864027539</v>
      </c>
      <c r="C28" s="70">
        <v>289.94885745375404</v>
      </c>
      <c r="D28" s="70">
        <v>215.04566744730678</v>
      </c>
      <c r="E28" s="70">
        <v>117.89089512101421</v>
      </c>
      <c r="F28" s="70">
        <v>99.775910364145659</v>
      </c>
      <c r="H28" s="120">
        <f t="shared" ref="H28" si="6">(B28/$B$7)*100</f>
        <v>0.41230012414087308</v>
      </c>
      <c r="I28" s="60">
        <f t="shared" si="1"/>
        <v>0.5094866586781831</v>
      </c>
      <c r="J28" s="120">
        <f t="shared" si="2"/>
        <v>0.3989863583942016</v>
      </c>
      <c r="K28" s="60">
        <f t="shared" si="3"/>
        <v>0.24925133223606538</v>
      </c>
      <c r="L28" s="120">
        <f t="shared" si="4"/>
        <v>0.23399054985611423</v>
      </c>
    </row>
    <row r="29" spans="1:12" x14ac:dyDescent="0.2">
      <c r="A29" s="58" t="s">
        <v>59</v>
      </c>
      <c r="B29" s="62">
        <v>16</v>
      </c>
      <c r="C29" s="62">
        <v>9</v>
      </c>
      <c r="D29" s="62">
        <v>5</v>
      </c>
      <c r="E29" s="62">
        <v>6</v>
      </c>
      <c r="F29" s="62">
        <v>7</v>
      </c>
      <c r="I29" s="60"/>
      <c r="J29" s="120"/>
      <c r="K29" s="60"/>
      <c r="L29" s="120"/>
    </row>
    <row r="30" spans="1:12" x14ac:dyDescent="0.2">
      <c r="A30" s="63" t="s">
        <v>60</v>
      </c>
      <c r="B30" s="70">
        <v>2655</v>
      </c>
      <c r="C30" s="70">
        <v>2327</v>
      </c>
      <c r="D30" s="70">
        <v>2133</v>
      </c>
      <c r="E30" s="70">
        <v>2124</v>
      </c>
      <c r="F30" s="70">
        <v>1874</v>
      </c>
      <c r="H30" s="121">
        <f t="shared" ref="H30" si="7">(B30/$B$7)*100</f>
        <v>4.3573878649620061</v>
      </c>
      <c r="I30" s="109">
        <f t="shared" si="1"/>
        <v>4.0889123176946054</v>
      </c>
      <c r="J30" s="121">
        <f t="shared" si="2"/>
        <v>3.9574752309918733</v>
      </c>
      <c r="K30" s="109">
        <f t="shared" si="3"/>
        <v>4.4906761385259415</v>
      </c>
      <c r="L30" s="121">
        <f t="shared" si="4"/>
        <v>4.3948312656832629</v>
      </c>
    </row>
    <row r="31" spans="1:12" x14ac:dyDescent="0.2">
      <c r="A31" s="73"/>
      <c r="B31" s="72"/>
      <c r="C31" s="72"/>
      <c r="D31" s="72"/>
      <c r="E31" s="72"/>
      <c r="F31" s="72"/>
    </row>
    <row r="32" spans="1:12" x14ac:dyDescent="0.2">
      <c r="B32" s="72"/>
      <c r="C32" s="72"/>
      <c r="D32" s="72"/>
      <c r="E32" s="72"/>
      <c r="F32" s="72"/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x14ac:dyDescent="0.2">
      <c r="A35" s="76"/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/>
      <c r="B37" s="76"/>
      <c r="C37" s="76"/>
      <c r="D37" s="76"/>
      <c r="E37" s="76"/>
      <c r="F37" s="76"/>
    </row>
    <row r="38" spans="1:6" x14ac:dyDescent="0.2">
      <c r="A38" s="78"/>
      <c r="B38" s="76"/>
      <c r="C38" s="76"/>
      <c r="D38" s="76"/>
      <c r="E38" s="76"/>
      <c r="F38" s="76"/>
    </row>
    <row r="39" spans="1:6" x14ac:dyDescent="0.2">
      <c r="A39" s="86"/>
      <c r="B39" s="79"/>
      <c r="C39" s="79"/>
      <c r="D39" s="79"/>
      <c r="E39" s="79"/>
      <c r="F39" s="79"/>
    </row>
    <row r="41" spans="1:6" x14ac:dyDescent="0.2">
      <c r="A41" s="76"/>
      <c r="B41" s="76"/>
    </row>
    <row r="42" spans="1:6" x14ac:dyDescent="0.2">
      <c r="A42" s="75"/>
      <c r="B42" s="76"/>
    </row>
    <row r="43" spans="1:6" x14ac:dyDescent="0.2">
      <c r="A43" s="76"/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/>
      <c r="B45" s="81"/>
      <c r="C45" s="81"/>
      <c r="D45" s="81"/>
      <c r="E45" s="81"/>
      <c r="F45" s="81"/>
    </row>
    <row r="46" spans="1:6" x14ac:dyDescent="0.2">
      <c r="A46" s="76"/>
      <c r="B46" s="82"/>
      <c r="C46" s="82"/>
      <c r="D46" s="82"/>
      <c r="E46" s="82"/>
      <c r="F46" s="82"/>
    </row>
    <row r="47" spans="1:6" x14ac:dyDescent="0.2">
      <c r="A47" s="83"/>
      <c r="B47" s="83"/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6"/>
  <sheetViews>
    <sheetView workbookViewId="0">
      <selection activeCell="E7" sqref="E7"/>
    </sheetView>
  </sheetViews>
  <sheetFormatPr defaultRowHeight="15" x14ac:dyDescent="0.25"/>
  <cols>
    <col min="1" max="1" width="16.28515625" style="17" customWidth="1"/>
    <col min="2" max="2" width="9.140625" style="17"/>
    <col min="3" max="7" width="11.5703125" style="17" customWidth="1"/>
    <col min="8" max="16384" width="9.140625" style="17"/>
  </cols>
  <sheetData>
    <row r="2" spans="1:7" x14ac:dyDescent="0.25">
      <c r="A2" s="87" t="s">
        <v>118</v>
      </c>
    </row>
    <row r="4" spans="1:7" x14ac:dyDescent="0.25">
      <c r="C4" s="116">
        <v>2007</v>
      </c>
      <c r="D4" s="116">
        <v>2008</v>
      </c>
      <c r="E4" s="116">
        <v>2009</v>
      </c>
      <c r="F4" s="116">
        <v>2010</v>
      </c>
      <c r="G4" s="116">
        <v>2011</v>
      </c>
    </row>
    <row r="5" spans="1:7" x14ac:dyDescent="0.25">
      <c r="A5" s="87" t="s">
        <v>74</v>
      </c>
      <c r="B5" s="87" t="s">
        <v>109</v>
      </c>
      <c r="C5" s="89">
        <v>0.17837426232628975</v>
      </c>
      <c r="D5" s="89">
        <v>0.17977147693609818</v>
      </c>
      <c r="E5" s="89">
        <v>0.16600513658650479</v>
      </c>
      <c r="F5" s="89">
        <v>0.15942724033981912</v>
      </c>
      <c r="G5" s="89">
        <v>0.16056849107952828</v>
      </c>
    </row>
    <row r="6" spans="1:7" x14ac:dyDescent="0.25">
      <c r="B6" s="87" t="s">
        <v>110</v>
      </c>
      <c r="C6" s="89">
        <v>0.22648791387365427</v>
      </c>
      <c r="D6" s="89">
        <v>0.24033374033374033</v>
      </c>
      <c r="E6" s="89">
        <v>0.24130602782071098</v>
      </c>
      <c r="F6" s="89">
        <v>1.4486754966887417E-2</v>
      </c>
      <c r="G6" s="89">
        <v>0.20940332326283989</v>
      </c>
    </row>
    <row r="8" spans="1:7" x14ac:dyDescent="0.25">
      <c r="A8" s="87" t="s">
        <v>111</v>
      </c>
    </row>
    <row r="9" spans="1:7" x14ac:dyDescent="0.25">
      <c r="A9" s="17" t="s">
        <v>77</v>
      </c>
      <c r="B9" s="87" t="s">
        <v>109</v>
      </c>
      <c r="C9" s="88">
        <v>0.12255001610865221</v>
      </c>
      <c r="D9" s="88">
        <v>0.11527054485005969</v>
      </c>
      <c r="E9" s="88">
        <v>8.6658773153880111E-2</v>
      </c>
      <c r="F9" s="88">
        <v>9.9407512774596987E-2</v>
      </c>
      <c r="G9" s="88">
        <v>0.11051010054230895</v>
      </c>
    </row>
    <row r="10" spans="1:7" x14ac:dyDescent="0.25">
      <c r="B10" s="87" t="s">
        <v>110</v>
      </c>
      <c r="C10" s="89">
        <v>0.12210674644419446</v>
      </c>
      <c r="D10" s="89">
        <v>0.11647533176180262</v>
      </c>
      <c r="E10" s="89">
        <v>0.11871728194796584</v>
      </c>
      <c r="F10" s="117">
        <v>3.3358288610855477E-2</v>
      </c>
      <c r="G10" s="89">
        <v>0.10999453826046181</v>
      </c>
    </row>
    <row r="12" spans="1:7" x14ac:dyDescent="0.25">
      <c r="A12" s="17" t="s">
        <v>79</v>
      </c>
      <c r="B12" s="87" t="s">
        <v>109</v>
      </c>
      <c r="C12" s="88">
        <v>0.53226727584237576</v>
      </c>
      <c r="D12" s="88">
        <v>0.64316546762589932</v>
      </c>
      <c r="E12" s="88">
        <v>1.1088022414195657</v>
      </c>
      <c r="F12" s="88">
        <v>0.80398739380652229</v>
      </c>
      <c r="G12" s="88">
        <v>0.59389174478379192</v>
      </c>
    </row>
    <row r="13" spans="1:7" x14ac:dyDescent="0.25">
      <c r="B13" s="87" t="s">
        <v>110</v>
      </c>
      <c r="C13" s="89">
        <v>1.4312411131423928</v>
      </c>
      <c r="D13" s="89">
        <v>1.6495726495726495</v>
      </c>
      <c r="E13" s="89">
        <v>1.5639489953632149</v>
      </c>
      <c r="F13" s="89">
        <v>1.6601821192052981</v>
      </c>
      <c r="G13" s="89">
        <v>1.4856495468277946</v>
      </c>
    </row>
    <row r="15" spans="1:7" x14ac:dyDescent="0.25">
      <c r="A15" s="17" t="s">
        <v>113</v>
      </c>
      <c r="B15" s="87" t="s">
        <v>109</v>
      </c>
      <c r="C15" s="89">
        <v>0.10470739980605105</v>
      </c>
      <c r="D15" s="89">
        <v>9.9756543649768312E-2</v>
      </c>
      <c r="E15" s="89">
        <v>7.156467141686132E-2</v>
      </c>
      <c r="F15" s="89">
        <v>7.4699472088294985E-2</v>
      </c>
      <c r="G15" s="89">
        <v>8.4927759540244244E-2</v>
      </c>
    </row>
    <row r="16" spans="1:7" x14ac:dyDescent="0.25">
      <c r="A16" s="17" t="s">
        <v>115</v>
      </c>
      <c r="B16" s="87" t="s">
        <v>110</v>
      </c>
      <c r="C16" s="89">
        <v>7.2930526150330799E-2</v>
      </c>
      <c r="D16" s="89">
        <v>7.5085149237910404E-2</v>
      </c>
      <c r="E16" s="89">
        <v>7.6990884107754426E-2</v>
      </c>
      <c r="F16" s="117">
        <v>-1.3295408118281851E-2</v>
      </c>
      <c r="G16" s="89">
        <v>6.9045365568895956E-2</v>
      </c>
    </row>
    <row r="17" spans="1:7" x14ac:dyDescent="0.25">
      <c r="B17" s="87"/>
    </row>
    <row r="18" spans="1:7" x14ac:dyDescent="0.25">
      <c r="A18" s="17" t="s">
        <v>81</v>
      </c>
      <c r="B18" s="87" t="s">
        <v>109</v>
      </c>
      <c r="C18" s="88">
        <v>1.7842616302601155E-2</v>
      </c>
      <c r="D18" s="88">
        <v>1.5514001200291382E-2</v>
      </c>
      <c r="E18" s="88">
        <v>1.5094101737018795E-2</v>
      </c>
      <c r="F18" s="88">
        <v>2.4708040686302005E-2</v>
      </c>
      <c r="G18" s="88">
        <v>2.5582341002064704E-2</v>
      </c>
    </row>
    <row r="19" spans="1:7" x14ac:dyDescent="0.25">
      <c r="B19" s="87" t="s">
        <v>110</v>
      </c>
      <c r="C19" s="89">
        <v>4.9176220293863669E-2</v>
      </c>
      <c r="D19" s="89">
        <v>4.1390182523892219E-2</v>
      </c>
      <c r="E19" s="89">
        <v>4.172639784021142E-2</v>
      </c>
      <c r="F19" s="117">
        <v>4.6653696729137328E-2</v>
      </c>
      <c r="G19" s="89">
        <v>4.0949172691565845E-2</v>
      </c>
    </row>
    <row r="21" spans="1:7" x14ac:dyDescent="0.25">
      <c r="A21" s="87" t="s">
        <v>112</v>
      </c>
    </row>
    <row r="22" spans="1:7" x14ac:dyDescent="0.25">
      <c r="A22" s="17" t="s">
        <v>84</v>
      </c>
      <c r="B22" s="87" t="s">
        <v>109</v>
      </c>
      <c r="C22" s="89">
        <v>4.645237940864768E-2</v>
      </c>
      <c r="D22" s="89">
        <v>4.7526129965770519E-2</v>
      </c>
      <c r="E22" s="89">
        <v>4.3657383714559107E-2</v>
      </c>
      <c r="F22" s="89">
        <v>4.6142134202315131E-2</v>
      </c>
      <c r="G22" s="89">
        <v>4.7959472003418213E-2</v>
      </c>
    </row>
    <row r="23" spans="1:7" x14ac:dyDescent="0.25">
      <c r="B23" s="87" t="s">
        <v>110</v>
      </c>
      <c r="C23" s="89">
        <v>2.210669401749427E-2</v>
      </c>
      <c r="D23" s="89">
        <v>2.1591924532479108E-2</v>
      </c>
      <c r="E23" s="89">
        <v>2.0878620927848833E-2</v>
      </c>
      <c r="F23" s="89">
        <v>5.6202149682814386E-3</v>
      </c>
      <c r="G23" s="89">
        <v>1.762021792134276E-2</v>
      </c>
    </row>
    <row r="25" spans="1:7" x14ac:dyDescent="0.25">
      <c r="A25" s="17" t="s">
        <v>86</v>
      </c>
      <c r="B25" s="87" t="s">
        <v>109</v>
      </c>
      <c r="C25" s="89">
        <v>2.6381859803254346</v>
      </c>
      <c r="D25" s="89">
        <v>2.4254140813291625</v>
      </c>
      <c r="E25" s="89">
        <v>1.9849740360181196</v>
      </c>
      <c r="F25" s="89">
        <v>2.1543761356753484</v>
      </c>
      <c r="G25" s="89">
        <v>2.3042393071890483</v>
      </c>
    </row>
    <row r="26" spans="1:7" x14ac:dyDescent="0.25">
      <c r="B26" s="87" t="s">
        <v>110</v>
      </c>
      <c r="C26" s="89">
        <v>5.5235190909850447</v>
      </c>
      <c r="D26" s="89">
        <v>5.3943932411674345</v>
      </c>
      <c r="E26" s="89">
        <v>5.6860691306299564</v>
      </c>
      <c r="F26" s="89">
        <v>5.9354115099009901</v>
      </c>
      <c r="G26" s="89">
        <v>6.2425186085371411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87" sqref="M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Tesco_Reformulated BS</vt:lpstr>
      <vt:lpstr>Tesco_Reformulated IS</vt:lpstr>
      <vt:lpstr>Tesco_Decomposition</vt:lpstr>
      <vt:lpstr>Tesco_Trend_Bal_Sheet_base_year</vt:lpstr>
      <vt:lpstr>Tesco_Trend_Inc_Statem</vt:lpstr>
      <vt:lpstr>Tesco_Common_Size_IS</vt:lpstr>
      <vt:lpstr>Inter-firm_ratios</vt:lpstr>
      <vt:lpstr>Inter-firm_Graphs</vt:lpstr>
      <vt:lpstr>First_Level_Interfirm</vt:lpstr>
      <vt:lpstr>Second_Level_Interfirm</vt:lpstr>
    </vt:vector>
  </TitlesOfParts>
  <Company>Prifysgol 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abs001</dc:creator>
  <cp:lastModifiedBy>Roy Wilson</cp:lastModifiedBy>
  <cp:lastPrinted>2012-02-27T08:13:01Z</cp:lastPrinted>
  <dcterms:created xsi:type="dcterms:W3CDTF">2012-02-20T18:54:22Z</dcterms:created>
  <dcterms:modified xsi:type="dcterms:W3CDTF">2020-07-09T05:35:27Z</dcterms:modified>
</cp:coreProperties>
</file>