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766C20EB-0262-4861-A44D-3D10F0F5D4FD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<sst xmlns="http://schemas.openxmlformats.org/spreadsheetml/2006/main" count="261" uniqueCount="132">
  <si>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</si>
  <si>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</si>
  <si>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</si>
  <si>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</si>
  <si>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</si>
  <si>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</si>
  <si>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</si>
  <si>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</si>
  <si>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</si>
  <si>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</si>
  <si>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</si>
  <si>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</si>
  <si>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</si>
  <si>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</si>
  <si>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</si>
  <si>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</si>
  <si>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</si>
  <si>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</si>
  <si>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</si>
  <si>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</si>
  <si>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</si>
  <si>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</si>
  <si>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</si>
  <si>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</si>
  <si>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</si>
  <si>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</si>
  <si>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</si>
  <si>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</si>
  <si>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</si>
  <si>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</si>
  <si>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</si>
  <si>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</si>
  <si>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</si>
  <si>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</si>
  <si>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</si>
  <si>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</si>
  <si>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</si>
  <si>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</si>
  <si>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</si>
  <si>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</si>
  <si>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</si>
  <si>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</si>
  <si>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</si>
  <si>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</si>
  <si>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</si>
  <si>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</si>
  <si>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</si>
  <si>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</si>
  <si>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</si>
  <si>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</si>
  <si>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</si>
  <si>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</si>
  <si>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</si>
  <si>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</si>
  <si>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</si>
  <si>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</si>
  <si>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</si>
  <si>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</si>
  <si>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</si>
  <si>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</si>
  <si>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</si>
  <si>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</si>
  <si>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</si>
  <si>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</si>
  <si>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</si>
  <si>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</si>
  <si>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</si>
  <si>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</si>
  <si>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</si>
  <si>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</si>
  <si>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</si>
  <si>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</si>
  <si>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</si>
  <si>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</si>
  <si>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</si>
  <si>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</si>
  <si>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</si>
  <si>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</si>
  <si>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</si>
  <si>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</si>
  <si>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</si>
  <si>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</si>
  <si>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</si>
  <si>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</si>
  <si>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</si>
  <si>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</si>
  <si>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</si>
  <si>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</si>
  <si>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</si>
  <si>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</si>
  <si>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</si>
  <si>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</si>
  <si>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</si>
  <si>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</si>
  <si>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</si>
  <si>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</si>
  <si>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</si>
  <si>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</si>
  <si>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</si>
  <si>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</si>
  <si>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</si>
  <si>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</si>
  <si>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</si>
  <si>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</si>
  <si>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</si>
  <si>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</si>
  <si>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</si>
  <si>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</si>
  <si>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</si>
  <si>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</si>
  <si>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</si>
  <si>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</si>
  <si>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</si>
  <si>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</si>
  <si>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</si>
  <si>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</si>
  <si>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</si>
  <si>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</si>
  <si>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</si>
  <si>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</si>
  <si>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</si>
  <si>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</si>
  <si>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</si>
  <si>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</si>
  <si>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</si>
  <si>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</si>
  <si>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12/31/2019
USD</t>
  </si>
  <si>
    <t>12/31/2018
USD</t>
  </si>
  <si>
    <t>12/31/2017
USD
restated</t>
  </si>
  <si>
    <t>12/31/2015
USD</t>
  </si>
  <si>
    <t>TESLA, INC.  (TSLA)</t>
  </si>
  <si>
    <t>12/31/2016
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</si>
</sst>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130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126</v>
      </c>
      <c r="C6" s="51" t="s">
        <v>127</v>
      </c>
      <c r="D6" s="51" t="s">
        <v>128</v>
      </c>
      <c r="E6" s="51" t="s">
        <v>131</v>
      </c>
      <c r="F6" s="51" t="s">
        <v>129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6514</v>
      </c>
      <c r="C9" s="41">
        <v>3878.1689999999999</v>
      </c>
      <c r="D9" s="41">
        <v>3523.2370000000001</v>
      </c>
      <c r="E9" s="41">
        <v>3498.7350000000001</v>
      </c>
      <c r="F9" s="41">
        <v>1219.5360000000001</v>
      </c>
      <c r="H9" s="16"/>
      <c r="I9" s="16"/>
      <c r="J9" s="16"/>
      <c r="K9" s="16"/>
    </row>
    <row r="10" spans="1:12" x14ac:dyDescent="0.25">
      <c r="A10" s="41" t="s">
        <v>124</v>
      </c>
      <c r="B10" s="41">
        <v>1324</v>
      </c>
      <c r="C10" s="41">
        <v>949.02200000000005</v>
      </c>
      <c r="D10" s="41">
        <v>515.38099999999997</v>
      </c>
      <c r="E10" s="41">
        <v>499.142</v>
      </c>
      <c r="F10" s="41">
        <v>168.965</v>
      </c>
      <c r="H10" s="16"/>
      <c r="I10" s="16"/>
      <c r="J10" s="16"/>
      <c r="K10" s="16"/>
    </row>
    <row r="11" spans="1:12" x14ac:dyDescent="0.25">
      <c r="A11" s="41" t="s">
        <v>5</v>
      </c>
      <c r="B11" s="41">
        <v>3552</v>
      </c>
      <c r="C11" s="41">
        <v>3113.4459999999999</v>
      </c>
      <c r="D11" s="41">
        <v>2263.5369999999998</v>
      </c>
      <c r="E11" s="41">
        <v>2067.4540000000002</v>
      </c>
      <c r="F11" s="41">
        <v>1277.838</v>
      </c>
      <c r="H11" s="16"/>
      <c r="I11" s="16"/>
      <c r="J11" s="16"/>
      <c r="K11" s="16"/>
    </row>
    <row r="12" spans="1:12" x14ac:dyDescent="0.25">
      <c r="A12" s="41" t="s">
        <v>6</v>
      </c>
      <c r="B12" s="41">
        <v>20199</v>
      </c>
      <c r="C12" s="41">
        <v>19691.231</v>
      </c>
      <c r="D12" s="41">
        <v>20491.616000000002</v>
      </c>
      <c r="E12" s="41">
        <v>15036.916999999999</v>
      </c>
      <c r="F12" s="41">
        <v>5194.7370000000001</v>
      </c>
      <c r="H12" s="16"/>
      <c r="I12" s="16"/>
      <c r="J12" s="16"/>
      <c r="K12" s="16"/>
    </row>
    <row r="13" spans="1:12" x14ac:dyDescent="0.25">
      <c r="A13" s="41" t="s">
        <v>7</v>
      </c>
      <c r="B13" s="41">
        <v>2720</v>
      </c>
      <c r="C13" s="41">
        <v>2107.7460000000001</v>
      </c>
      <c r="D13" s="41">
        <v>1861.6010000000001</v>
      </c>
      <c r="E13" s="41">
        <v>1561.828</v>
      </c>
      <c r="F13" s="41">
        <v>231.38400000000001</v>
      </c>
      <c r="H13" s="16"/>
      <c r="I13" s="16"/>
      <c r="J13" s="16"/>
      <c r="K13" s="16"/>
    </row>
    <row r="14" spans="1:12" x14ac:dyDescent="0.25">
      <c r="A14" s="43" t="s">
        <v>8</v>
      </c>
      <c r="B14" s="43">
        <v>34309</v>
      </c>
      <c r="C14" s="43">
        <v>29739.613999999998</v>
      </c>
      <c r="D14" s="43">
        <v>28655.371999999999</v>
      </c>
      <c r="E14" s="43">
        <v>22664.076000000001</v>
      </c>
      <c r="F14" s="43">
        <v>8092.46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3771</v>
      </c>
      <c r="C16" s="41">
        <v>3404.451</v>
      </c>
      <c r="D16" s="41">
        <v>2390.25</v>
      </c>
      <c r="E16" s="41">
        <v>1860.3409999999999</v>
      </c>
      <c r="F16" s="41">
        <v>916.14800000000002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611</v>
      </c>
      <c r="C17" s="41">
        <v>348.66300000000001</v>
      </c>
      <c r="D17" s="41">
        <v>185.80699999999999</v>
      </c>
      <c r="E17" s="41">
        <v>152.89699999999999</v>
      </c>
      <c r="F17" s="41">
        <v>101.206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8398</v>
      </c>
      <c r="C18" s="41">
        <v>7701.5249999999996</v>
      </c>
      <c r="D18" s="41">
        <v>10132.055</v>
      </c>
      <c r="E18" s="41">
        <v>7617.2820000000002</v>
      </c>
      <c r="F18" s="41">
        <v>3270.5790000000002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12780</v>
      </c>
      <c r="C19" s="43">
        <v>11454.638999999999</v>
      </c>
      <c r="D19" s="43">
        <v>12708.112000000001</v>
      </c>
      <c r="E19" s="43">
        <v>9630.52</v>
      </c>
      <c r="F19" s="43">
        <v>4287.933</v>
      </c>
      <c r="H19" s="16"/>
      <c r="I19" s="16"/>
      <c r="J19" s="16"/>
      <c r="K19" s="16"/>
    </row>
    <row r="20" spans="1:11" x14ac:dyDescent="0.25">
      <c r="A20" s="40" t="s">
        <v>2</v>
      </c>
      <c r="B20" s="40">
        <v>21529</v>
      </c>
      <c r="C20" s="40">
        <v>18284.974999999999</v>
      </c>
      <c r="D20" s="40">
        <v>15947.259999999998</v>
      </c>
      <c r="E20" s="40">
        <v>13033.556</v>
      </c>
      <c r="F20" s="40">
        <v>3804.527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</row>
    <row r="25" spans="1:11" x14ac:dyDescent="0.25">
      <c r="A25" s="43" t="s">
        <v>17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1785</v>
      </c>
      <c r="C27" s="41">
        <v>2567.6990000000001</v>
      </c>
      <c r="D27" s="41">
        <v>896.54899999999998</v>
      </c>
      <c r="E27" s="41">
        <v>1150.1469999999999</v>
      </c>
      <c r="F27" s="41">
        <v>633.16600000000005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11634</v>
      </c>
      <c r="C28" s="41">
        <v>9403.6720000000005</v>
      </c>
      <c r="D28" s="41">
        <v>9418.3889999999992</v>
      </c>
      <c r="E28" s="41">
        <v>5978.2839999999997</v>
      </c>
      <c r="F28" s="41">
        <v>2082.42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13419</v>
      </c>
      <c r="C30" s="47">
        <v>11971.371000000001</v>
      </c>
      <c r="D30" s="47">
        <v>10314.937999999998</v>
      </c>
      <c r="E30" s="47">
        <v>7128.4309999999996</v>
      </c>
      <c r="F30" s="47">
        <v>2715.5860000000002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-13419</v>
      </c>
      <c r="C31" s="44">
        <v>-11971.371000000001</v>
      </c>
      <c r="D31" s="44">
        <v>-10314.937999999998</v>
      </c>
      <c r="E31" s="44">
        <v>-7128.4309999999996</v>
      </c>
      <c r="F31" s="44">
        <v>-2715.5860000000002</v>
      </c>
    </row>
    <row r="32" spans="1:11" x14ac:dyDescent="0.25">
      <c r="A32" s="45" t="s">
        <v>24</v>
      </c>
      <c r="B32" s="45">
        <v>13419</v>
      </c>
      <c r="C32" s="45">
        <v>11971.371000000001</v>
      </c>
      <c r="D32" s="45">
        <v>10314.937999999998</v>
      </c>
      <c r="E32" s="45">
        <v>7128.4309999999996</v>
      </c>
      <c r="F32" s="45">
        <v>2715.5860000000002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1492</v>
      </c>
      <c r="C33" s="46">
        <v>1390.3610000000001</v>
      </c>
      <c r="D33" s="46">
        <v>1395.08</v>
      </c>
      <c r="E33" s="46">
        <v>1152.2139999999999</v>
      </c>
      <c r="F33" s="46">
        <v>0</v>
      </c>
    </row>
    <row r="34" spans="1:11" x14ac:dyDescent="0.25">
      <c r="A34" s="40" t="s">
        <v>26</v>
      </c>
      <c r="B34" s="49">
        <v>6618</v>
      </c>
      <c r="C34" s="49">
        <v>4923.2429999999977</v>
      </c>
      <c r="D34" s="49">
        <v>4237.2420000000002</v>
      </c>
      <c r="E34" s="49">
        <v>4752.911000000001</v>
      </c>
      <c r="F34" s="49">
        <v>1088.9409999999998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6618</v>
      </c>
      <c r="C35" s="46">
        <v>4923.2430000000004</v>
      </c>
      <c r="D35" s="46">
        <v>4237.2420000000002</v>
      </c>
      <c r="E35" s="46">
        <v>4752.9110000000001</v>
      </c>
      <c r="F35" s="46">
        <v>1088.944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3.0000000001564331E-3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130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126</v>
      </c>
      <c r="C5" s="85" t="s">
        <v>127</v>
      </c>
      <c r="D5" s="85" t="s">
        <v>128</v>
      </c>
      <c r="E5" s="85" t="s">
        <v>131</v>
      </c>
      <c r="F5" s="85" t="s">
        <v>129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24578</v>
      </c>
      <c r="C7" s="59">
        <v>21461.3</v>
      </c>
      <c r="D7" s="59">
        <v>11758.8</v>
      </c>
      <c r="E7" s="59">
        <v>7000.1</v>
      </c>
      <c r="F7" s="59">
        <v>4046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18402</v>
      </c>
      <c r="C8" s="59">
        <v>15518.2</v>
      </c>
      <c r="D8" s="59">
        <v>7900.3</v>
      </c>
      <c r="E8" s="59">
        <v>4453.8</v>
      </c>
      <c r="F8" s="59">
        <v>2699.9</v>
      </c>
      <c r="H8" s="60"/>
      <c r="I8" s="60"/>
      <c r="J8" s="60"/>
      <c r="K8" s="60"/>
    </row>
    <row r="9" spans="1:12" x14ac:dyDescent="0.2">
      <c r="A9" s="61" t="s">
        <v>39</v>
      </c>
      <c r="B9" s="62">
        <v>6176</v>
      </c>
      <c r="C9" s="62">
        <v>5943.0999999999985</v>
      </c>
      <c r="D9" s="62">
        <v>3858.4999999999991</v>
      </c>
      <c r="E9" s="62">
        <v>2546.3000000000002</v>
      </c>
      <c r="F9" s="62">
        <v>1346.1</v>
      </c>
      <c r="H9" s="60"/>
      <c r="I9" s="60"/>
      <c r="J9" s="60"/>
      <c r="K9" s="60"/>
    </row>
    <row r="10" spans="1:12" x14ac:dyDescent="0.2">
      <c r="A10" s="58" t="s">
        <v>40</v>
      </c>
      <c r="B10" s="59">
        <v>6096</v>
      </c>
      <c r="C10" s="59">
        <v>6196</v>
      </c>
      <c r="D10" s="59">
        <v>5490.6</v>
      </c>
      <c r="E10" s="59">
        <v>3213.7</v>
      </c>
      <c r="F10" s="59">
        <v>2062.6999999999998</v>
      </c>
      <c r="H10" s="60"/>
      <c r="I10" s="60"/>
      <c r="J10" s="60"/>
      <c r="K10" s="60"/>
    </row>
    <row r="11" spans="1:12" x14ac:dyDescent="0.2">
      <c r="A11" s="58" t="s">
        <v>41</v>
      </c>
      <c r="B11" s="59">
        <v>-104</v>
      </c>
      <c r="C11" s="59">
        <v>-113.29999999999998</v>
      </c>
      <c r="D11" s="59">
        <v>-125.4</v>
      </c>
      <c r="E11" s="59">
        <v>111.3</v>
      </c>
      <c r="F11" s="59">
        <v>-41.7</v>
      </c>
      <c r="H11" s="60"/>
      <c r="I11" s="60"/>
      <c r="J11" s="60"/>
      <c r="K11" s="60"/>
    </row>
    <row r="12" spans="1:12" x14ac:dyDescent="0.2">
      <c r="A12" s="63" t="s">
        <v>42</v>
      </c>
      <c r="B12" s="64">
        <v>-24</v>
      </c>
      <c r="C12" s="64">
        <v>-366.20000000000141</v>
      </c>
      <c r="D12" s="64">
        <v>-1757.5000000000014</v>
      </c>
      <c r="E12" s="64">
        <v>-556.09999999999968</v>
      </c>
      <c r="F12" s="64">
        <v>-758.3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110</v>
      </c>
      <c r="C14" s="59">
        <v>57.8</v>
      </c>
      <c r="D14" s="59">
        <v>-691.1</v>
      </c>
      <c r="E14" s="59">
        <v>26.7</v>
      </c>
      <c r="F14" s="59">
        <v>13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881.375</v>
      </c>
      <c r="C16" s="67">
        <v>-146.00901898734176</v>
      </c>
      <c r="D16" s="67">
        <v>191.22649347466458</v>
      </c>
      <c r="E16" s="67">
        <v>-7.6142814326389932</v>
      </c>
      <c r="F16" s="67">
        <v>-2.1297795143734302</v>
      </c>
      <c r="H16" s="60"/>
      <c r="I16" s="60"/>
      <c r="J16" s="60"/>
      <c r="K16" s="60"/>
    </row>
    <row r="17" spans="1:11" x14ac:dyDescent="0.2">
      <c r="A17" s="65" t="s">
        <v>47</v>
      </c>
      <c r="B17" s="68">
        <v>-1015.375</v>
      </c>
      <c r="C17" s="68">
        <v>-277.99098101265963</v>
      </c>
      <c r="D17" s="68">
        <v>-1257.6264934746659</v>
      </c>
      <c r="E17" s="68">
        <v>-575.18571856736071</v>
      </c>
      <c r="F17" s="68">
        <v>-769.17022048562649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-1015.375</v>
      </c>
      <c r="C20" s="70">
        <v>-277.99098101265963</v>
      </c>
      <c r="D20" s="70">
        <v>-1257.6264934746659</v>
      </c>
      <c r="E20" s="70">
        <v>-575.18571856736071</v>
      </c>
      <c r="F20" s="70">
        <v>-769.17022048562649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716</v>
      </c>
      <c r="C22" s="59">
        <v>718</v>
      </c>
      <c r="D22" s="59">
        <v>596.20000000000005</v>
      </c>
      <c r="E22" s="59">
        <v>245.5</v>
      </c>
      <c r="F22" s="59">
        <v>160.4</v>
      </c>
      <c r="H22" s="60"/>
      <c r="I22" s="60"/>
      <c r="J22" s="60"/>
      <c r="K22" s="60"/>
    </row>
    <row r="23" spans="1:11" x14ac:dyDescent="0.2">
      <c r="A23" s="58" t="s">
        <v>53</v>
      </c>
      <c r="B23" s="59">
        <v>44</v>
      </c>
      <c r="C23" s="59">
        <v>24.5</v>
      </c>
      <c r="D23" s="59">
        <v>19.7</v>
      </c>
      <c r="E23" s="59">
        <v>8.5</v>
      </c>
      <c r="F23" s="59">
        <v>1.5</v>
      </c>
      <c r="H23" s="60"/>
      <c r="I23" s="60"/>
      <c r="J23" s="60"/>
      <c r="K23" s="60"/>
    </row>
    <row r="24" spans="1:11" x14ac:dyDescent="0.2">
      <c r="A24" s="58" t="s">
        <v>54</v>
      </c>
      <c r="B24" s="59">
        <v>-31</v>
      </c>
      <c r="C24" s="59">
        <v>-54.9</v>
      </c>
      <c r="D24" s="59">
        <v>-124.9</v>
      </c>
      <c r="E24" s="59">
        <v>-46.7</v>
      </c>
      <c r="F24" s="59">
        <v>-41.5</v>
      </c>
    </row>
    <row r="25" spans="1:11" x14ac:dyDescent="0.2">
      <c r="A25" s="65" t="s">
        <v>55</v>
      </c>
      <c r="B25" s="71">
        <v>641</v>
      </c>
      <c r="C25" s="71">
        <v>638.6</v>
      </c>
      <c r="D25" s="71">
        <v>451.6</v>
      </c>
      <c r="E25" s="71">
        <v>190.3</v>
      </c>
      <c r="F25" s="71">
        <v>117.4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-881.375</v>
      </c>
      <c r="C26" s="72">
        <v>146.00901898734176</v>
      </c>
      <c r="D26" s="72">
        <v>-191.22649347466458</v>
      </c>
      <c r="E26" s="72">
        <v>7.6142814326389932</v>
      </c>
      <c r="F26" s="72">
        <v>2.1297795143734302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-240.375</v>
      </c>
      <c r="C28" s="70">
        <v>784.60901898734176</v>
      </c>
      <c r="D28" s="70">
        <v>260.37350652533542</v>
      </c>
      <c r="E28" s="70">
        <v>197.914281432639</v>
      </c>
      <c r="F28" s="70">
        <v>119.52977951437343</v>
      </c>
      <c r="H28" s="60"/>
      <c r="I28" s="60"/>
      <c r="J28" s="60"/>
      <c r="K28" s="60"/>
    </row>
    <row r="29" spans="1:11" x14ac:dyDescent="0.2">
      <c r="A29" s="58" t="s">
        <v>59</v>
      </c>
      <c r="B29" s="62">
        <v>87</v>
      </c>
      <c r="C29" s="62">
        <v>-86.5</v>
      </c>
      <c r="D29" s="62">
        <v>-279.2</v>
      </c>
      <c r="E29" s="62">
        <v>-98.1</v>
      </c>
      <c r="F29" s="62">
        <v>0</v>
      </c>
    </row>
    <row r="30" spans="1:11" x14ac:dyDescent="0.2">
      <c r="A30" s="63" t="s">
        <v>60</v>
      </c>
      <c r="B30" s="70">
        <v>-862</v>
      </c>
      <c r="C30" s="70">
        <v>-976.10000000000127</v>
      </c>
      <c r="D30" s="70">
        <v>-1238.8000000000013</v>
      </c>
      <c r="E30" s="70">
        <v>-674.99999999999966</v>
      </c>
      <c r="F30" s="70">
        <v>-888.69999999999993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-862</v>
      </c>
      <c r="C31" s="72">
        <v>-976.1</v>
      </c>
      <c r="D31" s="72">
        <v>-1238.8</v>
      </c>
      <c r="E31" s="72">
        <v>-674.9</v>
      </c>
      <c r="F31" s="72">
        <v>-888.7</v>
      </c>
    </row>
    <row r="32" spans="1:11" x14ac:dyDescent="0.2">
      <c r="A32" s="53" t="s">
        <v>62</v>
      </c>
      <c r="B32" s="72">
        <v>0</v>
      </c>
      <c r="C32" s="72">
        <v>-1.2505552149377763E-12</v>
      </c>
      <c r="D32" s="72">
        <v>0</v>
      </c>
      <c r="E32" s="72">
        <v>-9.9999999999681677E-2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80</v>
      </c>
      <c r="C38" s="76">
        <v>-252.8</v>
      </c>
      <c r="D38" s="76">
        <v>-1632.1</v>
      </c>
      <c r="E38" s="76">
        <v>-667.3</v>
      </c>
      <c r="F38" s="76">
        <v>-716.6</v>
      </c>
    </row>
    <row r="39" spans="1:6" x14ac:dyDescent="0.2">
      <c r="A39" s="86" t="s">
        <v>65</v>
      </c>
      <c r="B39" s="79">
        <v>110</v>
      </c>
      <c r="C39" s="79">
        <v>57.8</v>
      </c>
      <c r="D39" s="79">
        <v>-691.1</v>
      </c>
      <c r="E39" s="79">
        <v>26.7</v>
      </c>
      <c r="F39" s="79">
        <v>13</v>
      </c>
    </row>
    <row r="40" spans="1:6" ht="9" customHeight="1" x14ac:dyDescent="0.2">
      <c r="A40" s="53" t="s">
        <v>125</v>
      </c>
      <c r="B40" s="53">
        <v>1.375</v>
      </c>
      <c r="C40" s="53">
        <v>-0.22863924050632908</v>
      </c>
      <c r="D40" s="53">
        <v>0.42344219104221559</v>
      </c>
      <c r="E40" s="53">
        <v>-4.001198861081972E-2</v>
      </c>
      <c r="F40" s="53">
        <v>-1.8141222439296677E-2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641</v>
      </c>
      <c r="C45" s="81">
        <v>638.6</v>
      </c>
      <c r="D45" s="81">
        <v>451.6</v>
      </c>
      <c r="E45" s="81">
        <v>190.3</v>
      </c>
      <c r="F45" s="81">
        <v>117.4</v>
      </c>
    </row>
    <row r="46" spans="1:6" x14ac:dyDescent="0.2">
      <c r="A46" s="76" t="s">
        <v>69</v>
      </c>
      <c r="B46" s="82">
        <v>1.375</v>
      </c>
      <c r="C46" s="82">
        <v>-0.22863924050632908</v>
      </c>
      <c r="D46" s="82">
        <v>0.42344219104221559</v>
      </c>
      <c r="E46" s="82">
        <v>-4.001198861081972E-2</v>
      </c>
      <c r="F46" s="82">
        <v>-1.8141222439296677E-2</v>
      </c>
    </row>
    <row r="47" spans="1:6" x14ac:dyDescent="0.2">
      <c r="A47" s="83" t="s">
        <v>70</v>
      </c>
      <c r="B47" s="83">
        <v>881.375</v>
      </c>
      <c r="C47" s="53">
        <v>-146.00901898734176</v>
      </c>
      <c r="D47" s="53">
        <v>191.22649347466458</v>
      </c>
      <c r="E47" s="53">
        <v>-7.6142814326389932</v>
      </c>
      <c r="F47" s="53">
        <v>-2.1297795143734302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28" sqref="B28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USD</v>
      </c>
      <c r="D5" s="105" t="str">
        <f>'Tesco_Reformulated BS'!C6</f>
        <v>12/31/2018
USD</v>
      </c>
      <c r="E5" s="105" t="str">
        <f>'Tesco_Reformulated BS'!D6</f>
        <v>12/31/2017
USD
restated</v>
      </c>
      <c r="F5" s="105" t="str">
        <f>'Tesco_Reformulated BS'!E6</f>
        <v>12/31/2016
USD</v>
      </c>
      <c r="G5" s="105" t="str">
        <f>'Tesco_Reformulated BS'!F6</f>
        <v>12/31/2015
USD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-0.13025083106678756</v>
      </c>
      <c r="D6" s="21">
        <f>('Tesco_Reformulated IS'!C30/'Tesco_Reformulated BS'!C34)</f>
        <v>-0.19826362420055271</v>
      </c>
      <c r="E6" s="21">
        <f>('Tesco_Reformulated IS'!D30/'Tesco_Reformulated BS'!D34)</f>
        <v>-0.29235998321549755</v>
      </c>
      <c r="F6" s="21">
        <f>('Tesco_Reformulated IS'!E30/'Tesco_Reformulated BS'!E34)</f>
        <v>-0.14201822840781145</v>
      </c>
      <c r="G6" s="21">
        <f>('Tesco_Reformulated IS'!F30/'Tesco_Reformulated BS'!F34)</f>
        <v>-0.81611400433999648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-0.10647213838409024</v>
      </c>
      <c r="D8" s="21">
        <f t="shared" ref="D8:G8" si="0">D10+(D11*(D10-D12))</f>
        <v>-0.21153983239931878</v>
      </c>
      <c r="E8" s="21">
        <f t="shared" si="0"/>
        <v>-0.33228731196504863</v>
      </c>
      <c r="F8" s="21">
        <f t="shared" si="0"/>
        <v>-0.15195981571027775</v>
      </c>
      <c r="G8" s="21">
        <f t="shared" si="0"/>
        <v>-0.81611400433999648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-4.7163128803009893E-2</v>
      </c>
      <c r="D10" s="95">
        <f>('Tesco_Reformulated IS'!C20/'Tesco_Reformulated BS'!C20)</f>
        <v>-1.5203246436632243E-2</v>
      </c>
      <c r="E10" s="95">
        <f>('Tesco_Reformulated IS'!D20/'Tesco_Reformulated BS'!D20)</f>
        <v>-7.8861603402381728E-2</v>
      </c>
      <c r="F10" s="95">
        <f>('Tesco_Reformulated IS'!E20/'Tesco_Reformulated BS'!E20)</f>
        <v>-4.4131142611222959E-2</v>
      </c>
      <c r="G10" s="95">
        <f>('Tesco_Reformulated IS'!F20/'Tesco_Reformulated BS'!F20)</f>
        <v>-0.20217236478690426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2.0276518585675429</v>
      </c>
      <c r="D11" s="97">
        <f>('Tesco_Reformulated BS'!C32/'Tesco_Reformulated BS'!C34)</f>
        <v>2.4316027057774736</v>
      </c>
      <c r="E11" s="97">
        <f>('Tesco_Reformulated BS'!D32/'Tesco_Reformulated BS'!D34)</f>
        <v>2.434351873223195</v>
      </c>
      <c r="F11" s="97">
        <f>('Tesco_Reformulated BS'!E32/'Tesco_Reformulated BS'!E34)</f>
        <v>1.4998031732552952</v>
      </c>
      <c r="G11" s="97">
        <f>('Tesco_Reformulated BS'!F32/'Tesco_Reformulated BS'!F34)</f>
        <v>2.4937861647233421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-1.7913033758104182E-2</v>
      </c>
      <c r="D12" s="21">
        <f>('Tesco_Reformulated IS'!C28/'Tesco_Reformulated BS'!C32)</f>
        <v>6.5540448039522095E-2</v>
      </c>
      <c r="E12" s="21">
        <f>('Tesco_Reformulated IS'!D28/'Tesco_Reformulated BS'!D32)</f>
        <v>2.5242372423890037E-2</v>
      </c>
      <c r="F12" s="21">
        <f>('Tesco_Reformulated IS'!E28/'Tesco_Reformulated BS'!E32)</f>
        <v>2.776407338903035E-2</v>
      </c>
      <c r="G12" s="21">
        <f>('Tesco_Reformulated IS'!F28/'Tesco_Reformulated BS'!F32)</f>
        <v>4.4016201112530934E-2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-2.9250095044905711E-2</v>
      </c>
      <c r="D13" s="21">
        <f t="shared" ref="D13:G13" si="1">D10-D12</f>
        <v>-8.0743694476154343E-2</v>
      </c>
      <c r="E13" s="21">
        <f t="shared" si="1"/>
        <v>-0.10410397582627176</v>
      </c>
      <c r="F13" s="21">
        <f t="shared" si="1"/>
        <v>-7.1895216000253309E-2</v>
      </c>
      <c r="G13" s="21">
        <f t="shared" si="1"/>
        <v>-0.24618856589943519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-4.1312352510375135E-2</v>
      </c>
      <c r="D16" s="99">
        <f>'Tesco_Reformulated IS'!C20/'Tesco_Reformulated IS'!C7</f>
        <v>-1.2953128702019898E-2</v>
      </c>
      <c r="E16" s="99">
        <f>'Tesco_Reformulated IS'!D20/'Tesco_Reformulated IS'!D7</f>
        <v>-0.10695194182014033</v>
      </c>
      <c r="F16" s="99">
        <f>'Tesco_Reformulated IS'!E20/'Tesco_Reformulated IS'!E7</f>
        <v>-8.2168214535129597E-2</v>
      </c>
      <c r="G16" s="99">
        <f>'Tesco_Reformulated IS'!F20/'Tesco_Reformulated IS'!F7</f>
        <v>-0.1901063322999571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1.1416229272144549</v>
      </c>
      <c r="D17" s="21">
        <f>'Tesco_Reformulated IS'!C7/'Tesco_Reformulated BS'!C20</f>
        <v>1.1737122965713653</v>
      </c>
      <c r="E17" s="21">
        <f>'Tesco_Reformulated IS'!D7/'Tesco_Reformulated BS'!D20</f>
        <v>0.73735550809355344</v>
      </c>
      <c r="F17" s="21">
        <f>'Tesco_Reformulated IS'!E7/'Tesco_Reformulated BS'!E20</f>
        <v>0.53708289587277636</v>
      </c>
      <c r="G17" s="21">
        <f>'Tesco_Reformulated IS'!F7/'Tesco_Reformulated BS'!F20</f>
        <v>1.0634699136055545</v>
      </c>
    </row>
    <row r="18" spans="1:7" ht="13.5" customHeight="1" x14ac:dyDescent="0.2">
      <c r="B18" s="91" t="s">
        <v>77</v>
      </c>
      <c r="C18" s="95">
        <f>C16*C17</f>
        <v>-4.7163128803009893E-2</v>
      </c>
      <c r="D18" s="95">
        <f t="shared" ref="D18:G18" si="2">D16*D17</f>
        <v>-1.5203246436632243E-2</v>
      </c>
      <c r="E18" s="95">
        <f t="shared" si="2"/>
        <v>-7.8861603402381741E-2</v>
      </c>
      <c r="F18" s="95">
        <f t="shared" si="2"/>
        <v>-4.4131142611222959E-2</v>
      </c>
      <c r="G18" s="95">
        <f t="shared" si="2"/>
        <v>-0.20217236478690423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0.25128163398160958</v>
      </c>
      <c r="D21" s="21">
        <f>'Tesco_Reformulated IS'!C9/'Tesco_Reformulated IS'!C7</f>
        <v>0.27692171490077483</v>
      </c>
      <c r="E21" s="21">
        <f>'Tesco_Reformulated IS'!D9/'Tesco_Reformulated IS'!D7</f>
        <v>0.32813722488689318</v>
      </c>
      <c r="F21" s="21">
        <f>'Tesco_Reformulated IS'!E9/'Tesco_Reformulated IS'!E7</f>
        <v>0.36375194640076569</v>
      </c>
      <c r="G21" s="21">
        <f>'Tesco_Reformulated IS'!F9/'Tesco_Reformulated IS'!F7</f>
        <v>0.33269896193771625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0.25225811701521689</v>
      </c>
      <c r="D22" s="21">
        <f>('Tesco_Reformulated IS'!C10-'Tesco_Reformulated IS'!C11)/'Tesco_Reformulated IS'!C7</f>
        <v>0.29398498692996233</v>
      </c>
      <c r="E22" s="21">
        <f>('Tesco_Reformulated IS'!D10-'Tesco_Reformulated IS'!D11)/'Tesco_Reformulated IS'!D7</f>
        <v>0.47759975507704872</v>
      </c>
      <c r="F22" s="21">
        <f>('Tesco_Reformulated IS'!E10-'Tesco_Reformulated IS'!E11)/'Tesco_Reformulated IS'!E7</f>
        <v>0.44319366866187621</v>
      </c>
      <c r="G22" s="21">
        <f>('Tesco_Reformulated IS'!F10-'Tesco_Reformulated IS'!F11)/'Tesco_Reformulated IS'!F7</f>
        <v>0.52011863568956984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4.0335869476767844E-2</v>
      </c>
      <c r="D23" s="21">
        <f>('Tesco_Reformulated IS'!C14+'Tesco_Reformulated IS'!C16)/'Tesco_Reformulated IS'!C7</f>
        <v>-4.1101433271675883E-3</v>
      </c>
      <c r="E23" s="21">
        <f>('Tesco_Reformulated IS'!D14+'Tesco_Reformulated IS'!D16)/'Tesco_Reformulated IS'!D7</f>
        <v>-4.2510588370015263E-2</v>
      </c>
      <c r="F23" s="21">
        <f>('Tesco_Reformulated IS'!E14+'Tesco_Reformulated IS'!E16)/'Tesco_Reformulated IS'!E7</f>
        <v>2.7264922740190861E-3</v>
      </c>
      <c r="G23" s="21">
        <f>('Tesco_Reformulated IS'!F14+'Tesco_Reformulated IS'!F16)/'Tesco_Reformulated IS'!F7</f>
        <v>2.6866585481034526E-3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-4.1312352510375155E-2</v>
      </c>
      <c r="D25" s="99">
        <f t="shared" ref="D25:G25" si="3">D21-D22-D23+D24</f>
        <v>-1.2953128702019916E-2</v>
      </c>
      <c r="E25" s="99">
        <f t="shared" si="3"/>
        <v>-0.10695194182014028</v>
      </c>
      <c r="F25" s="99">
        <f t="shared" si="3"/>
        <v>-8.2168214535129597E-2</v>
      </c>
      <c r="G25" s="99">
        <f t="shared" si="3"/>
        <v>-0.19010633229995705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0.87594596793880708</v>
      </c>
      <c r="D27" s="103">
        <f t="shared" ref="D27:G27" si="4">1/D17</f>
        <v>0.8519975490767101</v>
      </c>
      <c r="E27" s="103">
        <f t="shared" si="4"/>
        <v>1.3561979113514984</v>
      </c>
      <c r="F27" s="103">
        <f t="shared" si="4"/>
        <v>1.8619099727146757</v>
      </c>
      <c r="G27" s="103">
        <f t="shared" si="4"/>
        <v>0.94031809194265947</v>
      </c>
    </row>
    <row r="28" spans="1:7" ht="13.5" customHeight="1" x14ac:dyDescent="0.2">
      <c r="B28" s="91" t="s">
        <v>92</v>
      </c>
      <c r="C28" s="100">
        <f>'Tesco_Reformulated BS'!B9/'Tesco_Reformulated IS'!B7</f>
        <v>0.26503377003824558</v>
      </c>
      <c r="D28" s="100">
        <f>'Tesco_Reformulated BS'!C9/'Tesco_Reformulated IS'!C7</f>
        <v>0.18070522288957333</v>
      </c>
      <c r="E28" s="100">
        <f>'Tesco_Reformulated BS'!D9/'Tesco_Reformulated IS'!D7</f>
        <v>0.2996255570296289</v>
      </c>
      <c r="F28" s="100">
        <f>'Tesco_Reformulated BS'!E9/'Tesco_Reformulated IS'!E7</f>
        <v>0.49981214554077796</v>
      </c>
      <c r="G28" s="100">
        <f>'Tesco_Reformulated BS'!F9/'Tesco_Reformulated IS'!F7</f>
        <v>0.30141769649036088</v>
      </c>
    </row>
    <row r="29" spans="1:7" ht="13.5" customHeight="1" x14ac:dyDescent="0.2">
      <c r="B29" s="91" t="s">
        <v>93</v>
      </c>
      <c r="C29" s="100">
        <f>'Tesco_Reformulated BS'!B10/'Tesco_Reformulated IS'!B7</f>
        <v>5.3869314020668892E-2</v>
      </c>
      <c r="D29" s="100">
        <f>'Tesco_Reformulated BS'!C10/'Tesco_Reformulated IS'!C7</f>
        <v>4.4220154417486363E-2</v>
      </c>
      <c r="E29" s="100">
        <f>'Tesco_Reformulated BS'!D10/'Tesco_Reformulated IS'!D7</f>
        <v>4.3829387352450934E-2</v>
      </c>
      <c r="F29" s="100">
        <f>'Tesco_Reformulated BS'!E10/'Tesco_Reformulated IS'!E7</f>
        <v>7.1304981357409175E-2</v>
      </c>
      <c r="G29" s="100">
        <f>'Tesco_Reformulated BS'!F10/'Tesco_Reformulated IS'!F7</f>
        <v>4.1760998517053879E-2</v>
      </c>
    </row>
    <row r="30" spans="1:7" ht="13.5" customHeight="1" x14ac:dyDescent="0.2">
      <c r="B30" s="91" t="s">
        <v>94</v>
      </c>
      <c r="C30" s="104">
        <f>'Tesco_Reformulated BS'!B11/'Tesco_Reformulated IS'!B7</f>
        <v>0.14451948897387909</v>
      </c>
      <c r="D30" s="104">
        <f>'Tesco_Reformulated BS'!C11/'Tesco_Reformulated IS'!C7</f>
        <v>0.14507257249094882</v>
      </c>
      <c r="E30" s="104">
        <f>'Tesco_Reformulated BS'!D11/'Tesco_Reformulated IS'!D7</f>
        <v>0.1924972786338742</v>
      </c>
      <c r="F30" s="104">
        <f>'Tesco_Reformulated BS'!E11/'Tesco_Reformulated IS'!E7</f>
        <v>0.29534635219496863</v>
      </c>
      <c r="G30" s="104">
        <f>'Tesco_Reformulated BS'!F11/'Tesco_Reformulated IS'!F7</f>
        <v>0.31582748393475035</v>
      </c>
    </row>
    <row r="31" spans="1:7" ht="13.5" customHeight="1" x14ac:dyDescent="0.2">
      <c r="B31" s="91" t="s">
        <v>95</v>
      </c>
      <c r="C31" s="104">
        <f>'Tesco_Reformulated BS'!B13/'Tesco_Reformulated IS'!B7</f>
        <v>0.11066807714215965</v>
      </c>
      <c r="D31" s="104">
        <f>'Tesco_Reformulated BS'!C13/'Tesco_Reformulated IS'!C7</f>
        <v>9.8211478335422375E-2</v>
      </c>
      <c r="E31" s="104">
        <f>'Tesco_Reformulated BS'!D13/'Tesco_Reformulated IS'!D7</f>
        <v>0.15831555941082426</v>
      </c>
      <c r="F31" s="104">
        <f>'Tesco_Reformulated BS'!E13/'Tesco_Reformulated IS'!E7</f>
        <v>0.22311509835573776</v>
      </c>
      <c r="G31" s="104">
        <f>'Tesco_Reformulated BS'!F13/'Tesco_Reformulated IS'!F7</f>
        <v>5.7188334157192294E-2</v>
      </c>
    </row>
    <row r="32" spans="1:7" ht="13.5" customHeight="1" x14ac:dyDescent="0.2">
      <c r="B32" s="91" t="s">
        <v>96</v>
      </c>
      <c r="C32" s="104">
        <f>'Tesco_Reformulated BS'!B12/'Tesco_Reformulated IS'!B7</f>
        <v>0.82183253315973637</v>
      </c>
      <c r="D32" s="104">
        <f>'Tesco_Reformulated BS'!C12/'Tesco_Reformulated IS'!C7</f>
        <v>0.91752275025278063</v>
      </c>
      <c r="E32" s="104">
        <f>'Tesco_Reformulated BS'!D12/'Tesco_Reformulated IS'!D7</f>
        <v>1.7426621764125594</v>
      </c>
      <c r="F32" s="104">
        <f>'Tesco_Reformulated BS'!E12/'Tesco_Reformulated IS'!E7</f>
        <v>2.1481003128526734</v>
      </c>
      <c r="G32" s="104">
        <f>'Tesco_Reformulated BS'!F12/'Tesco_Reformulated IS'!F7</f>
        <v>1.2839191794364806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0.1534298966555456</v>
      </c>
      <c r="D34" s="104">
        <f>'Tesco_Reformulated BS'!C16/'Tesco_Reformulated IS'!C7</f>
        <v>0.15863209591217681</v>
      </c>
      <c r="E34" s="104">
        <f>'Tesco_Reformulated BS'!D16/'Tesco_Reformulated IS'!D7</f>
        <v>0.20327329319318299</v>
      </c>
      <c r="F34" s="104">
        <f>'Tesco_Reformulated BS'!E16/'Tesco_Reformulated IS'!E7</f>
        <v>0.26575920343995085</v>
      </c>
      <c r="G34" s="104">
        <f>'Tesco_Reformulated BS'!F16/'Tesco_Reformulated IS'!F7</f>
        <v>0.2264330202669303</v>
      </c>
    </row>
    <row r="35" spans="1:7" ht="13.5" customHeight="1" x14ac:dyDescent="0.2">
      <c r="B35" s="91" t="s">
        <v>98</v>
      </c>
      <c r="C35" s="104">
        <f>'Tesco_Reformulated BS'!B17/'Tesco_Reformulated IS'!B7</f>
        <v>2.485963056391895E-2</v>
      </c>
      <c r="D35" s="104">
        <f>'Tesco_Reformulated BS'!C17/'Tesco_Reformulated IS'!C7</f>
        <v>1.6246126749078577E-2</v>
      </c>
      <c r="E35" s="104">
        <f>'Tesco_Reformulated BS'!D17/'Tesco_Reformulated IS'!D7</f>
        <v>1.5801527366738101E-2</v>
      </c>
      <c r="F35" s="104">
        <f>'Tesco_Reformulated BS'!E17/'Tesco_Reformulated IS'!E7</f>
        <v>2.1842116541192266E-2</v>
      </c>
      <c r="G35" s="104">
        <f>'Tesco_Reformulated BS'!F17/'Tesco_Reformulated IS'!F7</f>
        <v>2.5013840830449829E-2</v>
      </c>
    </row>
    <row r="36" spans="1:7" ht="13.5" customHeight="1" x14ac:dyDescent="0.2">
      <c r="B36" s="91" t="s">
        <v>101</v>
      </c>
      <c r="C36" s="104">
        <f>'Tesco_Reformulated BS'!B18/'Tesco_Reformulated IS'!B7</f>
        <v>0.34168768817641793</v>
      </c>
      <c r="D36" s="104">
        <f>'Tesco_Reformulated BS'!C18/'Tesco_Reformulated IS'!C7</f>
        <v>0.35885640664824592</v>
      </c>
      <c r="E36" s="104">
        <f>'Tesco_Reformulated BS'!D18/'Tesco_Reformulated IS'!D7</f>
        <v>0.86165722692791791</v>
      </c>
      <c r="F36" s="104">
        <f>'Tesco_Reformulated BS'!E18/'Tesco_Reformulated IS'!E7</f>
        <v>1.0881675976057485</v>
      </c>
      <c r="G36" s="104">
        <f>'Tesco_Reformulated BS'!F18/'Tesco_Reformulated IS'!F7</f>
        <v>0.80834873949579833</v>
      </c>
    </row>
    <row r="37" spans="1:7" ht="13.5" customHeight="1" x14ac:dyDescent="0.2">
      <c r="C37" s="103">
        <f>C28+C29+C30+C31+C32-C34-C35-C36</f>
        <v>0.87594596793880686</v>
      </c>
      <c r="D37" s="103">
        <f t="shared" ref="D37:G37" si="5">D28+D29+D30+D31+D32-D34-D35-D36</f>
        <v>0.85199754907671033</v>
      </c>
      <c r="E37" s="103">
        <f t="shared" si="5"/>
        <v>1.356197911351499</v>
      </c>
      <c r="F37" s="103">
        <f t="shared" si="5"/>
        <v>1.8619099727146755</v>
      </c>
      <c r="G37" s="103">
        <f t="shared" si="5"/>
        <v>0.94031809194265936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2020-07-09T05:34:44Z</dcterms:modified>
</cp:coreProperties>
</file>