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codeName="ThisWorkbook"/>
  <xr:revisionPtr revIDLastSave="0" documentId="13_ncr:1_{86929707-FDA8-4C24-84EF-7CC6DEC4791F}" xr6:coauthVersionLast="47" xr6:coauthVersionMax="47" xr10:uidLastSave="{00000000-0000-0000-0000-000000000000}"/>
  <bookViews>
    <workbookView xWindow="-120" yWindow="-120" windowWidth="29040" windowHeight="1584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8" i="11" l="1"/>
  <c r="E38" i="11"/>
  <c r="F37" i="11"/>
  <c r="F36" i="11"/>
  <c r="E37" i="11"/>
  <c r="E36" i="11"/>
  <c r="D31" i="11"/>
  <c r="D24" i="11"/>
  <c r="D16" i="11"/>
  <c r="F24" i="11"/>
  <c r="E31" i="11" s="1"/>
  <c r="E12" i="11"/>
  <c r="F12" i="11" s="1"/>
  <c r="E13" i="11" s="1"/>
  <c r="E3" i="11"/>
  <c r="E8" i="11" s="1"/>
  <c r="F8" i="11" s="1"/>
  <c r="F15" i="11" s="1"/>
  <c r="H7" i="11"/>
  <c r="F31" i="11" l="1"/>
  <c r="E32" i="11"/>
  <c r="E17" i="11"/>
  <c r="F17" i="11" s="1"/>
  <c r="F13" i="11"/>
  <c r="E18" i="11"/>
  <c r="E16" i="11"/>
  <c r="F16" i="11" s="1"/>
  <c r="E9" i="11"/>
  <c r="E33" i="11" l="1"/>
  <c r="F32" i="11"/>
  <c r="E19" i="11"/>
  <c r="F18" i="11"/>
  <c r="F9" i="11"/>
  <c r="E10" i="11"/>
  <c r="I5" i="11"/>
  <c r="H40" i="11"/>
  <c r="H39" i="11"/>
  <c r="H38" i="11"/>
  <c r="H31" i="11"/>
  <c r="H16" i="11"/>
  <c r="H8" i="11"/>
  <c r="E34" i="11" l="1"/>
  <c r="F33" i="11"/>
  <c r="H33" i="11"/>
  <c r="E20" i="11"/>
  <c r="F19" i="11"/>
  <c r="F10" i="11"/>
  <c r="E11" i="11"/>
  <c r="F11" i="11" s="1"/>
  <c r="H9" i="11"/>
  <c r="I6" i="11"/>
  <c r="E35" i="11" l="1"/>
  <c r="F34" i="11"/>
  <c r="H34" i="11"/>
  <c r="E21" i="11"/>
  <c r="F21" i="11" s="1"/>
  <c r="F20" i="11"/>
  <c r="H32" i="11"/>
  <c r="H11" i="11"/>
  <c r="J5" i="11"/>
  <c r="K5" i="11" s="1"/>
  <c r="L5" i="11" s="1"/>
  <c r="M5" i="11" s="1"/>
  <c r="N5" i="11" s="1"/>
  <c r="O5" i="11" s="1"/>
  <c r="P5" i="11" s="1"/>
  <c r="I4" i="11"/>
  <c r="F35" i="11" l="1"/>
  <c r="H35" i="11"/>
  <c r="E22" i="11"/>
  <c r="E14" i="11"/>
  <c r="F14" i="11" s="1"/>
  <c r="H12" i="11"/>
  <c r="P4" i="11"/>
  <c r="Q5" i="11"/>
  <c r="R5" i="11" s="1"/>
  <c r="S5" i="11" s="1"/>
  <c r="T5" i="11" s="1"/>
  <c r="U5" i="11" s="1"/>
  <c r="V5" i="11" s="1"/>
  <c r="W5" i="11" s="1"/>
  <c r="J6" i="11"/>
  <c r="F22" i="11" l="1"/>
  <c r="E23" i="11"/>
  <c r="F23" i="11" s="1"/>
  <c r="E24" i="11" s="1"/>
  <c r="E15" i="11"/>
  <c r="H15" i="11" s="1"/>
  <c r="H14" i="11"/>
  <c r="W4" i="11"/>
  <c r="X5" i="11"/>
  <c r="Y5" i="11" s="1"/>
  <c r="Z5" i="11" s="1"/>
  <c r="AA5" i="11" s="1"/>
  <c r="AB5" i="11" s="1"/>
  <c r="AC5" i="11" s="1"/>
  <c r="AD5" i="11" s="1"/>
  <c r="K6" i="11"/>
  <c r="H24" i="11" l="1"/>
  <c r="E25" i="11"/>
  <c r="H17" i="11"/>
  <c r="AE5" i="11"/>
  <c r="AF5" i="11" s="1"/>
  <c r="AG5" i="11" s="1"/>
  <c r="AH5" i="11" s="1"/>
  <c r="AI5" i="11" s="1"/>
  <c r="AJ5" i="11" s="1"/>
  <c r="AD4" i="11"/>
  <c r="L6" i="11"/>
  <c r="F25" i="11" l="1"/>
  <c r="E26" i="11" s="1"/>
  <c r="H25" i="11"/>
  <c r="H18" i="11"/>
  <c r="H19" i="11"/>
  <c r="AK5" i="11"/>
  <c r="AL5" i="11" s="1"/>
  <c r="AM5" i="11" s="1"/>
  <c r="AN5" i="11" s="1"/>
  <c r="AO5" i="11" s="1"/>
  <c r="AP5" i="11" s="1"/>
  <c r="AQ5" i="11" s="1"/>
  <c r="M6" i="11"/>
  <c r="E27" i="11" l="1"/>
  <c r="F27" i="11" s="1"/>
  <c r="E28" i="11" s="1"/>
  <c r="F26" i="11"/>
  <c r="H26" i="11"/>
  <c r="H27" i="11"/>
  <c r="H20" i="11"/>
  <c r="AR5" i="11"/>
  <c r="AS5" i="11" s="1"/>
  <c r="AK4" i="11"/>
  <c r="N6" i="11"/>
  <c r="E29" i="11" l="1"/>
  <c r="F28" i="11"/>
  <c r="H28" i="11"/>
  <c r="AT5" i="11"/>
  <c r="AS6" i="11"/>
  <c r="AR4" i="11"/>
  <c r="O6" i="11"/>
  <c r="F29" i="11" l="1"/>
  <c r="E30" i="11"/>
  <c r="AU5" i="11"/>
  <c r="AT6" i="11"/>
  <c r="F30" i="11" l="1"/>
  <c r="H30" i="11"/>
  <c r="AV5" i="1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<sst xmlns="http://schemas.openxmlformats.org/spreadsheetml/2006/main" count="85" uniqueCount="59">
  <si>
    <t>Insert new rows ABOVE this one</t>
  </si>
  <si>
    <t>Project Start:</t>
  </si>
  <si>
    <t>PROGRESS</t>
  </si>
  <si>
    <t>ASSIGNED
TO</t>
  </si>
  <si>
    <t>START</t>
  </si>
  <si>
    <t>END</t>
  </si>
  <si>
    <t>DAYS</t>
  </si>
  <si>
    <t>Display Week:</t>
  </si>
  <si>
    <t>TASK</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</si>
  <si>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</si>
  <si>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</si>
  <si>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</si>
  <si>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</si>
  <si>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</si>
  <si>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</si>
  <si>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</si>
  <si>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</si>
  <si>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</si>
  <si>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</si>
  <si>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</si>
  <si>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</si>
  <si>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</si>
  <si>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</si>
  <si>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Industrial Design &amp; Hardware</t>
  </si>
  <si>
    <t>quadVibe Controller</t>
  </si>
  <si>
    <t>Assignment 1</t>
  </si>
  <si>
    <t>Assignment 2</t>
  </si>
  <si>
    <t>Everyone</t>
  </si>
  <si>
    <t>Record 10-minute video for first assignment, showcasing our idea</t>
  </si>
  <si>
    <t>Create a presentation and present to class</t>
  </si>
  <si>
    <t>Develop an idea and problem</t>
  </si>
  <si>
    <t>Design thinking outcome interviews</t>
  </si>
  <si>
    <t>Roy</t>
  </si>
  <si>
    <t>Build a paper prototype</t>
  </si>
  <si>
    <t>Trey</t>
  </si>
  <si>
    <t>Finalize idea and create schematics</t>
  </si>
  <si>
    <t>Outline our plan for the project timeline</t>
  </si>
  <si>
    <t>Maddin</t>
  </si>
  <si>
    <t>Electronic bill of materials</t>
  </si>
  <si>
    <t>Technical bill of materials</t>
  </si>
  <si>
    <t>Assignment 3</t>
  </si>
  <si>
    <t>Written report</t>
  </si>
  <si>
    <r>
      <t xml:space="preserve">                                                                                   </t>
    </r>
    <r>
      <rPr>
        <sz val="8"/>
        <color theme="1"/>
        <rFont val="Calibri"/>
        <family val="2"/>
        <scheme val="minor"/>
      </rPr>
      <t>Maddin Thom - 100751351 - Schematics/Research                           Roy Wales - 100746617 - Schematics/Wiring                                Treyton Cowell - 100745472 - Modelling/Schematics</t>
    </r>
  </si>
  <si>
    <t>Technical drawings</t>
  </si>
  <si>
    <t>Purchase necessary electronic materials</t>
  </si>
  <si>
    <t>FusionCAD with GrabCAD to understand the best layout for the controller</t>
  </si>
  <si>
    <t>TinkerCAD diagram / schematic drawing</t>
  </si>
  <si>
    <t>Assembly and exploded view</t>
  </si>
  <si>
    <t>With materials and 3D printed case, ensure everything fits perfectly</t>
  </si>
  <si>
    <t>Design and prototype 3D printed product</t>
  </si>
  <si>
    <t>Slicer video</t>
  </si>
  <si>
    <t>User easeability testing and adjustments</t>
  </si>
  <si>
    <t>Blind users' feedback and adjustments</t>
  </si>
  <si>
    <t>End of Semester</t>
  </si>
  <si>
    <t>Electronics integration</t>
  </si>
  <si>
    <t>Update of Unity scene for project</t>
  </si>
  <si>
    <t>Arduino wiring, sensors</t>
  </si>
  <si>
    <t>Final product</t>
  </si>
  <si>
    <t>QFD and Usability assessment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</si>
</sst>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2"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b/>
      <sz val="20"/>
      <color theme="1" tint="0.34998626667073579"/>
      <name val="Calibri"/>
      <family val="2"/>
      <scheme val="major"/>
    </font>
    <font>
      <sz val="8"/>
      <color theme="1"/>
      <name val="Calibri"/>
      <family val="2"/>
      <scheme val="minor"/>
    </font>
    <font>
      <sz val="10"/>
      <color theme="1"/>
      <name val="Calibri"/>
      <family val="2"/>
      <scheme val="minor"/>
    </font>
    <font>
      <sz val="12"/>
      <color theme="1"/>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5" fillId="0" borderId="0"/>
    <xf numFmtId="164"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84">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68" fontId="10" fillId="7" borderId="0" xfId="0" applyNumberFormat="1" applyFont="1" applyFill="1" applyAlignment="1">
      <alignment horizontal="center" vertical="center"/>
    </xf>
    <xf numFmtId="168" fontId="10" fillId="7" borderId="6" xfId="0" applyNumberFormat="1" applyFont="1" applyFill="1" applyBorder="1" applyAlignment="1">
      <alignment horizontal="center" vertical="center"/>
    </xf>
    <xf numFmtId="168" fontId="10" fillId="7" borderId="7" xfId="0" applyNumberFormat="1" applyFont="1" applyFill="1" applyBorder="1" applyAlignment="1">
      <alignment horizontal="center" vertical="center"/>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4" fillId="9" borderId="2" xfId="0" applyNumberFormat="1"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4" fillId="6" borderId="2" xfId="0" applyNumberFormat="1"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165" fontId="3" fillId="2" borderId="2" xfId="0" applyNumberFormat="1" applyFont="1" applyFill="1" applyBorder="1" applyAlignment="1">
      <alignment horizontal="left" vertical="center"/>
    </xf>
    <xf numFmtId="165"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5" fillId="0" borderId="0" xfId="3"/>
    <xf numFmtId="0" fontId="15" fillId="0" borderId="0" xfId="3" applyAlignment="1">
      <alignment wrapText="1"/>
    </xf>
    <xf numFmtId="0" fontId="15" fillId="0" borderId="0" xfId="0" applyFont="1" applyAlignment="1">
      <alignment horizontal="center"/>
    </xf>
    <xf numFmtId="0" fontId="0" fillId="0" borderId="0" xfId="0" applyAlignment="1">
      <alignment wrapText="1"/>
    </xf>
    <xf numFmtId="165" fontId="8" fillId="3" borderId="2" xfId="10" applyFill="1">
      <alignment horizontal="center" vertical="center"/>
    </xf>
    <xf numFmtId="165" fontId="8" fillId="4" borderId="2" xfId="10" applyFill="1">
      <alignment horizontal="center" vertical="center"/>
    </xf>
    <xf numFmtId="165" fontId="8" fillId="11" borderId="2" xfId="10" applyFill="1">
      <alignment horizontal="center" vertical="center"/>
    </xf>
    <xf numFmtId="165" fontId="8" fillId="10" borderId="2" xfId="10" applyFill="1">
      <alignment horizontal="center" vertical="center"/>
    </xf>
    <xf numFmtId="165" fontId="8" fillId="0" borderId="2" xfId="10">
      <alignment horizontal="center" vertical="center"/>
    </xf>
    <xf numFmtId="0" fontId="8" fillId="8" borderId="2" xfId="11" applyFill="1">
      <alignment horizontal="center" vertical="center"/>
    </xf>
    <xf numFmtId="0" fontId="8" fillId="3" borderId="2" xfId="11" applyFill="1">
      <alignment horizontal="center" vertical="center"/>
    </xf>
    <xf numFmtId="0" fontId="8" fillId="9"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0" borderId="2" xfId="12">
      <alignment horizontal="left" vertical="center" indent="2"/>
    </xf>
    <xf numFmtId="0" fontId="0" fillId="0" borderId="10" xfId="0" applyBorder="1"/>
    <xf numFmtId="0" fontId="16" fillId="0" borderId="0" xfId="0" applyFont="1"/>
    <xf numFmtId="0" fontId="17" fillId="0" borderId="0" xfId="1" applyFont="1" applyProtection="1">
      <alignment vertical="top"/>
    </xf>
    <xf numFmtId="0" fontId="20" fillId="3" borderId="2" xfId="12" applyFont="1" applyFill="1">
      <alignment horizontal="left" vertical="center" indent="2"/>
    </xf>
    <xf numFmtId="0" fontId="20" fillId="3" borderId="2" xfId="12" applyFont="1" applyFill="1" applyAlignment="1">
      <alignment horizontal="left" vertical="center" wrapText="1" indent="2"/>
    </xf>
    <xf numFmtId="0" fontId="20" fillId="4" borderId="2" xfId="12" applyFont="1" applyFill="1">
      <alignment horizontal="left" vertical="center" indent="2"/>
    </xf>
    <xf numFmtId="0" fontId="20" fillId="4" borderId="2" xfId="12" applyFont="1" applyFill="1" applyAlignment="1">
      <alignment horizontal="left" vertical="center" wrapText="1" indent="2"/>
    </xf>
    <xf numFmtId="0" fontId="20" fillId="11" borderId="2" xfId="12" applyFont="1" applyFill="1">
      <alignment horizontal="left" vertical="center" indent="2"/>
    </xf>
    <xf numFmtId="0" fontId="20" fillId="11" borderId="2" xfId="12" applyFont="1" applyFill="1" applyAlignment="1">
      <alignment horizontal="left" vertical="center" wrapText="1" indent="2"/>
    </xf>
    <xf numFmtId="0" fontId="18" fillId="0" borderId="0" xfId="5" applyFont="1" applyAlignment="1">
      <alignment horizontal="left"/>
    </xf>
    <xf numFmtId="0" fontId="9" fillId="0" borderId="0" xfId="6" applyAlignment="1">
      <alignment horizontal="left"/>
    </xf>
    <xf numFmtId="0" fontId="20" fillId="0" borderId="0" xfId="7" applyFont="1" applyAlignment="1">
      <alignment horizontal="center" vertical="top" wrapText="1"/>
    </xf>
    <xf numFmtId="0" fontId="21" fillId="0" borderId="0" xfId="7" applyFont="1" applyAlignment="1">
      <alignment horizontal="center" vertical="top" wrapTex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8" fillId="0" borderId="3" xfId="9">
      <alignment horizontal="center" vertical="center"/>
    </xf>
    <xf numFmtId="0" fontId="8" fillId="0" borderId="0" xfId="8">
      <alignment horizontal="right" indent="1"/>
    </xf>
    <xf numFmtId="0" fontId="8" fillId="0" borderId="7" xfId="8" applyBorder="1">
      <alignment horizontal="right" indent="1"/>
    </xf>
    <xf numFmtId="0" fontId="20" fillId="10" borderId="2" xfId="12" applyFont="1" applyFill="1">
      <alignment horizontal="left" vertical="center" indent="2"/>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3"/>
  <sheetViews>
    <sheetView showGridLines="0" tabSelected="1" showRuler="0" zoomScaleNormal="100" zoomScalePageLayoutView="70" workbookViewId="0">
      <pane ySplit="6" topLeftCell="A8" activePane="bottomLeft" state="frozen"/>
      <selection pane="bottomLeft" activeCell="B38" sqref="B38"/>
    </sheetView>
  </sheetViews>
  <sheetFormatPr defaultRowHeight="30" customHeight="1" x14ac:dyDescent="0.25"/>
  <cols>
    <col min="1" max="1" width="2.7109375" style="45" customWidth="1"/>
    <col min="2" max="2" width="40.28515625" customWidth="1"/>
    <col min="3" max="3" width="17.140625" customWidth="1"/>
    <col min="4" max="4" width="10.7109375" customWidth="1"/>
    <col min="5" max="5" width="10.42578125" style="4"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
      <c r="A1" s="46" t="s">
        <v>13</v>
      </c>
      <c r="B1" s="73" t="s">
        <v>23</v>
      </c>
      <c r="C1" s="73"/>
      <c r="D1" s="1"/>
      <c r="E1" s="3"/>
      <c r="F1" s="44"/>
      <c r="H1" s="1"/>
      <c r="I1" s="65"/>
    </row>
    <row r="2" spans="1:64" ht="30" customHeight="1" x14ac:dyDescent="0.3">
      <c r="A2" s="45" t="s">
        <v>9</v>
      </c>
      <c r="B2" s="74" t="s">
        <v>24</v>
      </c>
      <c r="C2" s="74"/>
      <c r="I2" s="66"/>
    </row>
    <row r="3" spans="1:64" ht="30" customHeight="1" x14ac:dyDescent="0.25">
      <c r="A3" s="45" t="s">
        <v>20</v>
      </c>
      <c r="B3" s="75" t="s">
        <v>42</v>
      </c>
      <c r="C3" s="81" t="s">
        <v>1</v>
      </c>
      <c r="D3" s="82"/>
      <c r="E3" s="80">
        <f>DATE(2022,9,6)</f>
        <v>44810</v>
      </c>
      <c r="F3" s="80"/>
    </row>
    <row r="4" spans="1:64" ht="30" customHeight="1" x14ac:dyDescent="0.25">
      <c r="A4" s="46" t="s">
        <v>14</v>
      </c>
      <c r="B4" s="76"/>
      <c r="C4" s="81" t="s">
        <v>7</v>
      </c>
      <c r="D4" s="82"/>
      <c r="E4" s="6">
        <v>1</v>
      </c>
      <c r="I4" s="77">
        <f>I5</f>
        <v>44809</v>
      </c>
      <c r="J4" s="78"/>
      <c r="K4" s="78"/>
      <c r="L4" s="78"/>
      <c r="M4" s="78"/>
      <c r="N4" s="78"/>
      <c r="O4" s="79"/>
      <c r="P4" s="77">
        <f>P5</f>
        <v>44816</v>
      </c>
      <c r="Q4" s="78"/>
      <c r="R4" s="78"/>
      <c r="S4" s="78"/>
      <c r="T4" s="78"/>
      <c r="U4" s="78"/>
      <c r="V4" s="79"/>
      <c r="W4" s="77">
        <f>W5</f>
        <v>44823</v>
      </c>
      <c r="X4" s="78"/>
      <c r="Y4" s="78"/>
      <c r="Z4" s="78"/>
      <c r="AA4" s="78"/>
      <c r="AB4" s="78"/>
      <c r="AC4" s="79"/>
      <c r="AD4" s="77">
        <f>AD5</f>
        <v>44830</v>
      </c>
      <c r="AE4" s="78"/>
      <c r="AF4" s="78"/>
      <c r="AG4" s="78"/>
      <c r="AH4" s="78"/>
      <c r="AI4" s="78"/>
      <c r="AJ4" s="79"/>
      <c r="AK4" s="77">
        <f>AK5</f>
        <v>44837</v>
      </c>
      <c r="AL4" s="78"/>
      <c r="AM4" s="78"/>
      <c r="AN4" s="78"/>
      <c r="AO4" s="78"/>
      <c r="AP4" s="78"/>
      <c r="AQ4" s="79"/>
      <c r="AR4" s="77">
        <f>AR5</f>
        <v>44844</v>
      </c>
      <c r="AS4" s="78"/>
      <c r="AT4" s="78"/>
      <c r="AU4" s="78"/>
      <c r="AV4" s="78"/>
      <c r="AW4" s="78"/>
      <c r="AX4" s="79"/>
      <c r="AY4" s="77">
        <f>AY5</f>
        <v>44851</v>
      </c>
      <c r="AZ4" s="78"/>
      <c r="BA4" s="78"/>
      <c r="BB4" s="78"/>
      <c r="BC4" s="78"/>
      <c r="BD4" s="78"/>
      <c r="BE4" s="79"/>
      <c r="BF4" s="77">
        <f>BF5</f>
        <v>44858</v>
      </c>
      <c r="BG4" s="78"/>
      <c r="BH4" s="78"/>
      <c r="BI4" s="78"/>
      <c r="BJ4" s="78"/>
      <c r="BK4" s="78"/>
      <c r="BL4" s="79"/>
    </row>
    <row r="5" spans="1:64" ht="15" customHeight="1" x14ac:dyDescent="0.25">
      <c r="A5" s="46" t="s">
        <v>15</v>
      </c>
      <c r="B5" s="64"/>
      <c r="C5" s="64"/>
      <c r="D5" s="64"/>
      <c r="E5" s="64"/>
      <c r="F5" s="64"/>
      <c r="G5" s="64"/>
      <c r="I5" s="10">
        <f>Project_Start-WEEKDAY(Project_Start,1)+2+7*(Display_Week-1)</f>
        <v>44809</v>
      </c>
      <c r="J5" s="9">
        <f>I5+1</f>
        <v>44810</v>
      </c>
      <c r="K5" s="9">
        <f t="shared" ref="K5:AX5" si="0">J5+1</f>
        <v>44811</v>
      </c>
      <c r="L5" s="9">
        <f t="shared" si="0"/>
        <v>44812</v>
      </c>
      <c r="M5" s="9">
        <f t="shared" si="0"/>
        <v>44813</v>
      </c>
      <c r="N5" s="9">
        <f t="shared" si="0"/>
        <v>44814</v>
      </c>
      <c r="O5" s="11">
        <f t="shared" si="0"/>
        <v>44815</v>
      </c>
      <c r="P5" s="10">
        <f>O5+1</f>
        <v>44816</v>
      </c>
      <c r="Q5" s="9">
        <f>P5+1</f>
        <v>44817</v>
      </c>
      <c r="R5" s="9">
        <f t="shared" si="0"/>
        <v>44818</v>
      </c>
      <c r="S5" s="9">
        <f t="shared" si="0"/>
        <v>44819</v>
      </c>
      <c r="T5" s="9">
        <f t="shared" si="0"/>
        <v>44820</v>
      </c>
      <c r="U5" s="9">
        <f t="shared" si="0"/>
        <v>44821</v>
      </c>
      <c r="V5" s="11">
        <f t="shared" si="0"/>
        <v>44822</v>
      </c>
      <c r="W5" s="10">
        <f>V5+1</f>
        <v>44823</v>
      </c>
      <c r="X5" s="9">
        <f>W5+1</f>
        <v>44824</v>
      </c>
      <c r="Y5" s="9">
        <f t="shared" si="0"/>
        <v>44825</v>
      </c>
      <c r="Z5" s="9">
        <f t="shared" si="0"/>
        <v>44826</v>
      </c>
      <c r="AA5" s="9">
        <f t="shared" si="0"/>
        <v>44827</v>
      </c>
      <c r="AB5" s="9">
        <f t="shared" si="0"/>
        <v>44828</v>
      </c>
      <c r="AC5" s="11">
        <f t="shared" si="0"/>
        <v>44829</v>
      </c>
      <c r="AD5" s="10">
        <f>AC5+1</f>
        <v>44830</v>
      </c>
      <c r="AE5" s="9">
        <f>AD5+1</f>
        <v>44831</v>
      </c>
      <c r="AF5" s="9">
        <f t="shared" si="0"/>
        <v>44832</v>
      </c>
      <c r="AG5" s="9">
        <f t="shared" si="0"/>
        <v>44833</v>
      </c>
      <c r="AH5" s="9">
        <f t="shared" si="0"/>
        <v>44834</v>
      </c>
      <c r="AI5" s="9">
        <f t="shared" si="0"/>
        <v>44835</v>
      </c>
      <c r="AJ5" s="11">
        <f t="shared" si="0"/>
        <v>44836</v>
      </c>
      <c r="AK5" s="10">
        <f>AJ5+1</f>
        <v>44837</v>
      </c>
      <c r="AL5" s="9">
        <f>AK5+1</f>
        <v>44838</v>
      </c>
      <c r="AM5" s="9">
        <f t="shared" si="0"/>
        <v>44839</v>
      </c>
      <c r="AN5" s="9">
        <f t="shared" si="0"/>
        <v>44840</v>
      </c>
      <c r="AO5" s="9">
        <f t="shared" si="0"/>
        <v>44841</v>
      </c>
      <c r="AP5" s="9">
        <f t="shared" si="0"/>
        <v>44842</v>
      </c>
      <c r="AQ5" s="11">
        <f t="shared" si="0"/>
        <v>44843</v>
      </c>
      <c r="AR5" s="10">
        <f>AQ5+1</f>
        <v>44844</v>
      </c>
      <c r="AS5" s="9">
        <f>AR5+1</f>
        <v>44845</v>
      </c>
      <c r="AT5" s="9">
        <f t="shared" si="0"/>
        <v>44846</v>
      </c>
      <c r="AU5" s="9">
        <f t="shared" si="0"/>
        <v>44847</v>
      </c>
      <c r="AV5" s="9">
        <f t="shared" si="0"/>
        <v>44848</v>
      </c>
      <c r="AW5" s="9">
        <f t="shared" si="0"/>
        <v>44849</v>
      </c>
      <c r="AX5" s="11">
        <f t="shared" si="0"/>
        <v>44850</v>
      </c>
      <c r="AY5" s="10">
        <f>AX5+1</f>
        <v>44851</v>
      </c>
      <c r="AZ5" s="9">
        <f>AY5+1</f>
        <v>44852</v>
      </c>
      <c r="BA5" s="9">
        <f t="shared" ref="BA5:BE5" si="1">AZ5+1</f>
        <v>44853</v>
      </c>
      <c r="BB5" s="9">
        <f t="shared" si="1"/>
        <v>44854</v>
      </c>
      <c r="BC5" s="9">
        <f t="shared" si="1"/>
        <v>44855</v>
      </c>
      <c r="BD5" s="9">
        <f t="shared" si="1"/>
        <v>44856</v>
      </c>
      <c r="BE5" s="11">
        <f t="shared" si="1"/>
        <v>44857</v>
      </c>
      <c r="BF5" s="10">
        <f>BE5+1</f>
        <v>44858</v>
      </c>
      <c r="BG5" s="9">
        <f>BF5+1</f>
        <v>44859</v>
      </c>
      <c r="BH5" s="9">
        <f t="shared" ref="BH5:BL5" si="2">BG5+1</f>
        <v>44860</v>
      </c>
      <c r="BI5" s="9">
        <f t="shared" si="2"/>
        <v>44861</v>
      </c>
      <c r="BJ5" s="9">
        <f t="shared" si="2"/>
        <v>44862</v>
      </c>
      <c r="BK5" s="9">
        <f t="shared" si="2"/>
        <v>44863</v>
      </c>
      <c r="BL5" s="11">
        <f t="shared" si="2"/>
        <v>44864</v>
      </c>
    </row>
    <row r="6" spans="1:64" ht="30" customHeight="1" thickBot="1" x14ac:dyDescent="0.3">
      <c r="A6" s="46" t="s">
        <v>16</v>
      </c>
      <c r="B6" s="7" t="s">
        <v>8</v>
      </c>
      <c r="C6" s="8" t="s">
        <v>3</v>
      </c>
      <c r="D6" s="8" t="s">
        <v>2</v>
      </c>
      <c r="E6" s="8" t="s">
        <v>4</v>
      </c>
      <c r="F6" s="8" t="s">
        <v>5</v>
      </c>
      <c r="G6" s="8"/>
      <c r="H6" s="8" t="s">
        <v>6</v>
      </c>
      <c r="I6" s="12" t="str">
        <f t="shared" ref="I6" si="3">LEFT(TEXT(I5,"ddd"),1)</f>
        <v>M</v>
      </c>
      <c r="J6" s="12" t="str">
        <f t="shared" ref="J6:AR6" si="4">LEFT(TEXT(J5,"ddd"),1)</f>
        <v>T</v>
      </c>
      <c r="K6" s="12" t="str">
        <f t="shared" si="4"/>
        <v>W</v>
      </c>
      <c r="L6" s="12" t="str">
        <f t="shared" si="4"/>
        <v>T</v>
      </c>
      <c r="M6" s="12" t="str">
        <f t="shared" si="4"/>
        <v>F</v>
      </c>
      <c r="N6" s="12" t="str">
        <f t="shared" si="4"/>
        <v>S</v>
      </c>
      <c r="O6" s="12" t="str">
        <f t="shared" si="4"/>
        <v>S</v>
      </c>
      <c r="P6" s="12" t="str">
        <f t="shared" si="4"/>
        <v>M</v>
      </c>
      <c r="Q6" s="12" t="str">
        <f t="shared" si="4"/>
        <v>T</v>
      </c>
      <c r="R6" s="12" t="str">
        <f t="shared" si="4"/>
        <v>W</v>
      </c>
      <c r="S6" s="12" t="str">
        <f t="shared" si="4"/>
        <v>T</v>
      </c>
      <c r="T6" s="12" t="str">
        <f t="shared" si="4"/>
        <v>F</v>
      </c>
      <c r="U6" s="12" t="str">
        <f t="shared" si="4"/>
        <v>S</v>
      </c>
      <c r="V6" s="12" t="str">
        <f t="shared" si="4"/>
        <v>S</v>
      </c>
      <c r="W6" s="12" t="str">
        <f t="shared" si="4"/>
        <v>M</v>
      </c>
      <c r="X6" s="12" t="str">
        <f t="shared" si="4"/>
        <v>T</v>
      </c>
      <c r="Y6" s="12" t="str">
        <f t="shared" si="4"/>
        <v>W</v>
      </c>
      <c r="Z6" s="12" t="str">
        <f t="shared" si="4"/>
        <v>T</v>
      </c>
      <c r="AA6" s="12" t="str">
        <f t="shared" si="4"/>
        <v>F</v>
      </c>
      <c r="AB6" s="12" t="str">
        <f t="shared" si="4"/>
        <v>S</v>
      </c>
      <c r="AC6" s="12" t="str">
        <f t="shared" si="4"/>
        <v>S</v>
      </c>
      <c r="AD6" s="12" t="str">
        <f t="shared" si="4"/>
        <v>M</v>
      </c>
      <c r="AE6" s="12" t="str">
        <f t="shared" si="4"/>
        <v>T</v>
      </c>
      <c r="AF6" s="12" t="str">
        <f t="shared" si="4"/>
        <v>W</v>
      </c>
      <c r="AG6" s="12" t="str">
        <f t="shared" si="4"/>
        <v>T</v>
      </c>
      <c r="AH6" s="12" t="str">
        <f t="shared" si="4"/>
        <v>F</v>
      </c>
      <c r="AI6" s="12" t="str">
        <f t="shared" si="4"/>
        <v>S</v>
      </c>
      <c r="AJ6" s="12" t="str">
        <f t="shared" si="4"/>
        <v>S</v>
      </c>
      <c r="AK6" s="12" t="str">
        <f t="shared" si="4"/>
        <v>M</v>
      </c>
      <c r="AL6" s="12" t="str">
        <f t="shared" si="4"/>
        <v>T</v>
      </c>
      <c r="AM6" s="12" t="str">
        <f t="shared" si="4"/>
        <v>W</v>
      </c>
      <c r="AN6" s="12" t="str">
        <f t="shared" si="4"/>
        <v>T</v>
      </c>
      <c r="AO6" s="12" t="str">
        <f t="shared" si="4"/>
        <v>F</v>
      </c>
      <c r="AP6" s="12" t="str">
        <f t="shared" si="4"/>
        <v>S</v>
      </c>
      <c r="AQ6" s="12" t="str">
        <f t="shared" si="4"/>
        <v>S</v>
      </c>
      <c r="AR6" s="12" t="str">
        <f t="shared" si="4"/>
        <v>M</v>
      </c>
      <c r="AS6" s="12" t="str">
        <f t="shared" ref="AS6:BL6" si="5">LEFT(TEXT(AS5,"ddd"),1)</f>
        <v>T</v>
      </c>
      <c r="AT6" s="12" t="str">
        <f t="shared" si="5"/>
        <v>W</v>
      </c>
      <c r="AU6" s="12" t="str">
        <f t="shared" si="5"/>
        <v>T</v>
      </c>
      <c r="AV6" s="12" t="str">
        <f t="shared" si="5"/>
        <v>F</v>
      </c>
      <c r="AW6" s="12" t="str">
        <f t="shared" si="5"/>
        <v>S</v>
      </c>
      <c r="AX6" s="12" t="str">
        <f t="shared" si="5"/>
        <v>S</v>
      </c>
      <c r="AY6" s="12" t="str">
        <f t="shared" si="5"/>
        <v>M</v>
      </c>
      <c r="AZ6" s="12" t="str">
        <f t="shared" si="5"/>
        <v>T</v>
      </c>
      <c r="BA6" s="12" t="str">
        <f t="shared" si="5"/>
        <v>W</v>
      </c>
      <c r="BB6" s="12" t="str">
        <f t="shared" si="5"/>
        <v>T</v>
      </c>
      <c r="BC6" s="12" t="str">
        <f t="shared" si="5"/>
        <v>F</v>
      </c>
      <c r="BD6" s="12" t="str">
        <f t="shared" si="5"/>
        <v>S</v>
      </c>
      <c r="BE6" s="12" t="str">
        <f t="shared" si="5"/>
        <v>S</v>
      </c>
      <c r="BF6" s="12" t="str">
        <f t="shared" si="5"/>
        <v>M</v>
      </c>
      <c r="BG6" s="12" t="str">
        <f t="shared" si="5"/>
        <v>T</v>
      </c>
      <c r="BH6" s="12" t="str">
        <f t="shared" si="5"/>
        <v>W</v>
      </c>
      <c r="BI6" s="12" t="str">
        <f t="shared" si="5"/>
        <v>T</v>
      </c>
      <c r="BJ6" s="12" t="str">
        <f t="shared" si="5"/>
        <v>F</v>
      </c>
      <c r="BK6" s="12" t="str">
        <f t="shared" si="5"/>
        <v>S</v>
      </c>
      <c r="BL6" s="12" t="str">
        <f t="shared" si="5"/>
        <v>S</v>
      </c>
    </row>
    <row r="7" spans="1:64" ht="30" hidden="1" customHeight="1" thickBot="1" x14ac:dyDescent="0.3">
      <c r="A7" s="45" t="s">
        <v>21</v>
      </c>
      <c r="C7" s="48"/>
      <c r="E7"/>
      <c r="H7" t="str">
        <f>IF(OR(ISBLANK(task_start),ISBLANK(task_end)),"",task_end-task_start+1)</f>
        <v/>
      </c>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c r="BL7" s="41"/>
    </row>
    <row r="8" spans="1:64" s="2" customFormat="1" ht="30" customHeight="1" thickBot="1" x14ac:dyDescent="0.3">
      <c r="A8" s="46" t="s">
        <v>17</v>
      </c>
      <c r="B8" s="17" t="s">
        <v>25</v>
      </c>
      <c r="C8" s="54"/>
      <c r="D8" s="18">
        <v>1</v>
      </c>
      <c r="E8" s="49">
        <f>Project_Start</f>
        <v>44810</v>
      </c>
      <c r="F8" s="49">
        <f>E8+28</f>
        <v>44838</v>
      </c>
      <c r="G8" s="16"/>
      <c r="H8" s="16">
        <f t="shared" ref="H8:H40" si="6">IF(OR(ISBLANK(task_start),ISBLANK(task_end)),"",task_end-task_start+1)</f>
        <v>29</v>
      </c>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row>
    <row r="9" spans="1:64" s="2" customFormat="1" ht="30" customHeight="1" thickBot="1" x14ac:dyDescent="0.3">
      <c r="A9" s="46" t="s">
        <v>22</v>
      </c>
      <c r="B9" s="67" t="s">
        <v>30</v>
      </c>
      <c r="C9" s="55" t="s">
        <v>27</v>
      </c>
      <c r="D9" s="19">
        <v>1</v>
      </c>
      <c r="E9" s="49">
        <f>Project_Start</f>
        <v>44810</v>
      </c>
      <c r="F9" s="49">
        <f>E9+7</f>
        <v>44817</v>
      </c>
      <c r="G9" s="16"/>
      <c r="H9" s="16">
        <f t="shared" si="6"/>
        <v>8</v>
      </c>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row>
    <row r="10" spans="1:64" s="2" customFormat="1" ht="30" customHeight="1" thickBot="1" x14ac:dyDescent="0.3">
      <c r="A10" s="46"/>
      <c r="B10" s="67" t="s">
        <v>41</v>
      </c>
      <c r="C10" s="55" t="s">
        <v>27</v>
      </c>
      <c r="D10" s="19">
        <v>1</v>
      </c>
      <c r="E10" s="49">
        <f>E9</f>
        <v>44810</v>
      </c>
      <c r="F10" s="49">
        <f>E10+22</f>
        <v>44832</v>
      </c>
      <c r="G10" s="16"/>
      <c r="H10" s="16"/>
      <c r="I10" s="41"/>
      <c r="J10" s="41"/>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row>
    <row r="11" spans="1:64" s="2" customFormat="1" ht="30" customHeight="1" thickBot="1" x14ac:dyDescent="0.3">
      <c r="A11" s="46" t="s">
        <v>18</v>
      </c>
      <c r="B11" s="67" t="s">
        <v>35</v>
      </c>
      <c r="C11" s="55" t="s">
        <v>27</v>
      </c>
      <c r="D11" s="19">
        <v>1</v>
      </c>
      <c r="E11" s="49">
        <f>E10+7</f>
        <v>44817</v>
      </c>
      <c r="F11" s="49">
        <f>E11+7</f>
        <v>44824</v>
      </c>
      <c r="G11" s="16"/>
      <c r="H11" s="16">
        <f t="shared" si="6"/>
        <v>8</v>
      </c>
      <c r="I11" s="41"/>
      <c r="J11" s="41"/>
      <c r="K11" s="41"/>
      <c r="L11" s="41"/>
      <c r="M11" s="41"/>
      <c r="N11" s="41"/>
      <c r="O11" s="41"/>
      <c r="P11" s="41"/>
      <c r="Q11" s="41"/>
      <c r="R11" s="41"/>
      <c r="S11" s="41"/>
      <c r="T11" s="41"/>
      <c r="U11" s="42"/>
      <c r="V11" s="42"/>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row>
    <row r="12" spans="1:64" s="2" customFormat="1" ht="30" customHeight="1" thickBot="1" x14ac:dyDescent="0.3">
      <c r="A12" s="45"/>
      <c r="B12" s="67" t="s">
        <v>31</v>
      </c>
      <c r="C12" s="55" t="s">
        <v>32</v>
      </c>
      <c r="D12" s="19">
        <v>1</v>
      </c>
      <c r="E12" s="49">
        <f>DATE(2022,9,14)</f>
        <v>44818</v>
      </c>
      <c r="F12" s="49">
        <f>E12+6</f>
        <v>44824</v>
      </c>
      <c r="G12" s="16"/>
      <c r="H12" s="16">
        <f t="shared" si="6"/>
        <v>7</v>
      </c>
      <c r="I12" s="41"/>
      <c r="J12" s="41"/>
      <c r="K12" s="41"/>
      <c r="L12" s="41"/>
      <c r="M12" s="41"/>
      <c r="N12" s="41"/>
      <c r="O12" s="41"/>
      <c r="P12" s="41"/>
      <c r="Q12" s="41"/>
      <c r="R12" s="41"/>
      <c r="S12" s="41"/>
      <c r="T12" s="41"/>
      <c r="U12" s="41"/>
      <c r="V12" s="41"/>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row>
    <row r="13" spans="1:64" s="2" customFormat="1" ht="30" customHeight="1" thickBot="1" x14ac:dyDescent="0.3">
      <c r="A13" s="45"/>
      <c r="B13" s="68" t="s">
        <v>33</v>
      </c>
      <c r="C13" s="55" t="s">
        <v>34</v>
      </c>
      <c r="D13" s="19">
        <v>1</v>
      </c>
      <c r="E13" s="49">
        <f>F12+1</f>
        <v>44825</v>
      </c>
      <c r="F13" s="49">
        <f>E13+7</f>
        <v>44832</v>
      </c>
      <c r="G13" s="16"/>
      <c r="H13" s="16"/>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row>
    <row r="14" spans="1:64" s="2" customFormat="1" ht="30" customHeight="1" thickBot="1" x14ac:dyDescent="0.3">
      <c r="A14" s="45"/>
      <c r="B14" s="68" t="s">
        <v>28</v>
      </c>
      <c r="C14" s="55" t="s">
        <v>27</v>
      </c>
      <c r="D14" s="19">
        <v>1</v>
      </c>
      <c r="E14" s="49">
        <f>F13</f>
        <v>44832</v>
      </c>
      <c r="F14" s="49">
        <f>E14</f>
        <v>44832</v>
      </c>
      <c r="G14" s="16"/>
      <c r="H14" s="16">
        <f t="shared" si="6"/>
        <v>1</v>
      </c>
      <c r="I14" s="41"/>
      <c r="J14" s="41"/>
      <c r="K14" s="41"/>
      <c r="L14" s="41"/>
      <c r="M14" s="41"/>
      <c r="N14" s="41"/>
      <c r="O14" s="41"/>
      <c r="P14" s="41"/>
      <c r="Q14" s="41"/>
      <c r="R14" s="41"/>
      <c r="S14" s="41"/>
      <c r="T14" s="41"/>
      <c r="U14" s="41"/>
      <c r="V14" s="41"/>
      <c r="W14" s="41"/>
      <c r="X14" s="41"/>
      <c r="Y14" s="42"/>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row>
    <row r="15" spans="1:64" s="2" customFormat="1" ht="30" customHeight="1" thickBot="1" x14ac:dyDescent="0.3">
      <c r="A15" s="45"/>
      <c r="B15" s="68" t="s">
        <v>29</v>
      </c>
      <c r="C15" s="55" t="s">
        <v>27</v>
      </c>
      <c r="D15" s="19">
        <v>1</v>
      </c>
      <c r="E15" s="49">
        <f>F14</f>
        <v>44832</v>
      </c>
      <c r="F15" s="49">
        <f>F8</f>
        <v>44838</v>
      </c>
      <c r="G15" s="16"/>
      <c r="H15" s="16">
        <f t="shared" si="6"/>
        <v>7</v>
      </c>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row>
    <row r="16" spans="1:64" s="2" customFormat="1" ht="30" customHeight="1" thickBot="1" x14ac:dyDescent="0.3">
      <c r="A16" s="46" t="s">
        <v>19</v>
      </c>
      <c r="B16" s="20" t="s">
        <v>26</v>
      </c>
      <c r="C16" s="56"/>
      <c r="D16" s="21">
        <f>(D17+D18+D19+D20+D21+D22+D23)/7</f>
        <v>0.8571428571428571</v>
      </c>
      <c r="E16" s="22">
        <f>F15</f>
        <v>44838</v>
      </c>
      <c r="F16" s="23">
        <f>E16+16</f>
        <v>44854</v>
      </c>
      <c r="G16" s="16"/>
      <c r="H16" s="16">
        <f t="shared" si="6"/>
        <v>17</v>
      </c>
      <c r="I16" s="41"/>
      <c r="J16" s="41"/>
      <c r="K16" s="41"/>
      <c r="L16" s="41"/>
      <c r="M16" s="41"/>
      <c r="N16" s="41"/>
      <c r="O16" s="41"/>
      <c r="P16" s="41"/>
      <c r="Q16" s="41"/>
      <c r="R16" s="41"/>
      <c r="S16" s="41"/>
      <c r="T16" s="41"/>
      <c r="U16" s="41"/>
      <c r="V16" s="4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row>
    <row r="17" spans="1:64" s="2" customFormat="1" ht="30" customHeight="1" thickBot="1" x14ac:dyDescent="0.3">
      <c r="A17" s="46"/>
      <c r="B17" s="69" t="s">
        <v>38</v>
      </c>
      <c r="C17" s="57" t="s">
        <v>27</v>
      </c>
      <c r="D17" s="24">
        <v>1</v>
      </c>
      <c r="E17" s="50">
        <f>F15</f>
        <v>44838</v>
      </c>
      <c r="F17" s="50">
        <f>E17+4</f>
        <v>44842</v>
      </c>
      <c r="G17" s="16"/>
      <c r="H17" s="16">
        <f t="shared" si="6"/>
        <v>5</v>
      </c>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1"/>
    </row>
    <row r="18" spans="1:64" s="2" customFormat="1" ht="30" customHeight="1" thickBot="1" x14ac:dyDescent="0.3">
      <c r="A18" s="45"/>
      <c r="B18" s="70" t="s">
        <v>46</v>
      </c>
      <c r="C18" s="57" t="s">
        <v>27</v>
      </c>
      <c r="D18" s="24">
        <v>1</v>
      </c>
      <c r="E18" s="50">
        <f>E17</f>
        <v>44838</v>
      </c>
      <c r="F18" s="50">
        <f>E18+7</f>
        <v>44845</v>
      </c>
      <c r="G18" s="16"/>
      <c r="H18" s="16">
        <f t="shared" si="6"/>
        <v>8</v>
      </c>
      <c r="I18" s="41"/>
      <c r="J18" s="41"/>
      <c r="K18" s="41"/>
      <c r="L18" s="41"/>
      <c r="M18" s="41"/>
      <c r="N18" s="41"/>
      <c r="O18" s="41"/>
      <c r="P18" s="41"/>
      <c r="Q18" s="41"/>
      <c r="R18" s="41"/>
      <c r="S18" s="41"/>
      <c r="T18" s="41"/>
      <c r="U18" s="42"/>
      <c r="V18" s="42"/>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row>
    <row r="19" spans="1:64" s="2" customFormat="1" ht="30" customHeight="1" thickBot="1" x14ac:dyDescent="0.3">
      <c r="A19" s="45"/>
      <c r="B19" s="70" t="s">
        <v>36</v>
      </c>
      <c r="C19" s="57" t="s">
        <v>37</v>
      </c>
      <c r="D19" s="24">
        <v>1</v>
      </c>
      <c r="E19" s="50">
        <f>E18</f>
        <v>44838</v>
      </c>
      <c r="F19" s="50">
        <f>E19+15</f>
        <v>44853</v>
      </c>
      <c r="G19" s="16"/>
      <c r="H19" s="16">
        <f t="shared" si="6"/>
        <v>16</v>
      </c>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row>
    <row r="20" spans="1:64" s="2" customFormat="1" ht="30" customHeight="1" thickBot="1" x14ac:dyDescent="0.3">
      <c r="A20" s="45"/>
      <c r="B20" s="70" t="s">
        <v>45</v>
      </c>
      <c r="C20" s="57" t="s">
        <v>27</v>
      </c>
      <c r="D20" s="24">
        <v>1</v>
      </c>
      <c r="E20" s="50">
        <f>E19+7</f>
        <v>44845</v>
      </c>
      <c r="F20" s="50">
        <f>E20+8</f>
        <v>44853</v>
      </c>
      <c r="G20" s="16"/>
      <c r="H20" s="16">
        <f t="shared" si="6"/>
        <v>9</v>
      </c>
      <c r="I20" s="41"/>
      <c r="J20" s="41"/>
      <c r="K20" s="41"/>
      <c r="L20" s="41"/>
      <c r="M20" s="41"/>
      <c r="N20" s="41"/>
      <c r="O20" s="41"/>
      <c r="P20" s="41"/>
      <c r="Q20" s="41"/>
      <c r="R20" s="41"/>
      <c r="S20" s="41"/>
      <c r="T20" s="41"/>
      <c r="U20" s="41"/>
      <c r="V20" s="41"/>
      <c r="W20" s="41"/>
      <c r="X20" s="41"/>
      <c r="Y20" s="42"/>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row>
    <row r="21" spans="1:64" s="2" customFormat="1" ht="30" customHeight="1" thickBot="1" x14ac:dyDescent="0.3">
      <c r="A21" s="45"/>
      <c r="B21" s="70" t="s">
        <v>43</v>
      </c>
      <c r="C21" s="57" t="s">
        <v>34</v>
      </c>
      <c r="D21" s="24">
        <v>0.75</v>
      </c>
      <c r="E21" s="50">
        <f>E20+3</f>
        <v>44848</v>
      </c>
      <c r="F21" s="50">
        <f>E21+3</f>
        <v>44851</v>
      </c>
      <c r="G21" s="16"/>
      <c r="H21" s="16"/>
      <c r="I21" s="41"/>
      <c r="J21" s="41"/>
      <c r="K21" s="41"/>
      <c r="L21" s="41"/>
      <c r="M21" s="41"/>
      <c r="N21" s="41"/>
      <c r="O21" s="41"/>
      <c r="P21" s="41"/>
      <c r="Q21" s="41"/>
      <c r="R21" s="41"/>
      <c r="S21" s="41"/>
      <c r="T21" s="41"/>
      <c r="U21" s="41"/>
      <c r="V21" s="41"/>
      <c r="W21" s="41"/>
      <c r="X21" s="41"/>
      <c r="Y21" s="42"/>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row>
    <row r="22" spans="1:64" s="2" customFormat="1" ht="30" customHeight="1" thickBot="1" x14ac:dyDescent="0.3">
      <c r="A22" s="45"/>
      <c r="B22" s="70" t="s">
        <v>47</v>
      </c>
      <c r="C22" s="57" t="s">
        <v>27</v>
      </c>
      <c r="D22" s="24">
        <v>0.75</v>
      </c>
      <c r="E22" s="50">
        <f>F21+1</f>
        <v>44852</v>
      </c>
      <c r="F22" s="50">
        <f>E22+7</f>
        <v>44859</v>
      </c>
      <c r="G22" s="16"/>
      <c r="H22" s="16"/>
      <c r="I22" s="41"/>
      <c r="J22" s="41"/>
      <c r="K22" s="41"/>
      <c r="L22" s="41"/>
      <c r="M22" s="41"/>
      <c r="N22" s="41"/>
      <c r="O22" s="41"/>
      <c r="P22" s="41"/>
      <c r="Q22" s="41"/>
      <c r="R22" s="41"/>
      <c r="S22" s="41"/>
      <c r="T22" s="41"/>
      <c r="U22" s="41"/>
      <c r="V22" s="41"/>
      <c r="W22" s="41"/>
      <c r="X22" s="41"/>
      <c r="Y22" s="42"/>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row>
    <row r="23" spans="1:64" s="2" customFormat="1" ht="30" customHeight="1" thickBot="1" x14ac:dyDescent="0.3">
      <c r="A23" s="45"/>
      <c r="B23" s="70" t="s">
        <v>39</v>
      </c>
      <c r="C23" s="57" t="s">
        <v>27</v>
      </c>
      <c r="D23" s="24">
        <v>0.5</v>
      </c>
      <c r="E23" s="50">
        <f>E22+2</f>
        <v>44854</v>
      </c>
      <c r="F23" s="50">
        <f>E23+5</f>
        <v>44859</v>
      </c>
      <c r="G23" s="16"/>
      <c r="H23" s="16"/>
      <c r="I23" s="41"/>
      <c r="J23" s="41"/>
      <c r="K23" s="41"/>
      <c r="L23" s="41"/>
      <c r="M23" s="41"/>
      <c r="N23" s="41"/>
      <c r="O23" s="41"/>
      <c r="P23" s="41"/>
      <c r="Q23" s="41"/>
      <c r="R23" s="41"/>
      <c r="S23" s="41"/>
      <c r="T23" s="41"/>
      <c r="U23" s="41"/>
      <c r="V23" s="41"/>
      <c r="W23" s="41"/>
      <c r="X23" s="41"/>
      <c r="Y23" s="42"/>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row>
    <row r="24" spans="1:64" s="2" customFormat="1" ht="30" customHeight="1" thickBot="1" x14ac:dyDescent="0.3">
      <c r="A24" s="45" t="s">
        <v>10</v>
      </c>
      <c r="B24" s="25" t="s">
        <v>40</v>
      </c>
      <c r="C24" s="58"/>
      <c r="D24" s="26">
        <f>(D25+D26+D27+D28+D29+D30)/6</f>
        <v>0.16666666666666666</v>
      </c>
      <c r="E24" s="27">
        <f>F23</f>
        <v>44859</v>
      </c>
      <c r="F24" s="28">
        <f>DATE(2022,11,4)</f>
        <v>44869</v>
      </c>
      <c r="G24" s="16"/>
      <c r="H24" s="16">
        <f t="shared" si="6"/>
        <v>11</v>
      </c>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row>
    <row r="25" spans="1:64" s="2" customFormat="1" ht="30" customHeight="1" thickBot="1" x14ac:dyDescent="0.3">
      <c r="A25" s="45"/>
      <c r="B25" s="71" t="s">
        <v>44</v>
      </c>
      <c r="C25" s="59" t="s">
        <v>32</v>
      </c>
      <c r="D25" s="29">
        <v>1</v>
      </c>
      <c r="E25" s="51">
        <f>E24</f>
        <v>44859</v>
      </c>
      <c r="F25" s="51">
        <f>E25</f>
        <v>44859</v>
      </c>
      <c r="G25" s="16"/>
      <c r="H25" s="16">
        <f t="shared" si="6"/>
        <v>1</v>
      </c>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row>
    <row r="26" spans="1:64" s="2" customFormat="1" ht="30" customHeight="1" thickBot="1" x14ac:dyDescent="0.3">
      <c r="A26" s="45"/>
      <c r="B26" s="71" t="s">
        <v>49</v>
      </c>
      <c r="C26" s="59" t="s">
        <v>34</v>
      </c>
      <c r="D26" s="29">
        <v>0</v>
      </c>
      <c r="E26" s="51">
        <f>F25</f>
        <v>44859</v>
      </c>
      <c r="F26" s="51">
        <f>E26+7</f>
        <v>44866</v>
      </c>
      <c r="G26" s="16"/>
      <c r="H26" s="16">
        <f t="shared" si="6"/>
        <v>8</v>
      </c>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c r="AR26" s="41"/>
      <c r="AS26" s="41"/>
      <c r="AT26" s="41"/>
      <c r="AU26" s="41"/>
      <c r="AV26" s="41"/>
      <c r="AW26" s="41"/>
      <c r="AX26" s="41"/>
      <c r="AY26" s="41"/>
      <c r="AZ26" s="41"/>
      <c r="BA26" s="41"/>
      <c r="BB26" s="41"/>
      <c r="BC26" s="41"/>
      <c r="BD26" s="41"/>
      <c r="BE26" s="41"/>
      <c r="BF26" s="41"/>
      <c r="BG26" s="41"/>
      <c r="BH26" s="41"/>
      <c r="BI26" s="41"/>
      <c r="BJ26" s="41"/>
      <c r="BK26" s="41"/>
      <c r="BL26" s="41"/>
    </row>
    <row r="27" spans="1:64" s="2" customFormat="1" ht="30" customHeight="1" thickBot="1" x14ac:dyDescent="0.3">
      <c r="A27" s="45"/>
      <c r="B27" s="71" t="s">
        <v>50</v>
      </c>
      <c r="C27" s="59" t="s">
        <v>37</v>
      </c>
      <c r="D27" s="29">
        <v>0</v>
      </c>
      <c r="E27" s="51">
        <f>E26+3</f>
        <v>44862</v>
      </c>
      <c r="F27" s="51">
        <f>E27+2</f>
        <v>44864</v>
      </c>
      <c r="G27" s="16"/>
      <c r="H27" s="16">
        <f t="shared" si="6"/>
        <v>3</v>
      </c>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row>
    <row r="28" spans="1:64" s="2" customFormat="1" ht="30" customHeight="1" thickBot="1" x14ac:dyDescent="0.3">
      <c r="A28" s="45"/>
      <c r="B28" s="72" t="s">
        <v>48</v>
      </c>
      <c r="C28" s="59" t="s">
        <v>27</v>
      </c>
      <c r="D28" s="29">
        <v>0</v>
      </c>
      <c r="E28" s="51">
        <f>F27</f>
        <v>44864</v>
      </c>
      <c r="F28" s="51">
        <f>E28+1</f>
        <v>44865</v>
      </c>
      <c r="G28" s="16"/>
      <c r="H28" s="16">
        <f t="shared" si="6"/>
        <v>2</v>
      </c>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row>
    <row r="29" spans="1:64" s="2" customFormat="1" ht="30" customHeight="1" thickBot="1" x14ac:dyDescent="0.3">
      <c r="A29" s="45"/>
      <c r="B29" s="72" t="s">
        <v>51</v>
      </c>
      <c r="C29" s="59" t="s">
        <v>27</v>
      </c>
      <c r="D29" s="29">
        <v>0</v>
      </c>
      <c r="E29" s="51">
        <f>E28</f>
        <v>44864</v>
      </c>
      <c r="F29" s="51">
        <f>E29+3</f>
        <v>44867</v>
      </c>
      <c r="G29" s="16"/>
      <c r="H29" s="16"/>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row>
    <row r="30" spans="1:64" s="2" customFormat="1" ht="30" customHeight="1" thickBot="1" x14ac:dyDescent="0.3">
      <c r="A30" s="45"/>
      <c r="B30" s="71" t="s">
        <v>52</v>
      </c>
      <c r="C30" s="59" t="s">
        <v>27</v>
      </c>
      <c r="D30" s="29">
        <v>0</v>
      </c>
      <c r="E30" s="51">
        <f>E29</f>
        <v>44864</v>
      </c>
      <c r="F30" s="51">
        <f>E30+5</f>
        <v>44869</v>
      </c>
      <c r="G30" s="16"/>
      <c r="H30" s="16">
        <f t="shared" si="6"/>
        <v>6</v>
      </c>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row>
    <row r="31" spans="1:64" s="2" customFormat="1" ht="30" customHeight="1" thickBot="1" x14ac:dyDescent="0.3">
      <c r="A31" s="45" t="s">
        <v>10</v>
      </c>
      <c r="B31" s="30" t="s">
        <v>53</v>
      </c>
      <c r="C31" s="60"/>
      <c r="D31" s="31">
        <f>(D32+D33+D34+D35+D38)/5</f>
        <v>0</v>
      </c>
      <c r="E31" s="32">
        <f>F24</f>
        <v>44869</v>
      </c>
      <c r="F31" s="33">
        <f>E31+26</f>
        <v>44895</v>
      </c>
      <c r="G31" s="16"/>
      <c r="H31" s="16">
        <f t="shared" si="6"/>
        <v>27</v>
      </c>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row>
    <row r="32" spans="1:64" s="2" customFormat="1" ht="30" customHeight="1" thickBot="1" x14ac:dyDescent="0.3">
      <c r="A32" s="45"/>
      <c r="B32" s="83" t="s">
        <v>56</v>
      </c>
      <c r="C32" s="61" t="s">
        <v>32</v>
      </c>
      <c r="D32" s="34">
        <v>0</v>
      </c>
      <c r="E32" s="52">
        <f>E31</f>
        <v>44869</v>
      </c>
      <c r="F32" s="52">
        <f>E32+7</f>
        <v>44876</v>
      </c>
      <c r="G32" s="16"/>
      <c r="H32" s="16">
        <f t="shared" si="6"/>
        <v>8</v>
      </c>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row>
    <row r="33" spans="1:64" s="2" customFormat="1" ht="30" customHeight="1" thickBot="1" x14ac:dyDescent="0.3">
      <c r="A33" s="45"/>
      <c r="B33" s="83" t="s">
        <v>54</v>
      </c>
      <c r="C33" s="61" t="s">
        <v>27</v>
      </c>
      <c r="D33" s="34">
        <v>0</v>
      </c>
      <c r="E33" s="52">
        <f>E32</f>
        <v>44869</v>
      </c>
      <c r="F33" s="52">
        <f>E33+14</f>
        <v>44883</v>
      </c>
      <c r="G33" s="16"/>
      <c r="H33" s="16">
        <f t="shared" si="6"/>
        <v>15</v>
      </c>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row>
    <row r="34" spans="1:64" s="2" customFormat="1" ht="30" customHeight="1" thickBot="1" x14ac:dyDescent="0.3">
      <c r="A34" s="45"/>
      <c r="B34" s="83" t="s">
        <v>41</v>
      </c>
      <c r="C34" s="61" t="s">
        <v>27</v>
      </c>
      <c r="D34" s="34">
        <v>0</v>
      </c>
      <c r="E34" s="52">
        <f>E33</f>
        <v>44869</v>
      </c>
      <c r="F34" s="52">
        <f>E34+26</f>
        <v>44895</v>
      </c>
      <c r="G34" s="16"/>
      <c r="H34" s="16">
        <f t="shared" si="6"/>
        <v>27</v>
      </c>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c r="BD34" s="41"/>
      <c r="BE34" s="41"/>
      <c r="BF34" s="41"/>
      <c r="BG34" s="41"/>
      <c r="BH34" s="41"/>
      <c r="BI34" s="41"/>
      <c r="BJ34" s="41"/>
      <c r="BK34" s="41"/>
      <c r="BL34" s="41"/>
    </row>
    <row r="35" spans="1:64" s="2" customFormat="1" ht="30" customHeight="1" thickBot="1" x14ac:dyDescent="0.3">
      <c r="A35" s="45"/>
      <c r="B35" s="83" t="s">
        <v>55</v>
      </c>
      <c r="C35" s="61" t="s">
        <v>27</v>
      </c>
      <c r="D35" s="34">
        <v>0</v>
      </c>
      <c r="E35" s="52">
        <f>E34+4</f>
        <v>44873</v>
      </c>
      <c r="F35" s="52">
        <f>E35+7</f>
        <v>44880</v>
      </c>
      <c r="G35" s="16"/>
      <c r="H35" s="16">
        <f t="shared" si="6"/>
        <v>8</v>
      </c>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41"/>
      <c r="AS35" s="41"/>
      <c r="AT35" s="41"/>
      <c r="AU35" s="41"/>
      <c r="AV35" s="41"/>
      <c r="AW35" s="41"/>
      <c r="AX35" s="41"/>
      <c r="AY35" s="41"/>
      <c r="AZ35" s="41"/>
      <c r="BA35" s="41"/>
      <c r="BB35" s="41"/>
      <c r="BC35" s="41"/>
      <c r="BD35" s="41"/>
      <c r="BE35" s="41"/>
      <c r="BF35" s="41"/>
      <c r="BG35" s="41"/>
      <c r="BH35" s="41"/>
      <c r="BI35" s="41"/>
      <c r="BJ35" s="41"/>
      <c r="BK35" s="41"/>
      <c r="BL35" s="41"/>
    </row>
    <row r="36" spans="1:64" s="2" customFormat="1" ht="30" customHeight="1" thickBot="1" x14ac:dyDescent="0.3">
      <c r="A36" s="45"/>
      <c r="B36" s="83" t="s">
        <v>58</v>
      </c>
      <c r="C36" s="61" t="s">
        <v>27</v>
      </c>
      <c r="D36" s="34">
        <v>0</v>
      </c>
      <c r="E36" s="52">
        <f>F33</f>
        <v>44883</v>
      </c>
      <c r="F36" s="52">
        <f>E36+7</f>
        <v>44890</v>
      </c>
      <c r="G36" s="16"/>
      <c r="H36" s="16"/>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row>
    <row r="37" spans="1:64" s="2" customFormat="1" ht="30" customHeight="1" thickBot="1" x14ac:dyDescent="0.3">
      <c r="A37" s="45"/>
      <c r="B37" s="83" t="s">
        <v>41</v>
      </c>
      <c r="C37" s="61" t="s">
        <v>27</v>
      </c>
      <c r="D37" s="34">
        <v>0</v>
      </c>
      <c r="E37" s="52">
        <f>E36</f>
        <v>44883</v>
      </c>
      <c r="F37" s="52">
        <f>E37+12</f>
        <v>44895</v>
      </c>
      <c r="G37" s="16"/>
      <c r="H37" s="16"/>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1"/>
      <c r="BH37" s="41"/>
      <c r="BI37" s="41"/>
      <c r="BJ37" s="41"/>
      <c r="BK37" s="41"/>
      <c r="BL37" s="41"/>
    </row>
    <row r="38" spans="1:64" s="2" customFormat="1" ht="30" customHeight="1" thickBot="1" x14ac:dyDescent="0.3">
      <c r="A38" s="45"/>
      <c r="B38" s="83" t="s">
        <v>57</v>
      </c>
      <c r="C38" s="61" t="s">
        <v>27</v>
      </c>
      <c r="D38" s="34">
        <v>0</v>
      </c>
      <c r="E38" s="52">
        <f>F37</f>
        <v>44895</v>
      </c>
      <c r="F38" s="52">
        <f>F31</f>
        <v>44895</v>
      </c>
      <c r="G38" s="16"/>
      <c r="H38" s="16">
        <f t="shared" si="6"/>
        <v>1</v>
      </c>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c r="AY38" s="41"/>
      <c r="AZ38" s="41"/>
      <c r="BA38" s="41"/>
      <c r="BB38" s="41"/>
      <c r="BC38" s="41"/>
      <c r="BD38" s="41"/>
      <c r="BE38" s="41"/>
      <c r="BF38" s="41"/>
      <c r="BG38" s="41"/>
      <c r="BH38" s="41"/>
      <c r="BI38" s="41"/>
      <c r="BJ38" s="41"/>
      <c r="BK38" s="41"/>
      <c r="BL38" s="41"/>
    </row>
    <row r="39" spans="1:64" s="2" customFormat="1" ht="30" customHeight="1" thickBot="1" x14ac:dyDescent="0.3">
      <c r="A39" s="45" t="s">
        <v>12</v>
      </c>
      <c r="B39" s="63"/>
      <c r="C39" s="62"/>
      <c r="D39" s="15"/>
      <c r="E39" s="53"/>
      <c r="F39" s="53"/>
      <c r="G39" s="16"/>
      <c r="H39" s="16" t="str">
        <f t="shared" si="6"/>
        <v/>
      </c>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41"/>
      <c r="AZ39" s="41"/>
      <c r="BA39" s="41"/>
      <c r="BB39" s="41"/>
      <c r="BC39" s="41"/>
      <c r="BD39" s="41"/>
      <c r="BE39" s="41"/>
      <c r="BF39" s="41"/>
      <c r="BG39" s="41"/>
      <c r="BH39" s="41"/>
      <c r="BI39" s="41"/>
      <c r="BJ39" s="41"/>
      <c r="BK39" s="41"/>
      <c r="BL39" s="41"/>
    </row>
    <row r="40" spans="1:64" s="2" customFormat="1" ht="30" customHeight="1" thickBot="1" x14ac:dyDescent="0.3">
      <c r="A40" s="46" t="s">
        <v>11</v>
      </c>
      <c r="B40" s="35" t="s">
        <v>0</v>
      </c>
      <c r="C40" s="36"/>
      <c r="D40" s="37"/>
      <c r="E40" s="38"/>
      <c r="F40" s="39"/>
      <c r="G40" s="40"/>
      <c r="H40" s="40" t="str">
        <f t="shared" si="6"/>
        <v/>
      </c>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row>
    <row r="41" spans="1:64" ht="30" customHeight="1" x14ac:dyDescent="0.25">
      <c r="G41" s="5"/>
    </row>
    <row r="42" spans="1:64" ht="30" customHeight="1" x14ac:dyDescent="0.25">
      <c r="C42" s="13"/>
      <c r="F42" s="47"/>
    </row>
    <row r="43" spans="1:64" ht="30" customHeight="1" x14ac:dyDescent="0.25">
      <c r="C43" s="14"/>
    </row>
  </sheetData>
  <mergeCells count="14">
    <mergeCell ref="B1:C1"/>
    <mergeCell ref="B2:C2"/>
    <mergeCell ref="B3:B4"/>
    <mergeCell ref="BF4:BL4"/>
    <mergeCell ref="E3:F3"/>
    <mergeCell ref="I4:O4"/>
    <mergeCell ref="P4:V4"/>
    <mergeCell ref="W4:AC4"/>
    <mergeCell ref="AD4:AJ4"/>
    <mergeCell ref="C3:D3"/>
    <mergeCell ref="C4:D4"/>
    <mergeCell ref="AK4:AQ4"/>
    <mergeCell ref="AR4:AX4"/>
    <mergeCell ref="AY4:BE4"/>
  </mergeCells>
  <conditionalFormatting sqref="D7:D4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0">
    <cfRule type="expression" dxfId="2" priority="33">
      <formula>AND(TODAY()&gt;=I$5,TODAY()&lt;J$5)</formula>
    </cfRule>
  </conditionalFormatting>
  <conditionalFormatting sqref="I7:BL40">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2022-10-24T04:04:45Z</dcterms:modified>
</cp:coreProperties>
</file>