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800" documentId="8_{2EFDF332-31E9-4C74-A6B5-E695634C1C45}" xr6:coauthVersionLast="47" xr6:coauthVersionMax="47" xr10:uidLastSave="{9B758BC4-B76C-4406-88FE-795C688BA146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<sst xmlns="http://schemas.openxmlformats.org/spreadsheetml/2006/main" count="163" uniqueCount="65">
  <si>
    <t>INTEGRANTES</t>
  </si>
  <si>
    <t>Nota docente asignatura</t>
  </si>
  <si>
    <t>Nota comision</t>
  </si>
  <si>
    <t>Nota final</t>
  </si>
  <si>
    <t>GALLEGOS MONTERO JOAQUIN IGNACIO</t>
  </si>
  <si>
    <t>ARANCIBIA RAMIREZ HANS DAVID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</si>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</sst>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38" zoomScale="120" zoomScaleNormal="120" workbookViewId="0">
      <selection activeCell="I4" sqref="I4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>
      <c r="A4" s="3">
        <v>1</v>
      </c>
      <c r="B4" s="16" t="s">
        <v>4</v>
      </c>
      <c r="C4" s="31">
        <f>C21</f>
        <v>5.0999999999999996</v>
      </c>
      <c r="D4" s="37">
        <f>C60</f>
        <v>5.2</v>
      </c>
      <c r="E4" s="36">
        <f>C4*C$2+D4*D$2</f>
        <v>5.129999999999999</v>
      </c>
    </row>
    <row r="5" spans="1:11">
      <c r="A5" s="3">
        <v>2</v>
      </c>
      <c r="B5" s="16" t="s">
        <v>5</v>
      </c>
      <c r="C5" s="31">
        <f>C34</f>
        <v>5.0999999999999996</v>
      </c>
      <c r="D5" s="37">
        <f>C73</f>
        <v>5.2</v>
      </c>
      <c r="E5" s="36">
        <f t="shared" ref="E5:E6" si="0">C5*C$2+D5*D$2</f>
        <v>5.129999999999999</v>
      </c>
    </row>
    <row r="6" spans="1:11" ht="14.45">
      <c r="A6" s="3">
        <v>3</v>
      </c>
      <c r="B6" s="16"/>
      <c r="C6" s="31"/>
      <c r="D6" s="37"/>
      <c r="E6" s="36"/>
    </row>
    <row r="11" spans="1:11" ht="18" outlineLevel="1">
      <c r="A11" s="43" t="s">
        <v>6</v>
      </c>
      <c r="B11" s="11" t="str">
        <f>B4</f>
        <v>GALLEGOS MONTERO JOAQUIN IGNACIO</v>
      </c>
      <c r="C11" s="40" t="s">
        <v>7</v>
      </c>
      <c r="D11" s="41" t="s">
        <v>8</v>
      </c>
      <c r="E11" s="52"/>
      <c r="F11" s="52"/>
      <c r="G11" s="52"/>
      <c r="H11" s="52"/>
      <c r="I11" s="52"/>
      <c r="J11" s="52"/>
      <c r="K11" s="53"/>
    </row>
    <row r="12" spans="1:11" ht="14.45" outlineLevel="1">
      <c r="A12" s="54"/>
      <c r="B12" s="15" t="s">
        <v>9</v>
      </c>
      <c r="C12" s="55"/>
      <c r="D12" s="41" t="s">
        <v>10</v>
      </c>
      <c r="E12" s="53"/>
      <c r="F12" s="41" t="s">
        <v>11</v>
      </c>
      <c r="G12" s="53"/>
      <c r="H12" s="42" t="s">
        <v>12</v>
      </c>
      <c r="I12" s="53"/>
      <c r="J12" s="41" t="s">
        <v>13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10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10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10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/>
      </c>
      <c r="E18" s="12" t="str">
        <f>IF(D18="X",100*0.2,"")</f>
        <v/>
      </c>
      <c r="F18" s="12" t="str">
        <f>IF($C18=L,"X","")</f>
        <v>X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10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14</v>
      </c>
      <c r="C20" s="22">
        <f>E20+G20+I20+K20</f>
        <v>74</v>
      </c>
      <c r="D20" s="13"/>
      <c r="E20" s="13">
        <f>SUM(E13:E19)</f>
        <v>35</v>
      </c>
      <c r="F20" s="13"/>
      <c r="G20" s="13">
        <f>SUM(G13:G19)</f>
        <v>39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15</v>
      </c>
      <c r="C21" s="14">
        <f>VLOOKUP(C20,ESCALA_IEP!A2:B202,2,FALSE)</f>
        <v>5.0999999999999996</v>
      </c>
    </row>
    <row r="22" spans="1:11" ht="15.75" customHeight="1"/>
    <row r="23" spans="1:11" ht="15.75" customHeight="1"/>
    <row r="24" spans="1:11" ht="24" customHeight="1">
      <c r="A24" s="43" t="s">
        <v>6</v>
      </c>
      <c r="B24" s="11" t="str">
        <f>B5</f>
        <v>ARANCIBIA RAMIREZ HANS DAVID</v>
      </c>
      <c r="C24" s="40" t="s">
        <v>7</v>
      </c>
      <c r="D24" s="41" t="s">
        <v>8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9</v>
      </c>
      <c r="C25" s="55"/>
      <c r="D25" s="41" t="s">
        <v>10</v>
      </c>
      <c r="E25" s="53"/>
      <c r="F25" s="41" t="s">
        <v>11</v>
      </c>
      <c r="G25" s="53"/>
      <c r="H25" s="42" t="s">
        <v>12</v>
      </c>
      <c r="I25" s="53"/>
      <c r="J25" s="41" t="s">
        <v>13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10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10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10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33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/>
      </c>
      <c r="E31" s="12" t="str">
        <f>IF(D31="X",100*0.2,"")</f>
        <v/>
      </c>
      <c r="F31" s="12" t="str">
        <f>IF($C31=L,"X","")</f>
        <v>X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10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4"/>
      <c r="B33" s="18" t="s">
        <v>14</v>
      </c>
      <c r="C33" s="22">
        <f>E33+G33+I33+K33</f>
        <v>74</v>
      </c>
      <c r="D33" s="13"/>
      <c r="E33" s="13">
        <f>SUM(E26:E32)</f>
        <v>35</v>
      </c>
      <c r="F33" s="13"/>
      <c r="G33" s="13">
        <f>SUM(G26:G32)</f>
        <v>39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15</v>
      </c>
      <c r="C34" s="14">
        <f>VLOOKUP(C33,ESCALA_IEP!A15:B215,2,FALSE)</f>
        <v>5.0999999999999996</v>
      </c>
    </row>
    <row r="35" spans="1:11" ht="16.149999999999999" customHeight="1"/>
    <row r="36" spans="1:11" ht="13.9" customHeight="1"/>
    <row r="37" spans="1:11" ht="24" customHeight="1">
      <c r="A37" s="43" t="s">
        <v>6</v>
      </c>
      <c r="B37" s="11">
        <f>B6</f>
        <v>0</v>
      </c>
      <c r="C37" s="40" t="s">
        <v>7</v>
      </c>
      <c r="D37" s="41" t="s">
        <v>8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9</v>
      </c>
      <c r="C38" s="55"/>
      <c r="D38" s="41" t="s">
        <v>10</v>
      </c>
      <c r="E38" s="53"/>
      <c r="F38" s="41" t="s">
        <v>11</v>
      </c>
      <c r="G38" s="53"/>
      <c r="H38" s="42" t="s">
        <v>12</v>
      </c>
      <c r="I38" s="53"/>
      <c r="J38" s="41" t="s">
        <v>13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10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10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10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10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10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33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10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10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4"/>
      <c r="B46" s="18" t="s">
        <v>14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15</v>
      </c>
      <c r="C47" s="14">
        <f>VLOOKUP(C46,ESCALA_IEP!A28:B228,2,FALSE)</f>
        <v>7</v>
      </c>
    </row>
    <row r="48" spans="1:11" ht="15.75" customHeight="1"/>
    <row r="49" spans="1:11" ht="15.75" customHeight="1"/>
    <row r="50" spans="1:11" ht="24" customHeight="1">
      <c r="A50" s="39" t="s">
        <v>16</v>
      </c>
      <c r="B50" s="11" t="str">
        <f>B4</f>
        <v>GALLEGOS MONTERO JOAQUIN IGNACIO</v>
      </c>
      <c r="C50" s="40" t="s">
        <v>7</v>
      </c>
      <c r="D50" s="41" t="s">
        <v>8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9</v>
      </c>
      <c r="C51" s="55"/>
      <c r="D51" s="41" t="s">
        <v>10</v>
      </c>
      <c r="E51" s="53"/>
      <c r="F51" s="41" t="s">
        <v>11</v>
      </c>
      <c r="G51" s="53"/>
      <c r="H51" s="42" t="s">
        <v>12</v>
      </c>
      <c r="I51" s="53"/>
      <c r="J51" s="41" t="s">
        <v>13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/>
      </c>
      <c r="E52" s="12" t="str">
        <f>IF(D52="X",100*0.15,"")</f>
        <v/>
      </c>
      <c r="F52" s="12" t="str">
        <f t="shared" ref="F52:F56" si="18">IF($C52=L,"X","")</f>
        <v>X</v>
      </c>
      <c r="G52" s="12">
        <f>IF(F52="X",60*0.15,"")</f>
        <v>9</v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10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10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10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10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4"/>
      <c r="B59" s="18" t="s">
        <v>14</v>
      </c>
      <c r="C59" s="22">
        <f>E59+G59+I59+K59</f>
        <v>76</v>
      </c>
      <c r="D59" s="13"/>
      <c r="E59" s="13">
        <f>SUM(E52:E58)</f>
        <v>40</v>
      </c>
      <c r="F59" s="13"/>
      <c r="G59" s="13">
        <f>SUM(G52:G58)</f>
        <v>36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5"/>
      <c r="B60" s="21" t="s">
        <v>15</v>
      </c>
      <c r="C60" s="14">
        <f>VLOOKUP(C59,ESCALA_IEP!A41:B241,2,FALSE)</f>
        <v>5.2</v>
      </c>
    </row>
    <row r="61" spans="1:11" ht="15.75" customHeight="1"/>
    <row r="62" spans="1:11" ht="15.75" customHeight="1"/>
    <row r="63" spans="1:11" ht="24" customHeight="1">
      <c r="A63" s="39" t="s">
        <v>17</v>
      </c>
      <c r="B63" s="11" t="str">
        <f>B5</f>
        <v>ARANCIBIA RAMIREZ HANS DAVID</v>
      </c>
      <c r="C63" s="40" t="s">
        <v>7</v>
      </c>
      <c r="D63" s="41" t="s">
        <v>8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9</v>
      </c>
      <c r="C64" s="55"/>
      <c r="D64" s="41" t="s">
        <v>10</v>
      </c>
      <c r="E64" s="53"/>
      <c r="F64" s="41" t="s">
        <v>11</v>
      </c>
      <c r="G64" s="53"/>
      <c r="H64" s="42" t="s">
        <v>12</v>
      </c>
      <c r="I64" s="53"/>
      <c r="J64" s="41" t="s">
        <v>13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/>
      </c>
      <c r="E65" s="12" t="str">
        <f>IF(D65="X",100*0.15,"")</f>
        <v/>
      </c>
      <c r="F65" s="12" t="str">
        <f t="shared" ref="F65:F69" si="23">IF($C65=L,"X","")</f>
        <v>X</v>
      </c>
      <c r="G65" s="12">
        <f>IF(F65="X",60*0.15,"")</f>
        <v>9</v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10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10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10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10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4"/>
      <c r="B72" s="18" t="s">
        <v>14</v>
      </c>
      <c r="C72" s="22">
        <f>E72+G72+I72+K72</f>
        <v>76</v>
      </c>
      <c r="D72" s="13"/>
      <c r="E72" s="13">
        <f>SUM(E65:E71)</f>
        <v>40</v>
      </c>
      <c r="F72" s="13"/>
      <c r="G72" s="13">
        <f>SUM(G65:G71)</f>
        <v>36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15</v>
      </c>
      <c r="C73" s="14">
        <f>VLOOKUP(C72,ESCALA_IEP!A54:B254,2,FALSE)</f>
        <v>5.2</v>
      </c>
    </row>
    <row r="74" spans="1:11" ht="15.75" customHeight="1"/>
    <row r="75" spans="1:11" ht="15.75" customHeight="1"/>
    <row r="76" spans="1:11" ht="24" customHeight="1">
      <c r="A76" s="39" t="s">
        <v>18</v>
      </c>
      <c r="B76" s="11">
        <f>B6</f>
        <v>0</v>
      </c>
      <c r="C76" s="40" t="s">
        <v>7</v>
      </c>
      <c r="D76" s="41" t="s">
        <v>8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9</v>
      </c>
      <c r="C77" s="55"/>
      <c r="D77" s="41" t="s">
        <v>10</v>
      </c>
      <c r="E77" s="53"/>
      <c r="F77" s="41" t="s">
        <v>11</v>
      </c>
      <c r="G77" s="53"/>
      <c r="H77" s="42" t="s">
        <v>12</v>
      </c>
      <c r="I77" s="53"/>
      <c r="J77" s="41" t="s">
        <v>13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10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10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10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10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10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10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10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4"/>
      <c r="B85" s="18" t="s">
        <v>14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15</v>
      </c>
      <c r="C86" s="14">
        <f>VLOOKUP(C85,ESCALA_IEP!A67:B267,2,FALSE)</f>
        <v>7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4" t="s">
        <v>19</v>
      </c>
      <c r="B1" s="46" t="s">
        <v>20</v>
      </c>
      <c r="C1" s="47"/>
      <c r="D1" s="47"/>
      <c r="E1" s="48"/>
      <c r="F1" s="44" t="s">
        <v>21</v>
      </c>
    </row>
    <row r="2" spans="1:6">
      <c r="A2" s="45"/>
      <c r="B2" s="49" t="s">
        <v>22</v>
      </c>
      <c r="C2" s="49" t="s">
        <v>23</v>
      </c>
      <c r="D2" s="25" t="s">
        <v>24</v>
      </c>
      <c r="E2" s="26" t="s">
        <v>13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10.45">
      <c r="A4" s="23" t="s">
        <v>25</v>
      </c>
      <c r="B4" s="23" t="s">
        <v>26</v>
      </c>
      <c r="C4" s="23" t="s">
        <v>27</v>
      </c>
      <c r="D4" s="23" t="s">
        <v>28</v>
      </c>
      <c r="E4" s="23" t="s">
        <v>29</v>
      </c>
      <c r="F4" s="28">
        <v>15</v>
      </c>
    </row>
    <row r="5" spans="1:6" ht="136.9" customHeight="1">
      <c r="A5" s="23" t="s">
        <v>30</v>
      </c>
      <c r="B5" s="23" t="s">
        <v>31</v>
      </c>
      <c r="C5" s="23" t="s">
        <v>32</v>
      </c>
      <c r="D5" s="23" t="s">
        <v>33</v>
      </c>
      <c r="E5" s="23" t="s">
        <v>34</v>
      </c>
      <c r="F5" s="28">
        <v>25</v>
      </c>
    </row>
    <row r="6" spans="1:6" ht="87" customHeight="1">
      <c r="A6" s="23" t="s">
        <v>35</v>
      </c>
      <c r="B6" s="23" t="s">
        <v>36</v>
      </c>
      <c r="C6" s="23" t="s">
        <v>37</v>
      </c>
      <c r="D6" s="23" t="s">
        <v>38</v>
      </c>
      <c r="E6" s="23" t="s">
        <v>39</v>
      </c>
      <c r="F6" s="28">
        <v>20</v>
      </c>
    </row>
    <row r="7" spans="1:6" ht="96.6">
      <c r="A7" s="23" t="s">
        <v>40</v>
      </c>
      <c r="B7" s="23" t="s">
        <v>41</v>
      </c>
      <c r="C7" s="23" t="s">
        <v>42</v>
      </c>
      <c r="D7" s="23" t="s">
        <v>43</v>
      </c>
      <c r="E7" s="23" t="s">
        <v>44</v>
      </c>
      <c r="F7" s="28">
        <v>5</v>
      </c>
    </row>
    <row r="8" spans="1:6" ht="96.6">
      <c r="A8" s="23" t="s">
        <v>45</v>
      </c>
      <c r="B8" s="23" t="s">
        <v>46</v>
      </c>
      <c r="C8" s="23" t="s">
        <v>47</v>
      </c>
      <c r="D8" s="23" t="s">
        <v>48</v>
      </c>
      <c r="E8" s="23" t="s">
        <v>49</v>
      </c>
      <c r="F8" s="28">
        <v>5</v>
      </c>
    </row>
    <row r="9" spans="1:6" ht="96.6">
      <c r="A9" s="23" t="s">
        <v>50</v>
      </c>
      <c r="B9" s="23" t="s">
        <v>51</v>
      </c>
      <c r="C9" s="23" t="s">
        <v>52</v>
      </c>
      <c r="D9" s="23" t="s">
        <v>53</v>
      </c>
      <c r="E9" s="23" t="s">
        <v>54</v>
      </c>
      <c r="F9" s="24">
        <v>20</v>
      </c>
    </row>
    <row r="10" spans="1:6" ht="126" customHeight="1">
      <c r="A10" s="23" t="s">
        <v>55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14</v>
      </c>
      <c r="B1" t="s">
        <v>15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60</v>
      </c>
      <c r="B1" t="s">
        <v>61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14</v>
      </c>
      <c r="B1" t="s">
        <v>15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62</v>
      </c>
      <c r="B1" s="4" t="s">
        <v>14</v>
      </c>
      <c r="C1" s="5"/>
      <c r="D1" s="5"/>
      <c r="E1" s="6"/>
    </row>
    <row r="2" spans="1:5" ht="43.9" thickBot="1">
      <c r="A2" s="57"/>
      <c r="B2" s="7" t="s">
        <v>10</v>
      </c>
      <c r="C2" s="8" t="s">
        <v>11</v>
      </c>
      <c r="D2" s="20" t="s">
        <v>63</v>
      </c>
      <c r="E2" s="38" t="s">
        <v>13</v>
      </c>
    </row>
    <row r="3" spans="1:5" ht="29.45" thickBot="1">
      <c r="A3" s="9" t="s">
        <v>64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Nancy beatriz Bernal Sanchez</cp:lastModifiedBy>
  <cp:revision/>
  <dcterms:created xsi:type="dcterms:W3CDTF">2023-08-07T04:08:01Z</dcterms:created>
  <dcterms:modified xsi:type="dcterms:W3CDTF">2024-12-14T02:58:05Z</dcterms:modified>
  <cp:category/>
  <cp:contentStatus/>
</cp:coreProperties>
</file>