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C:\Users\USRVI-LC12\Downloads\G1\"/>
    </mc:Choice>
  </mc:AlternateContent>
  <xr:revisionPtr revIDLastSave="13" documentId="13_ncr:1_{A552B10C-F780-4700-9FD2-A4BC9D0C2639}" xr6:coauthVersionLast="47" xr6:coauthVersionMax="47" xr10:uidLastSave="{076307A2-37F2-414E-AB74-3A5B3A9F893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38"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33" i="1" l="1"/>
  <c r="I33" i="1"/>
  <c r="K33" i="1"/>
  <c r="G33" i="1"/>
  <c r="E45" i="1"/>
  <c r="G45" i="1"/>
  <c r="I45" i="1"/>
  <c r="K45" i="1"/>
  <c r="D12" i="1"/>
  <c r="E12" i="1" s="1"/>
  <c r="D13" i="1"/>
  <c r="E13" i="1" s="1"/>
  <c r="D14" i="1"/>
  <c r="E14" i="1" s="1"/>
  <c r="D15" i="1"/>
  <c r="E15" i="1" s="1"/>
  <c r="D17" i="1"/>
  <c r="E17" i="1" s="1"/>
  <c r="D21" i="1"/>
  <c r="E21" i="1" s="1"/>
  <c r="F19" i="1"/>
  <c r="G19" i="1" s="1"/>
  <c r="F20" i="1"/>
  <c r="G20" i="1" s="1"/>
  <c r="C45" i="1" l="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<sst xmlns="http://schemas.openxmlformats.org/spreadsheetml/2006/main" count="141" uniqueCount="97">
  <si>
    <t>INTEGRANTES</t>
  </si>
  <si>
    <t xml:space="preserve">IEP o IEE: </t>
  </si>
  <si>
    <t>EMPLEAB</t>
  </si>
  <si>
    <t>GALLEGOS MONTERO JOAQUIN IGNACIO</t>
  </si>
  <si>
    <t>ARANCIBIA RAMIREZ HANS DAVID</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</si>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</sst>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9"/>
  <sheetViews>
    <sheetView tabSelected="1" zoomScale="120" zoomScaleNormal="120" workbookViewId="0">
      <selection activeCell="G4" sqref="G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50">
        <v>1</v>
      </c>
    </row>
    <row r="3" spans="1:11">
      <c r="B3" s="3" t="s">
        <v>0</v>
      </c>
      <c r="C3" s="4" t="s">
        <v>1</v>
      </c>
      <c r="D3" s="2" t="s">
        <v>2</v>
      </c>
      <c r="E3" s="64"/>
    </row>
    <row r="4" spans="1:11">
      <c r="A4" s="5">
        <v>1</v>
      </c>
      <c r="B4" s="32" t="s">
        <v>3</v>
      </c>
      <c r="C4" s="6">
        <f>EVALUACION1!$C$23</f>
        <v>5</v>
      </c>
      <c r="D4" s="6">
        <f>$C$34</f>
        <v>5.3</v>
      </c>
      <c r="E4" s="43">
        <f>C4*C$2+D4*D$2</f>
        <v>5.0750000000000002</v>
      </c>
      <c r="G4" s="1"/>
    </row>
    <row r="5" spans="1:11">
      <c r="A5" s="5">
        <v>2</v>
      </c>
      <c r="B5" s="32" t="s">
        <v>4</v>
      </c>
      <c r="C5" s="6">
        <f>EVALUACION1!$C$23</f>
        <v>5</v>
      </c>
      <c r="D5" s="6">
        <f>C46</f>
        <v>5.3</v>
      </c>
      <c r="E5" s="43">
        <f t="shared" ref="E5" si="0">C5*C$2+D5*D$2</f>
        <v>5.0750000000000002</v>
      </c>
      <c r="G5" s="1"/>
    </row>
    <row r="10" spans="1:11" ht="18.75" outlineLevel="1">
      <c r="A10" s="51" t="s">
        <v>5</v>
      </c>
      <c r="B10" s="14"/>
      <c r="C10" s="47" t="s">
        <v>6</v>
      </c>
      <c r="D10" s="48" t="s">
        <v>7</v>
      </c>
      <c r="E10" s="65"/>
      <c r="F10" s="65"/>
      <c r="G10" s="65"/>
      <c r="H10" s="65"/>
      <c r="I10" s="65"/>
      <c r="J10" s="65"/>
      <c r="K10" s="66"/>
    </row>
    <row r="11" spans="1:11" outlineLevel="1">
      <c r="A11" s="67"/>
      <c r="B11" s="24" t="s">
        <v>8</v>
      </c>
      <c r="C11" s="64"/>
      <c r="D11" s="48" t="s">
        <v>9</v>
      </c>
      <c r="E11" s="66"/>
      <c r="F11" s="48" t="s">
        <v>10</v>
      </c>
      <c r="G11" s="66"/>
      <c r="H11" s="48" t="s">
        <v>11</v>
      </c>
      <c r="I11" s="66"/>
      <c r="J11" s="48" t="s">
        <v>12</v>
      </c>
      <c r="K11" s="66"/>
    </row>
    <row r="12" spans="1:11" ht="24" outlineLevel="1">
      <c r="A12" s="68"/>
      <c r="B12" s="35" t="str">
        <f>RUBRICA!A5</f>
        <v>1. Describe brevemente en qué consiste el Proyecto APT, justificando su relevancia para el campo laboral de su carrera.</v>
      </c>
      <c r="C12" s="33" t="s">
        <v>9</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5" customHeight="1" outlineLevel="1">
      <c r="A13" s="68"/>
      <c r="B13" s="35" t="str">
        <f>RUBRICA!A6</f>
        <v>2. Relaciona el Proyecto APT con las competencias del perfil de egreso de su Plan de Estudio.</v>
      </c>
      <c r="C13" s="33" t="s">
        <v>9</v>
      </c>
      <c r="D13" s="16" t="str">
        <f t="shared" si="1"/>
        <v>X</v>
      </c>
      <c r="E13" s="16">
        <f t="shared" ref="E13"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24" outlineLevel="1">
      <c r="A14" s="68"/>
      <c r="B14" s="35" t="str">
        <f>RUBRICA!A8</f>
        <v xml:space="preserve">4.  Argumenta por qué el proyecto es factible de realizarse en el marco de la asignatura. </v>
      </c>
      <c r="C14" s="33" t="s">
        <v>9</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ht="24" outlineLevel="1">
      <c r="A15" s="68"/>
      <c r="B15" s="35" t="str">
        <f>RUBRICA!A9</f>
        <v xml:space="preserve">5. Formula objetivos claros, concisos y coherentes con la disciplina y la situación a abordar. </v>
      </c>
      <c r="C15" s="33" t="s">
        <v>10</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c r="A16" s="68"/>
      <c r="B16" s="35" t="str">
        <f>RUBRICA!A10</f>
        <v>6. Propone una metodología de trabajo que permite alcanzar los objetivos propuestos y es pertinente con los requerimientos disciplinares.</v>
      </c>
      <c r="C16" s="33" t="s">
        <v>9</v>
      </c>
      <c r="D16" s="16" t="str">
        <f t="shared" ref="D16:D21" si="12">IF($C16=CL,"X","")</f>
        <v>X</v>
      </c>
      <c r="E16" s="16">
        <f t="shared" ref="E16" si="13">IF(D16="X",100*0.1,"")</f>
        <v>10</v>
      </c>
      <c r="F16" s="16" t="str">
        <f t="shared" ref="F16:F21" si="14">IF($C16=L,"X","")</f>
        <v/>
      </c>
      <c r="G16" s="16" t="str">
        <f t="shared" ref="G16" si="15">IF(F16="X",60*0.1,"")</f>
        <v/>
      </c>
      <c r="H16" s="16" t="str">
        <f t="shared" ref="H16:H21" si="16">IF($C16=ML,"X","")</f>
        <v/>
      </c>
      <c r="I16" s="16" t="str">
        <f t="shared" ref="I16" si="17">IF(H16="X",30*0.1,"")</f>
        <v/>
      </c>
      <c r="J16" s="16" t="str">
        <f t="shared" ref="J16:J21" si="18">IF($C16=NL,"X","")</f>
        <v/>
      </c>
      <c r="K16" s="16" t="str">
        <f t="shared" ref="K16:K21" si="19">IF($J16="X",0,"")</f>
        <v/>
      </c>
    </row>
    <row r="17" spans="1:11" ht="24" outlineLevel="1">
      <c r="A17" s="68"/>
      <c r="B17" s="35" t="str">
        <f>RUBRICA!A11</f>
        <v xml:space="preserve">7. Establece un plan de trabajo para su proyecto APT considerando los recursos, duración, facilitadores y obstaculizadores en el desarrollo de las actividades. </v>
      </c>
      <c r="C17" s="33" t="s">
        <v>10</v>
      </c>
      <c r="D17" s="16" t="str">
        <f t="shared" si="12"/>
        <v/>
      </c>
      <c r="E17" s="16" t="str">
        <f t="shared" ref="E17" si="20">IF(D17="X",100*0.1,"")</f>
        <v/>
      </c>
      <c r="F17" s="16" t="str">
        <f t="shared" si="14"/>
        <v>X</v>
      </c>
      <c r="G17" s="16">
        <f t="shared" ref="G17" si="21">IF(F17="X",60*0.1,"")</f>
        <v>6</v>
      </c>
      <c r="H17" s="16" t="str">
        <f t="shared" si="16"/>
        <v/>
      </c>
      <c r="I17" s="16" t="str">
        <f t="shared" ref="I17" si="22">IF(H17="X",30*0.1,"")</f>
        <v/>
      </c>
      <c r="J17" s="16" t="str">
        <f t="shared" si="18"/>
        <v/>
      </c>
      <c r="K17" s="16" t="str">
        <f t="shared" si="19"/>
        <v/>
      </c>
    </row>
    <row r="18" spans="1:11" ht="24" outlineLevel="1">
      <c r="A18" s="68"/>
      <c r="B18" s="35" t="str">
        <f>RUBRICA!A12</f>
        <v>8. Determina evidencias, justificando cómo estas dan cuenta del logro de las actividades del Proyecto APT.</v>
      </c>
      <c r="C18" s="33" t="s">
        <v>10</v>
      </c>
      <c r="D18" s="16" t="str">
        <f t="shared" si="12"/>
        <v/>
      </c>
      <c r="E18" s="16" t="str">
        <f>IF(D18="X",100*0.05,"")</f>
        <v/>
      </c>
      <c r="F18" s="16" t="str">
        <f t="shared" si="14"/>
        <v>X</v>
      </c>
      <c r="G18" s="16">
        <f t="shared" ref="G18" si="23">IF(F18="X",60*0.05,"")</f>
        <v>3</v>
      </c>
      <c r="H18" s="16" t="str">
        <f t="shared" si="16"/>
        <v/>
      </c>
      <c r="I18" s="16" t="str">
        <f t="shared" ref="I18" si="24">IF(H18="X",30*0.05,"")</f>
        <v/>
      </c>
      <c r="J18" s="16" t="str">
        <f t="shared" si="18"/>
        <v/>
      </c>
      <c r="K18" s="16" t="str">
        <f t="shared" si="19"/>
        <v/>
      </c>
    </row>
    <row r="19" spans="1:11" ht="24" outlineLevel="1">
      <c r="A19" s="68"/>
      <c r="B19" s="35" t="str">
        <f>RUBRICA!A13</f>
        <v xml:space="preserve">9. Utiliza reglas de redacción, ortografía (literal, puntual, acentual) y las normas para citas y referencias. </v>
      </c>
      <c r="C19" s="33" t="s">
        <v>9</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9" customHeight="1" outlineLevel="1">
      <c r="A20" s="68"/>
      <c r="B20" s="35" t="str">
        <f>RUBRICA!A14</f>
        <v>10. Cumple completando el contenido del informe de presentación del proyecto de acuerdo con la plantilla entregada.</v>
      </c>
      <c r="C20" s="33" t="s">
        <v>13</v>
      </c>
      <c r="D20" s="16" t="str">
        <f t="shared" si="12"/>
        <v/>
      </c>
      <c r="E20" s="16" t="str">
        <f t="shared" si="9"/>
        <v/>
      </c>
      <c r="F20" s="16" t="str">
        <f t="shared" si="14"/>
        <v/>
      </c>
      <c r="G20" s="16" t="str">
        <f t="shared" si="10"/>
        <v/>
      </c>
      <c r="H20" s="16" t="str">
        <f t="shared" si="16"/>
        <v>X</v>
      </c>
      <c r="I20" s="16">
        <f t="shared" si="11"/>
        <v>1.5</v>
      </c>
      <c r="J20" s="16" t="str">
        <f t="shared" si="18"/>
        <v/>
      </c>
      <c r="K20" s="16" t="str">
        <f t="shared" si="19"/>
        <v/>
      </c>
    </row>
    <row r="21" spans="1:11" ht="36" outlineLevel="1">
      <c r="A21" s="68"/>
      <c r="B21" s="35" t="str">
        <f>RUBRICA!A16</f>
        <v>12. Desarrolla un plan de trabajo que permita del logro de los objetivos propuestos del proyecto de 
acuerdo a los tiempos para su desarrollo</v>
      </c>
      <c r="C21" s="33" t="s">
        <v>13</v>
      </c>
      <c r="D21" s="16" t="str">
        <f t="shared" si="12"/>
        <v/>
      </c>
      <c r="E21" s="16" t="str">
        <f>IF(D21="X",100*0.1,"")</f>
        <v/>
      </c>
      <c r="F21" s="16" t="str">
        <f t="shared" si="14"/>
        <v/>
      </c>
      <c r="G21" s="16" t="str">
        <f>IF(F21="X",60*0.1,"")</f>
        <v/>
      </c>
      <c r="H21" s="16" t="str">
        <f t="shared" si="16"/>
        <v>X</v>
      </c>
      <c r="I21" s="16">
        <f>IF(H21="X",30*0.1,"")</f>
        <v>3</v>
      </c>
      <c r="J21" s="16" t="str">
        <f t="shared" si="18"/>
        <v/>
      </c>
      <c r="K21" s="16" t="str">
        <f t="shared" si="19"/>
        <v/>
      </c>
    </row>
    <row r="22" spans="1:11" ht="15.75" customHeight="1" outlineLevel="1">
      <c r="A22" s="67"/>
      <c r="B22" s="34" t="s">
        <v>14</v>
      </c>
      <c r="C22" s="37">
        <f>E22+G22+I22+K22</f>
        <v>51.5</v>
      </c>
      <c r="D22" s="19"/>
      <c r="E22" s="19">
        <f>SUM(E12:E21)</f>
        <v>35</v>
      </c>
      <c r="F22" s="19"/>
      <c r="G22" s="19">
        <f>SUM(G12:G21)</f>
        <v>12</v>
      </c>
      <c r="H22" s="19"/>
      <c r="I22" s="19">
        <f>SUM(I12:I21)</f>
        <v>4.5</v>
      </c>
      <c r="J22" s="19"/>
      <c r="K22" s="19">
        <f>SUM(K12:K21)</f>
        <v>0</v>
      </c>
    </row>
    <row r="23" spans="1:11" ht="15.75" customHeight="1" outlineLevel="1">
      <c r="A23" s="64"/>
      <c r="B23" s="36" t="s">
        <v>15</v>
      </c>
      <c r="C23" s="20">
        <f>VLOOKUP(C22,ESCALA_IEP!A2:B142,2,FALSE)</f>
        <v>5</v>
      </c>
    </row>
    <row r="24" spans="1:11" ht="15.75" customHeight="1"/>
    <row r="25" spans="1:11" ht="15.75" customHeight="1"/>
    <row r="26" spans="1:11" ht="15.75" customHeight="1">
      <c r="A26" s="49" t="s">
        <v>16</v>
      </c>
      <c r="B26" s="45" t="s">
        <v>17</v>
      </c>
      <c r="C26" s="46" t="str">
        <f>$B$4</f>
        <v>GALLEGOS MONTERO JOAQUIN IGNACIO</v>
      </c>
      <c r="D26" s="69"/>
      <c r="E26" s="69"/>
      <c r="F26" s="69"/>
      <c r="G26" s="69"/>
      <c r="H26" s="69"/>
      <c r="I26" s="69"/>
      <c r="J26" s="69"/>
      <c r="K26" s="70"/>
    </row>
    <row r="27" spans="1:11" ht="15.75" customHeight="1">
      <c r="A27" s="67"/>
      <c r="B27" s="64"/>
      <c r="C27" s="71"/>
      <c r="D27" s="72"/>
      <c r="E27" s="72"/>
      <c r="F27" s="72"/>
      <c r="G27" s="72"/>
      <c r="H27" s="72"/>
      <c r="I27" s="72"/>
      <c r="J27" s="72"/>
      <c r="K27" s="73"/>
    </row>
    <row r="28" spans="1:11" ht="15.75" customHeight="1">
      <c r="A28" s="67"/>
      <c r="B28" s="14" t="s">
        <v>18</v>
      </c>
      <c r="C28" s="47" t="s">
        <v>6</v>
      </c>
      <c r="D28" s="48" t="s">
        <v>7</v>
      </c>
      <c r="E28" s="65"/>
      <c r="F28" s="65"/>
      <c r="G28" s="65"/>
      <c r="H28" s="65"/>
      <c r="I28" s="65"/>
      <c r="J28" s="65"/>
      <c r="K28" s="66"/>
    </row>
    <row r="29" spans="1:11" ht="15.75" customHeight="1">
      <c r="A29" s="67"/>
      <c r="B29" s="15" t="s">
        <v>8</v>
      </c>
      <c r="C29" s="64"/>
      <c r="D29" s="48" t="s">
        <v>9</v>
      </c>
      <c r="E29" s="66"/>
      <c r="F29" s="48" t="s">
        <v>10</v>
      </c>
      <c r="G29" s="66"/>
      <c r="H29" s="48" t="s">
        <v>19</v>
      </c>
      <c r="I29" s="66"/>
      <c r="J29" s="48" t="s">
        <v>12</v>
      </c>
      <c r="K29" s="66"/>
    </row>
    <row r="30" spans="1:11" ht="24.6" customHeight="1">
      <c r="A30" s="67"/>
      <c r="B30" s="35" t="str">
        <f>RUBRICA!A7</f>
        <v>3. Relaciona el Proyecto APT con sus intereses profesionales. *</v>
      </c>
      <c r="C30" s="33" t="s">
        <v>13</v>
      </c>
      <c r="D30" s="16" t="str">
        <f t="shared" ref="D30:D31" si="25">IF($C30=CL,"X","")</f>
        <v/>
      </c>
      <c r="E30" s="16" t="str">
        <f>IF(D30="X",100*0.1,"")</f>
        <v/>
      </c>
      <c r="F30" s="16" t="str">
        <f t="shared" ref="F30:F31" si="26">IF($C30=L,"X","")</f>
        <v/>
      </c>
      <c r="G30" s="16" t="str">
        <f>IF(F30="X",60*0.1,"")</f>
        <v/>
      </c>
      <c r="H30" s="16" t="str">
        <f t="shared" ref="H30:H31" si="27">IF($C30=ML,"X","")</f>
        <v>X</v>
      </c>
      <c r="I30" s="16">
        <f>IF(H30="X",30*0.1,"")</f>
        <v>3</v>
      </c>
      <c r="J30" s="16" t="str">
        <f t="shared" ref="J30:J31" si="28">IF($C30=NL,"X","")</f>
        <v/>
      </c>
      <c r="K30" s="16" t="str">
        <f t="shared" ref="K30:K31" si="29">IF($J30="X",0,"")</f>
        <v/>
      </c>
    </row>
    <row r="31" spans="1:11" ht="25.9" customHeight="1">
      <c r="A31" s="67"/>
      <c r="B31" s="35" t="str">
        <f>RUBRICA!A15</f>
        <v>11. Expone el tema utilizando un lenguaje técnico disciplinar al presentar la propuesta y responde evidenciando un manejo de la información. *</v>
      </c>
      <c r="C31" s="33" t="s">
        <v>9</v>
      </c>
      <c r="D31" s="16" t="str">
        <f t="shared" si="25"/>
        <v>X</v>
      </c>
      <c r="E31" s="16">
        <f>IF(D31="X",100*0.1,"")</f>
        <v>10</v>
      </c>
      <c r="F31" s="16" t="str">
        <f t="shared" si="26"/>
        <v/>
      </c>
      <c r="G31" s="16" t="str">
        <f>IF(F31="X",60*0.1,"")</f>
        <v/>
      </c>
      <c r="H31" s="16" t="str">
        <f t="shared" si="27"/>
        <v/>
      </c>
      <c r="I31" s="16" t="str">
        <f>IF(H31="X",30*0.1,"")</f>
        <v/>
      </c>
      <c r="J31" s="16" t="str">
        <f t="shared" si="28"/>
        <v/>
      </c>
      <c r="K31" s="16" t="str">
        <f t="shared" si="29"/>
        <v/>
      </c>
    </row>
    <row r="32" spans="1:11">
      <c r="A32" s="67"/>
      <c r="B32" s="35" t="str">
        <f>RUBRICA!A17</f>
        <v>13. Colaboración y trabajo en equipo *</v>
      </c>
      <c r="C32" s="33" t="s">
        <v>9</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c r="A33" s="67"/>
      <c r="B33" s="21" t="s">
        <v>20</v>
      </c>
      <c r="C33" s="18">
        <f>E33+G33+I33+K33</f>
        <v>23</v>
      </c>
      <c r="D33" s="19"/>
      <c r="E33" s="19">
        <f>SUM(E30:E32)</f>
        <v>20</v>
      </c>
      <c r="F33" s="19"/>
      <c r="G33" s="19">
        <f t="shared" ref="G33:K33" si="30">SUM(G30:G32)</f>
        <v>0</v>
      </c>
      <c r="H33" s="19"/>
      <c r="I33" s="19">
        <f t="shared" si="30"/>
        <v>3</v>
      </c>
      <c r="J33" s="19"/>
      <c r="K33" s="19">
        <f t="shared" si="30"/>
        <v>0</v>
      </c>
    </row>
    <row r="34" spans="1:11" ht="15.75" customHeight="1">
      <c r="A34" s="64"/>
      <c r="B34" s="17" t="s">
        <v>15</v>
      </c>
      <c r="C34" s="20">
        <f>VLOOKUP(C33,ESCALA_TRAB_EQUIP!A2:B62,2,FALSE)</f>
        <v>5.3</v>
      </c>
    </row>
    <row r="35" spans="1:11" ht="15.75" customHeight="1">
      <c r="B35" s="22"/>
      <c r="C35" s="23"/>
    </row>
    <row r="36" spans="1:11" ht="15.75" customHeight="1">
      <c r="B36" s="22"/>
      <c r="C36" s="23"/>
    </row>
    <row r="37" spans="1:11" ht="15.75" customHeight="1"/>
    <row r="38" spans="1:11" ht="15.75" customHeight="1">
      <c r="A38" s="49" t="s">
        <v>16</v>
      </c>
      <c r="B38" s="45" t="s">
        <v>17</v>
      </c>
      <c r="C38" s="46" t="str">
        <f>B5</f>
        <v>ARANCIBIA RAMIREZ HANS DAVID</v>
      </c>
      <c r="D38" s="69"/>
      <c r="E38" s="69"/>
      <c r="F38" s="69"/>
      <c r="G38" s="69"/>
      <c r="H38" s="69"/>
      <c r="I38" s="69"/>
      <c r="J38" s="69"/>
      <c r="K38" s="70"/>
    </row>
    <row r="39" spans="1:11" ht="15.75" customHeight="1">
      <c r="A39" s="67"/>
      <c r="B39" s="64"/>
      <c r="C39" s="71"/>
      <c r="D39" s="72"/>
      <c r="E39" s="72"/>
      <c r="F39" s="72"/>
      <c r="G39" s="72"/>
      <c r="H39" s="72"/>
      <c r="I39" s="72"/>
      <c r="J39" s="72"/>
      <c r="K39" s="73"/>
    </row>
    <row r="40" spans="1:11" ht="15.75" customHeight="1">
      <c r="A40" s="67"/>
      <c r="B40" s="14" t="s">
        <v>18</v>
      </c>
      <c r="C40" s="47" t="s">
        <v>6</v>
      </c>
      <c r="D40" s="48" t="s">
        <v>7</v>
      </c>
      <c r="E40" s="65"/>
      <c r="F40" s="65"/>
      <c r="G40" s="65"/>
      <c r="H40" s="65"/>
      <c r="I40" s="65"/>
      <c r="J40" s="65"/>
      <c r="K40" s="66"/>
    </row>
    <row r="41" spans="1:11" ht="15.75" customHeight="1">
      <c r="A41" s="67"/>
      <c r="B41" s="15" t="s">
        <v>8</v>
      </c>
      <c r="C41" s="64"/>
      <c r="D41" s="48" t="s">
        <v>9</v>
      </c>
      <c r="E41" s="66"/>
      <c r="F41" s="48" t="s">
        <v>10</v>
      </c>
      <c r="G41" s="66"/>
      <c r="H41" s="48" t="s">
        <v>19</v>
      </c>
      <c r="I41" s="66"/>
      <c r="J41" s="48" t="s">
        <v>12</v>
      </c>
      <c r="K41" s="66"/>
    </row>
    <row r="42" spans="1:11" ht="25.9" customHeight="1">
      <c r="A42" s="67"/>
      <c r="B42" s="35" t="str">
        <f>RUBRICA!A7</f>
        <v>3. Relaciona el Proyecto APT con sus intereses profesionales. *</v>
      </c>
      <c r="C42" s="33" t="s">
        <v>13</v>
      </c>
      <c r="D42" s="16" t="str">
        <f t="shared" ref="D42:D43" si="31">IF($C42=CL,"X","")</f>
        <v/>
      </c>
      <c r="E42" s="16" t="str">
        <f>IF(D42="X",100*0.1,"")</f>
        <v/>
      </c>
      <c r="F42" s="16" t="str">
        <f t="shared" ref="F42:F43" si="32">IF($C42=L,"X","")</f>
        <v/>
      </c>
      <c r="G42" s="16" t="str">
        <f>IF(F42="X",60*0.1,"")</f>
        <v/>
      </c>
      <c r="H42" s="16" t="str">
        <f t="shared" ref="H42:H43" si="33">IF($C42=ML,"X","")</f>
        <v>X</v>
      </c>
      <c r="I42" s="16">
        <f>IF(H42="X",30*0.1,"")</f>
        <v>3</v>
      </c>
      <c r="J42" s="16" t="str">
        <f t="shared" ref="J42:J43" si="34">IF($C42=NL,"X","")</f>
        <v/>
      </c>
      <c r="K42" s="16" t="str">
        <f t="shared" ref="K42:K43" si="35">IF($J42="X",0,"")</f>
        <v/>
      </c>
    </row>
    <row r="43" spans="1:11" ht="24">
      <c r="A43" s="67"/>
      <c r="B43" s="35" t="str">
        <f>RUBRICA!A15</f>
        <v>11. Expone el tema utilizando un lenguaje técnico disciplinar al presentar la propuesta y responde evidenciando un manejo de la información. *</v>
      </c>
      <c r="C43" s="33" t="s">
        <v>9</v>
      </c>
      <c r="D43" s="16" t="str">
        <f t="shared" si="31"/>
        <v>X</v>
      </c>
      <c r="E43" s="16">
        <f>IF(D43="X",100*0.1,"")</f>
        <v>10</v>
      </c>
      <c r="F43" s="16" t="str">
        <f t="shared" si="32"/>
        <v/>
      </c>
      <c r="G43" s="16" t="str">
        <f>IF(F43="X",60*0.1,"")</f>
        <v/>
      </c>
      <c r="H43" s="16" t="str">
        <f t="shared" si="33"/>
        <v/>
      </c>
      <c r="I43" s="16" t="str">
        <f>IF(H43="X",30*0.1,"")</f>
        <v/>
      </c>
      <c r="J43" s="16" t="str">
        <f t="shared" si="34"/>
        <v/>
      </c>
      <c r="K43" s="16" t="str">
        <f t="shared" si="35"/>
        <v/>
      </c>
    </row>
    <row r="44" spans="1:11" ht="15.75" customHeight="1">
      <c r="A44" s="67"/>
      <c r="B44" s="35" t="str">
        <f>RUBRICA!A17</f>
        <v>13. Colaboración y trabajo en equipo *</v>
      </c>
      <c r="C44" s="33" t="s">
        <v>9</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c r="A45" s="67"/>
      <c r="B45" s="21" t="s">
        <v>20</v>
      </c>
      <c r="C45" s="18">
        <f>E45+G45+I45+K45</f>
        <v>23</v>
      </c>
      <c r="D45" s="19"/>
      <c r="E45" s="19">
        <f>SUM(E42:E44)</f>
        <v>20</v>
      </c>
      <c r="F45" s="19"/>
      <c r="G45" s="19">
        <f t="shared" ref="G45" si="36">SUM(G42:G44)</f>
        <v>0</v>
      </c>
      <c r="H45" s="19"/>
      <c r="I45" s="19">
        <f t="shared" ref="I45" si="37">SUM(I42:I44)</f>
        <v>3</v>
      </c>
      <c r="J45" s="19"/>
      <c r="K45" s="19">
        <f t="shared" ref="K45" si="38">SUM(K42:K44)</f>
        <v>0</v>
      </c>
    </row>
    <row r="46" spans="1:11" ht="15.75" customHeight="1">
      <c r="A46" s="64"/>
      <c r="B46" s="17" t="s">
        <v>15</v>
      </c>
      <c r="C46" s="20">
        <f>VLOOKUP(C45,ESCALA_TRAB_EQUIP!A2:B62,2,FALSE)</f>
        <v>5.3</v>
      </c>
    </row>
    <row r="47" spans="1:11" ht="15.75" customHeight="1">
      <c r="B47" s="22"/>
      <c r="C47" s="23"/>
    </row>
    <row r="48" spans="1:11" ht="15.75" customHeight="1">
      <c r="B48" s="22"/>
      <c r="C48" s="23"/>
    </row>
    <row r="49" spans="2:3" ht="15.75" customHeight="1">
      <c r="B49" s="22"/>
      <c r="C49" s="23"/>
    </row>
    <row r="50" spans="2:3" ht="15.75" customHeight="1"/>
    <row r="51" spans="2:3" ht="15.75" customHeight="1"/>
    <row r="52" spans="2:3" ht="15.75" customHeight="1"/>
    <row r="53" spans="2:3" ht="15.75" customHeight="1"/>
    <row r="54" spans="2:3" ht="15.75" customHeight="1"/>
    <row r="55" spans="2:3" ht="15.75" customHeight="1"/>
    <row r="56" spans="2:3" ht="15.75" customHeight="1"/>
    <row r="57" spans="2:3" ht="15.75" customHeight="1"/>
    <row r="58" spans="2:3" ht="15.75" customHeight="1"/>
    <row r="59" spans="2:3" ht="15.75" customHeight="1"/>
    <row r="60" spans="2:3" ht="15.75" customHeight="1"/>
    <row r="61" spans="2:3" ht="15.75" customHeight="1"/>
    <row r="62" spans="2:3" ht="15.75" customHeight="1"/>
    <row r="63" spans="2:3" ht="15.75" customHeight="1"/>
    <row r="64" spans="2: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mergeCells count="26">
    <mergeCell ref="H29:I29"/>
    <mergeCell ref="J29:K29"/>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21</v>
      </c>
      <c r="B2" s="58" t="s">
        <v>22</v>
      </c>
      <c r="C2" s="59"/>
      <c r="D2" s="59"/>
      <c r="E2" s="60"/>
      <c r="F2" s="55" t="s">
        <v>23</v>
      </c>
    </row>
    <row r="3" spans="1:6">
      <c r="A3" s="56"/>
      <c r="B3" s="61" t="s">
        <v>24</v>
      </c>
      <c r="C3" s="61" t="s">
        <v>25</v>
      </c>
      <c r="D3" s="25" t="s">
        <v>26</v>
      </c>
      <c r="E3" s="27" t="s">
        <v>12</v>
      </c>
      <c r="F3" s="56"/>
    </row>
    <row r="4" spans="1:6" ht="57.6" customHeight="1" thickBot="1">
      <c r="A4" s="57"/>
      <c r="B4" s="62"/>
      <c r="C4" s="62"/>
      <c r="D4" s="26">
        <v>-0.3</v>
      </c>
      <c r="E4" s="26">
        <v>0</v>
      </c>
      <c r="F4" s="57"/>
    </row>
    <row r="5" spans="1:6" ht="77.25" thickBot="1">
      <c r="A5" s="38" t="s">
        <v>27</v>
      </c>
      <c r="B5" s="39" t="s">
        <v>28</v>
      </c>
      <c r="C5" s="39" t="s">
        <v>29</v>
      </c>
      <c r="D5" s="39" t="s">
        <v>30</v>
      </c>
      <c r="E5" s="39" t="s">
        <v>31</v>
      </c>
      <c r="F5" s="28">
        <v>10</v>
      </c>
    </row>
    <row r="6" spans="1:6" ht="77.25" thickBot="1">
      <c r="A6" s="74" t="s">
        <v>32</v>
      </c>
      <c r="B6" s="74" t="s">
        <v>33</v>
      </c>
      <c r="C6" s="74" t="s">
        <v>34</v>
      </c>
      <c r="D6" s="74" t="s">
        <v>35</v>
      </c>
      <c r="E6" s="75" t="s">
        <v>36</v>
      </c>
      <c r="F6" s="30">
        <v>5</v>
      </c>
    </row>
    <row r="7" spans="1:6" ht="94.9" customHeight="1" thickBot="1">
      <c r="A7" s="42" t="s">
        <v>37</v>
      </c>
      <c r="B7" s="42" t="s">
        <v>38</v>
      </c>
      <c r="C7" s="42" t="s">
        <v>39</v>
      </c>
      <c r="D7" s="42" t="s">
        <v>40</v>
      </c>
      <c r="E7" s="42" t="s">
        <v>41</v>
      </c>
      <c r="F7" s="31">
        <v>10</v>
      </c>
    </row>
    <row r="8" spans="1:6" ht="76.5">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4.5" thickBot="1">
      <c r="A10" s="38" t="s">
        <v>52</v>
      </c>
      <c r="B10" s="39" t="s">
        <v>53</v>
      </c>
      <c r="C10" s="39" t="s">
        <v>54</v>
      </c>
      <c r="D10" s="39" t="s">
        <v>55</v>
      </c>
      <c r="E10" s="39" t="s">
        <v>56</v>
      </c>
      <c r="F10" s="28">
        <v>10</v>
      </c>
    </row>
    <row r="11" spans="1:6" ht="76.5">
      <c r="A11" s="74" t="s">
        <v>57</v>
      </c>
      <c r="B11" s="74" t="s">
        <v>58</v>
      </c>
      <c r="C11" s="74" t="s">
        <v>59</v>
      </c>
      <c r="D11" s="74" t="s">
        <v>60</v>
      </c>
      <c r="E11" s="74" t="s">
        <v>61</v>
      </c>
      <c r="F11" s="30">
        <v>10</v>
      </c>
    </row>
    <row r="12" spans="1:6" ht="51">
      <c r="A12" s="76" t="s">
        <v>62</v>
      </c>
      <c r="B12" s="75" t="s">
        <v>63</v>
      </c>
      <c r="C12" s="75" t="s">
        <v>64</v>
      </c>
      <c r="D12" s="75" t="s">
        <v>65</v>
      </c>
      <c r="E12" s="75" t="s">
        <v>66</v>
      </c>
      <c r="F12" s="40">
        <v>5</v>
      </c>
    </row>
    <row r="13" spans="1:6" ht="94.15" customHeight="1">
      <c r="A13" s="42" t="s">
        <v>67</v>
      </c>
      <c r="B13" s="42" t="s">
        <v>68</v>
      </c>
      <c r="C13" s="42" t="s">
        <v>69</v>
      </c>
      <c r="D13" s="42" t="s">
        <v>70</v>
      </c>
      <c r="E13" s="42" t="s">
        <v>71</v>
      </c>
      <c r="F13" s="41">
        <v>5</v>
      </c>
    </row>
    <row r="14" spans="1:6" ht="63.75">
      <c r="A14" s="42" t="s">
        <v>72</v>
      </c>
      <c r="B14" s="42" t="s">
        <v>73</v>
      </c>
      <c r="C14" s="42" t="s">
        <v>74</v>
      </c>
      <c r="D14" s="42" t="s">
        <v>75</v>
      </c>
      <c r="E14" s="42" t="s">
        <v>76</v>
      </c>
      <c r="F14" s="41">
        <v>5</v>
      </c>
    </row>
    <row r="15" spans="1:6" ht="64.5" thickBot="1">
      <c r="A15" s="38" t="s">
        <v>77</v>
      </c>
      <c r="B15" s="39" t="s">
        <v>78</v>
      </c>
      <c r="C15" s="39" t="s">
        <v>79</v>
      </c>
      <c r="D15" s="39" t="s">
        <v>80</v>
      </c>
      <c r="E15" s="39" t="s">
        <v>81</v>
      </c>
      <c r="F15" s="28">
        <v>10</v>
      </c>
    </row>
    <row r="16" spans="1:6" ht="77.25" thickBot="1">
      <c r="A16" s="38" t="s">
        <v>82</v>
      </c>
      <c r="B16" s="39" t="s">
        <v>83</v>
      </c>
      <c r="C16" s="39" t="s">
        <v>84</v>
      </c>
      <c r="D16" s="39" t="s">
        <v>85</v>
      </c>
      <c r="E16" s="39" t="s">
        <v>86</v>
      </c>
      <c r="F16" s="28">
        <v>10</v>
      </c>
    </row>
    <row r="17" spans="1:6" ht="90" thickBot="1">
      <c r="A17" s="38" t="s">
        <v>87</v>
      </c>
      <c r="B17" s="39" t="s">
        <v>88</v>
      </c>
      <c r="C17" s="39" t="s">
        <v>89</v>
      </c>
      <c r="D17" s="39" t="s">
        <v>90</v>
      </c>
      <c r="E17" s="39" t="s">
        <v>91</v>
      </c>
      <c r="F17" s="28">
        <v>10</v>
      </c>
    </row>
    <row r="18" spans="1:6" ht="15.75" thickBot="1">
      <c r="A18" s="52" t="s">
        <v>92</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14</v>
      </c>
      <c r="B1" t="s">
        <v>15</v>
      </c>
    </row>
    <row r="2" spans="1:2">
      <c r="A2">
        <v>0</v>
      </c>
      <c r="B2" s="44">
        <v>1</v>
      </c>
    </row>
    <row r="3" spans="1:2">
      <c r="A3">
        <v>0.5</v>
      </c>
      <c r="B3" s="44">
        <v>1</v>
      </c>
    </row>
    <row r="4" spans="1:2">
      <c r="A4">
        <v>1</v>
      </c>
      <c r="B4" s="44">
        <v>1.1000000000000001</v>
      </c>
    </row>
    <row r="5" spans="1:2">
      <c r="A5">
        <v>1.5</v>
      </c>
      <c r="B5" s="44">
        <v>1.1000000000000001</v>
      </c>
    </row>
    <row r="6" spans="1:2">
      <c r="A6">
        <v>2</v>
      </c>
      <c r="B6" s="44">
        <v>1.1000000000000001</v>
      </c>
    </row>
    <row r="7" spans="1:2">
      <c r="A7">
        <v>2.5</v>
      </c>
      <c r="B7" s="44">
        <v>1.2</v>
      </c>
    </row>
    <row r="8" spans="1:2">
      <c r="A8">
        <v>3</v>
      </c>
      <c r="B8" s="44">
        <v>1.2</v>
      </c>
    </row>
    <row r="9" spans="1:2">
      <c r="A9">
        <v>3.5</v>
      </c>
      <c r="B9" s="44">
        <v>1.3</v>
      </c>
    </row>
    <row r="10" spans="1:2">
      <c r="A10">
        <v>4</v>
      </c>
      <c r="B10" s="44">
        <v>1.3</v>
      </c>
    </row>
    <row r="11" spans="1:2">
      <c r="A11">
        <v>4.5</v>
      </c>
      <c r="B11" s="44">
        <v>1.3</v>
      </c>
    </row>
    <row r="12" spans="1:2">
      <c r="A12">
        <v>5</v>
      </c>
      <c r="B12" s="44">
        <v>1.4</v>
      </c>
    </row>
    <row r="13" spans="1:2">
      <c r="A13">
        <v>5.5</v>
      </c>
      <c r="B13" s="44">
        <v>1.4</v>
      </c>
    </row>
    <row r="14" spans="1:2">
      <c r="A14">
        <v>6</v>
      </c>
      <c r="B14" s="44">
        <v>1.4</v>
      </c>
    </row>
    <row r="15" spans="1:2">
      <c r="A15">
        <v>6.5</v>
      </c>
      <c r="B15" s="44">
        <v>1.5</v>
      </c>
    </row>
    <row r="16" spans="1:2">
      <c r="A16">
        <v>7</v>
      </c>
      <c r="B16" s="44">
        <v>1.5</v>
      </c>
    </row>
    <row r="17" spans="1:2">
      <c r="A17">
        <v>7.5</v>
      </c>
      <c r="B17" s="44">
        <v>1.5</v>
      </c>
    </row>
    <row r="18" spans="1:2">
      <c r="A18">
        <v>8</v>
      </c>
      <c r="B18" s="44">
        <v>1.6</v>
      </c>
    </row>
    <row r="19" spans="1:2">
      <c r="A19">
        <v>8.5</v>
      </c>
      <c r="B19" s="44">
        <v>1.6</v>
      </c>
    </row>
    <row r="20" spans="1:2">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93</v>
      </c>
      <c r="B1" t="s">
        <v>94</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14</v>
      </c>
      <c r="B1" t="s">
        <v>15</v>
      </c>
    </row>
    <row r="2" spans="1:2">
      <c r="A2">
        <v>0</v>
      </c>
      <c r="B2" s="44">
        <v>1</v>
      </c>
    </row>
    <row r="3" spans="1:2">
      <c r="A3">
        <v>0.5</v>
      </c>
      <c r="B3" s="44">
        <v>1.1000000000000001</v>
      </c>
    </row>
    <row r="4" spans="1:2">
      <c r="A4">
        <v>1</v>
      </c>
      <c r="B4" s="44">
        <v>1.2</v>
      </c>
    </row>
    <row r="5" spans="1:2">
      <c r="A5">
        <v>1.5</v>
      </c>
      <c r="B5" s="44">
        <v>1.3</v>
      </c>
    </row>
    <row r="6" spans="1:2">
      <c r="A6">
        <v>2</v>
      </c>
      <c r="B6" s="44">
        <v>1.3</v>
      </c>
    </row>
    <row r="7" spans="1:2">
      <c r="A7">
        <v>2.5</v>
      </c>
      <c r="B7" s="44">
        <v>1.4</v>
      </c>
    </row>
    <row r="8" spans="1:2">
      <c r="A8">
        <v>3</v>
      </c>
      <c r="B8" s="44">
        <v>1.5</v>
      </c>
    </row>
    <row r="9" spans="1:2">
      <c r="A9">
        <v>3.5</v>
      </c>
      <c r="B9" s="44">
        <v>1.6</v>
      </c>
    </row>
    <row r="10" spans="1:2">
      <c r="A10">
        <v>4</v>
      </c>
      <c r="B10" s="44">
        <v>1.7</v>
      </c>
    </row>
    <row r="11" spans="1:2">
      <c r="A11">
        <v>4.5</v>
      </c>
      <c r="B11" s="44">
        <v>1.8</v>
      </c>
    </row>
    <row r="12" spans="1:2">
      <c r="A12">
        <v>5</v>
      </c>
      <c r="B12" s="44">
        <v>1.8</v>
      </c>
    </row>
    <row r="13" spans="1:2">
      <c r="A13">
        <v>5.5</v>
      </c>
      <c r="B13" s="44">
        <v>1.9</v>
      </c>
    </row>
    <row r="14" spans="1:2">
      <c r="A14">
        <v>6</v>
      </c>
      <c r="B14" s="44">
        <v>2</v>
      </c>
    </row>
    <row r="15" spans="1:2">
      <c r="A15">
        <v>6.5</v>
      </c>
      <c r="B15" s="44">
        <v>2.1</v>
      </c>
    </row>
    <row r="16" spans="1:2">
      <c r="A16">
        <v>7</v>
      </c>
      <c r="B16" s="44">
        <v>2.2000000000000002</v>
      </c>
    </row>
    <row r="17" spans="1:2">
      <c r="A17">
        <v>7.5</v>
      </c>
      <c r="B17" s="44">
        <v>2.2999999999999998</v>
      </c>
    </row>
    <row r="18" spans="1:2">
      <c r="A18">
        <v>8</v>
      </c>
      <c r="B18" s="44">
        <v>2.2999999999999998</v>
      </c>
    </row>
    <row r="19" spans="1:2">
      <c r="A19">
        <v>8.5</v>
      </c>
      <c r="B19" s="44">
        <v>2.4</v>
      </c>
    </row>
    <row r="20" spans="1:2">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95</v>
      </c>
      <c r="B1" s="7" t="s">
        <v>14</v>
      </c>
      <c r="C1" s="8"/>
      <c r="D1" s="8"/>
      <c r="E1" s="9"/>
    </row>
    <row r="2" spans="1:5" ht="45.75" thickBot="1">
      <c r="A2" s="77"/>
      <c r="B2" s="10" t="s">
        <v>9</v>
      </c>
      <c r="C2" s="11" t="s">
        <v>10</v>
      </c>
      <c r="D2" s="11" t="s">
        <v>13</v>
      </c>
      <c r="E2" s="78" t="s">
        <v>12</v>
      </c>
    </row>
    <row r="3" spans="1:5" ht="30.75" thickBot="1">
      <c r="A3" s="12" t="s">
        <v>96</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Nancy beatriz Bernal Sanchez</cp:lastModifiedBy>
  <cp:revision/>
  <dcterms:created xsi:type="dcterms:W3CDTF">2023-08-07T04:08:01Z</dcterms:created>
  <dcterms:modified xsi:type="dcterms:W3CDTF">2024-09-16T21:01:45Z</dcterms:modified>
  <cp:category/>
  <cp:contentStatus/>
</cp:coreProperties>
</file>