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c2016\Desktop\borsa\DCF\Companies\specifics\PYPL\"/>
    </mc:Choice>
  </mc:AlternateContent>
  <xr:revisionPtr revIDLastSave="0" documentId="13_ncr:1_{E87C1E9C-8C1E-4A15-9F83-BA27073E856E}" xr6:coauthVersionLast="47" xr6:coauthVersionMax="47" xr10:uidLastSave="{00000000-0000-0000-0000-000000000000}"/>
  <bookViews>
    <workbookView xWindow="2850" yWindow="3270" windowWidth="238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D78" i="1"/>
  <c r="C74" i="1"/>
  <c r="J72" i="1"/>
  <c r="J70" i="1"/>
  <c r="C65" i="1"/>
  <c r="H60" i="1"/>
  <c r="D48" i="1"/>
  <c r="D47" i="1"/>
  <c r="D46" i="1"/>
  <c r="D40" i="1"/>
  <c r="D39" i="1"/>
  <c r="D38" i="1"/>
  <c r="E23" i="1"/>
  <c r="F20" i="1"/>
</calcChain>
</file>

<file path=xl/sharedStrings.xml><?xml version="1.0" encoding="utf-8"?>
<sst xmlns="http://schemas.openxmlformats.org/spreadsheetml/2006/main" count="46" uniqueCount="44">
  <si>
    <t>PYPL - WACC</t>
  </si>
  <si>
    <t>RISK FREE RATE</t>
  </si>
  <si>
    <t>us 10y teeasury =</t>
  </si>
  <si>
    <t>us credit rading:</t>
  </si>
  <si>
    <t>moodys:</t>
  </si>
  <si>
    <t>Aaa negative outlook</t>
  </si>
  <si>
    <t>date</t>
  </si>
  <si>
    <t>Nov 10 2023</t>
  </si>
  <si>
    <t>num</t>
  </si>
  <si>
    <t>s&amp;p</t>
  </si>
  <si>
    <t>AA+ stable outlook</t>
  </si>
  <si>
    <t>Jun 10 2013</t>
  </si>
  <si>
    <t>deafult risk:</t>
  </si>
  <si>
    <t>moodys: Aaa       =</t>
  </si>
  <si>
    <t>10y treasury - deafult risk = 4.206% - 0% =</t>
  </si>
  <si>
    <t>risk free rate =</t>
  </si>
  <si>
    <r>
      <t>Implied ERP on March 1, 2024</t>
    </r>
    <r>
      <rPr>
        <sz val="14"/>
        <color rgb="FF000000"/>
        <rFont val="Times New Roman"/>
        <family val="1"/>
      </rPr>
      <t>=</t>
    </r>
    <r>
      <rPr>
        <sz val="14"/>
        <color rgb="FFFF0000"/>
        <rFont val="Times New Roman"/>
        <family val="1"/>
      </rPr>
      <t> 4.18%</t>
    </r>
    <r>
      <rPr>
        <sz val="14"/>
        <color rgb="FF000000"/>
        <rFont val="Times New Roman"/>
        <family val="1"/>
      </rPr>
      <t xml:space="preserve"> (Trailing 12 month, with adjusted payout); 4.33% (Trailing 12 month cash yield); 5.72% (Average CF yield last 10 years); 4.14% (Net cash yield); 4.04% (Normalized Earnings &amp; Payout)</t>
    </r>
  </si>
  <si>
    <t>us implied erp = 4.18%</t>
  </si>
  <si>
    <t>revenue spread of pypl 2023</t>
  </si>
  <si>
    <t>country</t>
  </si>
  <si>
    <t>amount</t>
  </si>
  <si>
    <t>portion</t>
  </si>
  <si>
    <t>us</t>
  </si>
  <si>
    <t>other countries</t>
  </si>
  <si>
    <t>pypl is a company which her risk comes only from where</t>
  </si>
  <si>
    <t>sho does buisness</t>
  </si>
  <si>
    <t>product</t>
  </si>
  <si>
    <t>transaction revenues</t>
  </si>
  <si>
    <t>other services</t>
  </si>
  <si>
    <t>pypl is mostly a financial service company</t>
  </si>
  <si>
    <t>and is a credis service industry</t>
  </si>
  <si>
    <t>Credit Services</t>
  </si>
  <si>
    <t xml:space="preserve">unlevered beta = </t>
  </si>
  <si>
    <t xml:space="preserve">cost of equity = </t>
  </si>
  <si>
    <t>levered beta = unlevered b (1+(1-t)(de ratio) = 0.32(1+(1-0.2181)*0.56263) =</t>
  </si>
  <si>
    <t>fcfe = net income - ((1-dr)*(cap ex - depriciation)) - ((1-dr) * (wc chg))</t>
  </si>
  <si>
    <t>2023 non cash working capital = non cash current assets - non cash current liabilities = (62569-9081)-(48466-0) =</t>
  </si>
  <si>
    <t>2022 non cash working capital = non cash current assets - non cash current liabilities = (57517-7776)-(45101-0) =</t>
  </si>
  <si>
    <t xml:space="preserve">chg in wc = </t>
  </si>
  <si>
    <t>book value of capital = 69796943.10</t>
  </si>
  <si>
    <t xml:space="preserve">debt to capital ratio = 9676000/69796943.10 = </t>
  </si>
  <si>
    <t xml:space="preserve">fcfe = 4241 - ((1-13.8%)*(3596-4049)) - ((1-13.8%)*8.23%) = </t>
  </si>
  <si>
    <t>Growth</t>
  </si>
  <si>
    <t>Analysts growth estimates: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</si>
</sst>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0.000%"/>
    <numFmt numFmtId="165" formatCode="0.000000000000000%"/>
    <numFmt numFmtId="166" formatCode="_-[$$-409]* #,##0.00_ ;_-[$$-409]* \-#,##0.00\ ;_-[$$-409]* &quot;-&quot;??_ ;_-@_ "/>
    <numFmt numFmtId="167" formatCode="0.00000%"/>
    <numFmt numFmtId="168" formatCode="0.0000000%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1"/>
      <color rgb="FF212529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b/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7">
    <xf numFmtId="0" fontId="0" fillId="0" borderId="0" xfId="0"/>
    <xf numFmtId="164" fontId="0" fillId="2" borderId="1" xfId="0" applyNumberFormat="1" applyFill="1" applyBorder="1"/>
    <xf numFmtId="0" fontId="0" fillId="3" borderId="0" xfId="0" applyFill="1"/>
    <xf numFmtId="0" fontId="3" fillId="3" borderId="13" xfId="0" applyFont="1" applyFill="1" applyBorder="1" applyAlignment="1">
      <alignment vertical="center" wrapText="1"/>
    </xf>
    <xf numFmtId="0" fontId="1" fillId="0" borderId="0" xfId="0" applyFont="1"/>
    <xf numFmtId="0" fontId="0" fillId="0" borderId="11" xfId="0" applyBorder="1"/>
    <xf numFmtId="0" fontId="0" fillId="2" borderId="12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/>
    <xf numFmtId="0" fontId="0" fillId="0" borderId="14" xfId="0" applyBorder="1"/>
    <xf numFmtId="0" fontId="1" fillId="0" borderId="14" xfId="0" applyFont="1" applyBorder="1"/>
    <xf numFmtId="164" fontId="0" fillId="2" borderId="14" xfId="2" applyNumberFormat="1" applyFont="1" applyFill="1" applyBorder="1"/>
    <xf numFmtId="43" fontId="0" fillId="0" borderId="14" xfId="1" applyFont="1" applyBorder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1" fillId="2" borderId="14" xfId="0" applyFont="1" applyFill="1" applyBorder="1"/>
    <xf numFmtId="0" fontId="0" fillId="2" borderId="14" xfId="0" applyFill="1" applyBorder="1"/>
    <xf numFmtId="165" fontId="8" fillId="2" borderId="14" xfId="0" applyNumberFormat="1" applyFont="1" applyFill="1" applyBorder="1"/>
    <xf numFmtId="166" fontId="1" fillId="4" borderId="1" xfId="3" applyNumberFormat="1" applyFont="1" applyFill="1" applyBorder="1"/>
    <xf numFmtId="166" fontId="1" fillId="4" borderId="12" xfId="3" applyNumberFormat="1" applyFont="1" applyFill="1" applyBorder="1"/>
    <xf numFmtId="9" fontId="0" fillId="0" borderId="0" xfId="2" applyFont="1"/>
    <xf numFmtId="0" fontId="0" fillId="2" borderId="10" xfId="0" applyFill="1" applyBorder="1"/>
    <xf numFmtId="168" fontId="0" fillId="2" borderId="12" xfId="2" applyNumberFormat="1" applyFont="1" applyFill="1" applyBorder="1"/>
    <xf numFmtId="167" fontId="0" fillId="2" borderId="0" xfId="2" applyNumberFormat="1" applyFont="1" applyFill="1"/>
    <xf numFmtId="0" fontId="0" fillId="2" borderId="0" xfId="0" applyFill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7</xdr:row>
      <xdr:rowOff>89508</xdr:rowOff>
    </xdr:from>
    <xdr:to>
      <xdr:col>23</xdr:col>
      <xdr:colOff>638175</xdr:colOff>
      <xdr:row>22</xdr:row>
      <xdr:rowOff>145609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75198-143C-45A6-1FD8-DDEA15A3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1375383"/>
          <a:ext cx="6115050" cy="2904076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6</xdr:row>
      <xdr:rowOff>41908</xdr:rowOff>
    </xdr:from>
    <xdr:to>
      <xdr:col>14</xdr:col>
      <xdr:colOff>171450</xdr:colOff>
      <xdr:row>23</xdr:row>
      <xdr:rowOff>104308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DEA1E-590D-C78B-4DD9-A46084713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146808"/>
          <a:ext cx="4676775" cy="3291375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52</xdr:row>
      <xdr:rowOff>161925</xdr:rowOff>
    </xdr:from>
    <xdr:to>
      <xdr:col>28</xdr:col>
      <xdr:colOff>399196</xdr:colOff>
      <xdr:row>82</xdr:row>
      <xdr:rowOff>161232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CE97D4-DD31-6309-8F25-B862CD65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925" y="9839325"/>
          <a:ext cx="6828571" cy="5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30</xdr:row>
      <xdr:rowOff>171450</xdr:rowOff>
    </xdr:from>
    <xdr:to>
      <xdr:col>24</xdr:col>
      <xdr:colOff>360283</xdr:colOff>
      <xdr:row>48</xdr:row>
      <xdr:rowOff>104373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908A63-3A10-8527-73EF-2AE79F13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62450" y="5838825"/>
          <a:ext cx="13333333" cy="3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53</xdr:row>
      <xdr:rowOff>152400</xdr:rowOff>
    </xdr:from>
    <xdr:to>
      <xdr:col>14</xdr:col>
      <xdr:colOff>198434</xdr:colOff>
      <xdr:row>55</xdr:row>
      <xdr:rowOff>9498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66651A-BB68-4FB8-F6BC-C7A51D11E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825" y="10010775"/>
          <a:ext cx="12723809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83</xdr:row>
      <xdr:rowOff>76200</xdr:rowOff>
    </xdr:from>
    <xdr:to>
      <xdr:col>11</xdr:col>
      <xdr:colOff>75683</xdr:colOff>
      <xdr:row>98</xdr:row>
      <xdr:rowOff>171096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9CD623-83A8-8ED0-FF6D-03CE06768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15150" y="15487650"/>
          <a:ext cx="4133333" cy="2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6"/>
  <sheetViews>
    <sheetView tabSelected="1" topLeftCell="A79" workbookViewId="0">
      <selection activeCell="E91" sqref="E91"/>
    </sheetView>
  </sheetViews>
  <sheetFormatPr defaultRowHeight="14.25" x14ac:dyDescent="0.2"/>
  <cols>
    <col min="1" max="1" width="7.625" customWidth="1"/>
    <col min="2" max="2" width="27.25" customWidth="1"/>
    <col min="3" max="3" width="19.25" bestFit="1" customWidth="1"/>
    <col min="4" max="4" width="10" bestFit="1" customWidth="1"/>
    <col min="5" max="5" width="23.875" customWidth="1"/>
    <col min="10" max="10" width="11" bestFit="1" customWidth="1"/>
  </cols>
  <sheetData>
    <row r="1" spans="2:12" ht="15" thickBot="1" x14ac:dyDescent="0.25"/>
    <row r="2" spans="2:12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2:12" x14ac:dyDescent="0.2">
      <c r="B4" s="35"/>
      <c r="C4" s="36"/>
      <c r="D4" s="36"/>
      <c r="E4" s="36"/>
      <c r="F4" s="36"/>
      <c r="G4" s="36"/>
      <c r="H4" s="36"/>
      <c r="I4" s="36"/>
      <c r="J4" s="36"/>
      <c r="K4" s="36"/>
      <c r="L4" s="37"/>
    </row>
    <row r="5" spans="2:12" ht="15" thickBo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40"/>
    </row>
    <row r="8" spans="2:12" ht="15" thickBot="1" x14ac:dyDescent="0.25"/>
    <row r="9" spans="2:12" ht="15.75" thickBot="1" x14ac:dyDescent="0.25">
      <c r="B9" s="41" t="s">
        <v>1</v>
      </c>
      <c r="C9" s="42"/>
      <c r="D9" s="43"/>
    </row>
    <row r="10" spans="2:12" ht="15" thickBot="1" x14ac:dyDescent="0.25"/>
    <row r="11" spans="2:12" ht="15" thickBot="1" x14ac:dyDescent="0.25">
      <c r="B11" s="29" t="s">
        <v>2</v>
      </c>
      <c r="C11" s="29"/>
      <c r="D11" s="1">
        <v>4.206E-2</v>
      </c>
    </row>
    <row r="13" spans="2:12" ht="15" x14ac:dyDescent="0.25">
      <c r="B13" s="44" t="s">
        <v>3</v>
      </c>
      <c r="C13" s="44"/>
      <c r="E13" s="4" t="s">
        <v>6</v>
      </c>
      <c r="F13" s="4" t="s">
        <v>8</v>
      </c>
    </row>
    <row r="14" spans="2:12" ht="15" thickBot="1" x14ac:dyDescent="0.25">
      <c r="B14" t="s">
        <v>4</v>
      </c>
      <c r="C14" t="s">
        <v>5</v>
      </c>
      <c r="E14" s="3" t="s">
        <v>7</v>
      </c>
      <c r="F14">
        <v>0</v>
      </c>
    </row>
    <row r="16" spans="2:12" ht="15" thickBot="1" x14ac:dyDescent="0.25">
      <c r="B16" t="s">
        <v>9</v>
      </c>
      <c r="C16" t="s">
        <v>10</v>
      </c>
      <c r="E16" s="3" t="s">
        <v>11</v>
      </c>
    </row>
    <row r="17" spans="2:6" ht="15" thickBot="1" x14ac:dyDescent="0.25">
      <c r="E17" s="2"/>
    </row>
    <row r="18" spans="2:6" ht="15.75" thickBot="1" x14ac:dyDescent="0.3">
      <c r="B18" s="45" t="s">
        <v>12</v>
      </c>
      <c r="C18" s="46"/>
      <c r="D18" s="5" t="s">
        <v>13</v>
      </c>
      <c r="E18" s="5"/>
      <c r="F18" s="6">
        <v>0</v>
      </c>
    </row>
    <row r="19" spans="2:6" ht="15" thickBot="1" x14ac:dyDescent="0.25"/>
    <row r="20" spans="2:6" ht="15" thickBot="1" x14ac:dyDescent="0.25">
      <c r="B20" t="s">
        <v>14</v>
      </c>
      <c r="F20" s="7">
        <f>D11</f>
        <v>4.206E-2</v>
      </c>
    </row>
    <row r="22" spans="2:6" ht="15" thickBot="1" x14ac:dyDescent="0.25"/>
    <row r="23" spans="2:6" ht="15.75" thickBot="1" x14ac:dyDescent="0.3">
      <c r="C23" s="30" t="s">
        <v>15</v>
      </c>
      <c r="D23" s="31"/>
      <c r="E23" s="1">
        <f>F20</f>
        <v>4.206E-2</v>
      </c>
    </row>
    <row r="28" spans="2:6" ht="18.75" x14ac:dyDescent="0.3">
      <c r="B28" s="8" t="s">
        <v>16</v>
      </c>
    </row>
    <row r="30" spans="2:6" ht="15" x14ac:dyDescent="0.25">
      <c r="B30" s="4" t="s">
        <v>17</v>
      </c>
    </row>
    <row r="35" spans="2:4" ht="15" x14ac:dyDescent="0.25">
      <c r="C35" s="4" t="s">
        <v>18</v>
      </c>
    </row>
    <row r="37" spans="2:4" ht="15" x14ac:dyDescent="0.25">
      <c r="B37" s="10" t="s">
        <v>19</v>
      </c>
      <c r="C37" s="10" t="s">
        <v>20</v>
      </c>
      <c r="D37" s="10" t="s">
        <v>21</v>
      </c>
    </row>
    <row r="38" spans="2:4" x14ac:dyDescent="0.2">
      <c r="B38" s="9" t="s">
        <v>22</v>
      </c>
      <c r="C38" s="12">
        <v>17253</v>
      </c>
      <c r="D38" s="11">
        <f>C38/(C38+C39)</f>
        <v>0.57952369755802624</v>
      </c>
    </row>
    <row r="39" spans="2:4" x14ac:dyDescent="0.2">
      <c r="B39" s="9" t="s">
        <v>23</v>
      </c>
      <c r="C39" s="12">
        <v>12518</v>
      </c>
      <c r="D39" s="11">
        <f>C39/29771</f>
        <v>0.42047630244197376</v>
      </c>
    </row>
    <row r="40" spans="2:4" x14ac:dyDescent="0.2">
      <c r="D40">
        <f>SUM(D38:D39)</f>
        <v>1</v>
      </c>
    </row>
    <row r="42" spans="2:4" x14ac:dyDescent="0.2">
      <c r="B42" t="s">
        <v>24</v>
      </c>
    </row>
    <row r="43" spans="2:4" x14ac:dyDescent="0.2">
      <c r="B43" t="s">
        <v>25</v>
      </c>
    </row>
    <row r="45" spans="2:4" ht="15" x14ac:dyDescent="0.25">
      <c r="B45" s="10" t="s">
        <v>26</v>
      </c>
      <c r="C45" s="10" t="s">
        <v>20</v>
      </c>
      <c r="D45" s="10" t="s">
        <v>21</v>
      </c>
    </row>
    <row r="46" spans="2:4" x14ac:dyDescent="0.2">
      <c r="B46" s="9" t="s">
        <v>27</v>
      </c>
      <c r="C46" s="12">
        <v>26857</v>
      </c>
      <c r="D46" s="11">
        <f>C46/29771</f>
        <v>0.90211951227704812</v>
      </c>
    </row>
    <row r="47" spans="2:4" x14ac:dyDescent="0.2">
      <c r="B47" s="9" t="s">
        <v>28</v>
      </c>
      <c r="C47" s="12">
        <v>2914</v>
      </c>
      <c r="D47" s="11">
        <f>C47/29771</f>
        <v>9.7880487722951867E-2</v>
      </c>
    </row>
    <row r="48" spans="2:4" x14ac:dyDescent="0.2">
      <c r="D48">
        <f>SUM(D46:D47)</f>
        <v>1</v>
      </c>
    </row>
    <row r="49" spans="2:8" x14ac:dyDescent="0.2">
      <c r="B49" t="s">
        <v>29</v>
      </c>
    </row>
    <row r="50" spans="2:8" x14ac:dyDescent="0.2">
      <c r="B50" t="s">
        <v>30</v>
      </c>
    </row>
    <row r="53" spans="2:8" x14ac:dyDescent="0.2">
      <c r="B53" s="13" t="s">
        <v>31</v>
      </c>
      <c r="C53" s="14">
        <v>47</v>
      </c>
      <c r="D53" s="14">
        <v>1.2410638297872341</v>
      </c>
    </row>
    <row r="58" spans="2:8" x14ac:dyDescent="0.2">
      <c r="B58" s="9" t="s">
        <v>32</v>
      </c>
      <c r="C58" s="16">
        <v>0.32</v>
      </c>
    </row>
    <row r="60" spans="2:8" ht="15" x14ac:dyDescent="0.25">
      <c r="B60" s="29" t="s">
        <v>34</v>
      </c>
      <c r="C60" s="29"/>
      <c r="D60" s="29"/>
      <c r="E60" s="29"/>
      <c r="F60" s="29"/>
      <c r="G60" s="29"/>
      <c r="H60" s="15">
        <f>0.32*(1+(1-0.2181)*0.56263)</f>
        <v>0.46077452704000005</v>
      </c>
    </row>
    <row r="65" spans="2:10" ht="15" x14ac:dyDescent="0.25">
      <c r="B65" s="15" t="s">
        <v>33</v>
      </c>
      <c r="C65" s="17">
        <f>E23+(H60*4.18%)</f>
        <v>6.1320375230271999E-2</v>
      </c>
    </row>
    <row r="68" spans="2:10" x14ac:dyDescent="0.2">
      <c r="B68" t="s">
        <v>35</v>
      </c>
    </row>
    <row r="69" spans="2:10" ht="15" thickBot="1" x14ac:dyDescent="0.25"/>
    <row r="70" spans="2:10" ht="15.75" thickBot="1" x14ac:dyDescent="0.3">
      <c r="B70" s="25" t="s">
        <v>36</v>
      </c>
      <c r="C70" s="26"/>
      <c r="D70" s="26"/>
      <c r="E70" s="26"/>
      <c r="F70" s="26"/>
      <c r="G70" s="26"/>
      <c r="H70" s="26"/>
      <c r="I70" s="26"/>
      <c r="J70" s="19">
        <f>(62569-9081)-(48466-0)</f>
        <v>5022</v>
      </c>
    </row>
    <row r="71" spans="2:10" ht="15" thickBot="1" x14ac:dyDescent="0.25"/>
    <row r="72" spans="2:10" ht="15.75" thickBot="1" x14ac:dyDescent="0.3">
      <c r="B72" s="25" t="s">
        <v>37</v>
      </c>
      <c r="C72" s="26"/>
      <c r="D72" s="26"/>
      <c r="E72" s="26"/>
      <c r="F72" s="26"/>
      <c r="G72" s="26"/>
      <c r="H72" s="26"/>
      <c r="I72" s="26"/>
      <c r="J72" s="18">
        <f>(57517-7776)-(45101-0)</f>
        <v>4640</v>
      </c>
    </row>
    <row r="73" spans="2:10" ht="15" thickBot="1" x14ac:dyDescent="0.25"/>
    <row r="74" spans="2:10" ht="15" thickBot="1" x14ac:dyDescent="0.25">
      <c r="B74" s="21" t="s">
        <v>38</v>
      </c>
      <c r="C74" s="22">
        <f>(J70-J72)/J72</f>
        <v>8.232758620689655E-2</v>
      </c>
    </row>
    <row r="75" spans="2:10" ht="15" thickBot="1" x14ac:dyDescent="0.25"/>
    <row r="76" spans="2:10" ht="15" thickBot="1" x14ac:dyDescent="0.25">
      <c r="B76" s="27" t="s">
        <v>39</v>
      </c>
      <c r="C76" s="28"/>
    </row>
    <row r="78" spans="2:10" x14ac:dyDescent="0.2">
      <c r="B78" s="29" t="s">
        <v>40</v>
      </c>
      <c r="C78" s="29"/>
      <c r="D78" s="23">
        <f xml:space="preserve"> 9676000/69796943.1</f>
        <v>0.13863071318376979</v>
      </c>
    </row>
    <row r="80" spans="2:10" x14ac:dyDescent="0.2">
      <c r="C80" s="20"/>
    </row>
    <row r="81" spans="2:5" x14ac:dyDescent="0.2">
      <c r="B81" s="29" t="s">
        <v>41</v>
      </c>
      <c r="C81" s="29"/>
      <c r="D81" s="29"/>
      <c r="E81" s="24">
        <f>4241-((1-D78)*(3596-4049))-((1-D78)*(C74))</f>
        <v>4631.129372473536</v>
      </c>
    </row>
    <row r="83" spans="2:5" ht="15" thickBot="1" x14ac:dyDescent="0.25"/>
    <row r="84" spans="2:5" ht="15.75" thickBot="1" x14ac:dyDescent="0.3">
      <c r="B84" s="30" t="s">
        <v>42</v>
      </c>
      <c r="C84" s="31"/>
    </row>
    <row r="86" spans="2:5" x14ac:dyDescent="0.2">
      <c r="E86" t="s">
        <v>43</v>
      </c>
    </row>
  </sheetData>
  <mergeCells count="13">
    <mergeCell ref="B84:C84"/>
    <mergeCell ref="C23:D23"/>
    <mergeCell ref="B60:G60"/>
    <mergeCell ref="B2:L5"/>
    <mergeCell ref="B9:D9"/>
    <mergeCell ref="B11:C11"/>
    <mergeCell ref="B13:C13"/>
    <mergeCell ref="B18:C18"/>
    <mergeCell ref="B70:I70"/>
    <mergeCell ref="B72:I72"/>
    <mergeCell ref="B76:C76"/>
    <mergeCell ref="B78:C78"/>
    <mergeCell ref="B81:D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 דיין</cp:lastModifiedBy>
  <dcterms:created xsi:type="dcterms:W3CDTF">2015-06-05T18:17:20Z</dcterms:created>
  <dcterms:modified xsi:type="dcterms:W3CDTF">2024-04-08T11:05:01Z</dcterms:modified>
</cp:coreProperties>
</file>