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mcintos\Documents\GitHub\ME-3623-Motor-Code\"/>
    </mc:Choice>
  </mc:AlternateContent>
  <xr:revisionPtr revIDLastSave="0" documentId="13_ncr:1_{9AF79790-2D49-4546-8DDE-0E88EF976A8A}" xr6:coauthVersionLast="47" xr6:coauthVersionMax="47" xr10:uidLastSave="{00000000-0000-0000-0000-000000000000}"/>
  <bookViews>
    <workbookView xWindow="-120" yWindow="-120" windowWidth="29040" windowHeight="15720" xr2:uid="{A2A09A9C-3540-4F6D-966A-419DB07AC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E45" i="1"/>
  <c r="E44" i="1"/>
  <c r="C36" i="1"/>
  <c r="D36" i="1"/>
  <c r="E36" i="1"/>
  <c r="C45" i="1"/>
  <c r="D45" i="1"/>
  <c r="B45" i="1"/>
  <c r="C44" i="1"/>
  <c r="D44" i="1"/>
  <c r="B44" i="1"/>
  <c r="B35" i="1"/>
  <c r="B33" i="1" s="1"/>
  <c r="E35" i="1"/>
  <c r="E33" i="1" s="1"/>
  <c r="D35" i="1"/>
  <c r="D33" i="1" s="1"/>
  <c r="C35" i="1"/>
  <c r="C33" i="1" s="1"/>
  <c r="B46" i="1" l="1"/>
  <c r="E46" i="1"/>
  <c r="E50" i="1" s="1"/>
  <c r="E53" i="1" s="1"/>
  <c r="D46" i="1"/>
  <c r="C46" i="1"/>
  <c r="C49" i="1" l="1"/>
  <c r="C52" i="1" s="1"/>
  <c r="C47" i="1"/>
  <c r="D49" i="1"/>
  <c r="D52" i="1" s="1"/>
  <c r="D47" i="1"/>
  <c r="B49" i="1"/>
  <c r="B52" i="1" s="1"/>
  <c r="B47" i="1"/>
  <c r="C50" i="1"/>
  <c r="C53" i="1" s="1"/>
  <c r="D50" i="1"/>
  <c r="D53" i="1" s="1"/>
  <c r="E49" i="1"/>
  <c r="E47" i="1"/>
  <c r="B50" i="1"/>
  <c r="B53" i="1" s="1"/>
  <c r="E52" i="1" l="1"/>
  <c r="E32" i="1" s="1"/>
  <c r="E55" i="1" s="1"/>
  <c r="G47" i="1"/>
  <c r="B32" i="1"/>
  <c r="B55" i="1" s="1"/>
  <c r="D32" i="1"/>
  <c r="D55" i="1" s="1"/>
  <c r="C32" i="1"/>
  <c r="C55" i="1" s="1"/>
</calcChain>
</file>

<file path=xl/sharedStrings.xml><?xml version="1.0" encoding="utf-8"?>
<sst xmlns="http://schemas.openxmlformats.org/spreadsheetml/2006/main" count="35" uniqueCount="35">
  <si>
    <t>Serial Number</t>
  </si>
  <si>
    <t>PWM Set</t>
  </si>
  <si>
    <t>Actural</t>
  </si>
  <si>
    <t>440010323.0</t>
  </si>
  <si>
    <t>2 is negative 1 is positive</t>
  </si>
  <si>
    <t>440010328.0</t>
  </si>
  <si>
    <t>Voltage (V)</t>
  </si>
  <si>
    <t>440010347.0</t>
  </si>
  <si>
    <t>440011438.0</t>
  </si>
  <si>
    <t>System</t>
  </si>
  <si>
    <t>Motor Inductance (mH)</t>
  </si>
  <si>
    <t>Disk Diameter (mm)</t>
  </si>
  <si>
    <t>Disk Thickness (mm)</t>
  </si>
  <si>
    <t>Nub diameter (mm)</t>
  </si>
  <si>
    <t>Nub Thickness (mm)</t>
  </si>
  <si>
    <t>Measured density (kg/m^3)</t>
  </si>
  <si>
    <t>disk volume (mm^3)</t>
  </si>
  <si>
    <t>Num volume (mm^3)</t>
  </si>
  <si>
    <t>total volume (mm^3)</t>
  </si>
  <si>
    <t>Motor Resistance (Ohm)</t>
  </si>
  <si>
    <t>Disk Mass (g)</t>
  </si>
  <si>
    <t>Hub Mass (g)</t>
  </si>
  <si>
    <t>Speed Constant ( (rad/s) / V)</t>
  </si>
  <si>
    <t>Tau (s)</t>
  </si>
  <si>
    <t>Disk Inertia (kg*m^2)</t>
  </si>
  <si>
    <t>Nub Inertia (kg*m^2)</t>
  </si>
  <si>
    <t>Total Inertia (kg*m^2)</t>
  </si>
  <si>
    <t>Damping (N*m/(rad/s))</t>
  </si>
  <si>
    <t>Average SS speed (rad/s)</t>
  </si>
  <si>
    <t>Average SS current (A)</t>
  </si>
  <si>
    <t>5 Volt step test</t>
  </si>
  <si>
    <t>Nub percent contribution</t>
  </si>
  <si>
    <t>Shaft diameter (mm)</t>
  </si>
  <si>
    <t>Total Mass (g)</t>
  </si>
  <si>
    <t>Torque Constant (kg*m/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</si>
</sst>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%"/>
    <numFmt numFmtId="165" formatCode="0.00000000"/>
    <numFmt numFmtId="166" formatCode="0.0000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440010323.0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436023622047242"/>
                  <c:y val="7.407407407407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Sheet1!$B$14:$B$26</c:f>
              <c:numCache>
                <c:formatCode>General</c:formatCode>
                <c:ptCount val="13"/>
                <c:pt idx="0">
                  <c:v>3.3410000000000002</c:v>
                </c:pt>
                <c:pt idx="1">
                  <c:v>3.73</c:v>
                </c:pt>
                <c:pt idx="2">
                  <c:v>3.86</c:v>
                </c:pt>
                <c:pt idx="3">
                  <c:v>4.0620000000000003</c:v>
                </c:pt>
                <c:pt idx="4">
                  <c:v>4.37</c:v>
                </c:pt>
                <c:pt idx="5">
                  <c:v>4.4000000000000004</c:v>
                </c:pt>
                <c:pt idx="6">
                  <c:v>5.74</c:v>
                </c:pt>
                <c:pt idx="8">
                  <c:v>6.83</c:v>
                </c:pt>
                <c:pt idx="10">
                  <c:v>7.81</c:v>
                </c:pt>
                <c:pt idx="12">
                  <c:v>9.8000000000000007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5-477B-A7AA-862E60C3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94560"/>
        <c:axId val="1404792640"/>
      </c:scatterChart>
      <c:valAx>
        <c:axId val="14047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2640"/>
        <c:crosses val="autoZero"/>
        <c:crossBetween val="midCat"/>
      </c:valAx>
      <c:valAx>
        <c:axId val="14047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440010328.0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01224846894138"/>
                  <c:y val="2.712160979877515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Sheet1!$C$14:$C$26</c:f>
              <c:numCache>
                <c:formatCode>General</c:formatCode>
                <c:ptCount val="13"/>
                <c:pt idx="0">
                  <c:v>3.145</c:v>
                </c:pt>
                <c:pt idx="1">
                  <c:v>3.3340000000000001</c:v>
                </c:pt>
                <c:pt idx="2">
                  <c:v>3.548</c:v>
                </c:pt>
                <c:pt idx="3">
                  <c:v>4.03</c:v>
                </c:pt>
                <c:pt idx="4">
                  <c:v>4.2610000000000001</c:v>
                </c:pt>
                <c:pt idx="5">
                  <c:v>4.67</c:v>
                </c:pt>
                <c:pt idx="6">
                  <c:v>6.07</c:v>
                </c:pt>
                <c:pt idx="8">
                  <c:v>7.27</c:v>
                </c:pt>
                <c:pt idx="10">
                  <c:v>8.25</c:v>
                </c:pt>
                <c:pt idx="12">
                  <c:v>9.56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A-46A5-A18F-D6DB6AAF9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614176"/>
        <c:axId val="1403617056"/>
      </c:scatterChart>
      <c:valAx>
        <c:axId val="140361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7056"/>
        <c:crosses val="autoZero"/>
        <c:crossBetween val="midCat"/>
      </c:valAx>
      <c:valAx>
        <c:axId val="14036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61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440010347.0</a:t>
            </a:r>
            <a:r>
              <a:rPr lang="en-CA" sz="1400" b="0" i="0" u="none" strike="noStrike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25568678915137"/>
                  <c:y val="-1.520705745115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Sheet1!$D$14:$D$26</c:f>
              <c:numCache>
                <c:formatCode>General</c:formatCode>
                <c:ptCount val="13"/>
                <c:pt idx="0">
                  <c:v>3.4369999999999998</c:v>
                </c:pt>
                <c:pt idx="1">
                  <c:v>3.823</c:v>
                </c:pt>
                <c:pt idx="2">
                  <c:v>4.1479999999999997</c:v>
                </c:pt>
                <c:pt idx="4">
                  <c:v>4.29</c:v>
                </c:pt>
                <c:pt idx="5">
                  <c:v>4.92</c:v>
                </c:pt>
                <c:pt idx="6">
                  <c:v>5.19</c:v>
                </c:pt>
                <c:pt idx="8">
                  <c:v>6.63</c:v>
                </c:pt>
                <c:pt idx="10">
                  <c:v>8.01</c:v>
                </c:pt>
                <c:pt idx="12">
                  <c:v>9.74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B-4BE2-841D-9866A589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39616"/>
        <c:axId val="1509141056"/>
      </c:scatterChart>
      <c:valAx>
        <c:axId val="15091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41056"/>
        <c:crosses val="autoZero"/>
        <c:crossBetween val="midCat"/>
      </c:valAx>
      <c:valAx>
        <c:axId val="1509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3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440011438.0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5296872265966754"/>
                  <c:y val="-3.66724613968708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Sheet1!$E$14:$E$26</c:f>
              <c:numCache>
                <c:formatCode>General</c:formatCode>
                <c:ptCount val="13"/>
                <c:pt idx="0">
                  <c:v>3.589</c:v>
                </c:pt>
                <c:pt idx="1">
                  <c:v>3.9239999999999999</c:v>
                </c:pt>
                <c:pt idx="2">
                  <c:v>4.282</c:v>
                </c:pt>
                <c:pt idx="4">
                  <c:v>4.26</c:v>
                </c:pt>
                <c:pt idx="5">
                  <c:v>4.37</c:v>
                </c:pt>
                <c:pt idx="6">
                  <c:v>4.41</c:v>
                </c:pt>
                <c:pt idx="7">
                  <c:v>5.21</c:v>
                </c:pt>
                <c:pt idx="8">
                  <c:v>5.89</c:v>
                </c:pt>
                <c:pt idx="9">
                  <c:v>6.81</c:v>
                </c:pt>
                <c:pt idx="10">
                  <c:v>7.81</c:v>
                </c:pt>
                <c:pt idx="11">
                  <c:v>8.9700000000000006</c:v>
                </c:pt>
                <c:pt idx="12">
                  <c:v>9.6999999999999993</c:v>
                </c:pt>
              </c:numCache>
            </c:numRef>
          </c:xVal>
          <c:yVal>
            <c:numRef>
              <c:f>Sheet1!$A$14:$A$26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3-4D1F-B85B-12767B15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04991"/>
        <c:axId val="1518143136"/>
      </c:scatterChart>
      <c:valAx>
        <c:axId val="41870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43136"/>
        <c:crosses val="autoZero"/>
        <c:crossBetween val="midCat"/>
      </c:valAx>
      <c:valAx>
        <c:axId val="1518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7</xdr:row>
      <xdr:rowOff>0</xdr:rowOff>
    </xdr:from>
    <xdr:to>
      <xdr:col>15</xdr:col>
      <xdr:colOff>309562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65881-347A-059F-D0A4-B4974B05B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7</xdr:row>
      <xdr:rowOff>4762</xdr:rowOff>
    </xdr:from>
    <xdr:to>
      <xdr:col>23</xdr:col>
      <xdr:colOff>309562</xdr:colOff>
      <xdr:row>22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AE6888-FA7C-F1C4-D8F8-53282BB95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4762</xdr:colOff>
      <xdr:row>24</xdr:row>
      <xdr:rowOff>4762</xdr:rowOff>
    </xdr:from>
    <xdr:to>
      <xdr:col>15</xdr:col>
      <xdr:colOff>309562</xdr:colOff>
      <xdr:row>42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3A1BA-D494-AE3B-5EAD-425B3B674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23</xdr:row>
      <xdr:rowOff>185737</xdr:rowOff>
    </xdr:from>
    <xdr:to>
      <xdr:col>23</xdr:col>
      <xdr:colOff>309562</xdr:colOff>
      <xdr:row>43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CEC153-5B2E-CC09-1C24-AD09F39CD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EDCB-8CC4-41CF-A3C1-136319D668F7}">
  <dimension ref="A1:G61"/>
  <sheetViews>
    <sheetView tabSelected="1" topLeftCell="A16" workbookViewId="0">
      <selection activeCell="H39" sqref="H39"/>
    </sheetView>
  </sheetViews>
  <sheetFormatPr defaultRowHeight="15" x14ac:dyDescent="0.25"/>
  <cols>
    <col min="1" max="1" width="25.85546875" customWidth="1"/>
    <col min="2" max="2" width="11.42578125" customWidth="1"/>
    <col min="3" max="3" width="11.7109375" customWidth="1"/>
    <col min="4" max="4" width="12.140625" customWidth="1"/>
    <col min="5" max="5" width="13.85546875" customWidth="1"/>
  </cols>
  <sheetData>
    <row r="1" spans="1:5" x14ac:dyDescent="0.25">
      <c r="A1" t="s">
        <v>0</v>
      </c>
      <c r="B1">
        <v>3456</v>
      </c>
    </row>
    <row r="2" spans="1:5" x14ac:dyDescent="0.25">
      <c r="A2" t="s">
        <v>1</v>
      </c>
      <c r="B2" t="s">
        <v>2</v>
      </c>
    </row>
    <row r="3" spans="1:5" x14ac:dyDescent="0.25">
      <c r="A3">
        <v>5</v>
      </c>
      <c r="B3">
        <v>2</v>
      </c>
    </row>
    <row r="4" spans="1:5" x14ac:dyDescent="0.25">
      <c r="A4">
        <v>6</v>
      </c>
      <c r="B4">
        <v>3</v>
      </c>
      <c r="E4" t="s">
        <v>4</v>
      </c>
    </row>
    <row r="5" spans="1:5" x14ac:dyDescent="0.25">
      <c r="A5">
        <v>7</v>
      </c>
      <c r="B5">
        <v>4</v>
      </c>
    </row>
    <row r="6" spans="1:5" x14ac:dyDescent="0.25">
      <c r="A6">
        <v>8</v>
      </c>
      <c r="B6">
        <v>6</v>
      </c>
    </row>
    <row r="7" spans="1:5" x14ac:dyDescent="0.25">
      <c r="A7">
        <v>9</v>
      </c>
      <c r="B7">
        <v>8</v>
      </c>
    </row>
    <row r="13" spans="1:5" x14ac:dyDescent="0.25">
      <c r="A13" t="s">
        <v>6</v>
      </c>
      <c r="B13" s="1" t="s">
        <v>3</v>
      </c>
      <c r="C13" s="1" t="s">
        <v>5</v>
      </c>
      <c r="D13" s="1" t="s">
        <v>7</v>
      </c>
      <c r="E13" s="1" t="s">
        <v>8</v>
      </c>
    </row>
    <row r="14" spans="1:5" x14ac:dyDescent="0.25">
      <c r="A14">
        <v>1</v>
      </c>
      <c r="B14">
        <v>3.3410000000000002</v>
      </c>
      <c r="C14">
        <v>3.145</v>
      </c>
      <c r="D14">
        <v>3.4369999999999998</v>
      </c>
      <c r="E14">
        <v>3.589</v>
      </c>
    </row>
    <row r="15" spans="1:5" x14ac:dyDescent="0.25">
      <c r="A15">
        <v>2</v>
      </c>
      <c r="B15">
        <v>3.73</v>
      </c>
      <c r="C15">
        <v>3.3340000000000001</v>
      </c>
      <c r="D15">
        <v>3.823</v>
      </c>
      <c r="E15">
        <v>3.9239999999999999</v>
      </c>
    </row>
    <row r="16" spans="1:5" x14ac:dyDescent="0.25">
      <c r="A16">
        <v>3</v>
      </c>
      <c r="B16">
        <v>3.86</v>
      </c>
      <c r="C16">
        <v>3.548</v>
      </c>
      <c r="D16">
        <v>4.1479999999999997</v>
      </c>
      <c r="E16">
        <v>4.282</v>
      </c>
    </row>
    <row r="17" spans="1:5" x14ac:dyDescent="0.25">
      <c r="A17">
        <v>4</v>
      </c>
      <c r="B17">
        <v>4.0620000000000003</v>
      </c>
      <c r="C17">
        <v>4.03</v>
      </c>
    </row>
    <row r="18" spans="1:5" x14ac:dyDescent="0.25">
      <c r="A18">
        <v>5</v>
      </c>
      <c r="B18">
        <v>4.37</v>
      </c>
      <c r="C18">
        <v>4.2610000000000001</v>
      </c>
      <c r="D18">
        <v>4.29</v>
      </c>
      <c r="E18">
        <v>4.26</v>
      </c>
    </row>
    <row r="19" spans="1:5" x14ac:dyDescent="0.25">
      <c r="A19">
        <v>6</v>
      </c>
      <c r="B19">
        <v>4.4000000000000004</v>
      </c>
      <c r="C19">
        <v>4.67</v>
      </c>
      <c r="D19">
        <v>4.92</v>
      </c>
      <c r="E19">
        <v>4.37</v>
      </c>
    </row>
    <row r="20" spans="1:5" x14ac:dyDescent="0.25">
      <c r="A20">
        <v>7</v>
      </c>
      <c r="B20">
        <v>5.74</v>
      </c>
      <c r="C20">
        <v>6.07</v>
      </c>
      <c r="D20">
        <v>5.19</v>
      </c>
      <c r="E20">
        <v>4.41</v>
      </c>
    </row>
    <row r="21" spans="1:5" x14ac:dyDescent="0.25">
      <c r="A21">
        <v>7.5</v>
      </c>
      <c r="E21">
        <v>5.21</v>
      </c>
    </row>
    <row r="22" spans="1:5" x14ac:dyDescent="0.25">
      <c r="A22">
        <v>8</v>
      </c>
      <c r="B22">
        <v>6.83</v>
      </c>
      <c r="C22">
        <v>7.27</v>
      </c>
      <c r="D22">
        <v>6.63</v>
      </c>
      <c r="E22">
        <v>5.89</v>
      </c>
    </row>
    <row r="23" spans="1:5" x14ac:dyDescent="0.25">
      <c r="A23">
        <v>8.5</v>
      </c>
      <c r="E23">
        <v>6.81</v>
      </c>
    </row>
    <row r="24" spans="1:5" x14ac:dyDescent="0.25">
      <c r="A24">
        <v>9</v>
      </c>
      <c r="B24">
        <v>7.81</v>
      </c>
      <c r="C24">
        <v>8.25</v>
      </c>
      <c r="D24">
        <v>8.01</v>
      </c>
      <c r="E24">
        <v>7.81</v>
      </c>
    </row>
    <row r="25" spans="1:5" x14ac:dyDescent="0.25">
      <c r="A25">
        <v>9.5</v>
      </c>
      <c r="E25">
        <v>8.9700000000000006</v>
      </c>
    </row>
    <row r="26" spans="1:5" x14ac:dyDescent="0.25">
      <c r="A26">
        <v>10</v>
      </c>
      <c r="B26">
        <v>9.8000000000000007</v>
      </c>
      <c r="C26">
        <v>9.56</v>
      </c>
      <c r="D26">
        <v>9.74</v>
      </c>
      <c r="E26">
        <v>9.6999999999999993</v>
      </c>
    </row>
    <row r="28" spans="1:5" x14ac:dyDescent="0.25">
      <c r="A28" t="s">
        <v>9</v>
      </c>
      <c r="B28">
        <v>1</v>
      </c>
      <c r="C28">
        <v>2</v>
      </c>
      <c r="D28">
        <v>3</v>
      </c>
      <c r="E28">
        <v>4</v>
      </c>
    </row>
    <row r="30" spans="1:5" x14ac:dyDescent="0.25">
      <c r="A30" t="s">
        <v>19</v>
      </c>
      <c r="B30">
        <v>10.9</v>
      </c>
      <c r="C30">
        <v>7.8</v>
      </c>
      <c r="D30">
        <v>7.8</v>
      </c>
      <c r="E30">
        <v>6.4</v>
      </c>
    </row>
    <row r="31" spans="1:5" x14ac:dyDescent="0.25">
      <c r="A31" t="s">
        <v>10</v>
      </c>
      <c r="B31">
        <v>0.45800000000000002</v>
      </c>
      <c r="C31">
        <v>0.48499999999999999</v>
      </c>
      <c r="D31">
        <v>0.46800000000000003</v>
      </c>
      <c r="E31">
        <v>0.44600000000000001</v>
      </c>
    </row>
    <row r="32" spans="1:5" x14ac:dyDescent="0.25">
      <c r="A32" t="s">
        <v>26</v>
      </c>
      <c r="B32">
        <f>B52+B53</f>
        <v>82.352530352729275</v>
      </c>
      <c r="C32">
        <f t="shared" ref="C32:E32" si="0">C52+C53</f>
        <v>258.59652224301652</v>
      </c>
      <c r="D32">
        <f t="shared" si="0"/>
        <v>82.352530352729275</v>
      </c>
      <c r="E32">
        <f t="shared" si="0"/>
        <v>258.59652224301652</v>
      </c>
    </row>
    <row r="33" spans="1:7" x14ac:dyDescent="0.25">
      <c r="A33" t="s">
        <v>27</v>
      </c>
      <c r="B33">
        <f>B60*B35/B61</f>
        <v>1.2770472010571992E-5</v>
      </c>
      <c r="C33">
        <f>C60*C35/C61</f>
        <v>3.5832785204958892E-5</v>
      </c>
      <c r="D33">
        <f>D60*D35/D61</f>
        <v>2.1155570413992814E-5</v>
      </c>
      <c r="E33">
        <f>E60*E35/E61</f>
        <v>4.5510923407573234E-5</v>
      </c>
    </row>
    <row r="34" spans="1:7" x14ac:dyDescent="0.25">
      <c r="A34" t="s">
        <v>33</v>
      </c>
      <c r="B34">
        <v>116.52</v>
      </c>
      <c r="C34">
        <v>379.4</v>
      </c>
      <c r="D34">
        <v>116.52</v>
      </c>
      <c r="E34">
        <v>379.4</v>
      </c>
    </row>
    <row r="35" spans="1:7" x14ac:dyDescent="0.25">
      <c r="A35" t="s">
        <v>34</v>
      </c>
      <c r="B35">
        <f>0.38164*1/100</f>
        <v>3.8163999999999997E-3</v>
      </c>
      <c r="C35">
        <f>0.38164*1/100</f>
        <v>3.8163999999999997E-3</v>
      </c>
      <c r="D35">
        <f>0.38164*1/100</f>
        <v>3.8163999999999997E-3</v>
      </c>
      <c r="E35">
        <f>0.38164*1/100</f>
        <v>3.8163999999999997E-3</v>
      </c>
    </row>
    <row r="36" spans="1:7" x14ac:dyDescent="0.25">
      <c r="A36" t="s">
        <v>22</v>
      </c>
      <c r="B36">
        <f>B61/5</f>
        <v>22.968834543131202</v>
      </c>
      <c r="C36">
        <f>C61/5</f>
        <v>11.77373693664166</v>
      </c>
      <c r="D36">
        <f>D61/5</f>
        <v>14.88181637206454</v>
      </c>
      <c r="E36">
        <f>E61/5</f>
        <v>11.093740820972521</v>
      </c>
    </row>
    <row r="38" spans="1:7" x14ac:dyDescent="0.25">
      <c r="A38" t="s">
        <v>11</v>
      </c>
      <c r="B38">
        <v>77.5</v>
      </c>
      <c r="C38">
        <v>76.2</v>
      </c>
      <c r="D38">
        <v>77.5</v>
      </c>
      <c r="E38">
        <v>76.2</v>
      </c>
    </row>
    <row r="39" spans="1:7" x14ac:dyDescent="0.25">
      <c r="A39" t="s">
        <v>12</v>
      </c>
      <c r="B39">
        <v>3.05</v>
      </c>
      <c r="C39">
        <v>10.199999999999999</v>
      </c>
      <c r="D39">
        <v>3.05</v>
      </c>
      <c r="E39">
        <v>10.199999999999999</v>
      </c>
    </row>
    <row r="40" spans="1:7" x14ac:dyDescent="0.25">
      <c r="A40" t="s">
        <v>13</v>
      </c>
      <c r="B40">
        <v>13.5</v>
      </c>
      <c r="C40">
        <v>19.100000000000001</v>
      </c>
      <c r="D40">
        <v>13.5</v>
      </c>
      <c r="E40">
        <v>19.100000000000001</v>
      </c>
    </row>
    <row r="41" spans="1:7" x14ac:dyDescent="0.25">
      <c r="A41" t="s">
        <v>14</v>
      </c>
      <c r="B41">
        <v>8.25</v>
      </c>
      <c r="C41">
        <v>12.6</v>
      </c>
      <c r="D41">
        <v>8.25</v>
      </c>
      <c r="E41">
        <v>12.6</v>
      </c>
    </row>
    <row r="42" spans="1:7" x14ac:dyDescent="0.25">
      <c r="A42" t="s">
        <v>32</v>
      </c>
      <c r="B42">
        <v>6.35</v>
      </c>
      <c r="C42">
        <v>6.35</v>
      </c>
      <c r="D42">
        <v>6.35</v>
      </c>
      <c r="E42">
        <v>6.35</v>
      </c>
    </row>
    <row r="44" spans="1:7" x14ac:dyDescent="0.25">
      <c r="A44" t="s">
        <v>16</v>
      </c>
      <c r="B44">
        <f>PI()*B38^2/4*B39-PI()*B42^2/4*B39</f>
        <v>14291.166929460107</v>
      </c>
      <c r="C44">
        <f t="shared" ref="C44:D44" si="1">PI()*C38^2/4*C39-PI()*C42^2/4*C39</f>
        <v>46192.720563225637</v>
      </c>
      <c r="D44">
        <f t="shared" si="1"/>
        <v>14291.166929460107</v>
      </c>
      <c r="E44">
        <f>PI()*E38^2/4*E39-PI()*E42^2/4*E39</f>
        <v>46192.720563225637</v>
      </c>
    </row>
    <row r="45" spans="1:7" x14ac:dyDescent="0.25">
      <c r="A45" t="s">
        <v>17</v>
      </c>
      <c r="B45">
        <f>PI()*B40^2/4*B41 - PI()*B42^2/4*B41</f>
        <v>919.62418214362856</v>
      </c>
      <c r="C45">
        <f t="shared" ref="C45:D45" si="2">PI()*C40^2/4*C41 - PI()*C42^2/4*C41</f>
        <v>3211.1337704724124</v>
      </c>
      <c r="D45">
        <f t="shared" si="2"/>
        <v>919.62418214362856</v>
      </c>
      <c r="E45">
        <f>PI()*E40^2/4*E41 - PI()*E42^2/4*E41</f>
        <v>3211.1337704724124</v>
      </c>
    </row>
    <row r="46" spans="1:7" x14ac:dyDescent="0.25">
      <c r="A46" t="s">
        <v>18</v>
      </c>
      <c r="B46">
        <f>B44+B45</f>
        <v>15210.791111603736</v>
      </c>
      <c r="C46">
        <f t="shared" ref="C46:E46" si="3">C44+C45</f>
        <v>49403.854333698051</v>
      </c>
      <c r="D46">
        <f t="shared" si="3"/>
        <v>15210.791111603736</v>
      </c>
      <c r="E46">
        <f t="shared" si="3"/>
        <v>49403.854333698051</v>
      </c>
    </row>
    <row r="47" spans="1:7" x14ac:dyDescent="0.25">
      <c r="A47" t="s">
        <v>15</v>
      </c>
      <c r="B47">
        <f>B34/B46*10^6</f>
        <v>7660.3510721484636</v>
      </c>
      <c r="C47">
        <f>C34/C46*10^6</f>
        <v>7679.562761183467</v>
      </c>
      <c r="D47">
        <f>D34/D46*10^6</f>
        <v>7660.3510721484636</v>
      </c>
      <c r="E47">
        <f>E34/E46*10^6</f>
        <v>7679.562761183467</v>
      </c>
      <c r="G47">
        <f>AVERAGE(B47:E47)</f>
        <v>7669.9569166659658</v>
      </c>
    </row>
    <row r="49" spans="1:5" x14ac:dyDescent="0.25">
      <c r="A49" t="s">
        <v>20</v>
      </c>
      <c r="B49">
        <f>B44/B46*B34</f>
        <v>109.4753559103424</v>
      </c>
      <c r="C49">
        <f>C44/C46*C34</f>
        <v>354.73989667510136</v>
      </c>
      <c r="D49">
        <f>D44/D46*D34</f>
        <v>109.4753559103424</v>
      </c>
      <c r="E49">
        <f>E44/E46*E34</f>
        <v>354.73989667510136</v>
      </c>
    </row>
    <row r="50" spans="1:5" x14ac:dyDescent="0.25">
      <c r="A50" t="s">
        <v>21</v>
      </c>
      <c r="B50">
        <f>B45/B46*B34</f>
        <v>7.0446440896575986</v>
      </c>
      <c r="C50">
        <f>C45/C46*C34</f>
        <v>24.660103324898593</v>
      </c>
      <c r="D50">
        <f>D45/D46*D34</f>
        <v>7.0446440896575986</v>
      </c>
      <c r="E50">
        <f>E45/E46*E34</f>
        <v>24.660103324898593</v>
      </c>
    </row>
    <row r="52" spans="1:5" x14ac:dyDescent="0.25">
      <c r="A52" t="s">
        <v>24</v>
      </c>
      <c r="B52">
        <f>0.5*B49*B38^2/4/1000</f>
        <v>82.192044554561761</v>
      </c>
      <c r="C52">
        <f t="shared" ref="C52:D52" si="4">0.5*C49*C38^2/4/1000</f>
        <v>257.47199070627198</v>
      </c>
      <c r="D52">
        <f t="shared" si="4"/>
        <v>82.192044554561761</v>
      </c>
      <c r="E52">
        <f>0.5*E49*E38^2/4/1000</f>
        <v>257.47199070627198</v>
      </c>
    </row>
    <row r="53" spans="1:5" x14ac:dyDescent="0.25">
      <c r="A53" t="s">
        <v>25</v>
      </c>
      <c r="B53">
        <f>0.5*B50*B40^2/4/1000</f>
        <v>0.16048579816751218</v>
      </c>
      <c r="C53">
        <f t="shared" ref="C53:E53" si="5">0.5*C50*C40^2/4/1000</f>
        <v>1.1245315367445321</v>
      </c>
      <c r="D53">
        <f t="shared" si="5"/>
        <v>0.16048579816751218</v>
      </c>
      <c r="E53">
        <f t="shared" si="5"/>
        <v>1.1245315367445321</v>
      </c>
    </row>
    <row r="55" spans="1:5" x14ac:dyDescent="0.25">
      <c r="A55" t="s">
        <v>31</v>
      </c>
      <c r="B55" s="2">
        <f>B53/B32</f>
        <v>1.9487658421681207E-3</v>
      </c>
      <c r="C55" s="2">
        <f>C53/C32</f>
        <v>4.3485949733219984E-3</v>
      </c>
      <c r="D55" s="2">
        <f>D53/D32</f>
        <v>1.9487658421681207E-3</v>
      </c>
      <c r="E55" s="2">
        <f>E53/E32</f>
        <v>4.3485949733219984E-3</v>
      </c>
    </row>
    <row r="56" spans="1:5" x14ac:dyDescent="0.25">
      <c r="B56" s="2"/>
      <c r="C56" s="2"/>
      <c r="D56" s="2"/>
      <c r="E56" s="2"/>
    </row>
    <row r="57" spans="1:5" x14ac:dyDescent="0.25">
      <c r="A57" s="6" t="s">
        <v>30</v>
      </c>
      <c r="B57" s="6"/>
      <c r="C57" s="6"/>
      <c r="D57" s="6"/>
      <c r="E57" s="6"/>
    </row>
    <row r="58" spans="1:5" x14ac:dyDescent="0.25">
      <c r="A58" t="s">
        <v>23</v>
      </c>
      <c r="B58">
        <v>0.65259456634521396</v>
      </c>
      <c r="C58">
        <v>2.1042797565460201</v>
      </c>
      <c r="D58" s="5">
        <v>0.55540251731872503</v>
      </c>
      <c r="E58">
        <v>1.21437811851501</v>
      </c>
    </row>
    <row r="60" spans="1:5" x14ac:dyDescent="0.25">
      <c r="A60" t="s">
        <v>29</v>
      </c>
      <c r="B60">
        <v>0.38429260382627101</v>
      </c>
      <c r="C60">
        <v>0.55272742206054304</v>
      </c>
      <c r="D60">
        <v>0.412474208871348</v>
      </c>
      <c r="E60" s="3">
        <v>0.66146943298232497</v>
      </c>
    </row>
    <row r="61" spans="1:5" x14ac:dyDescent="0.25">
      <c r="A61" t="s">
        <v>28</v>
      </c>
      <c r="B61">
        <v>114.844172715656</v>
      </c>
      <c r="C61">
        <v>58.868684683208301</v>
      </c>
      <c r="D61">
        <v>74.409081860322701</v>
      </c>
      <c r="E61" s="4">
        <v>55.468704104862603</v>
      </c>
    </row>
  </sheetData>
  <mergeCells count="1">
    <mergeCell ref="A57:E5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McIntosh</dc:creator>
  <cp:lastModifiedBy>Roy McIntosh</cp:lastModifiedBy>
  <dcterms:created xsi:type="dcterms:W3CDTF">2025-02-03T19:26:15Z</dcterms:created>
  <dcterms:modified xsi:type="dcterms:W3CDTF">2025-02-18T20:47:28Z</dcterms:modified>
</cp:coreProperties>
</file>