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ruibin/Documents/Pangolin/china/courtcase/"/>
    </mc:Choice>
  </mc:AlternateContent>
  <xr:revisionPtr revIDLastSave="0" documentId="13_ncr:1_{99BB6208-2CBB-6D42-84C4-291566ED868E}" xr6:coauthVersionLast="43" xr6:coauthVersionMax="43" xr10:uidLastSave="{00000000-0000-0000-0000-000000000000}"/>
  <bookViews>
    <workbookView xWindow="0" yWindow="460" windowWidth="38400" windowHeight="19820" activeTab="3" xr2:uid="{00000000-000D-0000-FFFF-FFFF00000000}"/>
  </bookViews>
  <sheets>
    <sheet name="越南" sheetId="1" r:id="rId1"/>
    <sheet name="印度尼西亚" sheetId="2" r:id="rId2"/>
    <sheet name="马来西亚" sheetId="3" r:id="rId3"/>
    <sheet name="缅甸" sheetId="4" r:id="rId4"/>
    <sheet name="中药" sheetId="5" r:id="rId5"/>
    <sheet name="云南" sheetId="6" r:id="rId6"/>
    <sheet name="广东" sheetId="7" r:id="rId7"/>
    <sheet name="广西" sheetId="8" r:id="rId8"/>
    <sheet name="湖北" sheetId="9" r:id="rId9"/>
    <sheet name="野生动物390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4" l="1"/>
  <c r="A5" i="4"/>
  <c r="A5" i="10"/>
  <c r="A4" i="10"/>
  <c r="A3" i="10"/>
  <c r="A2" i="10"/>
  <c r="A2" i="9"/>
  <c r="A2" i="7"/>
  <c r="A3" i="6"/>
  <c r="L2" i="6"/>
  <c r="A2" i="6"/>
  <c r="A7" i="5"/>
  <c r="A6" i="5"/>
  <c r="L5" i="5"/>
  <c r="A5" i="5"/>
  <c r="A4" i="5"/>
  <c r="J2" i="5"/>
  <c r="A2" i="5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M8" i="4"/>
  <c r="L8" i="4"/>
  <c r="A8" i="4"/>
  <c r="A7" i="4"/>
  <c r="A6" i="4"/>
  <c r="A4" i="4"/>
  <c r="A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</rPr>
          <t>這樣很棒！如果再加上兩個columns，一個是年份和文件編號/連結的話就更好啦，遲一些摘取數據比較方便。感激！
	-Roy Tang
我们或可建立一个判决书的Google drive？
	-Jiaming Xu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42" authorId="0" shapeId="0" xr:uid="{00000000-0006-0000-0300-000001000000}">
      <text>
        <r>
          <rPr>
            <sz val="10"/>
            <color rgb="FF000000"/>
            <rFont val="Arial"/>
          </rPr>
          <t>“2017年6月29日云南省腾冲市森林公安局将活体穿山甲6只移交给云南鲮鲤科技有限公司饲养，猴头头颅3个保管于云南省腾冲市森林公安局。”
	-Ying LU
这个案子里提到的穿山甲养殖公司，澎湃有过报道https://www.thepaper.cn/newsDetail_forward_1643810_1
云南鲮鲤科技有限公司 天眼查
https://m.tianyancha.com/schange/1199317386-7cc3
	-Ying LU
+xujiaming15@gmail.com
	-Ying LU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3" authorId="0" shapeId="0" xr:uid="{00000000-0006-0000-0500-000001000000}">
      <text>
        <r>
          <rPr>
            <sz val="10"/>
            <color rgb="FF000000"/>
            <rFont val="Arial"/>
          </rPr>
          <t>律师李恩泽曾经申请包括这两地的7家林业局公开养殖信息，未获回复http://news.163.com/17/0724/17/CQ4HT33Q000187VE.html
	-Ying LU
+xujiaming15@gmail.com
	-Ying LU
nice find！！
	-Jiaming Xu</t>
        </r>
      </text>
    </comment>
  </commentList>
</comments>
</file>

<file path=xl/sharedStrings.xml><?xml version="1.0" encoding="utf-8"?>
<sst xmlns="http://schemas.openxmlformats.org/spreadsheetml/2006/main" count="698" uniqueCount="520">
  <si>
    <t>city</t>
  </si>
  <si>
    <t>date of judgement</t>
  </si>
  <si>
    <t>name</t>
  </si>
  <si>
    <t>prison</t>
  </si>
  <si>
    <t>case info</t>
  </si>
  <si>
    <t>lawyer info</t>
  </si>
  <si>
    <t>contact info
/result</t>
  </si>
  <si>
    <t>广东茂名案件
湛江审理</t>
  </si>
  <si>
    <t>福建省莆田市</t>
  </si>
  <si>
    <t>广东省江门市</t>
  </si>
  <si>
    <t>王康文
1978茂名电白
王康林
王康武
犯罪网络</t>
  </si>
  <si>
    <t>15年</t>
  </si>
  <si>
    <t>罗桂基
郑某3（已判决）
郑某5（已判决）
郑某4（已判决）</t>
  </si>
  <si>
    <t>2015年前后 非洲
穿山甲（792kg）
象牙（三吨，价值过亿）
王康文曾向马来海关提供信息
王康文曾前往广西东兴考察</t>
  </si>
  <si>
    <t>罗雪菊
广东民道律师事务所</t>
  </si>
  <si>
    <t>6年6个月/罚20万
2017.11.29-2024.05.28</t>
  </si>
  <si>
    <t>0668-7312785
0668-2983511</t>
  </si>
  <si>
    <t xml:space="preserve">穿山甲冻体2674只
2015年4-9月，罗先后3次从珠海到马来西亚附近公海
从外籍船只上过驳穿山甲，返航后在珠海附近过驳给国内小渔船
第3次发生在8月，44人参与，接驳400箱冻体
9月14日，船在台山乌猪岛附近海域被发现
缉私人员追缉到珠海香洲，当场抓获郑某3/郑某5/郑某4
罗桂基逃脱；返航途中罗得知船已经被盯上
后因人脸识别，在中山市西区中医院被抓
（罗妻住院在此/被抓是罗谎称是自己弟弟）
2012年，罗曾因走私普通货物背判1年
</t>
  </si>
  <si>
    <t>辩护人叶红、严珊珊，广东良匠律师事务所律师
（法律援助）</t>
  </si>
  <si>
    <t>陈莹
黄某2（另案处理）</t>
  </si>
  <si>
    <t>5年有期徒刑；罚款2万
2015.12.10～2020.12.09</t>
  </si>
  <si>
    <t xml:space="preserve">2015年春节后，印尼购买虎骨／熊牙等存放于莆田家中
2015年8月～11月，通过微信销售将总价人民币1644728.35元
野生动物制品销往内蒙／吉林／黑龙江等地
2015.12.07满洲里森林公安在其莆田家中查获792件，价值1460010元
熊牙熊爪等野生动物制品，包括穿山甲（穿山甲数量未提及）
</t>
  </si>
  <si>
    <t>林建山  福建典冠律师事务所
蔡明凤 福建普阳律师事务所</t>
  </si>
  <si>
    <t>海南省海口市</t>
  </si>
  <si>
    <t>中国广东省江门市蓬江区建设二路129号</t>
  </si>
  <si>
    <t>广东高院-江门</t>
  </si>
  <si>
    <t>NG SOO HEONG</t>
  </si>
  <si>
    <t>无期徒刑</t>
  </si>
  <si>
    <t>陈某甲(主犯-参股分红/开船/船务管理)
魏某甲（主犯-接货/参股分红）
方某（开船/导航）
余某（抛锚及搬运）
毛某（制冷设备维护）
郑某（煮饭）
陈某乙（打杂）
张振龙（在逃，另案）
阿强（姓名不详，另案）</t>
  </si>
  <si>
    <t>5年/罚8万；2013.12.16-2018.12.15（已出狱）
4年6月/罚8万；2014.0.15-2018.07.14（已出狱）
判3缓5/罚4万
判3缓4/罚3万
判3缓4/罚3万
判2缓3/罚2万
判1缓2/罚1万
另案
另案</t>
  </si>
  <si>
    <t>2013年6/7月，张振龙在福建致电陈某甲付酬请其开船；
8月找魏某甲负责接货；张购买三五船只叫陈某甲到浙江开出，
改装喷涂喷涂“浙岱渔运01308”字号；
2013年8月/10月/11月，该船驾驶到马来西亚/印尼附近海域接“冻货”
货物被运往海南三亚市西岛/广东
2013.12.15，海口海关缉私局在文昌市清澜港查获“浙岱渔运01308”
船上有10只马来闭壳龟活体（cites附录二/价值￥1146）
涉案冷冻库查获10只穿山甲冻体（国家二级保护动物/cites附录二/价值￥72310）
10只装在3袋内，另有5袋已被魏某甲及其朋友食用</t>
  </si>
  <si>
    <t>梁伟超，广东江杰</t>
  </si>
  <si>
    <t>／</t>
  </si>
  <si>
    <t>中国广东省江门市蓬江区建设路</t>
  </si>
  <si>
    <t>广东高院-汕头</t>
  </si>
  <si>
    <t>杨石球</t>
  </si>
  <si>
    <t>郑秀怀</t>
  </si>
  <si>
    <t>福建福州</t>
  </si>
  <si>
    <t>DODINHGIAP(杜庭甲)1983.4.2 越南海阳省志灵县
captain of BEAUTEOUS
LEVANHENH(黎文哼)1968.8.8 河内清威县
chief officer of BEAUTEOUS</t>
  </si>
  <si>
    <t>2014-2024
2014-2021</t>
  </si>
  <si>
    <t>船属台湾美德航业有限公司（老板林某）
船籍港为塞拉利昂弗里敦
越南人是亿顺星船舶公司船员，受雇佣
2014.2.28 台中码头-福建长乐通达码头
穿山甲110kg及大量檀香紫檀</t>
  </si>
  <si>
    <t>蔡志超 福建名仕
陈玲 福建名仕
（法律援助）</t>
  </si>
  <si>
    <t xml:space="preserve">0591-87610333
</t>
  </si>
  <si>
    <t>广东省江门市
【越南列表已有】</t>
  </si>
  <si>
    <t>2018.01.26
http://openlaw.cn/judgement/aaf05594ec474adf9de4154a4847c169?keyword=%E8%B6%8A%E5%8D%97+%E7%A9%BF%E5%B1%B1%E7%94%B2</t>
  </si>
  <si>
    <t>广东惠州</t>
  </si>
  <si>
    <t>杨桂南
廖家阳</t>
  </si>
  <si>
    <t>2013-2023
2013-2023</t>
  </si>
  <si>
    <t>送货路上车祸暴露被抓
49只穿山甲活体 越南购入</t>
  </si>
  <si>
    <t>刘厚顺 广东尚宏</t>
  </si>
  <si>
    <t>惠城区江北文华一路2号大隆大厦（二期）10楼
0752-7777558</t>
  </si>
  <si>
    <t>做这些不明确你还做</t>
  </si>
  <si>
    <t>蔡亚三（全面）
林亦清（开船）
林亦才（轮机）
庞文新（水手）
卢马寿（厨工）</t>
  </si>
  <si>
    <t xml:space="preserve">
8年/罚350万；2013.10.24-2021.10.23
8年/罚350万；2013.10.24-2021.10.23
6年6月/罚300万；2013.10.24-2020.04.23
6年6月/罚300万；2013.10.24-2020.04.23
5年/罚300万；2013.10.24-2018.10.23</t>
  </si>
  <si>
    <t>涉珍贵动物及制品：穿山甲（冻体2041只；鳞片76件毛重1537公斤/总计￥4656334）
以及网纹蟒蛇皮，山瑞鳖肉片。总价1447万人民币以上。
2013.10.10，蔡等五人从珠海出发，驶向东经107°/北纬05°左右的公海（印尼巴淡岛附近）
2013.10.18，与外籍船只相遇，并从外籍船只上将上述物品搬卸至船上；
2013.10.23，船行到广东台山川岛附近海域，被缉私人员查获
五人被认定为“从犯”，均受雇于自称“马生”的林某某，判决书未有林某某的其他信息</t>
  </si>
  <si>
    <t xml:space="preserve">（林亦清）卢子隆，广东天穗律师事务所
（林亦才）卓颖欣，
   北京市盈科（广州）律师事务所
（庞文新/卢马寿）
   叶虹、林燕，广东五邑律师事务所律师。
</t>
  </si>
  <si>
    <t>广东省江门市蓬江区祈安街4号</t>
  </si>
  <si>
    <t>广东肇庆中院</t>
  </si>
  <si>
    <t>吴义斌 广西钦州人</t>
  </si>
  <si>
    <t>2016-2026</t>
  </si>
  <si>
    <t>运送途中被查
61只穿山甲活体 越南购入</t>
  </si>
  <si>
    <t xml:space="preserve">李博、麦嘉文 广东赛力
</t>
  </si>
  <si>
    <t>肇庆市信安六路8号天鹅堡1号楼二层 
 0758－6830330</t>
  </si>
  <si>
    <t>广西防城港</t>
  </si>
  <si>
    <t>唐国力
何某</t>
  </si>
  <si>
    <t>2015.4.7-2020.4.6
判1缓2</t>
  </si>
  <si>
    <t>唐26只活体穿山甲
何5只
广西东兴 牛二 十四队码头</t>
  </si>
  <si>
    <t xml:space="preserve">孙起新 广西新鸿
</t>
  </si>
  <si>
    <t>防城港市港口区渔澫路
+86 770 282 6372</t>
  </si>
  <si>
    <t>云南文山</t>
  </si>
  <si>
    <t>段宜江
唐至坤</t>
  </si>
  <si>
    <t>判3缓5
判2.5缓4</t>
  </si>
  <si>
    <t>从越南人处购买一只</t>
  </si>
  <si>
    <t>韦福俊 云南圆合圆
李祥 云南圆合圆</t>
  </si>
  <si>
    <t xml:space="preserve">云南省文山市东风路259号
0876-2129010
</t>
  </si>
  <si>
    <t>陈永权</t>
  </si>
  <si>
    <t>2018-2019.3.25</t>
  </si>
  <si>
    <t>北仑河从越南驶来
14只穿山甲</t>
  </si>
  <si>
    <t>吕春 广西维冠
郑锡群 广西维冠</t>
  </si>
  <si>
    <t>13977039003
13877050523
中国广西防城港市港口区迎宾路逢时商业大厦B座9层</t>
  </si>
  <si>
    <t>广东佛山</t>
  </si>
  <si>
    <t>韦海延
陈肖光</t>
  </si>
  <si>
    <t>2014-2014
2014-2019</t>
  </si>
  <si>
    <t>转运从越南收购的穿山甲及大量大壁虎</t>
  </si>
  <si>
    <t>谢石安 广东亚泰
刘财英 广东亚泰</t>
  </si>
  <si>
    <t>佛山市禅城区华远东路12号3F
+86 757 8320 7711</t>
  </si>
  <si>
    <t>广西北海</t>
  </si>
  <si>
    <t>刘上福、易远杰
和其他犯罪网络的马仔
（禤德琦、毛超华、陈桂斌、陈崇清1995 born、项载胜）</t>
  </si>
  <si>
    <t>2014-2024
2014-2019.6.26</t>
  </si>
  <si>
    <t>保货公司、运输及分销网络
2295穿山甲
广西东兴</t>
  </si>
  <si>
    <t>孙起新 广西新鸿
（杭祖兴 广西金懿晟
谢锦旭 广西新鸿
刘宁 广西先导
王德雪 广西中龙
吴世训 广西海城）</t>
  </si>
  <si>
    <t>新鸿 先导北海 海城北海
金南宁市隆安县城厢镇蝶城路284号三楼</t>
  </si>
  <si>
    <t>林中</t>
  </si>
  <si>
    <t>2017-2024</t>
  </si>
  <si>
    <t>林中“十二叔”是老板
替“十五嫂”打工
从越南拿货</t>
  </si>
  <si>
    <t>石远德 广西海盟
曾强 广西海盟</t>
  </si>
  <si>
    <t>北海市海城区长青路8号</t>
  </si>
  <si>
    <t>吴兴仁</t>
  </si>
  <si>
    <t>判1缓1</t>
  </si>
  <si>
    <t>2只穿山甲 广西东兴 从越南接手</t>
  </si>
  <si>
    <t>广东江门</t>
  </si>
  <si>
    <t>蔡亚三等团伙
卢马寿已出狱</t>
  </si>
  <si>
    <t>2013-2021
2013-2018</t>
  </si>
  <si>
    <t>包船 冻鱼 E107N05（印尼附近）
穿山甲冻体2041只</t>
  </si>
  <si>
    <t>卢子隆 广东天穗
叶虹 林燕 广东五邑</t>
  </si>
  <si>
    <t>天河区天河东路2号18689432239
江门市蓬江区祈安街4号二楼 0750-3275223</t>
  </si>
  <si>
    <t>云南红河州河口县</t>
  </si>
  <si>
    <t>杨文勇</t>
  </si>
  <si>
    <t>2017-2019.11</t>
  </si>
  <si>
    <t>2016年 河口国际公寓老板
从越南妇女购买穿山甲
烹饪穿山甲</t>
  </si>
  <si>
    <t>李亚坤 云南会凌
阮兴文 云南法闻</t>
  </si>
  <si>
    <t>古冬铭（1994）</t>
  </si>
  <si>
    <t>2016-2025</t>
  </si>
  <si>
    <t>河口县南溪河边“越南阿姐”“越南哥弟”
通过快递寄送多种野生保护动物的网络</t>
  </si>
  <si>
    <t>苗贵忠 云南贵忠</t>
  </si>
  <si>
    <t>广东茂名</t>
  </si>
  <si>
    <t>李某和</t>
  </si>
  <si>
    <t>2018-2020</t>
  </si>
  <si>
    <t>12只穿山甲及其他野生动物
越南朋友“亚扁” tel-841675048091 maybe 广西人
从东兴到茂名</t>
  </si>
  <si>
    <t>姚元荣 北京盈科（广州）</t>
  </si>
  <si>
    <t>冼村路5号凯华国际中心7、8、9层
13711114588</t>
  </si>
  <si>
    <t xml:space="preserve">刘某某 </t>
  </si>
  <si>
    <t>2014.5.24-2015.11.23</t>
  </si>
  <si>
    <t>云南省文山州麻栗坡县八布乡哪灯村中越5号界碑处
与越南人老罗交接了两只穿山甲</t>
  </si>
  <si>
    <t>刘江 云南鼎祥</t>
  </si>
  <si>
    <t>广西东兴</t>
  </si>
  <si>
    <t>汤某某</t>
  </si>
  <si>
    <t>判2缓3</t>
  </si>
  <si>
    <t>2012年东兴帮人带6只穿山甲到广东湛江</t>
  </si>
  <si>
    <t>何岳 广西北仑</t>
  </si>
  <si>
    <t>东兴市北仑大道检察院对面</t>
  </si>
  <si>
    <t>登牢事（越南人）
男 1976年7月22  瑶族 初中文化 
越南国籍 住老街省坝刹县平安乡劳山村</t>
  </si>
  <si>
    <t>2017.1.4-2020.1.3</t>
  </si>
  <si>
    <t xml:space="preserve">2017年1月4日 登牢事在河口康源农贸市场出售甲片
767片 至少来自8只中华穿山甲
</t>
  </si>
  <si>
    <t>谭文 云南力远
翻译赵石 住河口县</t>
  </si>
  <si>
    <t>赵阿可（越南人）
男 1994年7月22日 瑶族 高中文化 
越南国籍老街省坝刹县 住河口县</t>
  </si>
  <si>
    <t>2018.3.28日-2019.9.27</t>
  </si>
  <si>
    <t>2018年3月28日
河口县帝豪酒店一楼铺面经营“沉香阁”
为越南人“thoan”代售
5袋穿山甲及象牙等</t>
  </si>
  <si>
    <t>张磊 云南力远
翻译胡馨月 住河口县</t>
  </si>
  <si>
    <t>广西钦州</t>
  </si>
  <si>
    <t>李跃</t>
  </si>
  <si>
    <t>判1缓1.5</t>
  </si>
  <si>
    <t>2013.3.6 在越南芒街人处购买两只穿山甲
对方送到东兴教育西路米兰咖啡厅
运往广州途中被发现</t>
  </si>
  <si>
    <t>广西百色靖西</t>
  </si>
  <si>
    <t>罗红专</t>
  </si>
  <si>
    <t>判拘役5个月缓刑6个月</t>
  </si>
  <si>
    <t>2018年7月25日
从中越边境787号界碑附近便道徒步到越南
向一名越南人购买一只穿山甲</t>
  </si>
  <si>
    <t>江苏南京</t>
  </si>
  <si>
    <t>陈松元
陆学林</t>
  </si>
  <si>
    <t>2012年-2013年7月
从越南收购穿山甲两箱33只 北海到无锡通过长途客车
同案还有熊掌、大蜥蜴等</t>
  </si>
  <si>
    <t>高来阳 江苏高的 刘ＸＸ 江苏苏源
赵坚 江苏益邦 李会智 广西桂盟</t>
  </si>
  <si>
    <t>南宁市金浦路6号金湖帝景C座3A层
0771-5581101</t>
  </si>
  <si>
    <t>2014.5.30
http://openlaw.cn/judgement/1cbfd5adf830405ea8a174a57e62a283?keyword=%E8%B6%8A%E5%8D%97+%E7%A9%BF%E5%B1%B1%E7%94%B2</t>
  </si>
  <si>
    <t>江苏南京鼓楼区</t>
  </si>
  <si>
    <t>汤思鹏
梁兆松</t>
  </si>
  <si>
    <t>2013-2024
2013-2018</t>
  </si>
  <si>
    <t>（中间商，从上述陈、陆处购买）</t>
  </si>
  <si>
    <t>戴萍 江苏同盛
徐赟 江苏同盛 李晓雅 北京市高朋（扬州）</t>
  </si>
  <si>
    <t>李日才（防城港人）</t>
  </si>
  <si>
    <t>2016.12.12-2021.12.11</t>
  </si>
  <si>
    <t>2016.12.12
从东兴河边帮人送11只穿山甲到广东佛山</t>
  </si>
  <si>
    <t>谢旺盛 广东前瞻</t>
  </si>
  <si>
    <t>13824884327
茂名市油城九路9号大院中银名苑3号楼14层1402室</t>
  </si>
  <si>
    <t>广西南宁</t>
  </si>
  <si>
    <t>赵青
关少萍（qooin thi riuh）</t>
  </si>
  <si>
    <t>2000-2005
2000-2005</t>
  </si>
  <si>
    <t>1999年 共同出资
在广西凭祥市弄尧边贸市场
收购穿山甲17只到南宁出售</t>
  </si>
  <si>
    <t>杨启权 南宁海宁
韦庆祖 南宁市海宁</t>
  </si>
  <si>
    <t>ＸＸ喜
余严荣
余训亮</t>
  </si>
  <si>
    <t>2016-2024
2016-2023
2016-2023</t>
  </si>
  <si>
    <t>2013-2016 替老板做事，保管、安排发货等
从越南购入马来甲冻体12只
黑熊掌、狮骨、象肉等</t>
  </si>
  <si>
    <t>杨致中 广西联融
曾新华 广西联融
陈敏 广西南港</t>
  </si>
  <si>
    <t>民族大道178号昊然风景小区6栋5单元1410室 07715681067 防城港港口区中华路16号万代财富广场一单元七楼0770-2822464</t>
  </si>
  <si>
    <t>敏感、不谈了</t>
  </si>
  <si>
    <t>2016.5.12
http://openlaw.cn/judgement/674a15498acb42e0bcff1930349041b3?keyword=%E8%B6%8A%E5%8D%97+%E7%A9%BF%E5%B1%B1%E7%94%B2</t>
  </si>
  <si>
    <t>云南昆明盘龙区法院</t>
  </si>
  <si>
    <t>丁乙西
李龙
潘炜
毕林波</t>
  </si>
  <si>
    <t>2014-2022
2014.1.10-2019.1.9
判1缓1
判2缓2</t>
  </si>
  <si>
    <t>2013年从越南中部城市，中国人胡哥手中进货
幼虎死体、盘羊头、穿山甲片等并出售</t>
  </si>
  <si>
    <t>孙安学 北京昌久
张启彬 张萍 云南欣晨光
张启彬 张萍 云南欣晨光
／</t>
  </si>
  <si>
    <t>fine</t>
  </si>
  <si>
    <t>case info- type</t>
  </si>
  <si>
    <t>case info- amount</t>
  </si>
  <si>
    <t>case info- date</t>
  </si>
  <si>
    <t>case info- method</t>
  </si>
  <si>
    <t>case info-others</t>
  </si>
  <si>
    <t>云南芒市</t>
  </si>
  <si>
    <t>王某某
李某某
唐某某</t>
  </si>
  <si>
    <t>8个月
2016.02.28-2016.10.27；
判6个月，缓1年
判6个月，缓1年</t>
  </si>
  <si>
    <t>8k；
5k；
5k</t>
  </si>
  <si>
    <t>肉块/屠体</t>
  </si>
  <si>
    <t>1只</t>
  </si>
  <si>
    <t>2016.02.28</t>
  </si>
  <si>
    <t>从缅甸人手中购入</t>
  </si>
  <si>
    <t>私房菜馆厨房，被森林公安查获</t>
  </si>
  <si>
    <t>李丽萍，云南杰云律师事务所</t>
  </si>
  <si>
    <t>云南腾冲市</t>
  </si>
  <si>
    <t>郭某某
余某某</t>
  </si>
  <si>
    <t>3年6月
2016.03.05-2019.09.04；
7月
2016.03.05-2016.10.4</t>
  </si>
  <si>
    <t>50k；
5k</t>
  </si>
  <si>
    <t>活体</t>
  </si>
  <si>
    <t>2016.03.05</t>
  </si>
  <si>
    <t>缅甸购入</t>
  </si>
  <si>
    <t>另有 熊掌2只、犀牛角制品154克、
犀牛角仿制品37克；
犀牛角出境，从缅甸购入熊掌/穿山甲</t>
  </si>
  <si>
    <t>云南怒江傈僳族自治州</t>
  </si>
  <si>
    <t>阿福生
邓白</t>
  </si>
  <si>
    <t>11年
2012.11.24-2023.11.23；
11年</t>
  </si>
  <si>
    <t>10k；
20k</t>
  </si>
  <si>
    <t>鳞片</t>
  </si>
  <si>
    <t>294片穿山甲甲片</t>
  </si>
  <si>
    <t>邓白帮缅甸人阿普（查无下落）
代售2根象牙和一段象骨；</t>
  </si>
  <si>
    <t>阿福生运送象牙途中被捕，供述了邓白，
在邓家查获除穿山甲外，黑熊的2件指甲和2件牙、
3件林麝牙、2个凹甲陆龟壳、2张小熊猫皮</t>
  </si>
  <si>
    <t>朱树华 [云南石月亮律师事务所]</t>
  </si>
  <si>
    <t xml:space="preserve"> 四川省资中县</t>
  </si>
  <si>
    <t>曾本泞
郑勇
被告单位资中县龙山乡卫生院</t>
  </si>
  <si>
    <t xml:space="preserve">判3缓4
</t>
  </si>
  <si>
    <t xml:space="preserve">
3w</t>
  </si>
  <si>
    <t>12kg</t>
  </si>
  <si>
    <t>2007-2013</t>
  </si>
  <si>
    <t>非法收购医药公司的鳞片</t>
  </si>
  <si>
    <t>吴某</t>
  </si>
  <si>
    <t>云南梁河县</t>
  </si>
  <si>
    <t>判1缓2</t>
  </si>
  <si>
    <t>10k</t>
  </si>
  <si>
    <t>2013.10.24</t>
  </si>
  <si>
    <t>在烧烤摊接到1只穿山甲
被人雇佣运送去防城区</t>
  </si>
  <si>
    <t>另在国贸市场购2只缅甸陆龟一并运送，
摩托车途经横江边防检查站被查获</t>
  </si>
  <si>
    <t>虞某某
徐某甲</t>
  </si>
  <si>
    <t>11年
2014.01.13-2025.01.12；
11年6月
2014.01.13-2025.07.12</t>
  </si>
  <si>
    <t>40k；
40k；</t>
  </si>
  <si>
    <t>42只</t>
  </si>
  <si>
    <t>2014.01.12</t>
  </si>
  <si>
    <t>胡广啟，云南昭明律师事务所
杨安田，男，侗族，住瑞丽市</t>
  </si>
  <si>
    <t>罗欢 [四川管仲律师事务所]</t>
  </si>
  <si>
    <t>因滥用职权被罚，非法购买销售野生动物免罚</t>
  </si>
  <si>
    <t>湖南长沙</t>
  </si>
  <si>
    <t>姚孟军
胡大儒
刘建平
周胜红
孙平
彭某某</t>
  </si>
  <si>
    <t>10年6月
2013.03.26-2023.09.25；
10年
2013.03.18-2023.03.17；
10年
2013.03.17-2023.03.16；
6年
2013.03.18-2019.03.17；
6年
2013.03.17-2019.03.16；
判2年6月缓3年</t>
  </si>
  <si>
    <t>50k；
50k；
50k；
40k；
40k；
20k</t>
  </si>
  <si>
    <t>活体/
死体/
冻体</t>
  </si>
  <si>
    <t>售出
232只
（72+72+43+31+14）
查获
2活体，106冻体</t>
  </si>
  <si>
    <t>2012.06-2013.03</t>
  </si>
  <si>
    <t>购入/转卖基本使用
客运大巴或者黑的托运的方式
胡在广西东兴打工，经姚介绍认识“陈二”
作为陈二下线在湖南贩卖穿山甲等；
姚长期居住在中缅边境，买卖
穿山甲/熊掌等；
姚联系在长沙经营野味生意的刘，
与其成立公司“益阳市湘缅贸易有限公司”
在长沙找了3个仓库存放穿山甲，
雇周料理广西来的穿山甲，包括喂养；
卖给福建莆田/成都/上海的客户</t>
  </si>
  <si>
    <t>在长沙抓获胡/周/彭
云南瑞丽抓获姚
刘向多家菜馆售卖穿山甲，亲自送货到后厨
称穿山甲为“地龙”，穿山甲冻体为“老鼠子”</t>
  </si>
  <si>
    <t>刘勇，湖南俊彦律师事务所；
熊斌，湖南环楚律师事务所；
卢井才，湖南琼武律师事务所
昌立新，湖南琼武律师事务所；
唐壮辉，湖南人和律师事务所；
姚宗逸，湖南君卓律师事务所；
宋磊，湖南琼武律师事务所</t>
  </si>
  <si>
    <t>云南陇川县</t>
  </si>
  <si>
    <t>杨某某</t>
  </si>
  <si>
    <t xml:space="preserve"> 四川省内江市</t>
  </si>
  <si>
    <t>2年</t>
  </si>
  <si>
    <t>周世明</t>
  </si>
  <si>
    <t>5年1月</t>
  </si>
  <si>
    <t xml:space="preserve">鳞片
</t>
  </si>
  <si>
    <t>2只</t>
  </si>
  <si>
    <t>59.466kg</t>
  </si>
  <si>
    <t>2013.05.13</t>
  </si>
  <si>
    <t>2010-2013</t>
  </si>
  <si>
    <t>缅甸购入，准备在陇川章凤销售</t>
  </si>
  <si>
    <t>骑摩托，在拉影小国门被巡逻民警拦截抓获
涉及其他活体野生动物
山瑞鳖2只（国家2级），安布闭壳龟21只（附录2）
缅甸陆龟5（附录2），齿缘龟13只</t>
  </si>
  <si>
    <t>四川省中翌药业有限公司法定代表人，和上述案件有关
辩称销售的为驯养繁殖的穿山甲甲片
出售穿山甲甲片开票是开的过山龙
“写过山龙价格高的就是穿山甲甲片”
经营中药24年，听说养殖的可以买就买来卖
“在泰山中药饮片厂和成都中药材批发市场买的”
益诚药业向该公司出售炮甲，益诚2017/18中药饮片不合格</t>
  </si>
  <si>
    <t>胡辉 [泰和泰律师事务所]</t>
  </si>
  <si>
    <t>云南勐海县</t>
  </si>
  <si>
    <t>施某某</t>
  </si>
  <si>
    <t>判6月缓1年</t>
  </si>
  <si>
    <t>6k</t>
  </si>
  <si>
    <t>死体</t>
  </si>
  <si>
    <t>3只</t>
  </si>
  <si>
    <t>勐海县某餐厅
购买活体1只</t>
  </si>
  <si>
    <t>勐海县寿康特种养殖基地，施经营；
接收救助穿山甲
景洪市森林公安，1只；勐海县林业局，7只；
17只引种，全部死亡；
缅甸勐拉农贸市场购买了1只猕猴骨架</t>
  </si>
  <si>
    <t>广东省广州市</t>
  </si>
  <si>
    <t xml:space="preserve"> 吕启华
 史桂山</t>
  </si>
  <si>
    <t>12年
2015年2月9日~2027年2月8日
12年
2015年2月9日~2027年2月8日</t>
  </si>
  <si>
    <t>10w
10w</t>
  </si>
  <si>
    <t>580.45kg</t>
  </si>
  <si>
    <t>唐某某
余某某
（女，国籍缅甸）</t>
  </si>
  <si>
    <t>2年，
2014.09.03-2016.08.06
2年，
2014.09.15-2016.09.14</t>
  </si>
  <si>
    <t>15k；
15k</t>
  </si>
  <si>
    <t>6只</t>
  </si>
  <si>
    <t>2013.11.25</t>
  </si>
  <si>
    <t>骑摩托车，
从缅甸购入</t>
  </si>
  <si>
    <t>一对一交易，
在小学门口或家里交接</t>
  </si>
  <si>
    <t>摩托车途经陇川县拉影农贸市场，
被堵卡民警拦下检查</t>
  </si>
  <si>
    <t>史桂山二审辩称以为穿山甲只是普通中药药材
在小学门口交易时被查获</t>
  </si>
  <si>
    <t xml:space="preserve"> 叶兆波 [广东创杰（河源）
律师事务所] 莫洋根 [广东瑞科律师事务所]</t>
  </si>
  <si>
    <t>安徽省亳州市</t>
  </si>
  <si>
    <t>詹士山
张某</t>
  </si>
  <si>
    <t>8年
8个月
2015年4月21日~2015年12月20日</t>
  </si>
  <si>
    <t>80w
2k</t>
  </si>
  <si>
    <t>10kg</t>
  </si>
  <si>
    <t>别店购买</t>
  </si>
  <si>
    <t>詹士山亳州市凯达药业法人
该公司拥有穿山甲经营许可
最终法院认为具体经营时甲片来源不清，没有批准
因此不采纳其有穿山甲经营许可而免责的说法
案件涉及长尾林鸮标本、灵长目动物骨骼、麝香囊、豹骨等</t>
  </si>
  <si>
    <t>云南 沧源佤族自治县</t>
  </si>
  <si>
    <t>鲍艾那
李云生</t>
  </si>
  <si>
    <t>判6月缓1年
判6月缓1年</t>
  </si>
  <si>
    <t>2k；
2k</t>
  </si>
  <si>
    <t>2013.03.06</t>
  </si>
  <si>
    <t>缅甸购入，请缅甸籍男子运到边境，鲍
驾驶车辆去接</t>
  </si>
  <si>
    <t>李让鲍找穿山甲做药引；
鲍接到穿山甲后返途中被公安抓获</t>
  </si>
  <si>
    <t>李宏文 [云南春光律师事务所]
杨娟 [云南春光律师事务所]</t>
  </si>
  <si>
    <t>苏涛 [安徽赵长利律师事务所] 
郑强 [安徽赵长利律师事务所]</t>
  </si>
  <si>
    <t>浙江省磐安县</t>
  </si>
  <si>
    <t>张美蓉</t>
  </si>
  <si>
    <t>拘6月，缓8月</t>
  </si>
  <si>
    <t>王某甲
杨某某</t>
  </si>
  <si>
    <t>3k</t>
  </si>
  <si>
    <t>1年6月
2014.08.02-2016.02.01；
2年
2014.08.02-2016.08.01；</t>
  </si>
  <si>
    <t>172.5g</t>
  </si>
  <si>
    <t>3k；
3k</t>
  </si>
  <si>
    <t>2018.7/8</t>
  </si>
  <si>
    <t>5只</t>
  </si>
  <si>
    <t>杨国鸿 [浙江守真律师事务所]</t>
  </si>
  <si>
    <t>2014.08.02</t>
  </si>
  <si>
    <t>向缅甸一男一女购买</t>
  </si>
  <si>
    <t xml:space="preserve">因有养殖穿山甲的想法故购买；
骑摩托车返程途中被查获；
</t>
  </si>
  <si>
    <t>“从孟连出发一直到被警察查获,我都没有看过茶玉春所说的要
带到昆明的“中药材”，我知道带穿山甲和虎骨是违法的，当时
因为身上没有钱，一时冲动就帮着来了”</t>
  </si>
  <si>
    <t>云南保山市</t>
  </si>
  <si>
    <t>余廷保</t>
  </si>
  <si>
    <t>4年
2014.12.20-2018.12.19</t>
  </si>
  <si>
    <t>活体/死体</t>
  </si>
  <si>
    <t>7只/2只</t>
  </si>
  <si>
    <t>2014.12.19</t>
  </si>
  <si>
    <t>密才顺（逃）从缅甸甘拜地拿得9只穿山甲
从中缅友谊碑（南4号碑）入境</t>
  </si>
  <si>
    <t>余在贩毒罪假释期间，被密雇佣运输穿山甲，
交付时被腾冲海关抓获</t>
  </si>
  <si>
    <t>马加维</t>
  </si>
  <si>
    <t>贵州盘县</t>
  </si>
  <si>
    <t>何某某</t>
  </si>
  <si>
    <t>1k</t>
  </si>
  <si>
    <t>穿山甲甲片84片</t>
  </si>
  <si>
    <t>广东广州</t>
  </si>
  <si>
    <t>2015.01.03</t>
  </si>
  <si>
    <t>刘某从缅甸购买，请何帮其运输到湖南</t>
  </si>
  <si>
    <t>许志强
柴福亮</t>
  </si>
  <si>
    <t>刘某购买甲片为给母亲治病
途经贵重平关毒品检查站北查获</t>
  </si>
  <si>
    <t>罗某某</t>
  </si>
  <si>
    <t>穿山甲片17片</t>
  </si>
  <si>
    <t>2014.11.14</t>
  </si>
  <si>
    <t>在国门， 问缅甸人购买后贩售</t>
  </si>
  <si>
    <t>1件蜂猴毛皮和6件蜂猴足部残体
亚洲象皮5块（均为国家I级重点保护野生动物）；
摆摊贩卖被抓</t>
  </si>
  <si>
    <t>周某甲</t>
  </si>
  <si>
    <t>拘役5个月
2015.07.20-2015.12.19</t>
  </si>
  <si>
    <t>5k</t>
  </si>
  <si>
    <t>净重0.38kg</t>
  </si>
  <si>
    <t>2015.07.19</t>
  </si>
  <si>
    <t>缅甸迈扎央购买</t>
  </si>
  <si>
    <t>听说象皮可以治胃病去买。
同时买了甲片和熊油
返途经陇川木材检查站时被抓获</t>
  </si>
  <si>
    <t>熊某甲</t>
  </si>
  <si>
    <t>拘役5个月
2015.11.28-2016.03.27</t>
  </si>
  <si>
    <t>8k</t>
  </si>
  <si>
    <t>36片</t>
  </si>
  <si>
    <t>缅甸小勐拉/勐海县收购野生动物制品</t>
  </si>
  <si>
    <t>勐海县勐混镇集市出售时被勐海民警抓获</t>
  </si>
  <si>
    <t>云南普洱市</t>
  </si>
  <si>
    <t>刘思臣</t>
  </si>
  <si>
    <t>拘役4个月，缓刑5个月</t>
  </si>
  <si>
    <t>5片</t>
  </si>
  <si>
    <t>缅甸邦康购买</t>
  </si>
  <si>
    <t>搭飞机，普洱往昆明，甲片藏右脚鞋底
安检时被发现</t>
  </si>
  <si>
    <t>云南泸水市</t>
  </si>
  <si>
    <t>义某某</t>
  </si>
  <si>
    <t>2k</t>
  </si>
  <si>
    <t>2016.02.29</t>
  </si>
  <si>
    <t>泸水市片马镇，向缅甸人（无法证实）购买</t>
  </si>
  <si>
    <t>驾驶面包车，途经片马检查站，被查获</t>
  </si>
  <si>
    <t>湖北省利川市</t>
  </si>
  <si>
    <t xml:space="preserve"> 屈培亮 王长春 黄发林</t>
  </si>
  <si>
    <t>高学良</t>
  </si>
  <si>
    <t>判1年3月，缓1年6月</t>
  </si>
  <si>
    <t>2.995kg</t>
  </si>
  <si>
    <t>托人从缅甸购买再运回</t>
  </si>
  <si>
    <t>盈江开往保山的客车上，边境执勤查获</t>
  </si>
  <si>
    <t>陈某某</t>
  </si>
  <si>
    <t>拘役5个月，缓刑7个月</t>
  </si>
  <si>
    <t>1.5kg</t>
  </si>
  <si>
    <t>2017.01.04</t>
  </si>
  <si>
    <t>缅甸甘拜地，路边遇到缅甸男子贩卖
临时起意购买做药用</t>
  </si>
  <si>
    <t>驾车途中被查获。
1.5kg甲片至少来自4只穿山甲（中华/爪哇）</t>
  </si>
  <si>
    <t>岳麻张</t>
  </si>
  <si>
    <t>5年
2017.02.11-2022.02.10</t>
  </si>
  <si>
    <t>1.27kg</t>
  </si>
  <si>
    <t>2017.02.21</t>
  </si>
  <si>
    <t>缅甸购买穿山甲壳等</t>
  </si>
  <si>
    <t>包括其他野生动物制品，总价值超17W
摆摊贩售时被抓</t>
  </si>
  <si>
    <t>孔繁昕，云南宝励律师事务所</t>
  </si>
  <si>
    <t>刘影 
苏茂华</t>
  </si>
  <si>
    <t>判6月缓1年；
判7月缓1年</t>
  </si>
  <si>
    <t>0.95kg</t>
  </si>
  <si>
    <t>2017.05.14</t>
  </si>
  <si>
    <t>缅甸人处购买</t>
  </si>
  <si>
    <t>刘托苏从瑞丽带回保山；
苏驾专线班车被边检查获；
刘第二天自首</t>
  </si>
  <si>
    <t>段安孝</t>
  </si>
  <si>
    <t>2017.11.15</t>
  </si>
  <si>
    <t>缅甸男子（无法查证）处购买</t>
  </si>
  <si>
    <t>驾车，陇川往芒市，高速公路被查获</t>
  </si>
  <si>
    <t xml:space="preserve"> 浙江省磐安县</t>
  </si>
  <si>
    <t xml:space="preserve"> 张美蓉</t>
  </si>
  <si>
    <t>杨兴安</t>
  </si>
  <si>
    <t>0.251kg</t>
  </si>
  <si>
    <t>2017.11.21</t>
  </si>
  <si>
    <t>借他人车辆，缅甸棒赛购买</t>
  </si>
  <si>
    <t>拉相服务区公开查缉时查获</t>
  </si>
  <si>
    <t>邵某某</t>
  </si>
  <si>
    <t>15k</t>
  </si>
  <si>
    <t>打电话给缅甸籍男子购买
陇川县拉影国门附近交易</t>
  </si>
  <si>
    <t>为父亲治疗风湿病
拿到穿山甲后车行驶了10米左右，被边防武警查获</t>
  </si>
  <si>
    <t>湖南省石门县</t>
  </si>
  <si>
    <t xml:space="preserve"> 周道运 杨照成</t>
  </si>
  <si>
    <t>云南澜沧拉祜族自治县</t>
  </si>
  <si>
    <t>张阿遮
黄兴灿</t>
  </si>
  <si>
    <t>判10月缓1年；
8个月
2018.07.05-2019.03.04</t>
  </si>
  <si>
    <t>10k;
5k</t>
  </si>
  <si>
    <t>甲皮张
鳞片</t>
  </si>
  <si>
    <t>9张
269片</t>
  </si>
  <si>
    <t>2018.07.04</t>
  </si>
  <si>
    <t>缅甸“小勐拉”购买野生动物</t>
  </si>
  <si>
    <t>返途被边防大队查获；
包括象皮豪猪等野生动物制品，总价值4w左右</t>
  </si>
  <si>
    <t xml:space="preserve"> 广西壮族自治区钦州市</t>
  </si>
  <si>
    <t>李远怀</t>
  </si>
  <si>
    <t>罗廷聪
罗建章</t>
  </si>
  <si>
    <t>判6月缓1年；
判6月缓1年</t>
  </si>
  <si>
    <t>10k;
10k</t>
  </si>
  <si>
    <t>2018.07.17</t>
  </si>
  <si>
    <t>微信联系缅甸小勐拉微信名“小苹果”购买</t>
  </si>
  <si>
    <t>加油站取货，返回普洱途中被公安查获</t>
  </si>
  <si>
    <t>云南瑞丽市</t>
  </si>
  <si>
    <t>杨桂华
（国籍不明
住缅甸棒赛）</t>
  </si>
  <si>
    <t xml:space="preserve">拘役3个月
2018.12.28-2019.08.13
</t>
  </si>
  <si>
    <t>30k</t>
  </si>
  <si>
    <t>2.937kg</t>
  </si>
  <si>
    <t>2017.10.30</t>
  </si>
  <si>
    <t>住缅甸，国籍不明，乘坐出租车携带</t>
  </si>
  <si>
    <t>拉相服务站公开查缉发现；
2袋甲片，至少来自3只爪哇穿山甲，4只中华
共7只穿山甲</t>
  </si>
  <si>
    <t>云南元江</t>
  </si>
  <si>
    <t>袁勇
石华
全爱荣</t>
  </si>
  <si>
    <t>判1缓2；
判6月缓1年；
判6月缓1年</t>
  </si>
  <si>
    <t>20k；
10k；
10k</t>
  </si>
  <si>
    <t>3.98409kg</t>
  </si>
  <si>
    <t>全爱荣，缅甸小勐拉跟“老缅”购得甲片</t>
  </si>
  <si>
    <t>全，本做三七生意；袁向石打听能否购买甲片等；
袁购买，用于治病；
“仙就是山，是穿山甲，太就是大，是大象皮，
者就是猪，是刺猪毛”</t>
  </si>
  <si>
    <t>黄萍，云南澧江律师事务所</t>
  </si>
  <si>
    <t>云南腾冲县</t>
  </si>
  <si>
    <t>乌某某</t>
  </si>
  <si>
    <t>1年
2014.11.06-2015.11.05</t>
  </si>
  <si>
    <t>4.5kg</t>
  </si>
  <si>
    <t>2014.11.05</t>
  </si>
  <si>
    <t>缅甸茶山族，国籍不明
驾驶二轮摩托车,经公路
从缅甸克钦邦歪莫县到腾冲县境内出售</t>
  </si>
  <si>
    <t>绕开边防，走乡村小路，被交警查获</t>
  </si>
  <si>
    <t xml:space="preserve"> 张婷婷 [云南援边律师事务所]</t>
  </si>
  <si>
    <t>刀某某 
姚某某</t>
  </si>
  <si>
    <t>判1缓2；
判1缓2</t>
  </si>
  <si>
    <t>6k；
6k</t>
  </si>
  <si>
    <t>2014.12.09</t>
  </si>
  <si>
    <t>到缅甸小勐拉购买</t>
  </si>
  <si>
    <t>姚某某给到刀某某送货途中被查获；
还包括水鹿等野生动物</t>
  </si>
  <si>
    <t>李某某</t>
  </si>
  <si>
    <t>活体
鳞片</t>
  </si>
  <si>
    <t>1只
172.5g</t>
  </si>
  <si>
    <t>2014.11.17</t>
  </si>
  <si>
    <t>缅甸勐拉运到中国</t>
  </si>
  <si>
    <t>被边防机动支队查获；
包括象皮等其他</t>
  </si>
  <si>
    <t>蒋某某
貌某某</t>
  </si>
  <si>
    <t>判6月缓1年；
6个月
2016.01.22-2016.07.21</t>
  </si>
  <si>
    <t>10k；
3k</t>
  </si>
  <si>
    <t>1kg</t>
  </si>
  <si>
    <t>2015.08.07</t>
  </si>
  <si>
    <t>用药目的，向缅甸卖家购买</t>
  </si>
  <si>
    <t>摩托车在缅甸，人进入中国交接
中国境内交接，被章凤边防发现
另包括象皮/豪猪刺等</t>
  </si>
  <si>
    <t>段某某</t>
  </si>
  <si>
    <t>判1年6个月，缓2年</t>
  </si>
  <si>
    <t>2015.12.22</t>
  </si>
  <si>
    <t>驾车从缅甸运回中国</t>
  </si>
  <si>
    <t>从乡村道路绕行，被查获</t>
  </si>
  <si>
    <t>高某</t>
  </si>
  <si>
    <t>2016.01.14</t>
  </si>
  <si>
    <t>驾车，猴桥口岸被查获</t>
  </si>
  <si>
    <t>高某某</t>
  </si>
  <si>
    <t>20k</t>
  </si>
  <si>
    <t>1.94kg</t>
  </si>
  <si>
    <t>2015.05.26</t>
  </si>
  <si>
    <t>由人带领出境到缅甸迈扎央购买</t>
  </si>
  <si>
    <t>坐车前往盈江时被查获
辩称药用
另购象皮，活体猕猴1只</t>
  </si>
  <si>
    <t>官维新 [宝励律师事务所]</t>
  </si>
  <si>
    <t>王某某 
登某</t>
  </si>
  <si>
    <t>6个月
2017.01.16-2017.06.22；
6个月
2017.01.16-2017.06.22</t>
  </si>
  <si>
    <t>3k
2k</t>
  </si>
  <si>
    <t>2016.07.16</t>
  </si>
  <si>
    <t>登某缅甸人，缅甸购买
经中缅友谊隧道入境至中国</t>
  </si>
  <si>
    <t>雇车绕开联检大楼，路上被抓</t>
  </si>
  <si>
    <t>马永旺</t>
  </si>
  <si>
    <t>1年
2016.07.16-2017.07.15</t>
  </si>
  <si>
    <t>2只
505.3g</t>
  </si>
  <si>
    <t>2016.07.15</t>
  </si>
  <si>
    <t>驾驶摩托车，缅甸小勐拉购买/入境</t>
  </si>
  <si>
    <t>勐海县打洛派出所巡逻时查获
另有象皮/金猫等
涉及“老湖南”/景洪的“黄老板”</t>
  </si>
  <si>
    <t>瓦咪</t>
  </si>
  <si>
    <t>7个月
2016.10.02-2017.05.25</t>
  </si>
  <si>
    <t>7.924kg</t>
  </si>
  <si>
    <t>2016.10.24</t>
  </si>
  <si>
    <t xml:space="preserve">国籍不明，大学文化，教师，住缅甸;
缅甸密支那“八一商店”购买
</t>
  </si>
  <si>
    <t>检查站查出送货车辆中的甲片，
瓦咪接货时被抓
4袋，至少来自17只穿山甲</t>
  </si>
  <si>
    <t xml:space="preserve"> 刘利平 [云南援边律师事务所]</t>
  </si>
  <si>
    <t>吴阿第
（自报身份）</t>
  </si>
  <si>
    <t>8个月
2016.12.06-2017.08.05日</t>
  </si>
  <si>
    <t>5.886kg</t>
  </si>
  <si>
    <t>2016.12.05</t>
  </si>
  <si>
    <t>“貌弄”雇请吴从缅甸密支那带回</t>
  </si>
  <si>
    <t>报关称大米和香蕉，实际查出甲片</t>
  </si>
  <si>
    <t>宋怀周 [云南正旭律师事务所]</t>
  </si>
  <si>
    <t>余国荣</t>
  </si>
  <si>
    <t>6.302kg</t>
  </si>
  <si>
    <t>2016.10.02</t>
  </si>
  <si>
    <t>将甲片藏再缅甸人车上，乘坐其车辆
从缅甸密支那出发入境腾冲</t>
  </si>
  <si>
    <t>入境检查时被查获
另有象皮</t>
  </si>
  <si>
    <t>张某某</t>
  </si>
  <si>
    <t>判8月缓1年</t>
  </si>
  <si>
    <t>2016.10.09</t>
  </si>
  <si>
    <t>缅甸雷基市购买</t>
  </si>
  <si>
    <t>返途被边防武警查获</t>
  </si>
  <si>
    <t>貌单滚</t>
  </si>
  <si>
    <t>2017.06.28</t>
  </si>
  <si>
    <t>摩托车，缅甸入境中国</t>
  </si>
  <si>
    <t>返途便道，被边防执勤查获
另有3个白眉长臂猿头颅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</si>
</sst>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年m\月d\日"/>
  </numFmts>
  <fonts count="16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2"/>
      <color rgb="FF333333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2"/>
      <color rgb="FF333333"/>
      <name val="Arial"/>
    </font>
    <font>
      <sz val="10"/>
      <name val="Arial"/>
    </font>
    <font>
      <u/>
      <sz val="12"/>
      <color rgb="FF000000"/>
      <name val="Arial"/>
    </font>
    <font>
      <sz val="10"/>
      <color rgb="FF000000"/>
      <name val="Arial"/>
    </font>
    <font>
      <u/>
      <sz val="12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15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0" fontId="1" fillId="2" borderId="0" xfId="0" applyFont="1" applyFill="1" applyAlignment="1"/>
    <xf numFmtId="0" fontId="1" fillId="0" borderId="0" xfId="0" applyFont="1" applyAlignment="1">
      <alignment vertical="center"/>
    </xf>
    <xf numFmtId="0" fontId="1" fillId="3" borderId="0" xfId="0" applyFont="1" applyFill="1" applyAlignment="1"/>
    <xf numFmtId="0" fontId="1" fillId="0" borderId="0" xfId="0" applyFont="1" applyAlignment="1">
      <alignment vertical="center"/>
    </xf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5" borderId="0" xfId="0" applyFont="1" applyFill="1" applyAlignment="1"/>
    <xf numFmtId="0" fontId="1" fillId="9" borderId="0" xfId="0" applyFont="1" applyFill="1" applyAlignment="1"/>
    <xf numFmtId="0" fontId="1" fillId="6" borderId="0" xfId="0" applyFont="1" applyFill="1"/>
    <xf numFmtId="0" fontId="1" fillId="7" borderId="0" xfId="0" applyFont="1" applyFill="1" applyAlignment="1"/>
    <xf numFmtId="0" fontId="1" fillId="10" borderId="0" xfId="0" applyFont="1" applyFill="1" applyAlignment="1"/>
    <xf numFmtId="0" fontId="2" fillId="11" borderId="0" xfId="0" applyFont="1" applyFill="1" applyAlignment="1">
      <alignment horizontal="left"/>
    </xf>
    <xf numFmtId="0" fontId="3" fillId="0" borderId="0" xfId="0" applyFont="1" applyAlignment="1"/>
    <xf numFmtId="0" fontId="5" fillId="12" borderId="0" xfId="0" applyFont="1" applyFill="1" applyAlignment="1"/>
    <xf numFmtId="0" fontId="1" fillId="12" borderId="0" xfId="0" applyFont="1" applyFill="1" applyAlignment="1"/>
    <xf numFmtId="0" fontId="1" fillId="12" borderId="0" xfId="0" applyFont="1" applyFill="1"/>
    <xf numFmtId="164" fontId="6" fillId="0" borderId="0" xfId="0" applyNumberFormat="1" applyFont="1" applyAlignment="1"/>
    <xf numFmtId="0" fontId="7" fillId="0" borderId="0" xfId="0" applyFont="1" applyAlignment="1"/>
    <xf numFmtId="0" fontId="8" fillId="11" borderId="0" xfId="0" applyFont="1" applyFill="1" applyAlignment="1"/>
    <xf numFmtId="0" fontId="9" fillId="0" borderId="0" xfId="0" applyFont="1" applyAlignment="1"/>
    <xf numFmtId="0" fontId="9" fillId="0" borderId="0" xfId="0" applyFont="1" applyAlignment="1"/>
    <xf numFmtId="0" fontId="9" fillId="13" borderId="0" xfId="0" applyFont="1" applyFill="1" applyAlignment="1"/>
    <xf numFmtId="165" fontId="1" fillId="0" borderId="0" xfId="0" applyNumberFormat="1" applyFont="1" applyAlignment="1"/>
    <xf numFmtId="0" fontId="1" fillId="13" borderId="0" xfId="0" applyFont="1" applyFill="1" applyAlignment="1"/>
    <xf numFmtId="0" fontId="1" fillId="0" borderId="0" xfId="0" applyFont="1"/>
    <xf numFmtId="164" fontId="10" fillId="14" borderId="0" xfId="0" applyNumberFormat="1" applyFont="1" applyFill="1" applyAlignment="1"/>
    <xf numFmtId="0" fontId="11" fillId="14" borderId="0" xfId="0" applyFont="1" applyFill="1" applyAlignment="1"/>
    <xf numFmtId="0" fontId="11" fillId="14" borderId="0" xfId="0" applyFont="1" applyFill="1"/>
    <xf numFmtId="164" fontId="12" fillId="0" borderId="0" xfId="0" applyNumberFormat="1" applyFont="1" applyAlignment="1"/>
    <xf numFmtId="0" fontId="11" fillId="0" borderId="0" xfId="0" applyFont="1" applyAlignment="1"/>
    <xf numFmtId="0" fontId="11" fillId="0" borderId="0" xfId="0" applyFont="1"/>
    <xf numFmtId="164" fontId="13" fillId="14" borderId="0" xfId="0" applyNumberFormat="1" applyFont="1" applyFill="1" applyAlignment="1"/>
    <xf numFmtId="0" fontId="1" fillId="14" borderId="0" xfId="0" applyFont="1" applyFill="1" applyAlignment="1"/>
    <xf numFmtId="0" fontId="1" fillId="14" borderId="0" xfId="0" applyFont="1" applyFill="1"/>
    <xf numFmtId="164" fontId="14" fillId="0" borderId="0" xfId="0" applyNumberFormat="1" applyFont="1"/>
    <xf numFmtId="0" fontId="1" fillId="0" borderId="0" xfId="0" applyFont="1" applyAlignment="1"/>
    <xf numFmtId="0" fontId="0" fillId="0" borderId="0" xfId="0" applyFont="1" applyAlignment="1"/>
    <xf numFmtId="164" fontId="4" fillId="11" borderId="0" xfId="0" applyNumberFormat="1" applyFont="1" applyFill="1" applyAlignment="1"/>
    <xf numFmtId="0" fontId="15" fillId="0" borderId="0" xfId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8"/>
  <sheetViews>
    <sheetView workbookViewId="0"/>
  </sheetViews>
  <sheetFormatPr baseColWidth="10" defaultColWidth="14.5" defaultRowHeight="15.75" customHeight="1" x14ac:dyDescent="0.15"/>
  <cols>
    <col min="1" max="1" width="14.1640625" customWidth="1"/>
    <col min="2" max="2" width="23.33203125" customWidth="1"/>
    <col min="3" max="3" width="49.33203125" customWidth="1"/>
    <col min="4" max="4" width="19.6640625" customWidth="1"/>
    <col min="5" max="5" width="40.83203125" customWidth="1"/>
    <col min="6" max="6" width="26.5" customWidth="1"/>
    <col min="7" max="7" width="16.6640625" customWidth="1"/>
  </cols>
  <sheetData>
    <row r="1" spans="1:10" ht="15.75" customHeight="1" x14ac:dyDescent="0.1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 x14ac:dyDescent="0.15">
      <c r="A2" s="1"/>
      <c r="B2" s="1" t="s">
        <v>7</v>
      </c>
      <c r="C2" s="1" t="s">
        <v>10</v>
      </c>
      <c r="D2" s="1" t="s">
        <v>11</v>
      </c>
      <c r="E2" s="1" t="s">
        <v>13</v>
      </c>
      <c r="F2" s="1" t="s">
        <v>14</v>
      </c>
      <c r="G2" s="5" t="s">
        <v>16</v>
      </c>
    </row>
    <row r="3" spans="1:10" ht="15.75" customHeight="1" x14ac:dyDescent="0.15">
      <c r="A3" s="1"/>
      <c r="B3" s="1" t="s">
        <v>37</v>
      </c>
      <c r="C3" s="7" t="s">
        <v>38</v>
      </c>
      <c r="D3" s="1" t="s">
        <v>39</v>
      </c>
      <c r="E3" s="1" t="s">
        <v>40</v>
      </c>
      <c r="F3" s="1" t="s">
        <v>41</v>
      </c>
      <c r="G3" s="1" t="s">
        <v>42</v>
      </c>
    </row>
    <row r="4" spans="1:10" ht="15.75" customHeight="1" x14ac:dyDescent="0.15">
      <c r="A4" s="1" t="s">
        <v>44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  <c r="G4" s="3" t="s">
        <v>50</v>
      </c>
      <c r="J4" s="9" t="s">
        <v>51</v>
      </c>
    </row>
    <row r="5" spans="1:10" ht="15.75" customHeight="1" x14ac:dyDescent="0.15">
      <c r="B5" s="1" t="s">
        <v>57</v>
      </c>
      <c r="C5" s="1" t="s">
        <v>58</v>
      </c>
      <c r="D5" s="1" t="s">
        <v>59</v>
      </c>
      <c r="E5" s="1" t="s">
        <v>60</v>
      </c>
      <c r="F5" s="1" t="s">
        <v>61</v>
      </c>
      <c r="G5" s="11" t="s">
        <v>62</v>
      </c>
    </row>
    <row r="6" spans="1:10" ht="15.75" customHeight="1" x14ac:dyDescent="0.15">
      <c r="A6" s="1"/>
      <c r="B6" s="1" t="s">
        <v>63</v>
      </c>
      <c r="C6" s="1" t="s">
        <v>64</v>
      </c>
      <c r="D6" s="1" t="s">
        <v>65</v>
      </c>
      <c r="E6" s="1" t="s">
        <v>66</v>
      </c>
      <c r="F6" s="1" t="s">
        <v>67</v>
      </c>
      <c r="G6" s="13" t="s">
        <v>68</v>
      </c>
    </row>
    <row r="7" spans="1:10" ht="15.75" customHeight="1" x14ac:dyDescent="0.15">
      <c r="A7" s="1"/>
      <c r="B7" s="1" t="s">
        <v>69</v>
      </c>
      <c r="C7" s="1" t="s">
        <v>70</v>
      </c>
      <c r="D7" s="1" t="s">
        <v>71</v>
      </c>
      <c r="E7" s="1" t="s">
        <v>72</v>
      </c>
      <c r="F7" s="1" t="s">
        <v>73</v>
      </c>
      <c r="G7" s="1" t="s">
        <v>74</v>
      </c>
    </row>
    <row r="8" spans="1:10" ht="15.75" customHeight="1" x14ac:dyDescent="0.15">
      <c r="A8" s="1"/>
      <c r="B8" s="1" t="s">
        <v>63</v>
      </c>
      <c r="C8" s="1" t="s">
        <v>75</v>
      </c>
      <c r="D8" s="1" t="s">
        <v>76</v>
      </c>
      <c r="E8" s="1" t="s">
        <v>77</v>
      </c>
      <c r="F8" s="1" t="s">
        <v>78</v>
      </c>
      <c r="G8" s="13" t="s">
        <v>79</v>
      </c>
      <c r="J8" s="14"/>
    </row>
    <row r="9" spans="1:10" ht="15.75" customHeight="1" x14ac:dyDescent="0.15">
      <c r="A9" s="1"/>
      <c r="B9" s="1" t="s">
        <v>80</v>
      </c>
      <c r="C9" s="1" t="s">
        <v>81</v>
      </c>
      <c r="D9" s="1" t="s">
        <v>82</v>
      </c>
      <c r="E9" s="1" t="s">
        <v>83</v>
      </c>
      <c r="F9" s="1" t="s">
        <v>84</v>
      </c>
      <c r="G9" s="15" t="s">
        <v>85</v>
      </c>
      <c r="H9" s="1">
        <v>13802629255</v>
      </c>
    </row>
    <row r="10" spans="1:10" ht="15.75" customHeight="1" x14ac:dyDescent="0.15">
      <c r="A10" s="1"/>
      <c r="B10" s="1" t="s">
        <v>86</v>
      </c>
      <c r="C10" s="1" t="s">
        <v>87</v>
      </c>
      <c r="D10" s="1" t="s">
        <v>88</v>
      </c>
      <c r="E10" s="1" t="s">
        <v>89</v>
      </c>
      <c r="F10" s="1" t="s">
        <v>90</v>
      </c>
      <c r="G10" s="1" t="s">
        <v>91</v>
      </c>
    </row>
    <row r="11" spans="1:10" ht="15.75" customHeight="1" x14ac:dyDescent="0.15">
      <c r="A11" s="1"/>
      <c r="B11" s="1" t="s">
        <v>86</v>
      </c>
      <c r="C11" s="1" t="s">
        <v>92</v>
      </c>
      <c r="D11" s="1" t="s">
        <v>93</v>
      </c>
      <c r="E11" s="1" t="s">
        <v>94</v>
      </c>
      <c r="F11" s="1" t="s">
        <v>95</v>
      </c>
      <c r="G11" s="13" t="s">
        <v>96</v>
      </c>
    </row>
    <row r="12" spans="1:10" ht="15.75" customHeight="1" x14ac:dyDescent="0.15">
      <c r="A12" s="1"/>
      <c r="B12" s="1" t="s">
        <v>63</v>
      </c>
      <c r="C12" s="1" t="s">
        <v>97</v>
      </c>
      <c r="D12" s="1" t="s">
        <v>98</v>
      </c>
      <c r="E12" s="1" t="s">
        <v>99</v>
      </c>
      <c r="F12" s="1" t="s">
        <v>32</v>
      </c>
    </row>
    <row r="13" spans="1:10" ht="15.75" customHeight="1" x14ac:dyDescent="0.15">
      <c r="A13" s="1"/>
      <c r="B13" s="1" t="s">
        <v>100</v>
      </c>
      <c r="C13" s="1" t="s">
        <v>101</v>
      </c>
      <c r="D13" s="1" t="s">
        <v>102</v>
      </c>
      <c r="E13" s="1" t="s">
        <v>103</v>
      </c>
      <c r="F13" s="1" t="s">
        <v>104</v>
      </c>
      <c r="G13" s="3" t="s">
        <v>105</v>
      </c>
    </row>
    <row r="14" spans="1:10" ht="15.75" customHeight="1" x14ac:dyDescent="0.15">
      <c r="A14" s="1"/>
      <c r="B14" s="1" t="s">
        <v>106</v>
      </c>
      <c r="C14" s="1" t="s">
        <v>107</v>
      </c>
      <c r="D14" s="1" t="s">
        <v>108</v>
      </c>
      <c r="E14" s="1" t="s">
        <v>109</v>
      </c>
      <c r="F14" s="1" t="s">
        <v>110</v>
      </c>
    </row>
    <row r="15" spans="1:10" ht="15.75" customHeight="1" x14ac:dyDescent="0.15">
      <c r="A15" s="1"/>
      <c r="B15" s="1" t="s">
        <v>106</v>
      </c>
      <c r="C15" s="1" t="s">
        <v>111</v>
      </c>
      <c r="D15" s="1" t="s">
        <v>112</v>
      </c>
      <c r="E15" s="1" t="s">
        <v>113</v>
      </c>
      <c r="F15" s="1" t="s">
        <v>114</v>
      </c>
    </row>
    <row r="16" spans="1:10" ht="15.75" customHeight="1" x14ac:dyDescent="0.15">
      <c r="A16" s="1"/>
      <c r="B16" s="1" t="s">
        <v>115</v>
      </c>
      <c r="C16" s="1" t="s">
        <v>116</v>
      </c>
      <c r="D16" s="1" t="s">
        <v>117</v>
      </c>
      <c r="E16" s="1" t="s">
        <v>118</v>
      </c>
      <c r="F16" s="1" t="s">
        <v>119</v>
      </c>
      <c r="G16" s="3" t="s">
        <v>120</v>
      </c>
    </row>
    <row r="17" spans="1:11" ht="15.75" customHeight="1" x14ac:dyDescent="0.15">
      <c r="A17" s="1"/>
      <c r="B17" s="1" t="s">
        <v>69</v>
      </c>
      <c r="C17" s="1" t="s">
        <v>121</v>
      </c>
      <c r="D17" s="1" t="s">
        <v>122</v>
      </c>
      <c r="E17" s="1" t="s">
        <v>123</v>
      </c>
      <c r="F17" s="1" t="s">
        <v>124</v>
      </c>
    </row>
    <row r="18" spans="1:11" ht="15.75" customHeight="1" x14ac:dyDescent="0.15">
      <c r="A18" s="1"/>
      <c r="B18" s="1" t="s">
        <v>125</v>
      </c>
      <c r="C18" s="1" t="s">
        <v>126</v>
      </c>
      <c r="D18" s="1" t="s">
        <v>127</v>
      </c>
      <c r="E18" s="1" t="s">
        <v>128</v>
      </c>
      <c r="F18" s="1" t="s">
        <v>129</v>
      </c>
      <c r="G18" s="1" t="s">
        <v>130</v>
      </c>
    </row>
    <row r="19" spans="1:11" ht="15.75" customHeight="1" x14ac:dyDescent="0.15">
      <c r="A19" s="1"/>
      <c r="B19" s="1" t="s">
        <v>106</v>
      </c>
      <c r="C19" s="7" t="s">
        <v>131</v>
      </c>
      <c r="D19" s="1" t="s">
        <v>132</v>
      </c>
      <c r="E19" s="1" t="s">
        <v>133</v>
      </c>
      <c r="F19" s="1" t="s">
        <v>134</v>
      </c>
    </row>
    <row r="20" spans="1:11" ht="15.75" customHeight="1" x14ac:dyDescent="0.15">
      <c r="A20" s="1"/>
      <c r="B20" s="1" t="s">
        <v>106</v>
      </c>
      <c r="C20" s="7" t="s">
        <v>135</v>
      </c>
      <c r="D20" s="1" t="s">
        <v>136</v>
      </c>
      <c r="E20" s="1" t="s">
        <v>137</v>
      </c>
      <c r="F20" s="1" t="s">
        <v>138</v>
      </c>
    </row>
    <row r="21" spans="1:11" ht="15.75" customHeight="1" x14ac:dyDescent="0.15">
      <c r="A21" s="1"/>
      <c r="B21" s="1" t="s">
        <v>139</v>
      </c>
      <c r="C21" s="1" t="s">
        <v>140</v>
      </c>
      <c r="D21" s="1" t="s">
        <v>141</v>
      </c>
      <c r="E21" s="1" t="s">
        <v>142</v>
      </c>
      <c r="F21" s="1" t="s">
        <v>32</v>
      </c>
    </row>
    <row r="22" spans="1:11" ht="15.75" customHeight="1" x14ac:dyDescent="0.15">
      <c r="A22" s="1"/>
      <c r="B22" s="1" t="s">
        <v>143</v>
      </c>
      <c r="C22" s="1" t="s">
        <v>144</v>
      </c>
      <c r="D22" s="1" t="s">
        <v>145</v>
      </c>
      <c r="E22" s="1" t="s">
        <v>146</v>
      </c>
      <c r="F22" s="1" t="s">
        <v>32</v>
      </c>
    </row>
    <row r="23" spans="1:11" ht="15.75" customHeight="1" x14ac:dyDescent="0.15">
      <c r="A23" s="1"/>
      <c r="B23" s="1" t="s">
        <v>147</v>
      </c>
      <c r="C23" s="1" t="s">
        <v>148</v>
      </c>
      <c r="D23" s="1" t="s">
        <v>47</v>
      </c>
      <c r="E23" s="1" t="s">
        <v>149</v>
      </c>
      <c r="F23" s="1" t="s">
        <v>150</v>
      </c>
      <c r="G23" s="1" t="s">
        <v>151</v>
      </c>
    </row>
    <row r="24" spans="1:11" ht="15.75" customHeight="1" x14ac:dyDescent="0.15">
      <c r="A24" s="1" t="s">
        <v>152</v>
      </c>
      <c r="B24" s="1" t="s">
        <v>153</v>
      </c>
      <c r="C24" s="1" t="s">
        <v>154</v>
      </c>
      <c r="D24" s="1" t="s">
        <v>155</v>
      </c>
      <c r="E24" s="1" t="s">
        <v>156</v>
      </c>
      <c r="F24" s="1" t="s">
        <v>157</v>
      </c>
    </row>
    <row r="25" spans="1:11" ht="15.75" customHeight="1" x14ac:dyDescent="0.15">
      <c r="A25" s="1"/>
      <c r="B25" s="1" t="s">
        <v>115</v>
      </c>
      <c r="C25" s="1" t="s">
        <v>158</v>
      </c>
      <c r="D25" s="1" t="s">
        <v>159</v>
      </c>
      <c r="E25" s="1" t="s">
        <v>160</v>
      </c>
      <c r="F25" s="1" t="s">
        <v>161</v>
      </c>
      <c r="G25" s="1" t="s">
        <v>162</v>
      </c>
    </row>
    <row r="26" spans="1:11" ht="15.75" customHeight="1" x14ac:dyDescent="0.15">
      <c r="A26" s="1"/>
      <c r="B26" s="1" t="s">
        <v>163</v>
      </c>
      <c r="C26" s="1" t="s">
        <v>164</v>
      </c>
      <c r="D26" s="1" t="s">
        <v>165</v>
      </c>
      <c r="E26" s="1" t="s">
        <v>166</v>
      </c>
      <c r="F26" s="16" t="s">
        <v>167</v>
      </c>
    </row>
    <row r="27" spans="1:11" ht="15.75" customHeight="1" x14ac:dyDescent="0.15">
      <c r="A27" s="1"/>
      <c r="B27" s="1" t="s">
        <v>139</v>
      </c>
      <c r="C27" s="1" t="s">
        <v>168</v>
      </c>
      <c r="D27" s="1" t="s">
        <v>169</v>
      </c>
      <c r="E27" s="1" t="s">
        <v>170</v>
      </c>
      <c r="F27" s="1" t="s">
        <v>171</v>
      </c>
      <c r="G27" s="16" t="s">
        <v>172</v>
      </c>
      <c r="J27" s="14"/>
      <c r="K27" s="1" t="s">
        <v>173</v>
      </c>
    </row>
    <row r="28" spans="1:11" ht="15.75" customHeight="1" x14ac:dyDescent="0.15">
      <c r="A28" s="1" t="s">
        <v>174</v>
      </c>
      <c r="B28" s="1" t="s">
        <v>175</v>
      </c>
      <c r="C28" s="1" t="s">
        <v>176</v>
      </c>
      <c r="D28" s="1" t="s">
        <v>177</v>
      </c>
      <c r="E28" s="1" t="s">
        <v>178</v>
      </c>
      <c r="F28" s="1" t="s">
        <v>179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Z5"/>
  <sheetViews>
    <sheetView workbookViewId="0"/>
  </sheetViews>
  <sheetFormatPr baseColWidth="10" defaultColWidth="14.5" defaultRowHeight="15.75" customHeight="1" x14ac:dyDescent="0.15"/>
  <cols>
    <col min="2" max="2" width="23.33203125" customWidth="1"/>
  </cols>
  <sheetData>
    <row r="2" spans="1:26" ht="15.75" customHeight="1" x14ac:dyDescent="0.15">
      <c r="A2" s="22" t="e">
        <f>HYPERLINK("https://www.itslaw.com/detail?judgementId=2a85c426-d727-4e2d-aaac-1f45cedd3e4e&amp;area=0&amp;index=1&amp;sortType=2&amp;count=390&amp;conditions=searchWord%2B%E7%A9%BF%E5%B1%B1%E7%94%B2%2B1%2B%E7%A9%BF%E5%B1%B1%E7%94%B2&amp;conditions=caseType%2B2%2B10%2B%E5%88%91%E4%BA%8B&amp;cond"&amp;"itions=keyword%2B12624%2B3%2B%E9%87%8E%E7%94%9F%E5%8A%A8%E7%89%A9","2019-06-25")</f>
        <v>#VALUE!</v>
      </c>
      <c r="B2" s="1" t="s">
        <v>392</v>
      </c>
      <c r="C2" s="1" t="s">
        <v>393</v>
      </c>
    </row>
    <row r="3" spans="1:26" x14ac:dyDescent="0.2">
      <c r="A3" s="34" t="e">
        <f>HYPERLINK("https://www.itslaw.com/detail?judgementId=0d63c6be-415b-4ffe-9549-03d14a7da263&amp;area=0&amp;index=2&amp;sortType=2&amp;count=390&amp;conditions=searchWord%2B%E7%A9%BF%E5%B1%B1%E7%94%B2%2B1%2B%E7%A9%BF%E5%B1%B1%E7%94%B2&amp;conditions=caseType%2B2%2B10%2B%E5%88%91%E4%BA%8B&amp;cond"&amp;"itions=keyword%2B12624%2B3%2B%E9%87%8E%E7%94%9F%E5%8A%A8%E7%89%A9","2019-06-05")</f>
        <v>#VALUE!</v>
      </c>
      <c r="B3" s="35" t="s">
        <v>362</v>
      </c>
      <c r="C3" s="35" t="s">
        <v>363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15">
      <c r="A4" s="37" t="e">
        <f>HYPERLINK("https://www.itslaw.com/detail?judgementId=f4d33634-248b-4a95-90c1-c1f3bbdcb4f1&amp;area=0&amp;index=3&amp;sortType=2&amp;count=390&amp;conditions=searchWord%2B%E7%A9%BF%E5%B1%B1%E7%94%B2%2B1%2B%E7%A9%BF%E5%B1%B1%E7%94%B2&amp;conditions=caseType%2B2%2B10%2B%E5%88%91%E4%BA%8B&amp;cond"&amp;"itions=keyword%2B12624%2B3%2B%E9%87%8E%E7%94%9F%E5%8A%A8%E7%89%A9","2019-05-29")</f>
        <v>#VALUE!</v>
      </c>
      <c r="B4" s="38" t="s">
        <v>403</v>
      </c>
      <c r="C4" s="38" t="s">
        <v>404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spans="1:26" ht="15.75" customHeight="1" x14ac:dyDescent="0.15">
      <c r="A5" s="37" t="e">
        <f>HYPERLINK("https://www.itslaw.com/detail?judgementId=7483f87e-ad4a-4efc-a436-96b8c37f8229&amp;area=0&amp;index=4&amp;sortType=2&amp;count=390&amp;conditions=searchWord%2B%E7%A9%BF%E5%B1%B1%E7%94%B2%2B1%2B%E7%A9%BF%E5%B1%B1%E7%94%B2&amp;conditions=caseType%2B2%2B10%2B%E5%88%91%E4%BA%8B&amp;cond"&amp;"itions=keyword%2B12624%2B3%2B%E9%87%8E%E7%94%9F%E5%8A%A8%E7%89%A9","2019-05-20")</f>
        <v>#VALUE!</v>
      </c>
      <c r="B5" s="38" t="s">
        <v>414</v>
      </c>
      <c r="C5" s="38" t="s">
        <v>415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4"/>
  <sheetViews>
    <sheetView workbookViewId="0"/>
  </sheetViews>
  <sheetFormatPr baseColWidth="10" defaultColWidth="14.5" defaultRowHeight="15.75" customHeight="1" x14ac:dyDescent="0.15"/>
  <cols>
    <col min="2" max="2" width="32.6640625" customWidth="1"/>
    <col min="3" max="3" width="41.5" customWidth="1"/>
    <col min="4" max="4" width="75.33203125" customWidth="1"/>
    <col min="5" max="5" width="40.1640625" customWidth="1"/>
  </cols>
  <sheetData>
    <row r="1" spans="1:26" ht="15.75" customHeight="1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26" ht="15.75" customHeight="1" x14ac:dyDescent="0.15">
      <c r="A2" s="2" t="s">
        <v>8</v>
      </c>
      <c r="B2" s="2" t="s">
        <v>19</v>
      </c>
      <c r="C2" s="2" t="s">
        <v>20</v>
      </c>
      <c r="D2" s="2" t="s">
        <v>21</v>
      </c>
      <c r="E2" s="2" t="s">
        <v>22</v>
      </c>
    </row>
    <row r="3" spans="1:26" ht="15.75" customHeight="1" x14ac:dyDescent="0.15">
      <c r="A3" s="4" t="s">
        <v>23</v>
      </c>
      <c r="B3" s="4" t="s">
        <v>28</v>
      </c>
      <c r="C3" s="4" t="s">
        <v>29</v>
      </c>
      <c r="D3" s="4" t="s">
        <v>30</v>
      </c>
      <c r="E3" s="4" t="s">
        <v>32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15">
      <c r="A4" s="8" t="s">
        <v>43</v>
      </c>
      <c r="B4" s="8" t="s">
        <v>52</v>
      </c>
      <c r="C4" s="8" t="s">
        <v>53</v>
      </c>
      <c r="D4" s="8" t="s">
        <v>54</v>
      </c>
      <c r="E4" s="8" t="s">
        <v>55</v>
      </c>
      <c r="F4" s="10" t="s">
        <v>56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</sheetData>
  <conditionalFormatting sqref="E3">
    <cfRule type="notContainsBlanks" dxfId="0" priority="1">
      <formula>LEN(TRIM(E3))&gt;0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5"/>
  <sheetViews>
    <sheetView workbookViewId="0"/>
  </sheetViews>
  <sheetFormatPr baseColWidth="10" defaultColWidth="14.5" defaultRowHeight="15.75" customHeight="1" x14ac:dyDescent="0.15"/>
  <cols>
    <col min="2" max="2" width="17" customWidth="1"/>
    <col min="3" max="3" width="40.5" customWidth="1"/>
    <col min="4" max="4" width="54.5" customWidth="1"/>
    <col min="5" max="5" width="46.1640625" customWidth="1"/>
  </cols>
  <sheetData>
    <row r="1" spans="1:6" ht="15.75" customHeight="1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ht="15.75" customHeight="1" x14ac:dyDescent="0.15">
      <c r="A2" s="1" t="s">
        <v>9</v>
      </c>
      <c r="B2" s="1" t="s">
        <v>12</v>
      </c>
      <c r="C2" s="1" t="s">
        <v>15</v>
      </c>
      <c r="D2" s="1" t="s">
        <v>17</v>
      </c>
      <c r="E2" s="3" t="s">
        <v>18</v>
      </c>
      <c r="F2" s="1" t="s">
        <v>24</v>
      </c>
    </row>
    <row r="3" spans="1:6" ht="15.75" customHeight="1" x14ac:dyDescent="0.15">
      <c r="A3" s="1" t="s">
        <v>25</v>
      </c>
      <c r="B3" s="1" t="s">
        <v>26</v>
      </c>
      <c r="C3" s="1" t="s">
        <v>27</v>
      </c>
      <c r="E3" s="3" t="s">
        <v>31</v>
      </c>
      <c r="F3" s="1" t="s">
        <v>33</v>
      </c>
    </row>
    <row r="4" spans="1:6" ht="15.75" customHeight="1" x14ac:dyDescent="0.15">
      <c r="A4" s="1" t="s">
        <v>34</v>
      </c>
      <c r="B4" s="1" t="s">
        <v>35</v>
      </c>
      <c r="E4" s="1" t="s">
        <v>32</v>
      </c>
    </row>
    <row r="5" spans="1:6" ht="15.75" customHeight="1" x14ac:dyDescent="0.15">
      <c r="A5" s="1"/>
      <c r="B5" s="1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42"/>
  <sheetViews>
    <sheetView tabSelected="1" workbookViewId="0">
      <selection activeCell="A2" sqref="A2"/>
    </sheetView>
  </sheetViews>
  <sheetFormatPr baseColWidth="10" defaultColWidth="14.5" defaultRowHeight="15.75" customHeight="1" x14ac:dyDescent="0.15"/>
  <cols>
    <col min="1" max="1" width="17.1640625" customWidth="1"/>
    <col min="2" max="2" width="21.5" customWidth="1"/>
    <col min="3" max="3" width="15" customWidth="1"/>
    <col min="4" max="4" width="24.5" customWidth="1"/>
    <col min="5" max="5" width="7.5" customWidth="1"/>
    <col min="6" max="6" width="8.83203125" customWidth="1"/>
    <col min="7" max="7" width="19" customWidth="1"/>
    <col min="8" max="8" width="17" customWidth="1"/>
    <col min="9" max="9" width="36.5" customWidth="1"/>
    <col min="10" max="10" width="44.5" customWidth="1"/>
    <col min="11" max="11" width="30.5" customWidth="1"/>
  </cols>
  <sheetData>
    <row r="1" spans="1:13" ht="15.75" customHeight="1" x14ac:dyDescent="0.15">
      <c r="A1" s="1" t="s">
        <v>1</v>
      </c>
      <c r="B1" s="1" t="s">
        <v>0</v>
      </c>
      <c r="C1" s="1" t="s">
        <v>2</v>
      </c>
      <c r="D1" s="1" t="s">
        <v>3</v>
      </c>
      <c r="E1" s="17" t="s">
        <v>180</v>
      </c>
      <c r="F1" s="1" t="s">
        <v>181</v>
      </c>
      <c r="G1" s="1" t="s">
        <v>182</v>
      </c>
      <c r="H1" s="17" t="s">
        <v>183</v>
      </c>
      <c r="I1" s="1" t="s">
        <v>184</v>
      </c>
      <c r="J1" s="1" t="s">
        <v>185</v>
      </c>
      <c r="K1" s="1" t="s">
        <v>5</v>
      </c>
      <c r="L1" s="1" t="s">
        <v>6</v>
      </c>
    </row>
    <row r="2" spans="1:13" ht="15.75" customHeight="1" x14ac:dyDescent="0.15">
      <c r="A2" s="44" t="str">
        <f>HYPERLINK("http://openlaw.cn/judgement/c4570f39fc8c41139efda9b88e3dac1a?keyword=%E7%A9%BF%E5%B1%B1%E7%94%B2%EF%BC%8C%E7%BC%85%E7%94%B8","2016.10.08")</f>
        <v>2016.10.08</v>
      </c>
      <c r="B2" s="1" t="s">
        <v>186</v>
      </c>
      <c r="C2" s="1" t="s">
        <v>187</v>
      </c>
      <c r="D2" s="1" t="s">
        <v>188</v>
      </c>
      <c r="E2" s="1" t="s">
        <v>189</v>
      </c>
      <c r="F2" s="1" t="s">
        <v>190</v>
      </c>
      <c r="G2" s="1" t="s">
        <v>191</v>
      </c>
      <c r="H2" s="1" t="s">
        <v>192</v>
      </c>
      <c r="I2" s="1" t="s">
        <v>193</v>
      </c>
      <c r="J2" s="1" t="s">
        <v>194</v>
      </c>
      <c r="K2" s="1" t="s">
        <v>195</v>
      </c>
    </row>
    <row r="3" spans="1:13" ht="15.75" customHeight="1" x14ac:dyDescent="0.15">
      <c r="A3" s="18" t="str">
        <f>HYPERLINK("http://openlaw.cn/judgement/4869fa5092f6485cbea9f3ee4daa51e1?keyword=%E7%A9%BF%E5%B1%B1%E7%94%B2%EF%BC%8C%E7%BC%85%E7%94%B8","2016.08.11")</f>
        <v>2016.08.11</v>
      </c>
      <c r="B3" s="1" t="s">
        <v>196</v>
      </c>
      <c r="C3" s="1" t="s">
        <v>197</v>
      </c>
      <c r="D3" s="1" t="s">
        <v>198</v>
      </c>
      <c r="E3" s="1" t="s">
        <v>199</v>
      </c>
      <c r="F3" s="1" t="s">
        <v>200</v>
      </c>
      <c r="G3" s="1" t="s">
        <v>191</v>
      </c>
      <c r="H3" s="1" t="s">
        <v>201</v>
      </c>
      <c r="I3" s="1" t="s">
        <v>202</v>
      </c>
      <c r="J3" s="1" t="s">
        <v>203</v>
      </c>
    </row>
    <row r="4" spans="1:13" ht="15.75" customHeight="1" x14ac:dyDescent="0.15">
      <c r="A4" s="18" t="e">
        <f>HYPERLINK("https://www.itslaw.com/detail?judgementId=9b261139-e8b8-44f7-98ef-51db84273799&amp;area=0&amp;index=35&amp;sortType=2&amp;count=35&amp;conditions=searchWord%2B%E7%A9%BF%E5%B1%B1%E7%94%B2%2B1%2B%E7%A9%BF%E5%B1%B1%E7%94%B2&amp;conditions=keyword%2B12624%2B3%2B%E9%87%8E%E7%94%9F%E5"&amp;"%8A%A8%E7%89%A9&amp;conditions=searchWord%2B%E7%BC%85%E7%94%B8%2B1%2B%E7%BC%85%E7%94%B8","2013.08.13")</f>
        <v>#VALUE!</v>
      </c>
      <c r="B4" s="1" t="s">
        <v>204</v>
      </c>
      <c r="C4" s="1" t="s">
        <v>205</v>
      </c>
      <c r="D4" s="1" t="s">
        <v>206</v>
      </c>
      <c r="E4" s="1" t="s">
        <v>207</v>
      </c>
      <c r="F4" s="1" t="s">
        <v>208</v>
      </c>
      <c r="G4" s="1" t="s">
        <v>209</v>
      </c>
      <c r="H4" s="1">
        <v>2012.8</v>
      </c>
      <c r="I4" s="1" t="s">
        <v>210</v>
      </c>
      <c r="J4" s="1" t="s">
        <v>211</v>
      </c>
      <c r="K4" s="1" t="s">
        <v>212</v>
      </c>
    </row>
    <row r="5" spans="1:13" ht="15.75" customHeight="1" x14ac:dyDescent="0.15">
      <c r="A5" s="44" t="e">
        <f>HYPERLINK("https://www.itslaw.com/detail?judgementId=f1f4b095-4618-4d6a-8b3a-a2a0395b9c4d&amp;area=0&amp;index=34&amp;sortType=2&amp;count=35&amp;conditions=searchWord%2B%E7%A9%BF%E5%B1%B1%E7%94%B2%2B1%2B%E7%A9%BF%E5%B1%B1%E7%94%B2&amp;conditions=keyword%2B12624%2B3%2B%E9%87%8E%E7%94%9F%E5"&amp;"%8A%A8%E7%89%A9&amp;conditions=searchWord%2B%E7%BC%85%E7%94%B8%2B1%2B%E7%BC%85%E7%94%B8","2014.4.14")</f>
        <v>#VALUE!</v>
      </c>
      <c r="B5" s="1" t="s">
        <v>125</v>
      </c>
      <c r="C5" s="1" t="s">
        <v>220</v>
      </c>
      <c r="D5" s="1" t="s">
        <v>222</v>
      </c>
      <c r="E5" s="1" t="s">
        <v>223</v>
      </c>
      <c r="F5" s="1" t="s">
        <v>200</v>
      </c>
      <c r="G5" s="1" t="s">
        <v>191</v>
      </c>
      <c r="H5" s="1" t="s">
        <v>224</v>
      </c>
      <c r="I5" s="1" t="s">
        <v>225</v>
      </c>
      <c r="J5" s="1" t="s">
        <v>226</v>
      </c>
    </row>
    <row r="6" spans="1:13" ht="15.75" customHeight="1" x14ac:dyDescent="0.15">
      <c r="A6" s="18" t="e">
        <f>HYPERLINK("https://www.itslaw.com/detail?judgementId=894c6332-8f6e-467b-9786-0db8f723834d&amp;area=0&amp;index=33&amp;sortType=2&amp;count=35&amp;conditions=searchWord%2B%E7%A9%BF%E5%B1%B1%E7%94%B2%2B1%2B%E7%A9%BF%E5%B1%B1%E7%94%B2&amp;conditions=keyword%2B12624%2B3%2B%E9%87%8E%E7%94%9F%E5"&amp;"%8A%A8%E7%89%A9&amp;conditions=searchWord%2B%E7%BC%85%E7%94%B8%2B1%2B%E7%BC%85%E7%94%B8","2014.05.15")</f>
        <v>#VALUE!</v>
      </c>
      <c r="B6" s="1" t="s">
        <v>235</v>
      </c>
      <c r="C6" s="1" t="s">
        <v>236</v>
      </c>
      <c r="D6" s="1" t="s">
        <v>237</v>
      </c>
      <c r="E6" s="1" t="s">
        <v>238</v>
      </c>
      <c r="F6" s="1" t="s">
        <v>239</v>
      </c>
      <c r="G6" s="1" t="s">
        <v>240</v>
      </c>
      <c r="H6" s="1" t="s">
        <v>241</v>
      </c>
      <c r="I6" s="1" t="s">
        <v>242</v>
      </c>
      <c r="J6" s="1" t="s">
        <v>243</v>
      </c>
      <c r="K6" s="1" t="s">
        <v>244</v>
      </c>
    </row>
    <row r="7" spans="1:13" x14ac:dyDescent="0.2">
      <c r="A7" s="18" t="e">
        <f>HYPERLINK("https://www.itslaw.com/detail?judgementId=88b9e53c-3476-448d-947e-9a45ad8e6a3d&amp;area=0&amp;index=32&amp;sortType=2&amp;count=35&amp;conditions=searchWord%2B%E7%A9%BF%E5%B1%B1%E7%94%B2%2B1%2B%E7%A9%BF%E5%B1%B1%E7%94%B2&amp;conditions=keyword%2B12624%2B3%2B%E9%87%8E%E7%94%9F%E5"&amp;"%8A%A8%E7%89%A9&amp;conditions=searchWord%2B%E7%BC%85%E7%94%B8%2B1%2B%E7%BC%85%E7%94%B8","2014.08.29")</f>
        <v>#VALUE!</v>
      </c>
      <c r="B7" s="1" t="s">
        <v>245</v>
      </c>
      <c r="C7" s="1" t="s">
        <v>246</v>
      </c>
      <c r="D7" s="1" t="s">
        <v>248</v>
      </c>
      <c r="E7" s="1" t="s">
        <v>223</v>
      </c>
      <c r="F7" s="1" t="s">
        <v>200</v>
      </c>
      <c r="G7" s="1" t="s">
        <v>252</v>
      </c>
      <c r="H7" s="1" t="s">
        <v>254</v>
      </c>
      <c r="I7" s="1" t="s">
        <v>256</v>
      </c>
      <c r="J7" s="1" t="s">
        <v>257</v>
      </c>
      <c r="K7" s="24"/>
    </row>
    <row r="8" spans="1:13" ht="15.75" customHeight="1" x14ac:dyDescent="0.15">
      <c r="A8" s="18" t="e">
        <f>HYPERLINK("https://www.itslaw.com/detail?judgementId=176d1299-477f-4975-ad9e-631e041ca5af&amp;area=0&amp;index=31&amp;sortType=2&amp;count=35&amp;conditions=searchWord%2B%E7%A9%BF%E5%B1%B1%E7%94%B2%2B1%2B%E7%A9%BF%E5%B1%B1%E7%94%B2&amp;conditions=keyword%2B12624%2B3%2B%E9%87%8E%E7%94%9F%E5"&amp;"%8A%A8%E7%89%A9&amp;conditions=searchWord%2B%E7%BC%85%E7%94%B8%2B1%2B%E7%BC%85%E7%94%B8","2014.09.01")</f>
        <v>#VALUE!</v>
      </c>
      <c r="B8" s="1" t="s">
        <v>245</v>
      </c>
      <c r="C8" s="1" t="s">
        <v>273</v>
      </c>
      <c r="D8" s="1" t="s">
        <v>274</v>
      </c>
      <c r="E8" s="1" t="s">
        <v>275</v>
      </c>
      <c r="F8" s="1" t="s">
        <v>200</v>
      </c>
      <c r="G8" s="1" t="s">
        <v>276</v>
      </c>
      <c r="H8" s="1" t="s">
        <v>277</v>
      </c>
      <c r="I8" s="1" t="s">
        <v>278</v>
      </c>
      <c r="J8" s="1" t="s">
        <v>280</v>
      </c>
      <c r="L8" s="18" t="e">
        <f>HYPERLINK("https://www.itslaw.com/detail?judgementId=d208b9f3-75c2-4000-aa2e-0f56e7e042a4&amp;area=0&amp;index=26&amp;sortType=2&amp;count=35&amp;conditions=searchWord%2B%E7%A9%BF%E5%B1%B1%E7%94%B2%2B1%2B%E7%A9%BF%E5%B1%B1%E7%94%B2&amp;conditions=keyword%2B12624%2B3%2B%E9%87%8E%E7%94%9F%E5"&amp;"%8A%A8%E7%89%A9&amp;conditions=searchWord%2B%E7%BC%85%E7%94%B8%2B1%2B%E7%BC%85%E7%94%B8","唐德富")</f>
        <v>#VALUE!</v>
      </c>
      <c r="M8" s="18" t="e">
        <f>HYPERLINK("https://www.itslaw.com/detail?judgementId=e2e38d43-2bba-4809-8bb3-020453bbc3a3&amp;area=0&amp;index=27&amp;sortType=2&amp;count=35&amp;conditions=searchWord%2B%E7%A9%BF%E5%B1%B1%E7%94%B2%2B1%2B%E7%A9%BF%E5%B1%B1%E7%94%B2&amp;conditions=keyword%2B12624%2B3%2B%E9%87%8E%E7%94%9F%E5"&amp;"%8A%A8%E7%89%A9&amp;conditions=searchWord%2B%E7%BC%85%E7%94%B8%2B1%2B%E7%BC%85%E7%94%B8","余祖莲")</f>
        <v>#VALUE!</v>
      </c>
    </row>
    <row r="9" spans="1:13" ht="15.75" customHeight="1" x14ac:dyDescent="0.15">
      <c r="A9" s="18" t="e">
        <f>HYPERLINK("https://www.itslaw.com/detail?judgementId=d3cbfc17-75c0-433c-b124-913382947fbd&amp;area=0&amp;index=29&amp;sortType=2&amp;count=35&amp;conditions=searchWord%2B%E7%A9%BF%E5%B1%B1%E7%94%B2%2B1%2B%E7%A9%BF%E5%B1%B1%E7%94%B2&amp;conditions=keyword%2B12624%2B3%2B%E9%87%8E%E7%94%9F%E5"&amp;"%8A%A8%E7%89%A9&amp;conditions=searchWord%2B%E7%BC%85%E7%94%B8%2B1%2B%E7%BC%85%E7%94%B8","2014.09.23")</f>
        <v>#VALUE!</v>
      </c>
      <c r="B9" s="1" t="s">
        <v>290</v>
      </c>
      <c r="C9" s="1" t="s">
        <v>291</v>
      </c>
      <c r="D9" s="1" t="s">
        <v>292</v>
      </c>
      <c r="E9" s="1" t="s">
        <v>293</v>
      </c>
      <c r="F9" s="1" t="s">
        <v>200</v>
      </c>
      <c r="G9" s="1" t="s">
        <v>191</v>
      </c>
      <c r="H9" s="1" t="s">
        <v>294</v>
      </c>
      <c r="I9" s="1" t="s">
        <v>295</v>
      </c>
      <c r="J9" s="1" t="s">
        <v>296</v>
      </c>
      <c r="K9" s="1" t="s">
        <v>297</v>
      </c>
    </row>
    <row r="10" spans="1:13" ht="15.75" customHeight="1" x14ac:dyDescent="0.15">
      <c r="A10" s="18" t="e">
        <f>HYPERLINK("https://www.itslaw.com/detail?judgementId=df1db285-135e-4140-abe0-114aa885a3ab&amp;area=0&amp;index=28&amp;sortType=2&amp;count=35&amp;conditions=searchWord%2B%E7%A9%BF%E5%B1%B1%E7%94%B2%2B1%2B%E7%A9%BF%E5%B1%B1%E7%94%B2&amp;conditions=keyword%2B12624%2B3%2B%E9%87%8E%E7%94%9F%E5"&amp;"%8A%A8%E7%89%A9&amp;conditions=searchWord%2B%E7%BC%85%E7%94%B8%2B1%2B%E7%BC%85%E7%94%B8","2014.11.05")</f>
        <v>#VALUE!</v>
      </c>
      <c r="B10" s="1" t="s">
        <v>221</v>
      </c>
      <c r="C10" s="1" t="s">
        <v>302</v>
      </c>
      <c r="D10" s="1" t="s">
        <v>304</v>
      </c>
      <c r="E10" s="1" t="s">
        <v>306</v>
      </c>
      <c r="G10" s="1" t="s">
        <v>308</v>
      </c>
      <c r="H10" s="1" t="s">
        <v>310</v>
      </c>
      <c r="I10" s="1" t="s">
        <v>311</v>
      </c>
      <c r="J10" s="1" t="s">
        <v>312</v>
      </c>
    </row>
    <row r="11" spans="1:13" ht="15.75" customHeight="1" x14ac:dyDescent="0.15">
      <c r="A11" s="18" t="e">
        <f>HYPERLINK("https://www.itslaw.com/detail?judgementId=7f8c4cc2-e695-40ee-a5dc-dde42c6f49d2&amp;area=0&amp;index=23&amp;sortType=2&amp;count=30&amp;conditions=searchWord%2B%E7%A9%BF%E5%B1%B1%E7%94%B2%2B1%2B%E7%A9%BF%E5%B1%B1%E7%94%B2&amp;conditions=keyword%2B12624%2B3%2B%E9%87%8E%E7%94%9F%E5"&amp;"%8A%A8%E7%89%A9&amp;conditions=searchWord%2B%E7%BC%85%E7%94%B8%2B1%2B%E7%BC%85%E7%94%B8&amp;conditions=searchWord%2B-%E7%BC%85%E7%94%B8%E9%99%86%E9%BE%9F%2B1%2B-%E7%BC%85%E7%94%B8%E9%99%86%E9%BE%9F","2015.06.02")</f>
        <v>#VALUE!</v>
      </c>
      <c r="B11" s="1" t="s">
        <v>314</v>
      </c>
      <c r="C11" s="1" t="s">
        <v>315</v>
      </c>
      <c r="D11" s="1" t="s">
        <v>316</v>
      </c>
      <c r="E11" s="1" t="s">
        <v>223</v>
      </c>
      <c r="F11" s="1" t="s">
        <v>317</v>
      </c>
      <c r="G11" s="1" t="s">
        <v>318</v>
      </c>
      <c r="H11" s="1" t="s">
        <v>319</v>
      </c>
      <c r="I11" s="1" t="s">
        <v>320</v>
      </c>
      <c r="J11" s="1" t="s">
        <v>321</v>
      </c>
      <c r="K11" s="1" t="s">
        <v>322</v>
      </c>
    </row>
    <row r="12" spans="1:13" ht="15.75" customHeight="1" x14ac:dyDescent="0.15">
      <c r="A12" s="18" t="e">
        <f>HYPERLINK("https://www.itslaw.com/detail?judgementId=9ff129ef-b817-4b76-a19c-2ecb4329695a&amp;area=0&amp;index=22&amp;sortType=2&amp;count=30&amp;conditions=searchWord%2B%E7%A9%BF%E5%B1%B1%E7%94%B2%2B1%2B%E7%A9%BF%E5%B1%B1%E7%94%B2&amp;conditions=keyword%2B12624%2B3%2B%E9%87%8E%E7%94%9F%E5"&amp;"%8A%A8%E7%89%A9&amp;conditions=searchWord%2B%E7%BC%85%E7%94%B8%2B1%2B%E7%BC%85%E7%94%B8&amp;conditions=searchWord%2B-%E7%BC%85%E7%94%B8%E9%99%86%E9%BE%9F%2B1%2B-%E7%BC%85%E7%94%B8%E9%99%86%E9%BE%9F","2015.06.05")</f>
        <v>#VALUE!</v>
      </c>
      <c r="B12" s="1" t="s">
        <v>323</v>
      </c>
      <c r="C12" s="1" t="s">
        <v>324</v>
      </c>
      <c r="D12" s="1" t="s">
        <v>262</v>
      </c>
      <c r="E12" s="1" t="s">
        <v>325</v>
      </c>
      <c r="F12" s="1" t="s">
        <v>208</v>
      </c>
      <c r="G12" s="30" t="s">
        <v>326</v>
      </c>
      <c r="H12" s="1" t="s">
        <v>328</v>
      </c>
      <c r="I12" s="1" t="s">
        <v>329</v>
      </c>
      <c r="J12" s="1" t="s">
        <v>331</v>
      </c>
    </row>
    <row r="13" spans="1:13" ht="15.75" customHeight="1" x14ac:dyDescent="0.15">
      <c r="A13" s="18" t="e">
        <f>HYPERLINK("https://www.itslaw.com/detail?judgementId=30f530eb-1bac-412c-b4fd-547816405257&amp;area=0&amp;index=21&amp;sortType=2&amp;count=30&amp;conditions=searchWord%2B%E7%A9%BF%E5%B1%B1%E7%94%B2%2B1%2B%E7%A9%BF%E5%B1%B1%E7%94%B2&amp;conditions=keyword%2B12624%2B3%2B%E9%87%8E%E7%94%9F%E5"&amp;"%8A%A8%E7%89%A9&amp;conditions=searchWord%2B%E7%BC%85%E7%94%B8%2B1%2B%E7%BC%85%E7%94%B8&amp;conditions=searchWord%2B-%E7%BC%85%E7%94%B8%E9%99%86%E9%BE%9F%2B1%2B-%E7%BC%85%E7%94%B8%E9%99%86%E9%BE%9F","2015.11.20")</f>
        <v>#VALUE!</v>
      </c>
      <c r="B13" s="1" t="s">
        <v>260</v>
      </c>
      <c r="C13" s="1" t="s">
        <v>332</v>
      </c>
      <c r="D13" s="1" t="s">
        <v>262</v>
      </c>
      <c r="E13" s="1" t="s">
        <v>263</v>
      </c>
      <c r="F13" s="1" t="s">
        <v>208</v>
      </c>
      <c r="G13" s="1" t="s">
        <v>333</v>
      </c>
      <c r="H13" s="1" t="s">
        <v>334</v>
      </c>
      <c r="I13" s="1" t="s">
        <v>335</v>
      </c>
      <c r="J13" s="1" t="s">
        <v>336</v>
      </c>
    </row>
    <row r="14" spans="1:13" ht="15.75" customHeight="1" x14ac:dyDescent="0.15">
      <c r="A14" s="18" t="e">
        <f>HYPERLINK("https://www.itslaw.com/detail?judgementId=80c84f45-dc7d-403a-846a-c3cc55437d77&amp;area=0&amp;index=20&amp;sortType=2&amp;count=30&amp;conditions=searchWord%2B%E7%A9%BF%E5%B1%B1%E7%94%B2%2B1%2B%E7%A9%BF%E5%B1%B1%E7%94%B2&amp;conditions=keyword%2B12624%2B3%2B%E9%87%8E%E7%94%9F%E5"&amp;"%8A%A8%E7%89%A9&amp;conditions=searchWord%2B%E7%BC%85%E7%94%B8%2B1%2B%E7%BC%85%E7%94%B8&amp;conditions=searchWord%2B-%E7%BC%85%E7%94%B8%E9%99%86%E9%BE%9F%2B1%2B-%E7%BC%85%E7%94%B8%E9%99%86%E9%BE%9F","2015.12.15")</f>
        <v>#VALUE!</v>
      </c>
      <c r="B14" s="1" t="s">
        <v>245</v>
      </c>
      <c r="C14" s="1" t="s">
        <v>337</v>
      </c>
      <c r="D14" s="1" t="s">
        <v>338</v>
      </c>
      <c r="E14" s="1" t="s">
        <v>339</v>
      </c>
      <c r="F14" s="1" t="s">
        <v>208</v>
      </c>
      <c r="G14" s="1" t="s">
        <v>340</v>
      </c>
      <c r="H14" s="1" t="s">
        <v>341</v>
      </c>
      <c r="I14" s="1" t="s">
        <v>342</v>
      </c>
      <c r="J14" s="1" t="s">
        <v>343</v>
      </c>
    </row>
    <row r="15" spans="1:13" ht="15.75" customHeight="1" x14ac:dyDescent="0.15">
      <c r="A15" s="18" t="e">
        <f>HYPERLINK("https://www.itslaw.com/detail?judgementId=5a1b1b49-32a0-49ec-b21e-2b30f51b4d70&amp;area=0&amp;index=17&amp;sortType=2&amp;count=30&amp;conditions=searchWord%2B%E7%A9%BF%E5%B1%B1%E7%94%B2%2B1%2B%E7%A9%BF%E5%B1%B1%E7%94%B2&amp;conditions=keyword%2B12624%2B3%2B%E9%87%8E%E7%94%9F%E5"&amp;"%8A%A8%E7%89%A9&amp;conditions=searchWord%2B%E7%BC%85%E7%94%B8%2B1%2B%E7%BC%85%E7%94%B8&amp;conditions=searchWord%2B-%E7%BC%85%E7%94%B8%E9%99%86%E9%BE%9F%2B1%2B-%E7%BC%85%E7%94%B8%E9%99%86%E9%BE%9F","2016.03.09")</f>
        <v>#VALUE!</v>
      </c>
      <c r="B15" s="1" t="s">
        <v>260</v>
      </c>
      <c r="C15" s="1" t="s">
        <v>344</v>
      </c>
      <c r="D15" s="1" t="s">
        <v>345</v>
      </c>
      <c r="E15" s="1" t="s">
        <v>346</v>
      </c>
      <c r="F15" s="1" t="s">
        <v>208</v>
      </c>
      <c r="G15" s="1" t="s">
        <v>347</v>
      </c>
      <c r="H15" s="1">
        <v>2015</v>
      </c>
      <c r="I15" s="1" t="s">
        <v>348</v>
      </c>
      <c r="J15" s="1" t="s">
        <v>349</v>
      </c>
    </row>
    <row r="16" spans="1:13" ht="15.75" customHeight="1" x14ac:dyDescent="0.15">
      <c r="A16" s="18" t="e">
        <f>HYPERLINK("https://www.itslaw.com/detail?judgementId=aa3f5c4d-311c-4391-826e-f64656010b15&amp;area=0&amp;index=14&amp;sortType=2&amp;count=30&amp;conditions=searchWord%2B%E7%A9%BF%E5%B1%B1%E7%94%B2%2B1%2B%E7%A9%BF%E5%B1%B1%E7%94%B2&amp;conditions=keyword%2B12624%2B3%2B%E9%87%8E%E7%94%9F%E5"&amp;"%8A%A8%E7%89%A9&amp;conditions=searchWord%2B%E7%BC%85%E7%94%B8%2B1%2B%E7%BC%85%E7%94%B8&amp;conditions=searchWord%2B-%E7%BC%85%E7%94%B8%E9%99%86%E9%BE%9F%2B1%2B-%E7%BC%85%E7%94%B8%E9%99%86%E9%BE%9F","2016.05.03")</f>
        <v>#VALUE!</v>
      </c>
      <c r="B16" s="1" t="s">
        <v>350</v>
      </c>
      <c r="C16" s="1" t="s">
        <v>351</v>
      </c>
      <c r="D16" s="1" t="s">
        <v>352</v>
      </c>
      <c r="E16" s="1" t="s">
        <v>325</v>
      </c>
      <c r="F16" s="1" t="s">
        <v>208</v>
      </c>
      <c r="G16" s="1" t="s">
        <v>353</v>
      </c>
      <c r="H16" s="1">
        <v>2015.5</v>
      </c>
      <c r="I16" s="1" t="s">
        <v>354</v>
      </c>
      <c r="J16" s="1" t="s">
        <v>355</v>
      </c>
    </row>
    <row r="17" spans="1:11" ht="15.75" customHeight="1" x14ac:dyDescent="0.15">
      <c r="A17" s="18" t="e">
        <f>HYPERLINK("https://www.itslaw.com/detail?judgementId=be1c4d53-cb2c-48a2-992c-4fe6d8a4f6e7&amp;area=0&amp;index=13&amp;sortType=2&amp;count=30&amp;conditions=searchWord%2B%E7%A9%BF%E5%B1%B1%E7%94%B2%2B1%2B%E7%A9%BF%E5%B1%B1%E7%94%B2&amp;conditions=keyword%2B12624%2B3%2B%E9%87%8E%E7%94%9F%E5"&amp;"%8A%A8%E7%89%A9&amp;conditions=searchWord%2B%E7%BC%85%E7%94%B8%2B1%2B%E7%BC%85%E7%94%B8&amp;conditions=searchWord%2B-%E7%BC%85%E7%94%B8%E9%99%86%E9%BE%9F%2B1%2B-%E7%BC%85%E7%94%B8%E9%99%86%E9%BE%9F","2017.05.25")</f>
        <v>#VALUE!</v>
      </c>
      <c r="B17" s="1" t="s">
        <v>356</v>
      </c>
      <c r="C17" s="1" t="s">
        <v>357</v>
      </c>
      <c r="D17" s="1" t="s">
        <v>98</v>
      </c>
      <c r="E17" s="1" t="s">
        <v>358</v>
      </c>
      <c r="F17" s="1" t="s">
        <v>200</v>
      </c>
      <c r="G17" s="1" t="s">
        <v>191</v>
      </c>
      <c r="H17" s="1" t="s">
        <v>359</v>
      </c>
      <c r="I17" s="1" t="s">
        <v>360</v>
      </c>
      <c r="J17" s="1" t="s">
        <v>361</v>
      </c>
    </row>
    <row r="18" spans="1:11" ht="15.75" customHeight="1" x14ac:dyDescent="0.15">
      <c r="A18" s="18" t="e">
        <f>HYPERLINK("https://www.itslaw.com/detail?judgementId=54893da3-77f5-433b-83aa-91d33e914194&amp;area=0&amp;index=12&amp;sortType=2&amp;count=30&amp;conditions=searchWord%2B%E7%A9%BF%E5%B1%B1%E7%94%B2%2B1%2B%E7%A9%BF%E5%B1%B1%E7%94%B2&amp;conditions=keyword%2B12624%2B3%2B%E9%87%8E%E7%94%9F%E5"&amp;"%8A%A8%E7%89%A9&amp;conditions=searchWord%2B%E7%BC%85%E7%94%B8%2B1%2B%E7%BC%85%E7%94%B8&amp;conditions=searchWord%2B-%E7%BC%85%E7%94%B8%E9%99%86%E9%BE%9F%2B1%2B-%E7%BC%85%E7%94%B8%E9%99%86%E9%BE%9F","2017.12.12")</f>
        <v>#VALUE!</v>
      </c>
      <c r="B18" s="1" t="s">
        <v>221</v>
      </c>
      <c r="C18" s="1" t="s">
        <v>364</v>
      </c>
      <c r="D18" s="1" t="s">
        <v>365</v>
      </c>
      <c r="E18" s="1" t="s">
        <v>223</v>
      </c>
      <c r="F18" s="1" t="s">
        <v>208</v>
      </c>
      <c r="G18" s="1" t="s">
        <v>366</v>
      </c>
      <c r="H18" s="1">
        <v>2016.06</v>
      </c>
      <c r="I18" s="1" t="s">
        <v>367</v>
      </c>
      <c r="J18" s="1" t="s">
        <v>368</v>
      </c>
    </row>
    <row r="19" spans="1:11" ht="15.75" customHeight="1" x14ac:dyDescent="0.15">
      <c r="A19" s="18" t="e">
        <f>HYPERLINK("https://www.itslaw.com/detail?judgementId=b3c74900-f611-4af2-b18d-c75d2217b37c&amp;area=0&amp;index=11&amp;sortType=2&amp;count=30&amp;conditions=searchWord%2B%E7%A9%BF%E5%B1%B1%E7%94%B2%2B1%2B%E7%A9%BF%E5%B1%B1%E7%94%B2&amp;conditions=keyword%2B12624%2B3%2B%E9%87%8E%E7%94%9F%E5"&amp;"%8A%A8%E7%89%A9&amp;conditions=searchWord%2B%E7%BC%85%E7%94%B8%2B1%2B%E7%BC%85%E7%94%B8&amp;conditions=searchWord%2B-%E7%BC%85%E7%94%B8%E9%99%86%E9%BE%9F%2B1%2B-%E7%BC%85%E7%94%B8%E9%99%86%E9%BE%9F","2017.12.17")</f>
        <v>#VALUE!</v>
      </c>
      <c r="B19" s="1" t="s">
        <v>196</v>
      </c>
      <c r="C19" s="1" t="s">
        <v>369</v>
      </c>
      <c r="D19" s="1" t="s">
        <v>370</v>
      </c>
      <c r="E19" s="1" t="s">
        <v>303</v>
      </c>
      <c r="F19" s="1" t="s">
        <v>208</v>
      </c>
      <c r="G19" s="1" t="s">
        <v>371</v>
      </c>
      <c r="H19" s="1" t="s">
        <v>372</v>
      </c>
      <c r="I19" s="1" t="s">
        <v>373</v>
      </c>
      <c r="J19" s="1" t="s">
        <v>374</v>
      </c>
    </row>
    <row r="20" spans="1:11" ht="15.75" customHeight="1" x14ac:dyDescent="0.15">
      <c r="A20" s="18" t="e">
        <f>HYPERLINK("https://www.itslaw.com/detail?judgementId=cddf53e5-29c7-4d05-9c48-22da47d71781&amp;area=0&amp;index=10&amp;sortType=2&amp;count=30&amp;conditions=searchWord%2B%E7%A9%BF%E5%B1%B1%E7%94%B2%2B1%2B%E7%A9%BF%E5%B1%B1%E7%94%B2&amp;conditions=keyword%2B12624%2B3%2B%E9%87%8E%E7%94%9F%E5"&amp;"%8A%A8%E7%89%A9&amp;conditions=searchWord%2B%E7%BC%85%E7%94%B8%2B1%2B%E7%BC%85%E7%94%B8&amp;conditions=searchWord%2B-%E7%BC%85%E7%94%B8%E9%99%86%E9%BE%9F%2B1%2B-%E7%BC%85%E7%94%B8%E9%99%86%E9%BE%9F","2017.12.18")</f>
        <v>#VALUE!</v>
      </c>
      <c r="B20" s="1" t="s">
        <v>245</v>
      </c>
      <c r="C20" s="1" t="s">
        <v>375</v>
      </c>
      <c r="D20" s="1" t="s">
        <v>376</v>
      </c>
      <c r="E20" s="1" t="s">
        <v>223</v>
      </c>
      <c r="F20" s="1" t="s">
        <v>208</v>
      </c>
      <c r="G20" s="1" t="s">
        <v>377</v>
      </c>
      <c r="H20" s="1" t="s">
        <v>378</v>
      </c>
      <c r="I20" s="1" t="s">
        <v>379</v>
      </c>
      <c r="J20" s="1" t="s">
        <v>380</v>
      </c>
      <c r="K20" s="1" t="s">
        <v>381</v>
      </c>
    </row>
    <row r="21" spans="1:11" ht="15.75" customHeight="1" x14ac:dyDescent="0.15">
      <c r="A21" s="18" t="e">
        <f>HYPERLINK("https://www.itslaw.com/detail?judgementId=93bbe718-32e0-4bf4-ba27-eed94f16fc3f&amp;area=0&amp;index=9&amp;sortType=2&amp;count=30&amp;conditions=searchWord%2B%E7%A9%BF%E5%B1%B1%E7%94%B2%2B1%2B%E7%A9%BF%E5%B1%B1%E7%94%B2&amp;conditions=keyword%2B12624%2B3%2B%E9%87%8E%E7%94%9F%E5%"&amp;"8A%A8%E7%89%A9&amp;conditions=searchWord%2B%E7%BC%85%E7%94%B8%2B1%2B%E7%BC%85%E7%94%B8&amp;conditions=searchWord%2B-%E7%BC%85%E7%94%B8%E9%99%86%E9%BE%9F%2B1%2B-%E7%BC%85%E7%94%B8%E9%99%86%E9%BE%9F","2018.04.02")</f>
        <v>#VALUE!</v>
      </c>
      <c r="B21" s="1" t="s">
        <v>186</v>
      </c>
      <c r="C21" s="1" t="s">
        <v>382</v>
      </c>
      <c r="D21" s="1" t="s">
        <v>383</v>
      </c>
      <c r="E21" s="1" t="s">
        <v>306</v>
      </c>
      <c r="F21" s="1" t="s">
        <v>208</v>
      </c>
      <c r="G21" s="1" t="s">
        <v>384</v>
      </c>
      <c r="H21" s="1" t="s">
        <v>385</v>
      </c>
      <c r="I21" s="1" t="s">
        <v>386</v>
      </c>
      <c r="J21" s="1" t="s">
        <v>387</v>
      </c>
    </row>
    <row r="22" spans="1:11" ht="15.75" customHeight="1" x14ac:dyDescent="0.15">
      <c r="A22" s="18" t="e">
        <f>HYPERLINK("https://www.itslaw.com/detail?judgementId=2a47edee-3531-47fb-a7e6-6bb30a025aef&amp;area=0&amp;index=8&amp;sortType=2&amp;count=30&amp;conditions=searchWord%2B%E7%A9%BF%E5%B1%B1%E7%94%B2%2B1%2B%E7%A9%BF%E5%B1%B1%E7%94%B2&amp;conditions=keyword%2B12624%2B3%2B%E9%87%8E%E7%94%9F%E5%"&amp;"8A%A8%E7%89%A9&amp;conditions=searchWord%2B%E7%BC%85%E7%94%B8%2B1%2B%E7%BC%85%E7%94%B8&amp;conditions=searchWord%2B-%E7%BC%85%E7%94%B8%E9%99%86%E9%BE%9F%2B1%2B-%E7%BC%85%E7%94%B8%E9%99%86%E9%BE%9F","2018.07.15")</f>
        <v>#VALUE!</v>
      </c>
      <c r="B22" s="1" t="s">
        <v>186</v>
      </c>
      <c r="C22" s="1" t="s">
        <v>388</v>
      </c>
      <c r="D22" s="1" t="s">
        <v>262</v>
      </c>
      <c r="E22" s="1" t="s">
        <v>303</v>
      </c>
      <c r="F22" s="1" t="s">
        <v>200</v>
      </c>
      <c r="G22" s="1" t="s">
        <v>191</v>
      </c>
      <c r="H22" s="1" t="s">
        <v>389</v>
      </c>
      <c r="I22" s="1" t="s">
        <v>390</v>
      </c>
      <c r="J22" s="1" t="s">
        <v>391</v>
      </c>
    </row>
    <row r="23" spans="1:11" ht="15.75" customHeight="1" x14ac:dyDescent="0.15">
      <c r="A23" s="18" t="e">
        <f>HYPERLINK("https://www.itslaw.com/detail?judgementId=5c906964-986c-4f39-93df-5b411dd99ad9&amp;area=0&amp;index=7&amp;sortType=2&amp;count=30&amp;conditions=searchWord%2B%E7%A9%BF%E5%B1%B1%E7%94%B2%2B1%2B%E7%A9%BF%E5%B1%B1%E7%94%B2&amp;conditions=keyword%2B12624%2B3%2B%E9%87%8E%E7%94%9F%E5%"&amp;"8A%A8%E7%89%A9&amp;conditions=searchWord%2B%E7%BC%85%E7%94%B8%2B1%2B%E7%BC%85%E7%94%B8&amp;conditions=searchWord%2B-%E7%BC%85%E7%94%B8%E9%99%86%E9%BE%9F%2B1%2B-%E7%BC%85%E7%94%B8%E9%99%86%E9%BE%9F","2018.09.06")</f>
        <v>#VALUE!</v>
      </c>
      <c r="B23" s="1" t="s">
        <v>186</v>
      </c>
      <c r="C23" s="1" t="s">
        <v>394</v>
      </c>
      <c r="D23" s="1" t="s">
        <v>262</v>
      </c>
      <c r="E23" s="1" t="s">
        <v>263</v>
      </c>
      <c r="F23" s="1" t="s">
        <v>208</v>
      </c>
      <c r="G23" s="1" t="s">
        <v>395</v>
      </c>
      <c r="H23" s="1" t="s">
        <v>396</v>
      </c>
      <c r="I23" s="1" t="s">
        <v>397</v>
      </c>
      <c r="J23" s="1" t="s">
        <v>398</v>
      </c>
    </row>
    <row r="24" spans="1:11" ht="15.75" customHeight="1" x14ac:dyDescent="0.15">
      <c r="A24" s="18" t="e">
        <f>HYPERLINK("https://www.itslaw.com/detail?judgementId=9aa27745-7821-4b54-8b65-6be0d7245eab&amp;area=0&amp;index=5&amp;sortType=2&amp;count=30&amp;conditions=searchWord%2B%E7%A9%BF%E5%B1%B1%E7%94%B2%2B1%2B%E7%A9%BF%E5%B1%B1%E7%94%B2&amp;conditions=keyword%2B12624%2B3%2B%E9%87%8E%E7%94%9F%E5%"&amp;"8A%A8%E7%89%A9&amp;conditions=searchWord%2B%E7%BC%85%E7%94%B8%2B1%2B%E7%BC%85%E7%94%B8&amp;conditions=searchWord%2B-%E7%BC%85%E7%94%B8%E9%99%86%E9%BE%9F%2B1%2B-%E7%BC%85%E7%94%B8%E9%99%86%E9%BE%9F","2018.11.21")</f>
        <v>#VALUE!</v>
      </c>
      <c r="B24" s="1" t="s">
        <v>245</v>
      </c>
      <c r="C24" s="1" t="s">
        <v>399</v>
      </c>
      <c r="D24" s="1" t="s">
        <v>262</v>
      </c>
      <c r="E24" s="1" t="s">
        <v>400</v>
      </c>
      <c r="F24" s="1" t="s">
        <v>200</v>
      </c>
      <c r="G24" s="1" t="s">
        <v>191</v>
      </c>
      <c r="H24" s="1">
        <v>2018.04</v>
      </c>
      <c r="I24" s="1" t="s">
        <v>401</v>
      </c>
      <c r="J24" s="1" t="s">
        <v>402</v>
      </c>
    </row>
    <row r="25" spans="1:11" ht="15.75" customHeight="1" x14ac:dyDescent="0.15">
      <c r="A25" s="18" t="e">
        <f>HYPERLINK("https://www.itslaw.com/detail?judgementId=dcdc3abe-9934-4ddc-8c57-8bb8f88ca369&amp;area=0&amp;index=4&amp;sortType=2&amp;count=30&amp;conditions=searchWord%2B%E7%A9%BF%E5%B1%B1%E7%94%B2%2B1%2B%E7%A9%BF%E5%B1%B1%E7%94%B2&amp;conditions=keyword%2B12624%2B3%2B%E9%87%8E%E7%94%9F%E5%"&amp;"8A%A8%E7%89%A9&amp;conditions=searchWord%2B%E7%BC%85%E7%94%B8%2B1%2B%E7%BC%85%E7%94%B8&amp;conditions=searchWord%2B-%E7%BC%85%E7%94%B8%E9%99%86%E9%BE%9F%2B1%2B-%E7%BC%85%E7%94%B8%E9%99%86%E9%BE%9F","2018.12.11")</f>
        <v>#VALUE!</v>
      </c>
      <c r="B25" s="1" t="s">
        <v>405</v>
      </c>
      <c r="C25" s="1" t="s">
        <v>406</v>
      </c>
      <c r="D25" s="1" t="s">
        <v>407</v>
      </c>
      <c r="E25" s="1" t="s">
        <v>408</v>
      </c>
      <c r="F25" s="1" t="s">
        <v>409</v>
      </c>
      <c r="G25" s="1" t="s">
        <v>410</v>
      </c>
      <c r="H25" s="1" t="s">
        <v>411</v>
      </c>
      <c r="I25" s="1" t="s">
        <v>412</v>
      </c>
      <c r="J25" s="1" t="s">
        <v>413</v>
      </c>
    </row>
    <row r="26" spans="1:11" ht="15.75" customHeight="1" x14ac:dyDescent="0.15">
      <c r="A26" s="18" t="e">
        <f>HYPERLINK("https://www.itslaw.com/detail?judgementId=2987e969-5e2b-4952-885e-61e2cd89751a&amp;area=0&amp;index=3&amp;sortType=2&amp;count=30&amp;conditions=searchWord%2B%E7%A9%BF%E5%B1%B1%E7%94%B2%2B1%2B%E7%A9%BF%E5%B1%B1%E7%94%B2&amp;conditions=keyword%2B12624%2B3%2B%E9%87%8E%E7%94%9F%E5%"&amp;"8A%A8%E7%89%A9&amp;conditions=searchWord%2B%E7%BC%85%E7%94%B8%2B1%2B%E7%BC%85%E7%94%B8&amp;conditions=searchWord%2B-%E7%BC%85%E7%94%B8%E9%99%86%E9%BE%9F%2B1%2B-%E7%BC%85%E7%94%B8%E9%99%86%E9%BE%9F","2018.12.17")</f>
        <v>#VALUE!</v>
      </c>
      <c r="B26" s="1" t="s">
        <v>260</v>
      </c>
      <c r="C26" s="1" t="s">
        <v>416</v>
      </c>
      <c r="D26" s="1" t="s">
        <v>417</v>
      </c>
      <c r="E26" s="1" t="s">
        <v>418</v>
      </c>
      <c r="F26" s="1" t="s">
        <v>200</v>
      </c>
      <c r="G26" s="1" t="s">
        <v>191</v>
      </c>
      <c r="H26" s="1" t="s">
        <v>419</v>
      </c>
      <c r="I26" s="1" t="s">
        <v>420</v>
      </c>
      <c r="J26" s="1" t="s">
        <v>421</v>
      </c>
    </row>
    <row r="27" spans="1:11" ht="15.75" customHeight="1" x14ac:dyDescent="0.15">
      <c r="A27" s="18" t="e">
        <f>HYPERLINK("https://www.itslaw.com/detail?judgementId=529a59cd-b003-4bfc-a6e4-e9d19867ec6f&amp;area=0&amp;index=2&amp;sortType=2&amp;count=30&amp;conditions=searchWord%2B%E7%A9%BF%E5%B1%B1%E7%94%B2%2B1%2B%E7%A9%BF%E5%B1%B1%E7%94%B2&amp;conditions=keyword%2B12624%2B3%2B%E9%87%8E%E7%94%9F%E5%"&amp;"8A%A8%E7%89%A9&amp;conditions=searchWord%2B%E7%BC%85%E7%94%B8%2B1%2B%E7%BC%85%E7%94%B8&amp;conditions=searchWord%2B-%E7%BC%85%E7%94%B8%E9%99%86%E9%BE%9F%2B1%2B-%E7%BC%85%E7%94%B8%E9%99%86%E9%BE%9F","2018.12.28")</f>
        <v>#VALUE!</v>
      </c>
      <c r="B27" s="1" t="s">
        <v>422</v>
      </c>
      <c r="C27" s="1" t="s">
        <v>423</v>
      </c>
      <c r="D27" s="1" t="s">
        <v>424</v>
      </c>
      <c r="E27" s="1" t="s">
        <v>425</v>
      </c>
      <c r="F27" s="1" t="s">
        <v>208</v>
      </c>
      <c r="G27" s="1" t="s">
        <v>426</v>
      </c>
      <c r="H27" s="1" t="s">
        <v>427</v>
      </c>
      <c r="I27" s="1" t="s">
        <v>428</v>
      </c>
      <c r="J27" s="1" t="s">
        <v>429</v>
      </c>
    </row>
    <row r="28" spans="1:11" ht="15.75" customHeight="1" x14ac:dyDescent="0.15">
      <c r="A28" s="18" t="e">
        <f>HYPERLINK("https://www.itslaw.com/detail?judgementId=867d524e-8331-4b27-ab33-7b795570e085&amp;area=0&amp;index=1&amp;sortType=2&amp;count=30&amp;conditions=searchWord%2B%E7%A9%BF%E5%B1%B1%E7%94%B2%2B1%2B%E7%A9%BF%E5%B1%B1%E7%94%B2&amp;conditions=keyword%2B12624%2B3%2B%E9%87%8E%E7%94%9F%E5%"&amp;"8A%A8%E7%89%A9&amp;conditions=searchWord%2B%E7%BC%85%E7%94%B8%2B1%2B%E7%BC%85%E7%94%B8&amp;conditions=searchWord%2B-%E7%BC%85%E7%94%B8%E9%99%86%E9%BE%9F%2B1%2B-%E7%BC%85%E7%94%B8%E9%99%86%E9%BE%9F","2019.03.27")</f>
        <v>#VALUE!</v>
      </c>
      <c r="B28" s="1" t="s">
        <v>430</v>
      </c>
      <c r="C28" s="1" t="s">
        <v>431</v>
      </c>
      <c r="D28" s="1" t="s">
        <v>432</v>
      </c>
      <c r="E28" s="1" t="s">
        <v>433</v>
      </c>
      <c r="F28" s="1" t="s">
        <v>208</v>
      </c>
      <c r="G28" s="1" t="s">
        <v>434</v>
      </c>
      <c r="H28" s="1">
        <v>2018.01</v>
      </c>
      <c r="I28" s="1" t="s">
        <v>435</v>
      </c>
      <c r="J28" s="1" t="s">
        <v>436</v>
      </c>
      <c r="K28" s="1" t="s">
        <v>437</v>
      </c>
    </row>
    <row r="29" spans="1:11" ht="15.75" customHeight="1" x14ac:dyDescent="0.15">
      <c r="A29" s="18" t="e">
        <f>HYPERLINK("https://www.itslaw.com/detail?judgementId=2d30914d-8ae2-4d7a-86eb-fd4e7e88ae53&amp;area=0&amp;index=9&amp;sortType=2&amp;count=9&amp;conditions=searchWord%2B%E7%A9%BF%E5%B1%B1%E7%94%B2%2B1%2B%E7%A9%BF%E5%B1%B1%E7%94%B2&amp;conditions=searchWord%2B%E7%BC%85%E7%94%B8%2B1%2B%E7%BC%"&amp;"85%E7%94%B8&amp;conditions=searchWord%2B-%E7%BC%85%E7%94%B8%E9%99%86%E9%BE%9F%2B1%2B-%E7%BC%85%E7%94%B8%E9%99%86%E9%BE%9F&amp;conditions=searchWord%2B-%E9%87%8E%E7%94%9F%E5%8A%A8%E7%89%A9%2B1%2B-%E9%87%8E%E7%94%9F%E5%8A%A8%E7%89%A9","2015.04.10")</f>
        <v>#VALUE!</v>
      </c>
      <c r="B29" s="1" t="s">
        <v>438</v>
      </c>
      <c r="C29" s="1" t="s">
        <v>439</v>
      </c>
      <c r="D29" s="1" t="s">
        <v>440</v>
      </c>
      <c r="E29" s="1" t="s">
        <v>339</v>
      </c>
      <c r="F29" s="1" t="s">
        <v>208</v>
      </c>
      <c r="G29" s="1" t="s">
        <v>441</v>
      </c>
      <c r="H29" s="1" t="s">
        <v>442</v>
      </c>
      <c r="I29" s="1" t="s">
        <v>443</v>
      </c>
      <c r="J29" s="1" t="s">
        <v>444</v>
      </c>
      <c r="K29" s="1" t="s">
        <v>445</v>
      </c>
    </row>
    <row r="30" spans="1:11" ht="15.75" customHeight="1" x14ac:dyDescent="0.15">
      <c r="A30" s="18" t="e">
        <f>HYPERLINK("https://www.itslaw.com/detail?judgementId=84a97fd0-ed40-4fe5-9782-aa8f8834bbc9&amp;area=0&amp;index=15&amp;sortType=2&amp;count=16&amp;conditions=searchWord%2B%E7%A9%BF%E5%B1%B1%E7%94%B2%2B1%2B%E7%A9%BF%E5%B1%B1%E7%94%B2&amp;conditions=searchWord%2B%E7%BC%85%E7%94%B8%2B1%2B%E7%B"&amp;"C%85%E7%94%B8&amp;conditions=searchWord%2B-%E7%BC%85%E7%94%B8%E9%99%86%E9%BE%9F%2B1%2B-%E7%BC%85%E7%94%B8%E9%99%86%E9%BE%9F&amp;conditions=keyword%2B10353%2B3%2B%E7%8F%8D%E8%B4%B5%E5%8A%A8%E7%89%A9","2015.05.06")</f>
        <v>#VALUE!</v>
      </c>
      <c r="B30" s="1" t="s">
        <v>260</v>
      </c>
      <c r="C30" s="1" t="s">
        <v>446</v>
      </c>
      <c r="D30" s="1" t="s">
        <v>447</v>
      </c>
      <c r="E30" s="1" t="s">
        <v>448</v>
      </c>
      <c r="F30" s="1" t="s">
        <v>200</v>
      </c>
      <c r="G30" s="1" t="s">
        <v>191</v>
      </c>
      <c r="H30" s="1" t="s">
        <v>449</v>
      </c>
      <c r="I30" s="1" t="s">
        <v>450</v>
      </c>
      <c r="J30" s="1" t="s">
        <v>451</v>
      </c>
    </row>
    <row r="31" spans="1:11" ht="15.75" customHeight="1" x14ac:dyDescent="0.15">
      <c r="A31" s="18" t="e">
        <f>HYPERLINK("https://www.itslaw.com/detail?judgementId=f2f847a4-bede-4ce4-ba7d-81313a3f3433&amp;area=0&amp;index=14&amp;sortType=2&amp;count=16&amp;conditions=searchWord%2B%E7%A9%BF%E5%B1%B1%E7%94%B2%2B1%2B%E7%A9%BF%E5%B1%B1%E7%94%B2&amp;conditions=searchWord%2B%E7%BC%85%E7%94%B8%2B1%2B%E7%B"&amp;"C%85%E7%94%B8&amp;conditions=searchWord%2B-%E7%BC%85%E7%94%B8%E9%99%86%E9%BE%9F%2B1%2B-%E7%BC%85%E7%94%B8%E9%99%86%E9%BE%9F&amp;conditions=keyword%2B10353%2B3%2B%E7%8F%8D%E8%B4%B5%E5%8A%A8%E7%89%A9","2015.12.14")</f>
        <v>#VALUE!</v>
      </c>
      <c r="B31" s="1" t="s">
        <v>260</v>
      </c>
      <c r="C31" s="1" t="s">
        <v>452</v>
      </c>
      <c r="D31" s="17" t="s">
        <v>262</v>
      </c>
      <c r="E31" s="1" t="s">
        <v>358</v>
      </c>
      <c r="F31" s="1" t="s">
        <v>453</v>
      </c>
      <c r="G31" s="1" t="s">
        <v>454</v>
      </c>
      <c r="H31" s="1" t="s">
        <v>455</v>
      </c>
      <c r="I31" s="1" t="s">
        <v>456</v>
      </c>
      <c r="J31" s="1" t="s">
        <v>457</v>
      </c>
    </row>
    <row r="32" spans="1:11" ht="15.75" customHeight="1" x14ac:dyDescent="0.15">
      <c r="A32" s="18" t="e">
        <f>HYPERLINK("https://www.itslaw.com/detail?judgementId=485850bc-3b1d-4b94-bbec-40d308d07fde&amp;area=0&amp;index=13&amp;sortType=2&amp;count=16&amp;conditions=searchWord%2B%E7%A9%BF%E5%B1%B1%E7%94%B2%2B1%2B%E7%A9%BF%E5%B1%B1%E7%94%B2&amp;conditions=searchWord%2B%E7%BC%85%E7%94%B8%2B1%2B%E7%B"&amp;"C%85%E7%94%B8&amp;conditions=searchWord%2B-%E7%BC%85%E7%94%B8%E9%99%86%E9%BE%9F%2B1%2B-%E7%BC%85%E7%94%B8%E9%99%86%E9%BE%9F&amp;conditions=keyword%2B10353%2B3%2B%E7%8F%8D%E8%B4%B5%E5%8A%A8%E7%89%A9","2016.04.08")</f>
        <v>#VALUE!</v>
      </c>
      <c r="B32" s="1" t="s">
        <v>245</v>
      </c>
      <c r="C32" s="1" t="s">
        <v>458</v>
      </c>
      <c r="D32" s="17" t="s">
        <v>459</v>
      </c>
      <c r="E32" s="1" t="s">
        <v>460</v>
      </c>
      <c r="F32" s="1" t="s">
        <v>208</v>
      </c>
      <c r="G32" s="1" t="s">
        <v>461</v>
      </c>
      <c r="H32" s="1" t="s">
        <v>462</v>
      </c>
      <c r="I32" s="1" t="s">
        <v>463</v>
      </c>
      <c r="J32" s="1" t="s">
        <v>464</v>
      </c>
    </row>
    <row r="33" spans="1:11" ht="15.75" customHeight="1" x14ac:dyDescent="0.15">
      <c r="A33" s="18" t="e">
        <f>HYPERLINK("https://www.itslaw.com/detail?judgementId=3cf37ebb-fa88-4064-92c5-fd7ff7a0f08f&amp;area=0&amp;index=11&amp;sortType=2&amp;count=16&amp;conditions=searchWord%2B%E7%A9%BF%E5%B1%B1%E7%94%B2%2B1%2B%E7%A9%BF%E5%B1%B1%E7%94%B2&amp;conditions=searchWord%2B%E7%BC%85%E7%94%B8%2B1%2B%E7%B"&amp;"C%85%E7%94%B8&amp;conditions=searchWord%2B-%E7%BC%85%E7%94%B8%E9%99%86%E9%BE%9F%2B1%2B-%E7%BC%85%E7%94%B8%E9%99%86%E9%BE%9F&amp;conditions=keyword%2B10353%2B3%2B%E7%8F%8D%E8%B4%B5%E5%8A%A8%E7%89%A9","2016.05.10")</f>
        <v>#VALUE!</v>
      </c>
      <c r="B33" s="1" t="s">
        <v>196</v>
      </c>
      <c r="C33" s="1" t="s">
        <v>465</v>
      </c>
      <c r="D33" s="1" t="s">
        <v>466</v>
      </c>
      <c r="E33" s="1" t="s">
        <v>358</v>
      </c>
      <c r="F33" s="1" t="s">
        <v>200</v>
      </c>
      <c r="G33" s="1" t="s">
        <v>265</v>
      </c>
      <c r="H33" s="1" t="s">
        <v>467</v>
      </c>
      <c r="I33" s="1" t="s">
        <v>468</v>
      </c>
      <c r="J33" s="1" t="s">
        <v>469</v>
      </c>
    </row>
    <row r="34" spans="1:11" ht="15.75" customHeight="1" x14ac:dyDescent="0.15">
      <c r="A34" s="18" t="e">
        <f>HYPERLINK("https://www.itslaw.com/detail?judgementId=3700dbc0-f89b-441c-a270-13b489e66f7d&amp;area=0&amp;index=10&amp;sortType=2&amp;count=16&amp;conditions=searchWord%2B%E7%A9%BF%E5%B1%B1%E7%94%B2%2B1%2B%E7%A9%BF%E5%B1%B1%E7%94%B2&amp;conditions=searchWord%2B%E7%BC%85%E7%94%B8%2B1%2B%E7%B"&amp;"C%85%E7%94%B8&amp;conditions=searchWord%2B-%E7%BC%85%E7%94%B8%E9%99%86%E9%BE%9F%2B1%2B-%E7%BC%85%E7%94%B8%E9%99%86%E9%BE%9F&amp;conditions=keyword%2B10353%2B3%2B%E7%8F%8D%E8%B4%B5%E5%8A%A8%E7%89%A9","2016.06.12")</f>
        <v>#VALUE!</v>
      </c>
      <c r="B34" s="1" t="s">
        <v>196</v>
      </c>
      <c r="C34" s="1" t="s">
        <v>470</v>
      </c>
      <c r="D34" s="1" t="s">
        <v>262</v>
      </c>
      <c r="E34" s="1" t="s">
        <v>325</v>
      </c>
      <c r="F34" s="1" t="s">
        <v>200</v>
      </c>
      <c r="G34" s="1" t="s">
        <v>191</v>
      </c>
      <c r="H34" s="1" t="s">
        <v>471</v>
      </c>
      <c r="I34" s="1" t="s">
        <v>386</v>
      </c>
      <c r="J34" s="1" t="s">
        <v>472</v>
      </c>
    </row>
    <row r="35" spans="1:11" ht="15.75" customHeight="1" x14ac:dyDescent="0.15">
      <c r="A35" s="18" t="e">
        <f>HYPERLINK("https://www.itslaw.com/detail?judgementId=67b62d31-9e39-42ea-a4a5-ada5adec23ea&amp;area=0&amp;index=9&amp;sortType=2&amp;count=16&amp;conditions=searchWord%2B%E7%A9%BF%E5%B1%B1%E7%94%B2%2B1%2B%E7%A9%BF%E5%B1%B1%E7%94%B2&amp;conditions=searchWord%2B%E7%BC%85%E7%94%B8%2B1%2B%E7%BC"&amp;"%85%E7%94%B8&amp;conditions=searchWord%2B-%E7%BC%85%E7%94%B8%E9%99%86%E9%BE%9F%2B1%2B-%E7%BC%85%E7%94%B8%E9%99%86%E9%BE%9F&amp;conditions=keyword%2B10353%2B3%2B%E7%8F%8D%E8%B4%B5%E5%8A%A8%E7%89%A9","2016.06.29")</f>
        <v>#VALUE!</v>
      </c>
      <c r="B35" s="1" t="s">
        <v>245</v>
      </c>
      <c r="C35" s="1" t="s">
        <v>473</v>
      </c>
      <c r="D35" s="1" t="s">
        <v>262</v>
      </c>
      <c r="E35" s="1" t="s">
        <v>474</v>
      </c>
      <c r="F35" s="1" t="s">
        <v>208</v>
      </c>
      <c r="G35" s="1" t="s">
        <v>475</v>
      </c>
      <c r="H35" s="1" t="s">
        <v>476</v>
      </c>
      <c r="I35" s="1" t="s">
        <v>477</v>
      </c>
      <c r="J35" s="1" t="s">
        <v>478</v>
      </c>
      <c r="K35" s="1" t="s">
        <v>479</v>
      </c>
    </row>
    <row r="36" spans="1:11" ht="15.75" customHeight="1" x14ac:dyDescent="0.15">
      <c r="A36" s="22" t="e">
        <f>HYPERLINK("https://www.itslaw.com/detail?judgementId=56172897-68e4-4a17-85f7-c845792aa1f3&amp;area=0&amp;index=7&amp;sortType=2&amp;count=16&amp;conditions=searchWord%2B%E7%A9%BF%E5%B1%B1%E7%94%B2%2B1%2B%E7%A9%BF%E5%B1%B1%E7%94%B2&amp;conditions=searchWord%2B%E7%BC%85%E7%94%B8%2B1%2B%E7%BC"&amp;"%85%E7%94%B8&amp;conditions=searchWord%2B-%E7%BC%85%E7%94%B8%E9%99%86%E9%BE%9F%2B1%2B-%E7%BC%85%E7%94%B8%E9%99%86%E9%BE%9F&amp;conditions=keyword%2B10353%2B3%2B%E7%8F%8D%E8%B4%B5%E5%8A%A8%E7%89%A9","2017-01-13")</f>
        <v>#VALUE!</v>
      </c>
      <c r="B36" s="1" t="s">
        <v>196</v>
      </c>
      <c r="C36" s="1" t="s">
        <v>480</v>
      </c>
      <c r="D36" s="1" t="s">
        <v>481</v>
      </c>
      <c r="E36" s="1" t="s">
        <v>482</v>
      </c>
      <c r="F36" s="1" t="s">
        <v>200</v>
      </c>
      <c r="G36" s="1" t="s">
        <v>252</v>
      </c>
      <c r="H36" s="1" t="s">
        <v>483</v>
      </c>
      <c r="I36" s="1" t="s">
        <v>484</v>
      </c>
      <c r="J36" s="1" t="s">
        <v>485</v>
      </c>
    </row>
    <row r="37" spans="1:11" ht="15.75" customHeight="1" x14ac:dyDescent="0.15">
      <c r="A37" s="22" t="e">
        <f>HYPERLINK("https://www.itslaw.com/detail?judgementId=97dc8373-005f-42e3-a988-ef582e54ce9a&amp;area=0&amp;index=6&amp;sortType=2&amp;count=16&amp;conditions=searchWord%2B%E7%A9%BF%E5%B1%B1%E7%94%B2%2B1%2B%E7%A9%BF%E5%B1%B1%E7%94%B2&amp;conditions=searchWord%2B%E7%BC%85%E7%94%B8%2B1%2B%E7%BC"&amp;"%85%E7%94%B8&amp;conditions=searchWord%2B-%E7%BC%85%E7%94%B8%E9%99%86%E9%BE%9F%2B1%2B-%E7%BC%85%E7%94%B8%E9%99%86%E9%BE%9F&amp;conditions=keyword%2B10353%2B3%2B%E7%8F%8D%E8%B4%B5%E5%8A%A8%E7%89%A9","2017-01-16")</f>
        <v>#VALUE!</v>
      </c>
      <c r="B37" s="1" t="s">
        <v>260</v>
      </c>
      <c r="C37" s="1" t="s">
        <v>486</v>
      </c>
      <c r="D37" s="1" t="s">
        <v>487</v>
      </c>
      <c r="E37" s="1" t="s">
        <v>223</v>
      </c>
      <c r="F37" s="1" t="s">
        <v>453</v>
      </c>
      <c r="G37" s="1" t="s">
        <v>488</v>
      </c>
      <c r="H37" s="1" t="s">
        <v>489</v>
      </c>
      <c r="I37" s="1" t="s">
        <v>490</v>
      </c>
      <c r="J37" s="1" t="s">
        <v>491</v>
      </c>
    </row>
    <row r="38" spans="1:11" ht="15.75" customHeight="1" x14ac:dyDescent="0.15">
      <c r="A38" s="22" t="e">
        <f>HYPERLINK("https://www.itslaw.com/detail?judgementId=b573442b-55b0-4f2c-9b75-e17faa4c2dd1&amp;area=0&amp;index=5&amp;sortType=2&amp;count=16&amp;conditions=searchWord%2B%E7%A9%BF%E5%B1%B1%E7%94%B2%2B1%2B%E7%A9%BF%E5%B1%B1%E7%94%B2&amp;conditions=searchWord%2B%E7%BC%85%E7%94%B8%2B1%2B%E7%BC"&amp;"%85%E7%94%B8&amp;conditions=searchWord%2B-%E7%BC%85%E7%94%B8%E9%99%86%E9%BE%9F%2B1%2B-%E7%BC%85%E7%94%B8%E9%99%86%E9%BE%9F&amp;conditions=keyword%2B10353%2B3%2B%E7%8F%8D%E8%B4%B5%E5%8A%A8%E7%89%A9","2017-05-02")</f>
        <v>#VALUE!</v>
      </c>
      <c r="B38" s="1" t="s">
        <v>314</v>
      </c>
      <c r="C38" s="1" t="s">
        <v>492</v>
      </c>
      <c r="D38" s="1" t="s">
        <v>493</v>
      </c>
      <c r="E38" s="1" t="s">
        <v>339</v>
      </c>
      <c r="F38" s="1" t="s">
        <v>208</v>
      </c>
      <c r="G38" s="1" t="s">
        <v>494</v>
      </c>
      <c r="H38" s="1" t="s">
        <v>495</v>
      </c>
      <c r="I38" s="1" t="s">
        <v>496</v>
      </c>
      <c r="J38" s="1" t="s">
        <v>497</v>
      </c>
      <c r="K38" s="1" t="s">
        <v>498</v>
      </c>
    </row>
    <row r="39" spans="1:11" ht="15.75" customHeight="1" x14ac:dyDescent="0.15">
      <c r="A39" s="40" t="e">
        <f>HYPERLINK("https://www.itslaw.com/detail?judgementId=914deead-897f-4324-8665-929402616f0f&amp;area=0&amp;index=4&amp;sortType=2&amp;count=16&amp;conditions=searchWord%2B%E7%A9%BF%E5%B1%B1%E7%94%B2%2B1%2B%E7%A9%BF%E5%B1%B1%E7%94%B2&amp;conditions=searchWord%2B%E7%BC%85%E7%94%B8%2B1%2B%E7%BC"&amp;"%85%E7%94%B8&amp;conditions=searchWord%2B-%E7%BC%85%E7%94%B8%E9%99%86%E9%BE%9F%2B1%2B-%E7%BC%85%E7%94%B8%E9%99%86%E9%BE%9F&amp;conditions=keyword%2B10353%2B3%2B%E7%8F%8D%E8%B4%B5%E5%8A%A8%E7%89%A9"," 2017-06-22")</f>
        <v>#VALUE!</v>
      </c>
      <c r="B39" s="1" t="s">
        <v>314</v>
      </c>
      <c r="C39" s="1" t="s">
        <v>499</v>
      </c>
      <c r="D39" s="1" t="s">
        <v>500</v>
      </c>
      <c r="E39" s="1" t="s">
        <v>339</v>
      </c>
      <c r="F39" s="1" t="s">
        <v>208</v>
      </c>
      <c r="G39" s="1" t="s">
        <v>501</v>
      </c>
      <c r="H39" s="1" t="s">
        <v>502</v>
      </c>
      <c r="I39" s="1" t="s">
        <v>503</v>
      </c>
      <c r="J39" s="1" t="s">
        <v>504</v>
      </c>
      <c r="K39" s="1" t="s">
        <v>505</v>
      </c>
    </row>
    <row r="40" spans="1:11" ht="15.75" customHeight="1" x14ac:dyDescent="0.15">
      <c r="A40" s="22" t="e">
        <f>HYPERLINK("https://www.itslaw.com/detail?judgementId=a3c83d7d-4184-4a8c-8ecc-8118b1c9d5c6&amp;area=0&amp;index=3&amp;sortType=2&amp;count=16&amp;conditions=searchWord%2B%E7%A9%BF%E5%B1%B1%E7%94%B2%2B1%2B%E7%A9%BF%E5%B1%B1%E7%94%B2&amp;conditions=searchWord%2B%E7%BC%85%E7%94%B8%2B1%2B%E7%BC"&amp;"%85%E7%94%B8&amp;conditions=searchWord%2B-%E7%BC%85%E7%94%B8%E9%99%86%E9%BE%9F%2B1%2B-%E7%BC%85%E7%94%B8%E9%99%86%E9%BE%9F&amp;conditions=keyword%2B10353%2B3%2B%E7%8F%8D%E8%B4%B5%E5%8A%A8%E7%89%A9","2017-08-15")</f>
        <v>#VALUE!</v>
      </c>
      <c r="B40" s="1" t="s">
        <v>314</v>
      </c>
      <c r="C40" s="1" t="s">
        <v>506</v>
      </c>
      <c r="D40" s="1" t="s">
        <v>262</v>
      </c>
      <c r="E40" s="1" t="s">
        <v>223</v>
      </c>
      <c r="F40" s="1" t="s">
        <v>208</v>
      </c>
      <c r="G40" s="1" t="s">
        <v>507</v>
      </c>
      <c r="H40" s="1" t="s">
        <v>508</v>
      </c>
      <c r="I40" s="1" t="s">
        <v>509</v>
      </c>
      <c r="J40" s="1" t="s">
        <v>510</v>
      </c>
    </row>
    <row r="41" spans="1:11" ht="15.75" customHeight="1" x14ac:dyDescent="0.15">
      <c r="A41" s="22" t="e">
        <f>HYPERLINK("https://www.itslaw.com/detail?judgementId=0f816eb5-7e64-4b2f-a4c3-a65eefcdb33c&amp;area=0&amp;index=2&amp;sortType=2&amp;count=16&amp;conditions=searchWord%2B%E7%A9%BF%E5%B1%B1%E7%94%B2%2B1%2B%E7%A9%BF%E5%B1%B1%E7%94%B2&amp;conditions=searchWord%2B%E7%BC%85%E7%94%B8%2B1%2B%E7%BC"&amp;"%85%E7%94%B8&amp;conditions=searchWord%2B-%E7%BC%85%E7%94%B8%E9%99%86%E9%BE%9F%2B1%2B-%E7%BC%85%E7%94%B8%E9%99%86%E9%BE%9F&amp;conditions=keyword%2B10353%2B3%2B%E7%8F%8D%E8%B4%B5%E5%8A%A8%E7%89%A9","2018-01-18")</f>
        <v>#VALUE!</v>
      </c>
      <c r="B41" s="1" t="s">
        <v>245</v>
      </c>
      <c r="C41" s="1" t="s">
        <v>511</v>
      </c>
      <c r="D41" s="1" t="s">
        <v>512</v>
      </c>
      <c r="E41" s="1" t="s">
        <v>474</v>
      </c>
      <c r="F41" s="1" t="s">
        <v>208</v>
      </c>
      <c r="G41" s="1" t="s">
        <v>287</v>
      </c>
      <c r="H41" s="1" t="s">
        <v>513</v>
      </c>
      <c r="I41" s="1" t="s">
        <v>514</v>
      </c>
      <c r="J41" s="1" t="s">
        <v>515</v>
      </c>
    </row>
    <row r="42" spans="1:11" ht="15.75" customHeight="1" x14ac:dyDescent="0.15">
      <c r="A42" s="22" t="e">
        <f>HYPERLINK("https://www.itslaw.com/detail?judgementId=31a22440-8bea-406c-9454-8387bc282d68&amp;area=0&amp;index=1&amp;sortType=2&amp;count=16&amp;conditions=searchWord%2B%E7%A9%BF%E5%B1%B1%E7%94%B2%2B1%2B%E7%A9%BF%E5%B1%B1%E7%94%B2&amp;conditions=searchWord%2B%E7%BC%85%E7%94%B8%2B1%2B%E7%BC"&amp;"%85%E7%94%B8&amp;conditions=searchWord%2B-%E7%BC%85%E7%94%B8%E9%99%86%E9%BE%9F%2B1%2B-%E7%BC%85%E7%94%B8%E9%99%86%E9%BE%9F&amp;conditions=keyword%2B10353%2B3%2B%E7%8F%8D%E8%B4%B5%E5%8A%A8%E7%89%A9","2018-05-23")</f>
        <v>#VALUE!</v>
      </c>
      <c r="B42" s="1" t="s">
        <v>314</v>
      </c>
      <c r="C42" s="1" t="s">
        <v>516</v>
      </c>
      <c r="F42" s="1" t="s">
        <v>200</v>
      </c>
      <c r="G42" s="1" t="s">
        <v>276</v>
      </c>
      <c r="H42" s="1" t="s">
        <v>517</v>
      </c>
      <c r="I42" s="1" t="s">
        <v>518</v>
      </c>
      <c r="J42" s="29" t="s">
        <v>519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8"/>
  <sheetViews>
    <sheetView workbookViewId="0"/>
  </sheetViews>
  <sheetFormatPr baseColWidth="10" defaultColWidth="14.5" defaultRowHeight="15.75" customHeight="1" x14ac:dyDescent="0.15"/>
  <cols>
    <col min="3" max="3" width="27.6640625" customWidth="1"/>
    <col min="4" max="4" width="25.5" customWidth="1"/>
    <col min="5" max="5" width="9.1640625" customWidth="1"/>
    <col min="6" max="6" width="9.83203125" customWidth="1"/>
    <col min="7" max="7" width="10.6640625" customWidth="1"/>
    <col min="9" max="9" width="28.5" customWidth="1"/>
    <col min="10" max="10" width="52.5" customWidth="1"/>
    <col min="11" max="11" width="33.83203125" customWidth="1"/>
    <col min="12" max="12" width="36.5" customWidth="1"/>
  </cols>
  <sheetData>
    <row r="1" spans="1:12" ht="13" x14ac:dyDescent="0.15">
      <c r="A1" s="1" t="s">
        <v>1</v>
      </c>
      <c r="B1" s="1" t="s">
        <v>0</v>
      </c>
      <c r="C1" s="1" t="s">
        <v>2</v>
      </c>
      <c r="D1" s="1" t="s">
        <v>3</v>
      </c>
      <c r="E1" s="17" t="s">
        <v>180</v>
      </c>
      <c r="F1" s="1" t="s">
        <v>181</v>
      </c>
      <c r="G1" s="1" t="s">
        <v>182</v>
      </c>
      <c r="H1" s="17" t="s">
        <v>183</v>
      </c>
      <c r="I1" s="1" t="s">
        <v>184</v>
      </c>
      <c r="J1" s="1" t="s">
        <v>185</v>
      </c>
      <c r="K1" s="1" t="s">
        <v>5</v>
      </c>
      <c r="L1" s="1" t="s">
        <v>6</v>
      </c>
    </row>
    <row r="2" spans="1:12" ht="13" x14ac:dyDescent="0.15">
      <c r="A2" s="43" t="e">
        <f>HYPERLINK("https://www.itslaw.com/detail?judgementId=6de88cea-69bf-44c3-8781-5a96f9c3a6d6&amp;area=0&amp;index=1&amp;sortType=1&amp;count=4&amp;conditions=searchWord%2B%E7%A9%BF%E5%B1%B1%E7%94%B2%2B1%2B%E7%A9%BF%E5%B1%B1%E7%94%B2&amp;conditions=searchWord%2B%E4%B8%AD%E8%8D%AF%2B1%2B%E4%B8%"&amp;"AD%E8%8D%AF&amp;conditions=keyword%2B12626%2B3%2B%E6%83%85%E8%8A%82%E7%89%B9%E5%88%AB%E4%B8%A5%E9%87%8D","2017-06-20")</f>
        <v>#VALUE!</v>
      </c>
      <c r="B2" s="41" t="s">
        <v>213</v>
      </c>
      <c r="C2" s="41" t="s">
        <v>214</v>
      </c>
      <c r="D2" s="41" t="s">
        <v>215</v>
      </c>
      <c r="E2" s="41" t="s">
        <v>216</v>
      </c>
      <c r="F2" s="41" t="s">
        <v>208</v>
      </c>
      <c r="G2" s="41" t="s">
        <v>217</v>
      </c>
      <c r="H2" s="41" t="s">
        <v>218</v>
      </c>
      <c r="I2" s="41" t="s">
        <v>219</v>
      </c>
      <c r="J2" s="18" t="str">
        <f>HYPERLINK("http://www.sc.gov.cn/10462/10464/10594/10598/2018/1/22/10443380.shtml","涉及两家公司，四川广仁和四川中翌，前者已注销")</f>
        <v>涉及两家公司，四川广仁和四川中翌，前者已注销</v>
      </c>
      <c r="K2" s="41" t="s">
        <v>233</v>
      </c>
      <c r="L2" s="42"/>
    </row>
    <row r="3" spans="1:12" ht="24.75" customHeight="1" x14ac:dyDescent="0.15">
      <c r="A3" s="42"/>
      <c r="B3" s="42"/>
      <c r="C3" s="42"/>
      <c r="D3" s="42"/>
      <c r="E3" s="42"/>
      <c r="F3" s="42"/>
      <c r="G3" s="42"/>
      <c r="H3" s="42"/>
      <c r="I3" s="42"/>
      <c r="J3" s="1" t="s">
        <v>234</v>
      </c>
      <c r="K3" s="42"/>
      <c r="L3" s="42"/>
    </row>
    <row r="4" spans="1:12" ht="13" x14ac:dyDescent="0.15">
      <c r="A4" s="22" t="e">
        <f>HYPERLINK("https://www.itslaw.com/detail?judgementId=f3836a59-e9a3-45cf-b3c7-193facab76cd&amp;area=0&amp;index=2&amp;sortType=1&amp;count=4&amp;conditions=searchWord%2B%E7%A9%BF%E5%B1%B1%E7%94%B2%2B1%2B%E7%A9%BF%E5%B1%B1%E7%94%B2&amp;conditions=caseType%2B2%2B10%2B%E5%88%91%E4%BA%8B&amp;condit"&amp;"ions=searchWord%2B%E4%B8%AD%E8%8D%AF%2B1%2B%E4%B8%AD%E8%8D%AF&amp;conditions=keyword%2B12626%2B3%2B%E6%83%85%E8%8A%82%E7%89%B9%E5%88%AB%E4%B8%A5%E9%87%8D","2016-03-16")</f>
        <v>#VALUE!</v>
      </c>
      <c r="B4" s="1" t="s">
        <v>247</v>
      </c>
      <c r="C4" s="1" t="s">
        <v>249</v>
      </c>
      <c r="D4" s="1" t="s">
        <v>250</v>
      </c>
      <c r="F4" s="1" t="s">
        <v>251</v>
      </c>
      <c r="G4" s="1" t="s">
        <v>253</v>
      </c>
      <c r="H4" s="1" t="s">
        <v>255</v>
      </c>
      <c r="J4" s="1" t="s">
        <v>258</v>
      </c>
      <c r="K4" s="1" t="s">
        <v>259</v>
      </c>
    </row>
    <row r="5" spans="1:12" ht="13" x14ac:dyDescent="0.15">
      <c r="A5" s="22" t="e">
        <f>HYPERLINK("https://www.itslaw.com/detail?judgementId=f55aa297-e822-4dca-981d-7ddac05e130d&amp;area=0&amp;index=3&amp;sortType=1&amp;count=4&amp;conditions=searchWord%2B%E7%A9%BF%E5%B1%B1%E7%94%B2%2B1%2B%E7%A9%BF%E5%B1%B1%E7%94%B2&amp;conditions=caseType%2B2%2B10%2B%E5%88%91%E4%BA%8B&amp;condit"&amp;"ions=searchWord%2B%E4%B8%AD%E8%8D%AF%2B1%2B%E4%B8%AD%E8%8D%AF&amp;conditions=keyword%2B12626%2B3%2B%E6%83%85%E8%8A%82%E7%89%B9%E5%88%AB%E4%B8%A5%E9%87%8D","2015-12-08")</f>
        <v>#VALUE!</v>
      </c>
      <c r="B5" s="1" t="s">
        <v>268</v>
      </c>
      <c r="C5" s="1" t="s">
        <v>269</v>
      </c>
      <c r="D5" s="1" t="s">
        <v>270</v>
      </c>
      <c r="E5" s="1" t="s">
        <v>271</v>
      </c>
      <c r="F5" s="1" t="s">
        <v>251</v>
      </c>
      <c r="G5" s="1" t="s">
        <v>272</v>
      </c>
      <c r="H5" s="28">
        <v>42044</v>
      </c>
      <c r="I5" s="1" t="s">
        <v>279</v>
      </c>
      <c r="J5" s="1" t="s">
        <v>281</v>
      </c>
      <c r="K5" s="1" t="s">
        <v>282</v>
      </c>
      <c r="L5" s="18" t="e">
        <f>HYPERLINK("https://www.itslaw.com/detail?judgementId=3acdd5fc-b6f8-4941-94d7-719e713f1449&amp;area=0&amp;index=1&amp;sortType=1&amp;count=2&amp;conditions=searchWord%2B%E5%90%95%E5%90%AF%E5%8D%8E%E4%B8%8E%E5%8F%B2%E6%A1%82%E5%B1%B1%E9%9D%9E%E6%B3%95%E6%94%B6%E8%B4%AD%2B1%2B%E5%90%95%E5"&amp;"%90%AF%E5%8D%8E%E4%B8%8E%E5%8F%B2%E6%A1%82%E5%B1%B1%E9%9D%9E%E6%B3%95%E6%94%B6%E8%B4%AD","一审判决书")</f>
        <v>#VALUE!</v>
      </c>
    </row>
    <row r="6" spans="1:12" ht="13" x14ac:dyDescent="0.15">
      <c r="A6" s="22" t="e">
        <f>HYPERLINK("https://www.itslaw.com/detail?judgementId=5d86762f-7a76-483e-af68-66d86d54e51c&amp;area=0&amp;index=4&amp;sortType=1&amp;count=4&amp;conditions=searchWord%2B%E7%A9%BF%E5%B1%B1%E7%94%B2%2B1%2B%E7%A9%BF%E5%B1%B1%E7%94%B2&amp;conditions=caseType%2B2%2B10%2B%E5%88%91%E4%BA%8B&amp;condit"&amp;"ions=searchWord%2B%E4%B8%AD%E8%8D%AF%2B1%2B%E4%B8%AD%E8%8D%AF&amp;conditions=keyword%2B12626%2B3%2B%E6%83%85%E8%8A%82%E7%89%B9%E5%88%AB%E4%B8%A5%E9%87%8D","2015-12-11")</f>
        <v>#VALUE!</v>
      </c>
      <c r="B6" s="1" t="s">
        <v>283</v>
      </c>
      <c r="C6" s="1" t="s">
        <v>284</v>
      </c>
      <c r="D6" s="1" t="s">
        <v>285</v>
      </c>
      <c r="E6" s="1" t="s">
        <v>286</v>
      </c>
      <c r="F6" s="1" t="s">
        <v>251</v>
      </c>
      <c r="G6" s="1" t="s">
        <v>287</v>
      </c>
      <c r="H6" s="28">
        <v>42114</v>
      </c>
      <c r="I6" s="1" t="s">
        <v>288</v>
      </c>
      <c r="J6" s="29" t="s">
        <v>289</v>
      </c>
      <c r="K6" s="1" t="s">
        <v>298</v>
      </c>
    </row>
    <row r="7" spans="1:12" ht="13" x14ac:dyDescent="0.15">
      <c r="A7" s="22" t="e">
        <f>HYPERLINK("https://www.itslaw.com/detail?judgementId=2a85c426-d727-4e2d-aaac-1f45cedd3e4e&amp;area=0&amp;index=1&amp;sortType=2&amp;count=25&amp;conditions=searchWord%2B%E7%A9%BF%E5%B1%B1%E7%94%B2%2B1%2B%E7%A9%BF%E5%B1%B1%E7%94%B2&amp;conditions=caseType%2B2%2B10%2B%E5%88%91%E4%BA%8B&amp;condi"&amp;"tions=searchWord%2B%E4%B8%AD%E8%8D%AF%2B1%2B%E4%B8%AD%E8%8D%AF","2019-06-25")</f>
        <v>#VALUE!</v>
      </c>
      <c r="B7" s="1" t="s">
        <v>299</v>
      </c>
      <c r="C7" s="1" t="s">
        <v>300</v>
      </c>
      <c r="D7" s="1" t="s">
        <v>301</v>
      </c>
      <c r="E7" s="1" t="s">
        <v>303</v>
      </c>
      <c r="F7" s="1" t="s">
        <v>251</v>
      </c>
      <c r="G7" s="1" t="s">
        <v>305</v>
      </c>
      <c r="H7" s="1" t="s">
        <v>307</v>
      </c>
      <c r="K7" s="1" t="s">
        <v>309</v>
      </c>
    </row>
    <row r="8" spans="1:12" ht="13" x14ac:dyDescent="0.15">
      <c r="J8" s="1" t="s">
        <v>313</v>
      </c>
    </row>
  </sheetData>
  <mergeCells count="11">
    <mergeCell ref="I2:I3"/>
    <mergeCell ref="K2:K3"/>
    <mergeCell ref="L2:L3"/>
    <mergeCell ref="C2:C3"/>
    <mergeCell ref="A2:A3"/>
    <mergeCell ref="B2:B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3"/>
  <sheetViews>
    <sheetView workbookViewId="0"/>
  </sheetViews>
  <sheetFormatPr baseColWidth="10" defaultColWidth="14.5" defaultRowHeight="15.75" customHeight="1" x14ac:dyDescent="0.15"/>
  <cols>
    <col min="4" max="4" width="24.5" customWidth="1"/>
    <col min="10" max="10" width="42.5" customWidth="1"/>
    <col min="11" max="11" width="29.5" customWidth="1"/>
  </cols>
  <sheetData>
    <row r="1" spans="1:32" ht="15.75" customHeight="1" x14ac:dyDescent="0.15">
      <c r="A1" s="1" t="s">
        <v>1</v>
      </c>
      <c r="B1" s="1" t="s">
        <v>0</v>
      </c>
      <c r="C1" s="1" t="s">
        <v>2</v>
      </c>
      <c r="D1" s="1" t="s">
        <v>3</v>
      </c>
      <c r="E1" s="17" t="s">
        <v>180</v>
      </c>
      <c r="F1" s="1" t="s">
        <v>181</v>
      </c>
      <c r="G1" s="1" t="s">
        <v>182</v>
      </c>
      <c r="H1" s="17" t="s">
        <v>183</v>
      </c>
      <c r="I1" s="1" t="s">
        <v>184</v>
      </c>
      <c r="J1" s="1" t="s">
        <v>185</v>
      </c>
      <c r="K1" s="1" t="s">
        <v>5</v>
      </c>
      <c r="L1" s="1" t="s">
        <v>6</v>
      </c>
    </row>
    <row r="2" spans="1:32" ht="15.75" customHeight="1" x14ac:dyDescent="0.15">
      <c r="A2" s="19" t="e">
        <f>HYPERLINK("https://www.itslaw.com/detail?judgementId=687dfb6e-ec0d-45d3-acfe-bb13b8ed7dc1&amp;area=0&amp;index=30&amp;sortType=2&amp;count=35&amp;conditions=searchWord%2B%E7%A9%BF%E5%B1%B1%E7%94%B2%2B1%2B%E7%A9%BF%E5%B1%B1%E7%94%B2&amp;conditions=keyword%2B12624%2B3%2B%E9%87%8E%E7%94%9F%E5"&amp;"%8A%A8%E7%89%A9&amp;conditions=searchWord%2B%E7%BC%85%E7%94%B8%2B1%2B%E7%BC%85%E7%94%B8","2014.09.15")</f>
        <v>#VALUE!</v>
      </c>
      <c r="B2" s="20" t="s">
        <v>221</v>
      </c>
      <c r="C2" s="20" t="s">
        <v>227</v>
      </c>
      <c r="D2" s="20" t="s">
        <v>228</v>
      </c>
      <c r="E2" s="20" t="s">
        <v>229</v>
      </c>
      <c r="F2" s="20" t="s">
        <v>200</v>
      </c>
      <c r="G2" s="20" t="s">
        <v>230</v>
      </c>
      <c r="H2" s="20" t="s">
        <v>231</v>
      </c>
      <c r="I2" s="21"/>
      <c r="J2" s="21"/>
      <c r="K2" s="20" t="s">
        <v>232</v>
      </c>
      <c r="L2" s="19" t="e">
        <f>HYPERLINK("https://www.itslaw.com/detail?judgementId=cf7685d6-6e1f-436e-8688-e41c11a5aa8c&amp;area=0&amp;index=25&amp;sortType=2&amp;count=35&amp;conditions=searchWord%2B%E7%A9%BF%E5%B1%B1%E7%94%B2%2B1%2B%E7%A9%BF%E5%B1%B1%E7%94%B2&amp;conditions=keyword%2B12624%2B3%2B%E9%87%8E%E7%94%9F%E5"&amp;"%8A%A8%E7%89%A9&amp;conditions=searchWord%2B%E7%BC%85%E7%94%B8%2B1%2B%E7%BC%85%E7%94%B8","二审裁定书")</f>
        <v>#VALUE!</v>
      </c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</row>
    <row r="3" spans="1:32" ht="15.75" customHeight="1" x14ac:dyDescent="0.15">
      <c r="A3" s="23" t="e">
        <f>HYPERLINK("https://www.itslaw.com/detail?judgementId=69fd8d4b-6f94-48c7-8dc2-192e0642e2ed&amp;area=0&amp;index=19&amp;sortType=2&amp;count=30&amp;conditions=searchWord%2B%E7%A9%BF%E5%B1%B1%E7%94%B2%2B1%2B%E7%A9%BF%E5%B1%B1%E7%94%B2&amp;conditions=keyword%2B12624%2B3%2B%E9%87%8E%E7%94%9F%E5"&amp;"%8A%A8%E7%89%A9&amp;conditions=searchWord%2B%E7%BC%85%E7%94%B8%2B1%2B%E7%BC%85%E7%94%B8&amp;conditions=searchWord%2B-%E7%BC%85%E7%94%B8%E9%99%86%E9%BE%9F%2B1%2B-%E7%BC%85%E7%94%B8%E9%99%86%E9%BE%9F","2016.02.03")</f>
        <v>#VALUE!</v>
      </c>
      <c r="B3" s="25" t="s">
        <v>260</v>
      </c>
      <c r="C3" s="26" t="s">
        <v>261</v>
      </c>
      <c r="D3" s="1" t="s">
        <v>262</v>
      </c>
      <c r="E3" s="26" t="s">
        <v>263</v>
      </c>
      <c r="F3" s="26" t="s">
        <v>264</v>
      </c>
      <c r="G3" s="26" t="s">
        <v>265</v>
      </c>
      <c r="H3" s="26">
        <v>2011</v>
      </c>
      <c r="I3" s="26" t="s">
        <v>266</v>
      </c>
      <c r="J3" s="27" t="s">
        <v>267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2"/>
  <sheetViews>
    <sheetView workbookViewId="0"/>
  </sheetViews>
  <sheetFormatPr baseColWidth="10" defaultColWidth="14.5" defaultRowHeight="15.75" customHeight="1" x14ac:dyDescent="0.15"/>
  <sheetData>
    <row r="1" spans="1:12" ht="15.75" customHeight="1" x14ac:dyDescent="0.15">
      <c r="A1" s="1" t="s">
        <v>1</v>
      </c>
      <c r="B1" s="1" t="s">
        <v>0</v>
      </c>
      <c r="C1" s="1" t="s">
        <v>2</v>
      </c>
      <c r="D1" s="1" t="s">
        <v>3</v>
      </c>
      <c r="E1" s="17" t="s">
        <v>180</v>
      </c>
      <c r="F1" s="1" t="s">
        <v>181</v>
      </c>
      <c r="G1" s="1" t="s">
        <v>182</v>
      </c>
      <c r="H1" s="17" t="s">
        <v>183</v>
      </c>
      <c r="I1" s="1" t="s">
        <v>184</v>
      </c>
      <c r="J1" s="1" t="s">
        <v>185</v>
      </c>
      <c r="K1" s="1" t="s">
        <v>5</v>
      </c>
      <c r="L1" s="1" t="s">
        <v>6</v>
      </c>
    </row>
    <row r="2" spans="1:12" ht="15.75" customHeight="1" x14ac:dyDescent="0.15">
      <c r="A2" s="18" t="e">
        <f>HYPERLINK("https://www.itslaw.com/detail?judgementId=928be31e-ab82-4057-9e8c-a1040c94a02a&amp;area=0&amp;index=6&amp;sortType=2&amp;count=30&amp;conditions=searchWord%2B%E7%A9%BF%E5%B1%B1%E7%94%B2%2B1%2B%E7%A9%BF%E5%B1%B1%E7%94%B2&amp;conditions=keyword%2B12624%2B3%2B%E9%87%8E%E7%94%9F%E5%"&amp;"8A%A8%E7%89%A9&amp;conditions=searchWord%2B%E7%BC%85%E7%94%B8%2B1%2B%E7%BC%85%E7%94%B8&amp;conditions=searchWord%2B-%E7%BC%85%E7%94%B8%E9%99%86%E9%BE%9F%2B1%2B-%E7%BC%85%E7%94%B8%E9%99%86%E9%BE%9F","2018.10.22")</f>
        <v>#VALUE!</v>
      </c>
      <c r="B2" s="1" t="s">
        <v>327</v>
      </c>
      <c r="C2" s="1" t="s">
        <v>330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baseColWidth="10" defaultColWidth="14.5" defaultRowHeight="15.75" customHeight="1" x14ac:dyDescent="0.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Z2"/>
  <sheetViews>
    <sheetView workbookViewId="0"/>
  </sheetViews>
  <sheetFormatPr baseColWidth="10" defaultColWidth="14.5" defaultRowHeight="15.75" customHeight="1" x14ac:dyDescent="0.15"/>
  <sheetData>
    <row r="2" spans="1:26" x14ac:dyDescent="0.2">
      <c r="A2" s="31" t="e">
        <f>HYPERLINK("https://www.itslaw.com/detail?judgementId=0d63c6be-415b-4ffe-9549-03d14a7da263&amp;area=0&amp;index=2&amp;sortType=2&amp;count=390&amp;conditions=searchWord%2B%E7%A9%BF%E5%B1%B1%E7%94%B2%2B1%2B%E7%A9%BF%E5%B1%B1%E7%94%B2&amp;conditions=caseType%2B2%2B10%2B%E5%88%91%E4%BA%8B&amp;cond"&amp;"itions=keyword%2B12624%2B3%2B%E9%87%8E%E7%94%9F%E5%8A%A8%E7%89%A9","2019-06-05")</f>
        <v>#VALUE!</v>
      </c>
      <c r="B2" s="32" t="s">
        <v>362</v>
      </c>
      <c r="C2" s="32" t="s">
        <v>363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越南</vt:lpstr>
      <vt:lpstr>印度尼西亚</vt:lpstr>
      <vt:lpstr>马来西亚</vt:lpstr>
      <vt:lpstr>缅甸</vt:lpstr>
      <vt:lpstr>中药</vt:lpstr>
      <vt:lpstr>云南</vt:lpstr>
      <vt:lpstr>广东</vt:lpstr>
      <vt:lpstr>广西</vt:lpstr>
      <vt:lpstr>湖北</vt:lpstr>
      <vt:lpstr>野生动物390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RUIBIN TANG</cp:lastModifiedBy>
  <dcterms:modified xsi:type="dcterms:W3CDTF">2019-07-29T14:38:34Z</dcterms:modified>
</cp:coreProperties>
</file>